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gotfca01\Documents\EDITO\News\FWB\batiments scolaire\"/>
    </mc:Choice>
  </mc:AlternateContent>
  <bookViews>
    <workbookView xWindow="0" yWindow="0" windowWidth="28800" windowHeight="12444"/>
  </bookViews>
  <sheets>
    <sheet name="Bilan énergétique" sheetId="6" r:id="rId1"/>
    <sheet name="parois types" sheetId="7" r:id="rId2"/>
    <sheet name="Valorisation" sheetId="5" r:id="rId3"/>
    <sheet name="Feuil2" sheetId="9" state="hidden" r:id="rId4"/>
    <sheet name="Liste des communes" sheetId="8" state="hidden" r:id="rId5"/>
  </sheets>
  <definedNames>
    <definedName name="_xlnm.Print_Area" localSheetId="0">'Bilan énergétique'!$B$7:$J$118</definedName>
    <definedName name="_xlnm.Print_Area" localSheetId="2">Valorisation!$A$1:$S$188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6" l="1"/>
  <c r="B6" i="6"/>
  <c r="Q48" i="5"/>
  <c r="Q44" i="5"/>
  <c r="Q40" i="5"/>
  <c r="Q36" i="5"/>
  <c r="Q24" i="5"/>
  <c r="Q28" i="5"/>
  <c r="Q32" i="5"/>
  <c r="Q78" i="5" l="1"/>
  <c r="F12" i="5" l="1"/>
  <c r="G12" i="5" l="1"/>
  <c r="Q12" i="5" s="1"/>
  <c r="J6" i="6" l="1"/>
  <c r="Q82" i="5" l="1"/>
  <c r="Q69" i="5"/>
  <c r="C36" i="9"/>
  <c r="C37" i="9" s="1"/>
  <c r="C38" i="9" s="1"/>
  <c r="C39" i="9" s="1"/>
  <c r="C28" i="9"/>
  <c r="C29" i="9"/>
  <c r="C30" i="9" s="1"/>
  <c r="C31" i="9" s="1"/>
  <c r="C32" i="9" s="1"/>
  <c r="C33" i="9" s="1"/>
  <c r="C34" i="9" s="1"/>
  <c r="C35" i="9" s="1"/>
  <c r="C4" i="9"/>
  <c r="C5" i="9" s="1"/>
  <c r="C6" i="9" s="1"/>
  <c r="C7" i="9" s="1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3" i="9"/>
  <c r="A4" i="9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3" i="9"/>
  <c r="Q20" i="5" l="1"/>
  <c r="Q14" i="5" l="1"/>
  <c r="O94" i="6"/>
  <c r="Q8" i="5" l="1"/>
  <c r="Q6" i="5" s="1"/>
  <c r="L18" i="6"/>
  <c r="T38" i="6"/>
  <c r="T36" i="6"/>
  <c r="T34" i="6"/>
  <c r="T30" i="6"/>
  <c r="T28" i="6"/>
  <c r="T26" i="6"/>
  <c r="R32" i="6"/>
  <c r="R14" i="6" s="1"/>
  <c r="C110" i="5" s="1"/>
  <c r="P24" i="6"/>
  <c r="P14" i="6" s="1"/>
  <c r="C151" i="5" s="1"/>
  <c r="N20" i="6"/>
  <c r="N14" i="6" s="1"/>
  <c r="C128" i="5" s="1"/>
  <c r="L15" i="6"/>
  <c r="T14" i="6" l="1"/>
  <c r="C146" i="5" s="1"/>
  <c r="L14" i="6"/>
  <c r="C88" i="5" s="1"/>
  <c r="H184" i="5" l="1"/>
  <c r="H185" i="5"/>
  <c r="I187" i="5" s="1"/>
  <c r="H180" i="5"/>
  <c r="Q180" i="5" s="1"/>
  <c r="H175" i="5"/>
  <c r="Q175" i="5" s="1"/>
  <c r="Q74" i="5" l="1"/>
  <c r="R75" i="5" s="1"/>
  <c r="K59" i="5"/>
  <c r="L59" i="5"/>
  <c r="Q59" i="5" l="1"/>
  <c r="R59" i="5" s="1"/>
  <c r="Q64" i="5"/>
  <c r="R64" i="5" s="1"/>
  <c r="C189" i="5"/>
  <c r="C22" i="7"/>
  <c r="C23" i="7"/>
  <c r="C24" i="7"/>
  <c r="C25" i="7"/>
  <c r="C26" i="7"/>
  <c r="C27" i="7"/>
  <c r="C28" i="7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I30" i="6"/>
  <c r="G31" i="6"/>
  <c r="G32" i="6"/>
  <c r="G33" i="6"/>
  <c r="G34" i="6"/>
  <c r="I34" i="6"/>
  <c r="G35" i="6"/>
  <c r="G36" i="6"/>
  <c r="G37" i="6"/>
  <c r="G38" i="6"/>
  <c r="G39" i="6"/>
  <c r="G40" i="6"/>
  <c r="G41" i="6"/>
  <c r="F42" i="6"/>
  <c r="E62" i="6"/>
  <c r="E63" i="6"/>
  <c r="E64" i="6" s="1"/>
  <c r="E73" i="6"/>
  <c r="G78" i="6"/>
  <c r="I78" i="6"/>
  <c r="O95" i="6"/>
  <c r="O97" i="6"/>
  <c r="O98" i="6"/>
  <c r="Q54" i="5" l="1"/>
  <c r="H24" i="6"/>
  <c r="J24" i="6" s="1"/>
  <c r="H15" i="6"/>
  <c r="J15" i="6" s="1"/>
  <c r="H32" i="6"/>
  <c r="J32" i="6" s="1"/>
  <c r="H34" i="6"/>
  <c r="J34" i="6" s="1"/>
  <c r="H30" i="6"/>
  <c r="J30" i="6" s="1"/>
  <c r="H36" i="6"/>
  <c r="J36" i="6" s="1"/>
  <c r="H26" i="6"/>
  <c r="J26" i="6" s="1"/>
  <c r="H18" i="6"/>
  <c r="J18" i="6" s="1"/>
  <c r="H78" i="6"/>
  <c r="H38" i="6"/>
  <c r="J38" i="6" s="1"/>
  <c r="H28" i="6"/>
  <c r="J28" i="6" s="1"/>
  <c r="K28" i="6" s="1"/>
  <c r="H20" i="6"/>
  <c r="J20" i="6" s="1"/>
  <c r="H47" i="6"/>
  <c r="E98" i="6"/>
  <c r="I98" i="6" s="1"/>
  <c r="E84" i="6"/>
  <c r="E94" i="6" l="1"/>
  <c r="I94" i="6" s="1"/>
  <c r="E96" i="6"/>
  <c r="I96" i="6" s="1"/>
  <c r="E95" i="6"/>
  <c r="I95" i="6" s="1"/>
  <c r="J42" i="6"/>
  <c r="K20" i="6" s="1"/>
  <c r="E97" i="6"/>
  <c r="I97" i="6" s="1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K38" i="6" l="1"/>
  <c r="K34" i="6"/>
  <c r="U34" i="6" s="1"/>
  <c r="K30" i="6"/>
  <c r="U30" i="6" s="1"/>
  <c r="K26" i="6"/>
  <c r="K18" i="6"/>
  <c r="M18" i="6" s="1"/>
  <c r="K36" i="6"/>
  <c r="U36" i="6" s="1"/>
  <c r="K24" i="6"/>
  <c r="Q24" i="6" s="1"/>
  <c r="Q14" i="6" s="1"/>
  <c r="I151" i="5" s="1"/>
  <c r="J151" i="5" s="1"/>
  <c r="Q151" i="5" s="1"/>
  <c r="K32" i="6"/>
  <c r="S32" i="6" s="1"/>
  <c r="S14" i="6" s="1"/>
  <c r="I110" i="5" s="1"/>
  <c r="J110" i="5" s="1"/>
  <c r="K15" i="6"/>
  <c r="U38" i="6"/>
  <c r="H44" i="6"/>
  <c r="H45" i="6" s="1"/>
  <c r="O20" i="6"/>
  <c r="O14" i="6" s="1"/>
  <c r="I128" i="5" s="1"/>
  <c r="J128" i="5" s="1"/>
  <c r="Q128" i="5" s="1"/>
  <c r="U28" i="6"/>
  <c r="H49" i="6"/>
  <c r="E99" i="6"/>
  <c r="I99" i="6" s="1"/>
  <c r="I101" i="6" s="1"/>
  <c r="H48" i="6" l="1"/>
  <c r="H50" i="6"/>
  <c r="Q110" i="5"/>
  <c r="E85" i="6"/>
  <c r="E86" i="6" s="1"/>
  <c r="U26" i="6"/>
  <c r="U14" i="6" s="1"/>
  <c r="G146" i="5" s="1"/>
  <c r="K42" i="6"/>
  <c r="M15" i="6"/>
  <c r="M14" i="6" s="1"/>
  <c r="G88" i="5" s="1"/>
  <c r="H88" i="5" s="1"/>
  <c r="Q88" i="5" s="1"/>
  <c r="E101" i="6"/>
  <c r="G95" i="6" s="1"/>
  <c r="N95" i="6" s="1"/>
  <c r="P152" i="5"/>
  <c r="H146" i="5" l="1"/>
  <c r="Q146" i="5" s="1"/>
  <c r="Q84" i="5" s="1"/>
  <c r="G97" i="6"/>
  <c r="N97" i="6" s="1"/>
  <c r="G98" i="6"/>
  <c r="N98" i="6" s="1"/>
  <c r="G99" i="6"/>
  <c r="N99" i="6" s="1"/>
  <c r="G94" i="6"/>
  <c r="N94" i="6" s="1"/>
  <c r="G96" i="6"/>
  <c r="N96" i="6" s="1"/>
  <c r="J129" i="5"/>
  <c r="J89" i="5"/>
  <c r="J90" i="5"/>
  <c r="J111" i="5"/>
  <c r="Q50" i="5" l="1"/>
  <c r="Q183" i="5" s="1"/>
  <c r="G101" i="6"/>
</calcChain>
</file>

<file path=xl/comments1.xml><?xml version="1.0" encoding="utf-8"?>
<comments xmlns="http://schemas.openxmlformats.org/spreadsheetml/2006/main">
  <authors>
    <author>Fabian LOSANGE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SGISS:</t>
        </r>
        <r>
          <rPr>
            <sz val="9"/>
            <color indexed="81"/>
            <rFont val="Tahoma"/>
            <family val="2"/>
          </rPr>
          <t xml:space="preserve">
propriétaire, SPABS, bail emphytéotique,...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SGISS:</t>
        </r>
        <r>
          <rPr>
            <sz val="9"/>
            <color indexed="81"/>
            <rFont val="Tahoma"/>
            <family val="2"/>
          </rPr>
          <t xml:space="preserve">
pavillons temporaires,   batiments loués,...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SGISS:</t>
        </r>
        <r>
          <rPr>
            <sz val="9"/>
            <color indexed="81"/>
            <rFont val="Tahoma"/>
            <family val="2"/>
          </rPr>
          <t xml:space="preserve">
valorisé à 1/3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SGISS:</t>
        </r>
        <r>
          <rPr>
            <sz val="9"/>
            <color indexed="81"/>
            <rFont val="Tahoma"/>
            <family val="2"/>
          </rPr>
          <t xml:space="preserve">
valorisé à 2/3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SGISS:</t>
        </r>
        <r>
          <rPr>
            <sz val="9"/>
            <color indexed="81"/>
            <rFont val="Tahoma"/>
            <family val="2"/>
          </rPr>
          <t xml:space="preserve">
Une balise de 1 élève/m2 peut être envisagée pour ce critère</t>
        </r>
      </text>
    </comment>
    <comment ref="I23" authorId="0" shapeId="0">
      <text>
        <r>
          <rPr>
            <b/>
            <sz val="9"/>
            <color indexed="81"/>
            <rFont val="Tahoma"/>
            <family val="2"/>
          </rPr>
          <t>SGISS:</t>
        </r>
        <r>
          <rPr>
            <sz val="9"/>
            <color indexed="81"/>
            <rFont val="Tahoma"/>
            <family val="2"/>
          </rPr>
          <t xml:space="preserve">
1 WC pour 15 filles
1 WC pour 25 garçons
1 WC ou urinoirs pour 15 garçons
1 lavabo pour 4 appareils sanitaires
1 WC PMR avec lavabo par bâtiment (peut servir également pour les enseignants)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SGISS:</t>
        </r>
        <r>
          <rPr>
            <sz val="9"/>
            <color indexed="81"/>
            <rFont val="Tahoma"/>
            <family val="2"/>
          </rPr>
          <t xml:space="preserve">
Fondamental : 
1° jusqu'à 11 périodes hebdomadaires : 80 m²;
2°de 12 à 23 périodes hebdomadaires : 320 m²;
3° de 24 à 48 périodes : 485 m²;
4° à partir de 49 périodes : 805 m².
Secondaire: 
1° jusqu'à 36 périodes de cours : 485 m²;
2° jusqu'à 36 périodes de cours dans une école organisant le 3e degré ou
le cycle supérieur : 600 m²;
3° de 37 à 72 périodes de cours : 805 m²;
4° de 73 à 108 périodes de cours : 1 200 m²;
5° de 109 à 144 périodes de cours : 1 600 m².
6° Au-delà de 1 600 m² ou de 144 périodes, l'avis préalable de la
Commission des experts est requis.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SGISS:</t>
        </r>
        <r>
          <rPr>
            <sz val="9"/>
            <color indexed="81"/>
            <rFont val="Tahoma"/>
            <family val="2"/>
          </rPr>
          <t xml:space="preserve">
Il est entendu que la surface permet l'installation d'une petite table de réunion en complément des mobiliers de bureau</t>
        </r>
      </text>
    </comment>
    <comment ref="Q59" authorId="0" shapeId="0">
      <text>
        <r>
          <rPr>
            <b/>
            <sz val="9"/>
            <color indexed="81"/>
            <rFont val="Tahoma"/>
            <family val="2"/>
          </rPr>
          <t xml:space="preserve">SGISS:
</t>
        </r>
        <r>
          <rPr>
            <sz val="9"/>
            <color indexed="81"/>
            <rFont val="Tahoma"/>
            <family val="2"/>
          </rPr>
          <t>La priorisation de ce critère ne s'active qu'à partir du moment où le % de rénovation des parois est supérieur à 65%</t>
        </r>
      </text>
    </comment>
    <comment ref="C62" authorId="0" shapeId="0">
      <text>
        <r>
          <rPr>
            <b/>
            <sz val="9"/>
            <color indexed="81"/>
            <rFont val="Tahoma"/>
            <family val="2"/>
          </rPr>
          <t>SGISS:</t>
        </r>
        <r>
          <rPr>
            <sz val="9"/>
            <color indexed="81"/>
            <rFont val="Tahoma"/>
            <family val="2"/>
          </rPr>
          <t xml:space="preserve">
Sont visés les douches de vestiaires, les internats, les cuisines collectives,…</t>
        </r>
      </text>
    </comment>
    <comment ref="E62" authorId="0" shapeId="0">
      <text>
        <r>
          <rPr>
            <b/>
            <sz val="9"/>
            <color indexed="81"/>
            <rFont val="Tahoma"/>
            <family val="2"/>
          </rPr>
          <t>SGISS:</t>
        </r>
        <r>
          <rPr>
            <sz val="9"/>
            <color indexed="81"/>
            <rFont val="Tahoma"/>
            <family val="2"/>
          </rPr>
          <t xml:space="preserve">
si production instantanée, indiquer "0"</t>
        </r>
      </text>
    </comment>
    <comment ref="Q64" authorId="0" shapeId="0">
      <text>
        <r>
          <rPr>
            <b/>
            <sz val="9"/>
            <color indexed="81"/>
            <rFont val="Tahoma"/>
            <family val="2"/>
          </rPr>
          <t xml:space="preserve">SGISS:
</t>
        </r>
        <r>
          <rPr>
            <sz val="9"/>
            <color indexed="81"/>
            <rFont val="Tahoma"/>
            <family val="2"/>
          </rPr>
          <t>La priorisation de ce critère ne s'active qu'à partir du moment où le % de rénovation des parois est supérieur à 65%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</rPr>
          <t>SGISS:</t>
        </r>
        <r>
          <rPr>
            <sz val="9"/>
            <color indexed="81"/>
            <rFont val="Tahoma"/>
            <family val="2"/>
          </rPr>
          <t xml:space="preserve">
la surface prise en compte est le cumul de tous les locaux pédagogiques</t>
        </r>
      </text>
    </comment>
    <comment ref="Q74" authorId="0" shapeId="0">
      <text>
        <r>
          <rPr>
            <b/>
            <sz val="9"/>
            <color indexed="81"/>
            <rFont val="Tahoma"/>
            <family val="2"/>
          </rPr>
          <t xml:space="preserve">SGISS:
</t>
        </r>
        <r>
          <rPr>
            <sz val="9"/>
            <color indexed="81"/>
            <rFont val="Tahoma"/>
            <family val="2"/>
          </rPr>
          <t>La priorisation de ce critère ne s'active qu'à partir du moment où le % de rénovation des parois est supérieur à 65%</t>
        </r>
      </text>
    </comment>
    <comment ref="O88" authorId="0" shapeId="0">
      <text>
        <r>
          <rPr>
            <b/>
            <sz val="9"/>
            <color indexed="81"/>
            <rFont val="Tahoma"/>
            <charset val="1"/>
          </rPr>
          <t xml:space="preserve">SGISS:
</t>
        </r>
        <r>
          <rPr>
            <sz val="9"/>
            <color indexed="81"/>
            <rFont val="Tahoma"/>
            <family val="2"/>
          </rPr>
          <t>- le % doit intégrer les surfaces de parois déjà isolées après 2010;</t>
        </r>
        <r>
          <rPr>
            <sz val="9"/>
            <color indexed="81"/>
            <rFont val="Tahoma"/>
            <charset val="1"/>
          </rPr>
          <t xml:space="preserve">
- si reconstruit, indiquer 100%
</t>
        </r>
      </text>
    </comment>
    <comment ref="O110" authorId="0" shapeId="0">
      <text>
        <r>
          <rPr>
            <b/>
            <sz val="9"/>
            <color indexed="81"/>
            <rFont val="Tahoma"/>
            <charset val="1"/>
          </rPr>
          <t xml:space="preserve">SGISS:
</t>
        </r>
        <r>
          <rPr>
            <sz val="9"/>
            <color indexed="81"/>
            <rFont val="Tahoma"/>
            <family val="2"/>
          </rPr>
          <t>- le % doit intégrer les surfaces de parois déjà isolées après 2010;
- si reconstruit, indiquer 100%</t>
        </r>
      </text>
    </comment>
    <comment ref="O128" authorId="0" shapeId="0">
      <text>
        <r>
          <rPr>
            <b/>
            <sz val="9"/>
            <color indexed="81"/>
            <rFont val="Tahoma"/>
            <family val="2"/>
          </rPr>
          <t xml:space="preserve">SGISS:
</t>
        </r>
        <r>
          <rPr>
            <sz val="9"/>
            <color indexed="81"/>
            <rFont val="Tahoma"/>
            <family val="2"/>
          </rPr>
          <t>- le % doit intégrer les surfaces de parois déjà isolées après 2010;
- si reconstruit, indiquer 100%</t>
        </r>
      </text>
    </comment>
    <comment ref="O146" authorId="0" shapeId="0">
      <text>
        <r>
          <rPr>
            <b/>
            <sz val="9"/>
            <color indexed="81"/>
            <rFont val="Tahoma"/>
            <family val="2"/>
          </rPr>
          <t xml:space="preserve">SGISS:
</t>
        </r>
        <r>
          <rPr>
            <sz val="9"/>
            <color indexed="81"/>
            <rFont val="Tahoma"/>
            <family val="2"/>
          </rPr>
          <t>- le % doit intégrer les surfaces de parois déjà isolées après 2010;
- si reconstruit, indiquer 100%</t>
        </r>
      </text>
    </comment>
    <comment ref="O151" authorId="0" shapeId="0">
      <text>
        <r>
          <rPr>
            <b/>
            <sz val="9"/>
            <color indexed="81"/>
            <rFont val="Tahoma"/>
            <family val="2"/>
          </rPr>
          <t xml:space="preserve">SGISS:
</t>
        </r>
        <r>
          <rPr>
            <sz val="9"/>
            <color indexed="81"/>
            <rFont val="Tahoma"/>
            <family val="2"/>
          </rPr>
          <t>- le % doit intégrer les surfaces de parois déjà isolées après 2010;
- si reconstruit, indiquer 100%</t>
        </r>
      </text>
    </comment>
    <comment ref="O175" authorId="0" shapeId="0">
      <text>
        <r>
          <rPr>
            <b/>
            <sz val="9"/>
            <color indexed="81"/>
            <rFont val="Tahoma"/>
            <family val="2"/>
          </rPr>
          <t xml:space="preserve">SGISS:
</t>
        </r>
        <r>
          <rPr>
            <sz val="9"/>
            <color indexed="81"/>
            <rFont val="Tahoma"/>
            <family val="2"/>
          </rPr>
          <t>- si reconstruit, indiquer 100%</t>
        </r>
      </text>
    </comment>
    <comment ref="O180" authorId="0" shapeId="0">
      <text>
        <r>
          <rPr>
            <b/>
            <sz val="9"/>
            <color indexed="81"/>
            <rFont val="Tahoma"/>
            <family val="2"/>
          </rPr>
          <t xml:space="preserve">SGISS:
</t>
        </r>
        <r>
          <rPr>
            <sz val="9"/>
            <color indexed="81"/>
            <rFont val="Tahoma"/>
            <family val="2"/>
          </rPr>
          <t>- si reconstruit, indiquer 100%</t>
        </r>
      </text>
    </comment>
  </commentList>
</comments>
</file>

<file path=xl/sharedStrings.xml><?xml version="1.0" encoding="utf-8"?>
<sst xmlns="http://schemas.openxmlformats.org/spreadsheetml/2006/main" count="3327" uniqueCount="3091">
  <si>
    <t>Surfaces réelles de l'implantation concernée
(m2)</t>
  </si>
  <si>
    <t>Surfaces normatives de l'implantation concernée
(m²)</t>
  </si>
  <si>
    <t>Age</t>
  </si>
  <si>
    <t>Sols</t>
  </si>
  <si>
    <t>Toitures</t>
  </si>
  <si>
    <t>score</t>
  </si>
  <si>
    <t>problème de stabilité affectant min 50% de la surface</t>
  </si>
  <si>
    <t>SITUATION EXISTANTE</t>
  </si>
  <si>
    <t>à</t>
  </si>
  <si>
    <t>ß</t>
  </si>
  <si>
    <t>PROJET</t>
  </si>
  <si>
    <t>Paroi préfabriquée</t>
  </si>
  <si>
    <t>Surface en m²</t>
  </si>
  <si>
    <t>Chauffage</t>
  </si>
  <si>
    <t>Blocs sanitaires</t>
  </si>
  <si>
    <t>Combustible utilisé &gt; 50% du total en chauffage</t>
  </si>
  <si>
    <t>Type de production</t>
  </si>
  <si>
    <t xml:space="preserve">Via chaudière </t>
  </si>
  <si>
    <t>présence d'amiante affectant min 50% de la surface</t>
  </si>
  <si>
    <t>score de vétusté</t>
  </si>
  <si>
    <t>%</t>
  </si>
  <si>
    <t>Murs</t>
  </si>
  <si>
    <t xml:space="preserve">litres ou m³/an </t>
  </si>
  <si>
    <t>kWh/an</t>
  </si>
  <si>
    <t xml:space="preserve">Total </t>
  </si>
  <si>
    <t>Pertes chauffage</t>
  </si>
  <si>
    <t>Pertes exploitation chauffage</t>
  </si>
  <si>
    <t>Ventilation</t>
  </si>
  <si>
    <t>Planchers</t>
  </si>
  <si>
    <t>Vitrages - portes</t>
  </si>
  <si>
    <t xml:space="preserve">Toiture </t>
  </si>
  <si>
    <t>Equivalent Fuel ou Gaz</t>
  </si>
  <si>
    <t>Pourcentage</t>
  </si>
  <si>
    <t xml:space="preserve"> -      --&gt;</t>
  </si>
  <si>
    <t>Rendement d'exploitation de l'inst. de chauffage</t>
  </si>
  <si>
    <t>Moyenne</t>
  </si>
  <si>
    <t>Bilan des consommations</t>
  </si>
  <si>
    <t>4.</t>
  </si>
  <si>
    <t>pour la relance si l'air neuf est arrêté durant cette période)</t>
  </si>
  <si>
    <t xml:space="preserve">(ne pas prévoir les 27% traditionnels de surpuissance </t>
  </si>
  <si>
    <t>(pertes par parois + pertes par ventilation)</t>
  </si>
  <si>
    <t>kW    --&gt;</t>
  </si>
  <si>
    <t>Puissance chaudière</t>
  </si>
  <si>
    <r>
      <t xml:space="preserve">(où </t>
    </r>
    <r>
      <rPr>
        <sz val="8"/>
        <rFont val="Arial"/>
        <family val="2"/>
      </rPr>
      <t>l'échangeur thermique éventuel est négligé : cas extrême).</t>
    </r>
  </si>
  <si>
    <t>kW</t>
  </si>
  <si>
    <t xml:space="preserve">Pertes par parois </t>
  </si>
  <si>
    <r>
      <t xml:space="preserve">0,34 [Wh/m³.K] </t>
    </r>
    <r>
      <rPr>
        <sz val="6"/>
        <rFont val="Arial"/>
        <family val="2"/>
      </rPr>
      <t>x</t>
    </r>
    <r>
      <rPr>
        <sz val="8"/>
        <rFont val="Arial"/>
        <family val="2"/>
      </rPr>
      <t xml:space="preserve"> </t>
    </r>
    <r>
      <rPr>
        <sz val="8"/>
        <rFont val="Symbol"/>
        <family val="1"/>
        <charset val="2"/>
      </rPr>
      <t>b</t>
    </r>
    <r>
      <rPr>
        <sz val="8"/>
        <rFont val="Arial"/>
        <family val="2"/>
      </rPr>
      <t xml:space="preserve"> </t>
    </r>
    <r>
      <rPr>
        <sz val="6"/>
        <rFont val="Arial"/>
        <family val="2"/>
      </rPr>
      <t>x</t>
    </r>
    <r>
      <rPr>
        <sz val="8"/>
        <rFont val="Arial"/>
        <family val="2"/>
      </rPr>
      <t xml:space="preserve"> V [m³] </t>
    </r>
    <r>
      <rPr>
        <sz val="6"/>
        <rFont val="Arial"/>
        <family val="2"/>
      </rPr>
      <t>x</t>
    </r>
    <r>
      <rPr>
        <sz val="8"/>
        <rFont val="Arial"/>
        <family val="2"/>
      </rPr>
      <t xml:space="preserve"> (T°int-T°ext base) /1000, </t>
    </r>
  </si>
  <si>
    <t>Pertes par ventilation</t>
  </si>
  <si>
    <t>Bilan des puissances</t>
  </si>
  <si>
    <t>3.</t>
  </si>
  <si>
    <t>Rendement de récupération de chaleur sur la VMC</t>
  </si>
  <si>
    <t>1/h   --&gt;</t>
  </si>
  <si>
    <t>ventilation hygiénique</t>
  </si>
  <si>
    <t>niveau d'étanchéité à l'air</t>
  </si>
  <si>
    <t>bâtiment ancien</t>
  </si>
  <si>
    <t>bâtiment passif</t>
  </si>
  <si>
    <t>Renouvellement d'air</t>
  </si>
  <si>
    <t>(source : données UREBA)</t>
  </si>
  <si>
    <t>(*) congés scolaires compris; si cours du soir, prendre 4,5 K</t>
  </si>
  <si>
    <t xml:space="preserve">°C </t>
  </si>
  <si>
    <t>Température moyenne intérieure équivalente</t>
  </si>
  <si>
    <t>3 K</t>
  </si>
  <si>
    <t>4 K</t>
  </si>
  <si>
    <t xml:space="preserve"> K     --&gt;</t>
  </si>
  <si>
    <t xml:space="preserve">Réduction pour apports solaires et internes </t>
  </si>
  <si>
    <t>6 K (*)</t>
  </si>
  <si>
    <t>2 K</t>
  </si>
  <si>
    <t>0 K</t>
  </si>
  <si>
    <t>Réduction pour coupure de nuit et de WE</t>
  </si>
  <si>
    <t>20 °C</t>
  </si>
  <si>
    <t>21°C</t>
  </si>
  <si>
    <t>24 °C</t>
  </si>
  <si>
    <t>°C     --&gt;</t>
  </si>
  <si>
    <t>Température intérieure moyenne des locaux</t>
  </si>
  <si>
    <t xml:space="preserve">Ecole </t>
  </si>
  <si>
    <t>Habitat</t>
  </si>
  <si>
    <t>Bureaux</t>
  </si>
  <si>
    <t>Home/Hôpital</t>
  </si>
  <si>
    <t xml:space="preserve">Valeurs moyennes indicatives </t>
  </si>
  <si>
    <t xml:space="preserve">Type de bâtiment </t>
  </si>
  <si>
    <t>2.</t>
  </si>
  <si>
    <t>si l'hiver durait 242 jours à une température de 15 - 2087/242 = 6,4 °C</t>
  </si>
  <si>
    <t>jours</t>
  </si>
  <si>
    <t>Durée de la saison de chauffe</t>
  </si>
  <si>
    <t xml:space="preserve">Ex à Bruxelles : 2087 D°J en base 15, tout se passe donc comme </t>
  </si>
  <si>
    <t>Température extérieure hivernale moyenne</t>
  </si>
  <si>
    <t>est alors déduite des degrés-jours du lieu.</t>
  </si>
  <si>
    <t>Degrés-Jours du lieu en base 15/15</t>
  </si>
  <si>
    <t xml:space="preserve">Une température extérieure hivernale moyenne équivalente </t>
  </si>
  <si>
    <t>Température extérieure de base</t>
  </si>
  <si>
    <t>du 15 septembre au 15 mai, et donc dure 242 jours.</t>
  </si>
  <si>
    <t xml:space="preserve">que la saison de chauffe est normalisée </t>
  </si>
  <si>
    <t xml:space="preserve">L'option simplificatrice consiste à considérer </t>
  </si>
  <si>
    <t>Commune</t>
  </si>
  <si>
    <t>Situation géographique</t>
  </si>
  <si>
    <t>1.</t>
  </si>
  <si>
    <r>
      <t>Bilan énergétique du bâtiment  (en 1</t>
    </r>
    <r>
      <rPr>
        <b/>
        <vertAlign val="superscript"/>
        <sz val="12"/>
        <rFont val="Arial"/>
        <family val="2"/>
      </rPr>
      <t>ère</t>
    </r>
    <r>
      <rPr>
        <b/>
        <sz val="12"/>
        <rFont val="Arial"/>
        <family val="2"/>
      </rPr>
      <t xml:space="preserve"> approximation - bâtiment non climatisé)</t>
    </r>
  </si>
  <si>
    <t xml:space="preserve">2° </t>
  </si>
  <si>
    <t>NIVEAU D'ISOLATION THERMIQUE GLOBALE DU BATIMENT</t>
  </si>
  <si>
    <t>m</t>
  </si>
  <si>
    <t xml:space="preserve">V/At = </t>
  </si>
  <si>
    <t>COMPACITE VOLUMIQUE DU BATIMENT</t>
  </si>
  <si>
    <t>m³</t>
  </si>
  <si>
    <t xml:space="preserve">V = </t>
  </si>
  <si>
    <t>VOLUME PROTEGE DU BATIMENT</t>
  </si>
  <si>
    <t>16.</t>
  </si>
  <si>
    <t>W/m².K</t>
  </si>
  <si>
    <t xml:space="preserve">Um = </t>
  </si>
  <si>
    <t>COEFFICIENT MOYEN DE TRANSMISSION THERMIQUE</t>
  </si>
  <si>
    <t>15.</t>
  </si>
  <si>
    <t>W/K</t>
  </si>
  <si>
    <r>
      <t>S</t>
    </r>
    <r>
      <rPr>
        <b/>
        <sz val="10"/>
        <rFont val="Arial"/>
        <family val="2"/>
      </rPr>
      <t xml:space="preserve"> a</t>
    </r>
    <r>
      <rPr>
        <b/>
        <vertAlign val="subscript"/>
        <sz val="10"/>
        <rFont val="Arial"/>
        <family val="2"/>
      </rPr>
      <t>j</t>
    </r>
    <r>
      <rPr>
        <b/>
        <sz val="10"/>
        <rFont val="Arial"/>
        <family val="2"/>
      </rPr>
      <t xml:space="preserve"> . U</t>
    </r>
    <r>
      <rPr>
        <b/>
        <vertAlign val="subscript"/>
        <sz val="10"/>
        <rFont val="Arial"/>
        <family val="2"/>
      </rPr>
      <t>j</t>
    </r>
    <r>
      <rPr>
        <b/>
        <sz val="10"/>
        <rFont val="Arial"/>
        <family val="2"/>
      </rPr>
      <t xml:space="preserve"> .A</t>
    </r>
    <r>
      <rPr>
        <b/>
        <vertAlign val="subscript"/>
        <sz val="10"/>
        <rFont val="Arial"/>
        <family val="2"/>
      </rPr>
      <t>j</t>
    </r>
    <r>
      <rPr>
        <b/>
        <sz val="10"/>
        <rFont val="Arial"/>
        <family val="2"/>
      </rPr>
      <t xml:space="preserve"> + 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 Ψ</t>
    </r>
    <r>
      <rPr>
        <b/>
        <vertAlign val="subscript"/>
        <sz val="10"/>
        <rFont val="Arial"/>
        <family val="2"/>
      </rPr>
      <t>lj</t>
    </r>
    <r>
      <rPr>
        <b/>
        <sz val="10"/>
        <rFont val="Arial"/>
        <family val="2"/>
      </rPr>
      <t xml:space="preserve"> . L</t>
    </r>
    <r>
      <rPr>
        <b/>
        <vertAlign val="subscript"/>
        <sz val="10"/>
        <rFont val="Arial"/>
        <family val="2"/>
      </rPr>
      <t xml:space="preserve">j   = </t>
    </r>
  </si>
  <si>
    <t>DEPERDITION THERMIQUE DE LA SUPERFICIE DE DEPERDITION</t>
  </si>
  <si>
    <t>14.</t>
  </si>
  <si>
    <t xml:space="preserve">TOTAUX (superficie de déperdition) </t>
  </si>
  <si>
    <t>12.</t>
  </si>
  <si>
    <t>11.</t>
  </si>
  <si>
    <t>10.</t>
  </si>
  <si>
    <t>9.</t>
  </si>
  <si>
    <t>8.</t>
  </si>
  <si>
    <t>7.</t>
  </si>
  <si>
    <t>6.</t>
  </si>
  <si>
    <t>5.</t>
  </si>
  <si>
    <t>Parois de la superficie de déperdition thermique</t>
  </si>
  <si>
    <t>Date :</t>
  </si>
  <si>
    <t>Références du bâtiment</t>
  </si>
  <si>
    <t>Calcul du niveau d'isolation thermique globale "K" d'un bâtiment, suivant NBN B62-301</t>
  </si>
  <si>
    <t>1°</t>
  </si>
  <si>
    <t>W/m²K</t>
  </si>
  <si>
    <t>Plancher "passif"</t>
  </si>
  <si>
    <t>Plancher sur sol aux normes PEB 2015</t>
  </si>
  <si>
    <t>Plancher sur cave aux normes PEB 2015</t>
  </si>
  <si>
    <t>Plancher sur sol en béton isolé existant</t>
  </si>
  <si>
    <t>Plancher sur cave en béton isolé existant</t>
  </si>
  <si>
    <t>Plancher sur sol en béton non isolé</t>
  </si>
  <si>
    <t>Plancher sur cave en béton non isolé</t>
  </si>
  <si>
    <t>Plancher en béton de combles inoccupés isolé existant</t>
  </si>
  <si>
    <t>Plancher en béton de combles inoccupés non isolé</t>
  </si>
  <si>
    <t>Plancher en bois de combles inoccupés isolé existant</t>
  </si>
  <si>
    <t>Plancher en bois de combles inoccupés non isolé</t>
  </si>
  <si>
    <t>Toiture "passive"</t>
  </si>
  <si>
    <t>Toiture aux normes PEB 2015</t>
  </si>
  <si>
    <t>Toiture inclinée isolée (10 cm de laine)</t>
  </si>
  <si>
    <t>Toiture inclinée isolée (8 cm de laine)</t>
  </si>
  <si>
    <t>Toiture inclinée isolée (6 cm de laine)</t>
  </si>
  <si>
    <t>Toiture plate en béton isolée existante</t>
  </si>
  <si>
    <t>Toiture plate en béton non isolée</t>
  </si>
  <si>
    <t>Mur "passif"</t>
  </si>
  <si>
    <t>Mur aux normes PEB 2015</t>
  </si>
  <si>
    <t>Mur de béton cellulaire de 35 cm (collé)</t>
  </si>
  <si>
    <t>Mur de béton cellulaire de 30 cm (collé)</t>
  </si>
  <si>
    <t>Mur de béton cellulaire de 25 cm (collé)</t>
  </si>
  <si>
    <t>Mur de pierre non isolé de 60 cm</t>
  </si>
  <si>
    <t>Mur de pierre non isolé de 50 cm</t>
  </si>
  <si>
    <t>Mur de pierre non isolé de 40 cm</t>
  </si>
  <si>
    <t>Mur de pierre non isolé de 30 cm</t>
  </si>
  <si>
    <t>Mur plein bardé isolé existant</t>
  </si>
  <si>
    <t>Mur plein bardé non isolé</t>
  </si>
  <si>
    <t>Mur creux isolé existant</t>
  </si>
  <si>
    <t>Mur creux non isolé</t>
  </si>
  <si>
    <t>Mur plein de 39 cm</t>
  </si>
  <si>
    <t>Mur plein de 29 cm</t>
  </si>
  <si>
    <t>Porte en aluminium isolé</t>
  </si>
  <si>
    <t>Porte en bois</t>
  </si>
  <si>
    <t>Fenêtre avec triple vitrage</t>
  </si>
  <si>
    <t>Fenêtre avec double vitrage HR</t>
  </si>
  <si>
    <t>Fenêtre avec double vitrage traditionnel</t>
  </si>
  <si>
    <t>Fenétre avec simple vitrage</t>
  </si>
  <si>
    <t>Coefficient kj (ou U)</t>
  </si>
  <si>
    <t>Type de paroi</t>
  </si>
  <si>
    <t xml:space="preserve">         matériaux utilisés réellement dans la composition de chaque paroi.</t>
  </si>
  <si>
    <t xml:space="preserve">         Attention, les valeurs reprises ci-dessous sont indicatives. Elles varient en fonction des</t>
  </si>
  <si>
    <t>_x001A_</t>
  </si>
  <si>
    <t>s Herenelderen</t>
  </si>
  <si>
    <t>s Gravenwezel</t>
  </si>
  <si>
    <t>s Gravenvoeren</t>
  </si>
  <si>
    <t>Zwijndrecht</t>
  </si>
  <si>
    <t>Zwijnaarde</t>
  </si>
  <si>
    <t>Zwevezele</t>
  </si>
  <si>
    <t>Zwevegem</t>
  </si>
  <si>
    <t>Zwalm</t>
  </si>
  <si>
    <t>Zutendaal</t>
  </si>
  <si>
    <t>Zulzeke</t>
  </si>
  <si>
    <t>Zulte</t>
  </si>
  <si>
    <t>Zuienkerke</t>
  </si>
  <si>
    <t>Zuidschote</t>
  </si>
  <si>
    <t>Zoutleeuw</t>
  </si>
  <si>
    <t>Zoutenaaie</t>
  </si>
  <si>
    <t>Zottegem</t>
  </si>
  <si>
    <t>Zonnegem</t>
  </si>
  <si>
    <t>Zonnebeke</t>
  </si>
  <si>
    <t>Zonhoven</t>
  </si>
  <si>
    <t>Zomergem</t>
  </si>
  <si>
    <t>Zolder</t>
  </si>
  <si>
    <t>Zoersel</t>
  </si>
  <si>
    <t>Zoerle-Parwijs</t>
  </si>
  <si>
    <t>Zingem</t>
  </si>
  <si>
    <t>Zillebeke</t>
  </si>
  <si>
    <t>Zichen-Zussen-Bolder</t>
  </si>
  <si>
    <t>Zichem</t>
  </si>
  <si>
    <t>Zevergem</t>
  </si>
  <si>
    <t>Zeveren</t>
  </si>
  <si>
    <t>Zeveneken</t>
  </si>
  <si>
    <t>Zevekote</t>
  </si>
  <si>
    <t>Zetrud-Lumay</t>
  </si>
  <si>
    <t>Zerkegem</t>
  </si>
  <si>
    <t>Zepperen</t>
  </si>
  <si>
    <t>Zemst</t>
  </si>
  <si>
    <t>Zelzate</t>
  </si>
  <si>
    <t>Zellik</t>
  </si>
  <si>
    <t>Zelem</t>
  </si>
  <si>
    <t>Zele</t>
  </si>
  <si>
    <t>Zegelsem</t>
  </si>
  <si>
    <t>Zedelgem</t>
  </si>
  <si>
    <t>Zaventem</t>
  </si>
  <si>
    <t>Zarren</t>
  </si>
  <si>
    <t>Zarren-Werken</t>
  </si>
  <si>
    <t>Zarlardinge</t>
  </si>
  <si>
    <t>Zandvoorde</t>
  </si>
  <si>
    <t>Zandvliet</t>
  </si>
  <si>
    <t>Zandhoven</t>
  </si>
  <si>
    <t>Zande</t>
  </si>
  <si>
    <t>Zandbergen</t>
  </si>
  <si>
    <t>Zaffelare</t>
  </si>
  <si>
    <t>Yvoir</t>
  </si>
  <si>
    <t>Yves-Gomezee</t>
  </si>
  <si>
    <t>Yernee-Fraineux</t>
  </si>
  <si>
    <t>Xhoris</t>
  </si>
  <si>
    <t>Xhendremael</t>
  </si>
  <si>
    <t>Xhendelesse</t>
  </si>
  <si>
    <t>Wuustwezel</t>
  </si>
  <si>
    <t>Wulveringem</t>
  </si>
  <si>
    <t>Wulvergem</t>
  </si>
  <si>
    <t>Wulpen</t>
  </si>
  <si>
    <t>Woumen</t>
  </si>
  <si>
    <t>Woubrechtegem</t>
  </si>
  <si>
    <t>Wortel</t>
  </si>
  <si>
    <t>Wortegem</t>
  </si>
  <si>
    <t>Wortegem-Petegem</t>
  </si>
  <si>
    <t>Wontergem</t>
  </si>
  <si>
    <t>Wondelgem</t>
  </si>
  <si>
    <t>Wonck</t>
  </si>
  <si>
    <t>Wommersom</t>
  </si>
  <si>
    <t>Wommelgem</t>
  </si>
  <si>
    <t>Wolvertem</t>
  </si>
  <si>
    <t>Woluwe-Saint-Pierre</t>
  </si>
  <si>
    <t>Woluwe-Saint-Lambert</t>
  </si>
  <si>
    <t>Wolkrange</t>
  </si>
  <si>
    <t>Woesten</t>
  </si>
  <si>
    <t>Wodecq</t>
  </si>
  <si>
    <t>Witry</t>
  </si>
  <si>
    <t>Wintershoven</t>
  </si>
  <si>
    <t>Winksele</t>
  </si>
  <si>
    <t>Wingene</t>
  </si>
  <si>
    <t>Winenne</t>
  </si>
  <si>
    <t>Wimmertingen</t>
  </si>
  <si>
    <t>Wilskerke</t>
  </si>
  <si>
    <t>Wilsele</t>
  </si>
  <si>
    <t>Wilrijk</t>
  </si>
  <si>
    <t>Willerzie</t>
  </si>
  <si>
    <t>Willemeau</t>
  </si>
  <si>
    <t>Willebroek</t>
  </si>
  <si>
    <t>Willebringen</t>
  </si>
  <si>
    <t>Willaupuis</t>
  </si>
  <si>
    <t>Wilderen</t>
  </si>
  <si>
    <t>Wijtschate</t>
  </si>
  <si>
    <t>Wijshagen</t>
  </si>
  <si>
    <t>Wijnegem</t>
  </si>
  <si>
    <t>Wijer</t>
  </si>
  <si>
    <t>Wijchmaal</t>
  </si>
  <si>
    <t>Wihogne</t>
  </si>
  <si>
    <t>Wiheries</t>
  </si>
  <si>
    <t>Wieze</t>
  </si>
  <si>
    <t>Wiesme</t>
  </si>
  <si>
    <t>Wiers</t>
  </si>
  <si>
    <t>Wierde</t>
  </si>
  <si>
    <t>Wielsbeke</t>
  </si>
  <si>
    <t>Wiekevorst</t>
  </si>
  <si>
    <t>Widooie</t>
  </si>
  <si>
    <t>Wichelen</t>
  </si>
  <si>
    <t>Wibrin</t>
  </si>
  <si>
    <t>Wezeren</t>
  </si>
  <si>
    <t>Wezembeek-Oppem</t>
  </si>
  <si>
    <t>Wezemaal</t>
  </si>
  <si>
    <t>Wez-Velvain</t>
  </si>
  <si>
    <t>Wevelgem</t>
  </si>
  <si>
    <t>Wetteren</t>
  </si>
  <si>
    <t>Westvleteren</t>
  </si>
  <si>
    <t>Westrozebeke</t>
  </si>
  <si>
    <t>Westrem</t>
  </si>
  <si>
    <t>Westouter</t>
  </si>
  <si>
    <t>Westmeerbeek</t>
  </si>
  <si>
    <t>Westmalle</t>
  </si>
  <si>
    <t>Westkerke</t>
  </si>
  <si>
    <t>Westkapelle</t>
  </si>
  <si>
    <t>Westerlo</t>
  </si>
  <si>
    <t>Westende</t>
  </si>
  <si>
    <t>Wespelaar</t>
  </si>
  <si>
    <t>Wervik</t>
  </si>
  <si>
    <t>Werm</t>
  </si>
  <si>
    <t>Werken</t>
  </si>
  <si>
    <t>Weris</t>
  </si>
  <si>
    <t>Werchter</t>
  </si>
  <si>
    <t>Werbomont</t>
  </si>
  <si>
    <t>Wepion</t>
  </si>
  <si>
    <t>Wenduine</t>
  </si>
  <si>
    <t>Wemmel</t>
  </si>
  <si>
    <t>Wellin</t>
  </si>
  <si>
    <t>Wellen</t>
  </si>
  <si>
    <t>Welle</t>
  </si>
  <si>
    <t>Welkenraedt</t>
  </si>
  <si>
    <t>Welden</t>
  </si>
  <si>
    <t>Weillen</t>
  </si>
  <si>
    <t>Wegnez</t>
  </si>
  <si>
    <t>Weert</t>
  </si>
  <si>
    <t>Weerde</t>
  </si>
  <si>
    <t>Weelde</t>
  </si>
  <si>
    <t>Wechelderzande</t>
  </si>
  <si>
    <t>Webbekom</t>
  </si>
  <si>
    <t>Ways</t>
  </si>
  <si>
    <t>Wayaux</t>
  </si>
  <si>
    <t>Wavreille</t>
  </si>
  <si>
    <t>Wavre</t>
  </si>
  <si>
    <t>Wauthier-Braine</t>
  </si>
  <si>
    <t>Waulsort</t>
  </si>
  <si>
    <t>Waudrez</t>
  </si>
  <si>
    <t>Wattripont</t>
  </si>
  <si>
    <t>Watou</t>
  </si>
  <si>
    <t>Watervliet</t>
  </si>
  <si>
    <t>Watermael-Boitsfort</t>
  </si>
  <si>
    <t>Watermaal-Bosvoorde</t>
  </si>
  <si>
    <t>Waterloo</t>
  </si>
  <si>
    <t>Waterland-Oudeman</t>
  </si>
  <si>
    <t>Wasseiges</t>
  </si>
  <si>
    <t>Wasmuel</t>
  </si>
  <si>
    <t>Wasmes-Audemez-Briffoeil</t>
  </si>
  <si>
    <t>Wasmes</t>
  </si>
  <si>
    <t>Warzee</t>
  </si>
  <si>
    <t>Warsage</t>
  </si>
  <si>
    <t>Warquignies</t>
  </si>
  <si>
    <t>Warneton</t>
  </si>
  <si>
    <t>Warnant-Dreye</t>
  </si>
  <si>
    <t>Warnant</t>
  </si>
  <si>
    <t>Warisoulx</t>
  </si>
  <si>
    <t>Waret-l'Eveque</t>
  </si>
  <si>
    <t>Waret-la-Chaussee</t>
  </si>
  <si>
    <t>Waremme</t>
  </si>
  <si>
    <t>Waregem</t>
  </si>
  <si>
    <t>Wardin</t>
  </si>
  <si>
    <t>Warcoing</t>
  </si>
  <si>
    <t>Warchin</t>
  </si>
  <si>
    <t>Wanzele</t>
  </si>
  <si>
    <t>Wanze</t>
  </si>
  <si>
    <t>Wansin</t>
  </si>
  <si>
    <t>Wannegem-Lede</t>
  </si>
  <si>
    <t>Wannebecq</t>
  </si>
  <si>
    <t>Wanne</t>
  </si>
  <si>
    <t>Wanlin</t>
  </si>
  <si>
    <t>Wangenies</t>
  </si>
  <si>
    <t>Wange</t>
  </si>
  <si>
    <t>Wanfercee-Baulet</t>
  </si>
  <si>
    <t>Wandre</t>
  </si>
  <si>
    <t>Wancennes</t>
  </si>
  <si>
    <t>Wambeek</t>
  </si>
  <si>
    <t>Waltwilder</t>
  </si>
  <si>
    <t>Walshoutem</t>
  </si>
  <si>
    <t>Walsbets</t>
  </si>
  <si>
    <t>Walhorn</t>
  </si>
  <si>
    <t>Walhain</t>
  </si>
  <si>
    <t>Walhain-Saint-Paul</t>
  </si>
  <si>
    <t>Walem</t>
  </si>
  <si>
    <t>Walcourt</t>
  </si>
  <si>
    <t>Wakken</t>
  </si>
  <si>
    <t>Waimes</t>
  </si>
  <si>
    <t>Waillet</t>
  </si>
  <si>
    <t>Waha</t>
  </si>
  <si>
    <t>Wagnelee</t>
  </si>
  <si>
    <t>Wadelincourt</t>
  </si>
  <si>
    <t>Wachtebeke</t>
  </si>
  <si>
    <t>Waasmunster</t>
  </si>
  <si>
    <t>Waasmont</t>
  </si>
  <si>
    <t>Waarschoot</t>
  </si>
  <si>
    <t>Waarmaarde</t>
  </si>
  <si>
    <t>Waarloos</t>
  </si>
  <si>
    <t>Waardamme</t>
  </si>
  <si>
    <t>Waarbeke</t>
  </si>
  <si>
    <t>Waanrode</t>
  </si>
  <si>
    <t>Vyle-et-Tharoul</t>
  </si>
  <si>
    <t>Vurste</t>
  </si>
  <si>
    <t>Vucht</t>
  </si>
  <si>
    <t>Vroenhoven</t>
  </si>
  <si>
    <t>Vresse-sur-Semois</t>
  </si>
  <si>
    <t>Vresse</t>
  </si>
  <si>
    <t>Vreren</t>
  </si>
  <si>
    <t>Vremde</t>
  </si>
  <si>
    <t>Vrasene</t>
  </si>
  <si>
    <t>Vottem</t>
  </si>
  <si>
    <t>Vossem</t>
  </si>
  <si>
    <t>Vosselare</t>
  </si>
  <si>
    <t>Vosselaar</t>
  </si>
  <si>
    <t>Vorst</t>
  </si>
  <si>
    <t>Vorsen</t>
  </si>
  <si>
    <t>Vorselaar</t>
  </si>
  <si>
    <t>Voroux-Goreux</t>
  </si>
  <si>
    <t>Voroux-lez-Liers</t>
  </si>
  <si>
    <t>Voort</t>
  </si>
  <si>
    <t>Voormezele</t>
  </si>
  <si>
    <t>Voorde</t>
  </si>
  <si>
    <t>Voneche</t>
  </si>
  <si>
    <t>Vollezele</t>
  </si>
  <si>
    <t>Volkegem</t>
  </si>
  <si>
    <t>Vogenee</t>
  </si>
  <si>
    <t>Voeren</t>
  </si>
  <si>
    <t>Vodelee</t>
  </si>
  <si>
    <t>Vodecee</t>
  </si>
  <si>
    <t>Vlissegem</t>
  </si>
  <si>
    <t>Vlimmeren</t>
  </si>
  <si>
    <t>Vlijtingen</t>
  </si>
  <si>
    <t>Vlierzele</t>
  </si>
  <si>
    <t>Vliermaalroot</t>
  </si>
  <si>
    <t>Vliermaal</t>
  </si>
  <si>
    <t>Vlezenbeek</t>
  </si>
  <si>
    <t>Vleteren</t>
  </si>
  <si>
    <t>Vlekkem</t>
  </si>
  <si>
    <t>Vlamertinge</t>
  </si>
  <si>
    <t>Vladslo</t>
  </si>
  <si>
    <t>Vivy</t>
  </si>
  <si>
    <t>Vivegnis</t>
  </si>
  <si>
    <t>Vitrival</t>
  </si>
  <si>
    <t>Vissoul</t>
  </si>
  <si>
    <t>Vissenaken</t>
  </si>
  <si>
    <t>Vise</t>
  </si>
  <si>
    <t>Virton</t>
  </si>
  <si>
    <t>Viroinval</t>
  </si>
  <si>
    <t>Virginal-Samme</t>
  </si>
  <si>
    <t>Virelles</t>
  </si>
  <si>
    <t>Vinkt</t>
  </si>
  <si>
    <t>Vinkem</t>
  </si>
  <si>
    <t>Vinderhoute</t>
  </si>
  <si>
    <t>Vinalmont</t>
  </si>
  <si>
    <t>Vilvoorde</t>
  </si>
  <si>
    <t>Villers-la-Ville</t>
  </si>
  <si>
    <t>Villers-le-Bouillet</t>
  </si>
  <si>
    <t>Villers-le-Gambon</t>
  </si>
  <si>
    <t>Villers-Saint-Ghislain</t>
  </si>
  <si>
    <t>Villers-le-Temple</t>
  </si>
  <si>
    <t>Villers-sur-Lesse</t>
  </si>
  <si>
    <t>Villers-la-Loue</t>
  </si>
  <si>
    <t>Villers-Perwin</t>
  </si>
  <si>
    <t>Villers-en-Fagne</t>
  </si>
  <si>
    <t>Villers-le-Peuplier</t>
  </si>
  <si>
    <t>Villers-lez-Heest</t>
  </si>
  <si>
    <t>Villers-Poterie</t>
  </si>
  <si>
    <t>Villers-sur-Semois</t>
  </si>
  <si>
    <t>Villers-devant-Orval</t>
  </si>
  <si>
    <t>Villers-Saint-Simeon</t>
  </si>
  <si>
    <t>Villers-l'Eveque</t>
  </si>
  <si>
    <t>Villers-Saint-Amand</t>
  </si>
  <si>
    <t>Villers-la-Tour</t>
  </si>
  <si>
    <t>Villers-Notre-Dame</t>
  </si>
  <si>
    <t>Villers-la-Bonne-Eau</t>
  </si>
  <si>
    <t>Villers-deux-Eglises</t>
  </si>
  <si>
    <t>Villers-aux-Tours</t>
  </si>
  <si>
    <t>Villers-Sainte-Gertrude</t>
  </si>
  <si>
    <t>Villerot</t>
  </si>
  <si>
    <t>Ville-Sur-Haine</t>
  </si>
  <si>
    <t>Ville-Pommeroeul</t>
  </si>
  <si>
    <t>Ville-en-Hesbaye</t>
  </si>
  <si>
    <t>Villance</t>
  </si>
  <si>
    <t>Vieuxville</t>
  </si>
  <si>
    <t>Vieux-Waleffe</t>
  </si>
  <si>
    <t>Vieux-Genappe</t>
  </si>
  <si>
    <t>Viesville</t>
  </si>
  <si>
    <t>Vierves-sur-Viroin</t>
  </si>
  <si>
    <t>Vierset-Barse</t>
  </si>
  <si>
    <t>Viersel</t>
  </si>
  <si>
    <t>Viemme</t>
  </si>
  <si>
    <t>Vielsalm</t>
  </si>
  <si>
    <t>Vichte</t>
  </si>
  <si>
    <t>Viane</t>
  </si>
  <si>
    <t>Vezon</t>
  </si>
  <si>
    <t>Vezin</t>
  </si>
  <si>
    <t>Veurne</t>
  </si>
  <si>
    <t>Veulen</t>
  </si>
  <si>
    <t>Vesqueville</t>
  </si>
  <si>
    <t>Verviers</t>
  </si>
  <si>
    <t>Vertrijk</t>
  </si>
  <si>
    <t>Verrebroek</t>
  </si>
  <si>
    <t>Verlee</t>
  </si>
  <si>
    <t>Verlaine</t>
  </si>
  <si>
    <t>Vergnies</t>
  </si>
  <si>
    <t>Vencimont</t>
  </si>
  <si>
    <t>Velzeke-Ruddershove</t>
  </si>
  <si>
    <t>Veltem-Beisem</t>
  </si>
  <si>
    <t>Velroux</t>
  </si>
  <si>
    <t>Velm</t>
  </si>
  <si>
    <t>Vellereille-le-Sec</t>
  </si>
  <si>
    <t>Vellereille-les-Brayeux</t>
  </si>
  <si>
    <t>Veldwezelt</t>
  </si>
  <si>
    <t>Veldegem</t>
  </si>
  <si>
    <t>Velaines</t>
  </si>
  <si>
    <t>Velaine</t>
  </si>
  <si>
    <t>Veerle</t>
  </si>
  <si>
    <t>Vedrin</t>
  </si>
  <si>
    <t>Vechmaal</t>
  </si>
  <si>
    <t>Vaux-les-Rosieres</t>
  </si>
  <si>
    <t>Vaux-et-Borset</t>
  </si>
  <si>
    <t>Vaux-sur-Sure</t>
  </si>
  <si>
    <t>Vaux-Chavanne</t>
  </si>
  <si>
    <t>Vaux-sous-Chevremont</t>
  </si>
  <si>
    <t>Vaulx</t>
  </si>
  <si>
    <t>Vaucelles</t>
  </si>
  <si>
    <t>Varsenare</t>
  </si>
  <si>
    <t>Varendonk</t>
  </si>
  <si>
    <t>Vance</t>
  </si>
  <si>
    <t>Val-Meer</t>
  </si>
  <si>
    <t>Vaalbeek</t>
  </si>
  <si>
    <t>Ursel</t>
  </si>
  <si>
    <t>Upigny</t>
  </si>
  <si>
    <t>Ulbeek</t>
  </si>
  <si>
    <t>Ukkel</t>
  </si>
  <si>
    <t>Uitkerke</t>
  </si>
  <si>
    <t>Uitbergen</t>
  </si>
  <si>
    <t>Uikhoven</t>
  </si>
  <si>
    <t>Ucimont</t>
  </si>
  <si>
    <t>Uccle</t>
  </si>
  <si>
    <t>Turnhout</t>
  </si>
  <si>
    <t>Tubize</t>
  </si>
  <si>
    <t>Trooz</t>
  </si>
  <si>
    <t>Trois-Ponts</t>
  </si>
  <si>
    <t>Trognee</t>
  </si>
  <si>
    <t>Trivieres</t>
  </si>
  <si>
    <t>Tremelo</t>
  </si>
  <si>
    <t>Trembleur</t>
  </si>
  <si>
    <t>Treignes</t>
  </si>
  <si>
    <t>Trazegnies</t>
  </si>
  <si>
    <t>Transinne</t>
  </si>
  <si>
    <t>Tourpes</t>
  </si>
  <si>
    <t>Tournay</t>
  </si>
  <si>
    <t>Tournai</t>
  </si>
  <si>
    <t>Tourinnes-Saint-Lambert</t>
  </si>
  <si>
    <t>Tourinnes-la-Grosse</t>
  </si>
  <si>
    <t>Tourinne</t>
  </si>
  <si>
    <t>Torhout</t>
  </si>
  <si>
    <t>Torgny</t>
  </si>
  <si>
    <t>Tontelange</t>
  </si>
  <si>
    <t>Tongrinne</t>
  </si>
  <si>
    <t>Tongre-Saint-Martin</t>
  </si>
  <si>
    <t>Tongre-Notre-Dame</t>
  </si>
  <si>
    <t>Tongerlo</t>
  </si>
  <si>
    <t>Tongeren</t>
  </si>
  <si>
    <t>Tollembeek</t>
  </si>
  <si>
    <t>Tohogne</t>
  </si>
  <si>
    <t>Toernich</t>
  </si>
  <si>
    <t>Tisselt</t>
  </si>
  <si>
    <t>Tintigny</t>
  </si>
  <si>
    <t>Tintange</t>
  </si>
  <si>
    <t>Tinlot</t>
  </si>
  <si>
    <t>Tilly</t>
  </si>
  <si>
    <t>Tillier</t>
  </si>
  <si>
    <t>Tilleur</t>
  </si>
  <si>
    <t>Tillet</t>
  </si>
  <si>
    <t>Tilff</t>
  </si>
  <si>
    <t>Tildonk</t>
  </si>
  <si>
    <t>Tihange</t>
  </si>
  <si>
    <t>Tignee</t>
  </si>
  <si>
    <t>Tienen</t>
  </si>
  <si>
    <t>Tielt</t>
  </si>
  <si>
    <t>Tielt-Winge</t>
  </si>
  <si>
    <t>Tielrode</t>
  </si>
  <si>
    <t>Tielen</t>
  </si>
  <si>
    <t>Tiegem</t>
  </si>
  <si>
    <t>Thys</t>
  </si>
  <si>
    <t>Thynes</t>
  </si>
  <si>
    <t>Thy-le-Chateau</t>
  </si>
  <si>
    <t>Thy-le-Bauduin</t>
  </si>
  <si>
    <t>Thumaide</t>
  </si>
  <si>
    <t>Thulin</t>
  </si>
  <si>
    <t>Thuin</t>
  </si>
  <si>
    <t>Thuillies</t>
  </si>
  <si>
    <t>Thoricourt</t>
  </si>
  <si>
    <t>Thorembais-les-Beguines</t>
  </si>
  <si>
    <t>Thorembais-Saint-Trond</t>
  </si>
  <si>
    <t>Thon</t>
  </si>
  <si>
    <t>Thommen</t>
  </si>
  <si>
    <t>Thisnes</t>
  </si>
  <si>
    <t>Thirimont</t>
  </si>
  <si>
    <t>Thines</t>
  </si>
  <si>
    <t>Thimougies</t>
  </si>
  <si>
    <t>Thimister</t>
  </si>
  <si>
    <t>Thimister-Clermont</t>
  </si>
  <si>
    <t>Thimeon</t>
  </si>
  <si>
    <t>Thieusies</t>
  </si>
  <si>
    <t>Thieulain</t>
  </si>
  <si>
    <t>Thieu</t>
  </si>
  <si>
    <t>Thiaumont</t>
  </si>
  <si>
    <t>Theux</t>
  </si>
  <si>
    <t>Teuven</t>
  </si>
  <si>
    <t>Testelt</t>
  </si>
  <si>
    <t>Tessenderlo</t>
  </si>
  <si>
    <t>Terwagne</t>
  </si>
  <si>
    <t>Tervuren</t>
  </si>
  <si>
    <t>Tertre</t>
  </si>
  <si>
    <t>Ternat</t>
  </si>
  <si>
    <t>Termes</t>
  </si>
  <si>
    <t>Terhagen</t>
  </si>
  <si>
    <t>Teralfene</t>
  </si>
  <si>
    <t>Tenneville</t>
  </si>
  <si>
    <t>Temse</t>
  </si>
  <si>
    <t>Temploux</t>
  </si>
  <si>
    <t>Templeuve</t>
  </si>
  <si>
    <t>Tellin</t>
  </si>
  <si>
    <t>Tavigny</t>
  </si>
  <si>
    <t>Taviers</t>
  </si>
  <si>
    <t>Tavier</t>
  </si>
  <si>
    <t>Tarcienne</t>
  </si>
  <si>
    <t>Tamines</t>
  </si>
  <si>
    <t>Taintignies</t>
  </si>
  <si>
    <t>Tailles</t>
  </si>
  <si>
    <t>Suxy</t>
  </si>
  <si>
    <t>Surice</t>
  </si>
  <si>
    <t>Sugny</t>
  </si>
  <si>
    <t>Suarlee</t>
  </si>
  <si>
    <t>Stuivekenskerke</t>
  </si>
  <si>
    <t>Strombeek-Bever</t>
  </si>
  <si>
    <t>Strijtem</t>
  </si>
  <si>
    <t>Strijpen</t>
  </si>
  <si>
    <t>Strepy-Bracquegnies</t>
  </si>
  <si>
    <t>Stree</t>
  </si>
  <si>
    <t>Straimont</t>
  </si>
  <si>
    <t>Stoumont</t>
  </si>
  <si>
    <t>Stokrooie</t>
  </si>
  <si>
    <t>Stokkem</t>
  </si>
  <si>
    <t>Stevoort</t>
  </si>
  <si>
    <t>Sterrebeek</t>
  </si>
  <si>
    <t>Stene</t>
  </si>
  <si>
    <t>Stembert</t>
  </si>
  <si>
    <t>Stekene</t>
  </si>
  <si>
    <t>Steenokkerzeel</t>
  </si>
  <si>
    <t>Steenkerque</t>
  </si>
  <si>
    <t>Steenkerke</t>
  </si>
  <si>
    <t>Steenhuize-Wijnhuize</t>
  </si>
  <si>
    <t>Steenhuffel</t>
  </si>
  <si>
    <t>Steendorp</t>
  </si>
  <si>
    <t>Stavelot</t>
  </si>
  <si>
    <t>Stavele</t>
  </si>
  <si>
    <t>Stave</t>
  </si>
  <si>
    <t>Stambruges</t>
  </si>
  <si>
    <t>Stalhille</t>
  </si>
  <si>
    <t>Staden</t>
  </si>
  <si>
    <t>Stabroek</t>
  </si>
  <si>
    <t>Spy</t>
  </si>
  <si>
    <t>Sprimont</t>
  </si>
  <si>
    <t>Spouwen</t>
  </si>
  <si>
    <t>Spontin</t>
  </si>
  <si>
    <t>Spiere</t>
  </si>
  <si>
    <t>Spiere-Helkijn</t>
  </si>
  <si>
    <t>Spiennes</t>
  </si>
  <si>
    <t>Spermalie</t>
  </si>
  <si>
    <t>Spalbeek</t>
  </si>
  <si>
    <t>Spa</t>
  </si>
  <si>
    <t>Soye</t>
  </si>
  <si>
    <t>Soy</t>
  </si>
  <si>
    <t>Sovet</t>
  </si>
  <si>
    <t>Souvret</t>
  </si>
  <si>
    <t>Soumoy</t>
  </si>
  <si>
    <t>Soumagne</t>
  </si>
  <si>
    <t>Soulme</t>
  </si>
  <si>
    <t>Sougne-Remouchamps</t>
  </si>
  <si>
    <t>Sosoye</t>
  </si>
  <si>
    <t>Sorinnes</t>
  </si>
  <si>
    <t>Sorinne-la-Longue</t>
  </si>
  <si>
    <t>Soree</t>
  </si>
  <si>
    <t>Somzee</t>
  </si>
  <si>
    <t>Sommiere</t>
  </si>
  <si>
    <t>Sommethonne</t>
  </si>
  <si>
    <t>Somme-Leuze</t>
  </si>
  <si>
    <t>Sombreffe</t>
  </si>
  <si>
    <t>Solre-sur-Sambre</t>
  </si>
  <si>
    <t>Solre-Saint-Gery</t>
  </si>
  <si>
    <t>Soiron</t>
  </si>
  <si>
    <t>Soignies</t>
  </si>
  <si>
    <t>Sohier</t>
  </si>
  <si>
    <t>Soheit-Tinlot</t>
  </si>
  <si>
    <t>Snellegem</t>
  </si>
  <si>
    <t>Snaaskerke</t>
  </si>
  <si>
    <t>Smuid</t>
  </si>
  <si>
    <t>Smetlede</t>
  </si>
  <si>
    <t>Smeerebbe-Vloerzegem</t>
  </si>
  <si>
    <t>Sluizen</t>
  </si>
  <si>
    <t>Slins</t>
  </si>
  <si>
    <t>Slijpe</t>
  </si>
  <si>
    <t>Sleidinge</t>
  </si>
  <si>
    <t>Sivry-Rance</t>
  </si>
  <si>
    <t>Sivry</t>
  </si>
  <si>
    <t>Sirault</t>
  </si>
  <si>
    <t>Sippenaeken</t>
  </si>
  <si>
    <t>Sint-Niklaas</t>
  </si>
  <si>
    <t>Sint-Gillis</t>
  </si>
  <si>
    <t>Sint-Gillis-Waas</t>
  </si>
  <si>
    <t>Sint-Maria-Latem</t>
  </si>
  <si>
    <t>Sint-Pieters-Voeren</t>
  </si>
  <si>
    <t>Sint-Baafs-Vijve</t>
  </si>
  <si>
    <t>Sint-Laureins-Berchem</t>
  </si>
  <si>
    <t>Sint-Agatha-Berchem</t>
  </si>
  <si>
    <t>Sint-Genesius-Rode</t>
  </si>
  <si>
    <t>Sint-Maria-Oudenhove</t>
  </si>
  <si>
    <t>Sint-Truiden</t>
  </si>
  <si>
    <t>Sint-Blasius-Boekel</t>
  </si>
  <si>
    <t>Sint-Denijs-Boekel</t>
  </si>
  <si>
    <t>Sint-Amands</t>
  </si>
  <si>
    <t>Sint-Katherina-Lombeek</t>
  </si>
  <si>
    <t>Sint-Goriks-Oudenhove</t>
  </si>
  <si>
    <t>Sint-Pieters-Woluwe</t>
  </si>
  <si>
    <t>Sint-Stevens-Woluwe</t>
  </si>
  <si>
    <t>Sint-Martens-Voeren</t>
  </si>
  <si>
    <t>Sint-Pauwels</t>
  </si>
  <si>
    <t>Sint-Jan-in-Eremo</t>
  </si>
  <si>
    <t>Sint-Laureins</t>
  </si>
  <si>
    <t>Sint-Martens-Latem</t>
  </si>
  <si>
    <t>Sint-Margriete</t>
  </si>
  <si>
    <t>Sint-Denijs</t>
  </si>
  <si>
    <t>Sint-Joris-Winge</t>
  </si>
  <si>
    <t>Sint-Lievens-Houtem</t>
  </si>
  <si>
    <t>Sint-Eloois-Vijve</t>
  </si>
  <si>
    <t>Sint-Pieters-Leeuw</t>
  </si>
  <si>
    <t>Sint-Katelijne-Waver</t>
  </si>
  <si>
    <t>Sint-Joost-ten-Node</t>
  </si>
  <si>
    <t>Sint-Lambrechts-Woluwe</t>
  </si>
  <si>
    <t>Sint-Jans-Molenbeek</t>
  </si>
  <si>
    <t>Sint-Margriete-Houtem</t>
  </si>
  <si>
    <t>Sint-Kwintens-Lennik</t>
  </si>
  <si>
    <t>Sint-Maria-Lierde</t>
  </si>
  <si>
    <t>Sint-Joris-Weert</t>
  </si>
  <si>
    <t>Sint-Martens-Lierde</t>
  </si>
  <si>
    <t>Sint-Huibrechts-Lille</t>
  </si>
  <si>
    <t>Sint-Pieters-Kapelle</t>
  </si>
  <si>
    <t>Sint-Eloois-Winkel</t>
  </si>
  <si>
    <t>Sint-Martens-Lennik</t>
  </si>
  <si>
    <t>Sint-Joris</t>
  </si>
  <si>
    <t>Sint-Maria-Horebeke</t>
  </si>
  <si>
    <t>Sint-Huibrechts-Hern</t>
  </si>
  <si>
    <t>Sint-Jan</t>
  </si>
  <si>
    <t>Sint-Pieters-Rode</t>
  </si>
  <si>
    <t>Sint-Lievens-Esse</t>
  </si>
  <si>
    <t>Sint-Antelinks</t>
  </si>
  <si>
    <t>Sint-Agatha-Rode</t>
  </si>
  <si>
    <t>Sint-Kruis-Winkel</t>
  </si>
  <si>
    <t>Sint-Denijs-Westrem</t>
  </si>
  <si>
    <t>Sint-Lambrechts-Herk</t>
  </si>
  <si>
    <t>Sint-Amandsberg</t>
  </si>
  <si>
    <t>Sint-Kornelis-Horebeke</t>
  </si>
  <si>
    <t>Sint-Job-in-'t Goor</t>
  </si>
  <si>
    <t>Sint-Martens-Bodegem</t>
  </si>
  <si>
    <t>Sint-Jacobs-Kapelle</t>
  </si>
  <si>
    <t>Sint-Rijkers</t>
  </si>
  <si>
    <t>Sint-Ulriks-Kapelle</t>
  </si>
  <si>
    <t>Sint-Gillis-bij-Dendermonde</t>
  </si>
  <si>
    <t>Sint-Lenaarts</t>
  </si>
  <si>
    <t>Sint-Pieters-op-de-Dijk</t>
  </si>
  <si>
    <t>Sint-Michiels</t>
  </si>
  <si>
    <t>Sint-Kruis</t>
  </si>
  <si>
    <t>Sint-Andries</t>
  </si>
  <si>
    <t>Sint-Martens-Leerne</t>
  </si>
  <si>
    <t>Sinsin</t>
  </si>
  <si>
    <t>Sinaai</t>
  </si>
  <si>
    <t>Silly</t>
  </si>
  <si>
    <t>Silenrieux</t>
  </si>
  <si>
    <t>Sijsele</t>
  </si>
  <si>
    <t>Sibret</t>
  </si>
  <si>
    <t>Serville</t>
  </si>
  <si>
    <t>Serskamp</t>
  </si>
  <si>
    <t>Serinchamps</t>
  </si>
  <si>
    <t>Seraing</t>
  </si>
  <si>
    <t>Seraing-le-Chateau</t>
  </si>
  <si>
    <t>Septon</t>
  </si>
  <si>
    <t>Senzeille</t>
  </si>
  <si>
    <t>Seny</t>
  </si>
  <si>
    <t>Sensenruth</t>
  </si>
  <si>
    <t>Seneffe</t>
  </si>
  <si>
    <t>Semmerzake</t>
  </si>
  <si>
    <t>Seloignes</t>
  </si>
  <si>
    <t>Selange</t>
  </si>
  <si>
    <t>Seilles</t>
  </si>
  <si>
    <t>Scy</t>
  </si>
  <si>
    <t>Sclayn</t>
  </si>
  <si>
    <t>Schulen</t>
  </si>
  <si>
    <t>Schuiferskapelle</t>
  </si>
  <si>
    <t>Schriek</t>
  </si>
  <si>
    <t>Schoten</t>
  </si>
  <si>
    <t>Schorisse</t>
  </si>
  <si>
    <t>Schore</t>
  </si>
  <si>
    <t>Schoonaarde</t>
  </si>
  <si>
    <t>Schoenberg</t>
  </si>
  <si>
    <t>Schilde</t>
  </si>
  <si>
    <t>Scherpenheuvel-Zichem</t>
  </si>
  <si>
    <t>Scherpenheuvel</t>
  </si>
  <si>
    <t>Schepdaal</t>
  </si>
  <si>
    <t>Schendelbeke</t>
  </si>
  <si>
    <t>Schellebelle</t>
  </si>
  <si>
    <t>Schelle</t>
  </si>
  <si>
    <t>Scheldewindeke</t>
  </si>
  <si>
    <t>Schelderode</t>
  </si>
  <si>
    <t>Schaltin</t>
  </si>
  <si>
    <t>Schalkhoven</t>
  </si>
  <si>
    <t>Schaffen</t>
  </si>
  <si>
    <t>Schaerbeek</t>
  </si>
  <si>
    <t>Schaarbeek</t>
  </si>
  <si>
    <t>Sauveniere</t>
  </si>
  <si>
    <t>Sautour</t>
  </si>
  <si>
    <t>Sautin</t>
  </si>
  <si>
    <t>Sart-Dames-Avelines</t>
  </si>
  <si>
    <t>Sart-en-Fagne</t>
  </si>
  <si>
    <t>Sart-Eustache</t>
  </si>
  <si>
    <t>Sart</t>
  </si>
  <si>
    <t>Sart-Custinne</t>
  </si>
  <si>
    <t>Sart-Saint-Laurent</t>
  </si>
  <si>
    <t>Sart-Bernard</t>
  </si>
  <si>
    <t>Sars-la-Buissiere</t>
  </si>
  <si>
    <t>Sars-la-Bruyere</t>
  </si>
  <si>
    <t>Sankt Vith</t>
  </si>
  <si>
    <t>Samree</t>
  </si>
  <si>
    <t>Sambreville</t>
  </si>
  <si>
    <t>Samart</t>
  </si>
  <si>
    <t>Salles</t>
  </si>
  <si>
    <t>Saive</t>
  </si>
  <si>
    <t>Saintes</t>
  </si>
  <si>
    <t>Sainte-Ode</t>
  </si>
  <si>
    <t>Sainte-Marie-Chevigny</t>
  </si>
  <si>
    <t>Sainte-Marie</t>
  </si>
  <si>
    <t>Sainte-Cecile</t>
  </si>
  <si>
    <t>Saint-Maur</t>
  </si>
  <si>
    <t>Saint-Mard</t>
  </si>
  <si>
    <t>Saint-Vincent</t>
  </si>
  <si>
    <t>Saint-Gilles</t>
  </si>
  <si>
    <t>Saint-Pierre</t>
  </si>
  <si>
    <t>Saint-Gerard</t>
  </si>
  <si>
    <t>Saint-Hubert</t>
  </si>
  <si>
    <t>Saint-Georges-sur-Meuse</t>
  </si>
  <si>
    <t>Saint-Severin</t>
  </si>
  <si>
    <t>Saint-Marc</t>
  </si>
  <si>
    <t>Saint-Servais</t>
  </si>
  <si>
    <t>Saint-Leger</t>
  </si>
  <si>
    <t>Saint-Symphorien</t>
  </si>
  <si>
    <t>Saint-Denis</t>
  </si>
  <si>
    <t>Saint-Ghislain</t>
  </si>
  <si>
    <t>Saint-Josse-ten-Noode</t>
  </si>
  <si>
    <t>Saint-Nicolas</t>
  </si>
  <si>
    <t>Saint-Aubin</t>
  </si>
  <si>
    <t>Saint-Jean-Geest</t>
  </si>
  <si>
    <t>Saint-Vaast</t>
  </si>
  <si>
    <t>Saint-Medard</t>
  </si>
  <si>
    <t>Saint-Amand</t>
  </si>
  <si>
    <t>Saint-Sauveur</t>
  </si>
  <si>
    <t>Saint-Martin</t>
  </si>
  <si>
    <t>Saint-Remy-Geest</t>
  </si>
  <si>
    <t>Saint-Germain</t>
  </si>
  <si>
    <t>Saint-Gery</t>
  </si>
  <si>
    <t>Saint-Remy</t>
  </si>
  <si>
    <t>Saint-Andre</t>
  </si>
  <si>
    <t>Rutten</t>
  </si>
  <si>
    <t>Russeignies</t>
  </si>
  <si>
    <t>Rupelmonde</t>
  </si>
  <si>
    <t>Runkelen</t>
  </si>
  <si>
    <t>Rumst</t>
  </si>
  <si>
    <t>Rumsdorp</t>
  </si>
  <si>
    <t>Rummen</t>
  </si>
  <si>
    <t>Rumillies</t>
  </si>
  <si>
    <t>Rumes</t>
  </si>
  <si>
    <t>Rumbeke</t>
  </si>
  <si>
    <t>Rulles</t>
  </si>
  <si>
    <t>Rukkelingen-Loon</t>
  </si>
  <si>
    <t>Ruiselede</t>
  </si>
  <si>
    <t>Ruisbroek</t>
  </si>
  <si>
    <t>Ruien</t>
  </si>
  <si>
    <t>Ruette</t>
  </si>
  <si>
    <t>Ruddervoorde</t>
  </si>
  <si>
    <t>Rozebeke</t>
  </si>
  <si>
    <t>Roy</t>
  </si>
  <si>
    <t>Roux-Miroir</t>
  </si>
  <si>
    <t>Roux</t>
  </si>
  <si>
    <t>Rouvroy</t>
  </si>
  <si>
    <t>Rouvreux</t>
  </si>
  <si>
    <t>Rouveroy</t>
  </si>
  <si>
    <t>Roucourt</t>
  </si>
  <si>
    <t>Rotselaar</t>
  </si>
  <si>
    <t>Rotheux-Rimiere</t>
  </si>
  <si>
    <t>Rotem</t>
  </si>
  <si>
    <t>Rossignol</t>
  </si>
  <si>
    <t>Rosoux-Crenwick</t>
  </si>
  <si>
    <t>Rosmeer</t>
  </si>
  <si>
    <t>Rosieres</t>
  </si>
  <si>
    <t>Roselies</t>
  </si>
  <si>
    <t>Rosee</t>
  </si>
  <si>
    <t>Roosdaal</t>
  </si>
  <si>
    <t>Roosbeek</t>
  </si>
  <si>
    <t>Ronsele</t>
  </si>
  <si>
    <t>Ronse</t>
  </si>
  <si>
    <t>Ronquieres</t>
  </si>
  <si>
    <t>Rongy</t>
  </si>
  <si>
    <t>Romsee</t>
  </si>
  <si>
    <t>Romershoven</t>
  </si>
  <si>
    <t>Romeree</t>
  </si>
  <si>
    <t>Romedenne</t>
  </si>
  <si>
    <t>Roly</t>
  </si>
  <si>
    <t>Roloux</t>
  </si>
  <si>
    <t>Rollegem-Kapelle</t>
  </si>
  <si>
    <t>Rollegem</t>
  </si>
  <si>
    <t>Roksem</t>
  </si>
  <si>
    <t>Roisin</t>
  </si>
  <si>
    <t>Rognee</t>
  </si>
  <si>
    <t>Roeselare</t>
  </si>
  <si>
    <t>Roesbrugge-Haringe</t>
  </si>
  <si>
    <t>Rocourt</t>
  </si>
  <si>
    <t>Roclenge-sur-Geer</t>
  </si>
  <si>
    <t>Rocherath</t>
  </si>
  <si>
    <t>Rochehaut</t>
  </si>
  <si>
    <t>Rochefort</t>
  </si>
  <si>
    <t>Roborst</t>
  </si>
  <si>
    <t>Robertville</t>
  </si>
  <si>
    <t>Robelmont</t>
  </si>
  <si>
    <t>Robechies</t>
  </si>
  <si>
    <t>Rixensart</t>
  </si>
  <si>
    <t>Riviere</t>
  </si>
  <si>
    <t>Rillaar</t>
  </si>
  <si>
    <t>Riksingen</t>
  </si>
  <si>
    <t>Rijmenam</t>
  </si>
  <si>
    <t>Rijkhoven</t>
  </si>
  <si>
    <t>Rijkevorsel</t>
  </si>
  <si>
    <t>Rijkel</t>
  </si>
  <si>
    <t>Riezes</t>
  </si>
  <si>
    <t>Rienne</t>
  </si>
  <si>
    <t>Riemst</t>
  </si>
  <si>
    <t>Richelle</t>
  </si>
  <si>
    <t>Rhisnes</t>
  </si>
  <si>
    <t>Reves</t>
  </si>
  <si>
    <t>Reuland</t>
  </si>
  <si>
    <t>Retinne</t>
  </si>
  <si>
    <t>Retie</t>
  </si>
  <si>
    <t>Resteigne</t>
  </si>
  <si>
    <t>Ressegem</t>
  </si>
  <si>
    <t>Ressaix</t>
  </si>
  <si>
    <t>Reppel</t>
  </si>
  <si>
    <t>Renlies</t>
  </si>
  <si>
    <t>Reningelst</t>
  </si>
  <si>
    <t>Reninge</t>
  </si>
  <si>
    <t>Rendeux</t>
  </si>
  <si>
    <t>Remicourt</t>
  </si>
  <si>
    <t>Remersdaal</t>
  </si>
  <si>
    <t>Remagne</t>
  </si>
  <si>
    <t>Relegem</t>
  </si>
  <si>
    <t>Rekkem</t>
  </si>
  <si>
    <t>Rekem</t>
  </si>
  <si>
    <t>Reet</t>
  </si>
  <si>
    <t>Redu</t>
  </si>
  <si>
    <t>Recogne</t>
  </si>
  <si>
    <t>Recht</t>
  </si>
  <si>
    <t>Rebecq</t>
  </si>
  <si>
    <t>Rebecq-Rognon</t>
  </si>
  <si>
    <t>Rebaix</t>
  </si>
  <si>
    <t>Ravels</t>
  </si>
  <si>
    <t>Ranst</t>
  </si>
  <si>
    <t>Ransberg</t>
  </si>
  <si>
    <t>Ransart</t>
  </si>
  <si>
    <t>Rance</t>
  </si>
  <si>
    <t>Ramskapelle</t>
  </si>
  <si>
    <t>Ramsel</t>
  </si>
  <si>
    <t>Ramsdonk</t>
  </si>
  <si>
    <t>Ramillies</t>
  </si>
  <si>
    <t>Ramillies-Offus</t>
  </si>
  <si>
    <t>Ramelot</t>
  </si>
  <si>
    <t>Ramegnies-Chin</t>
  </si>
  <si>
    <t>Ramegnies</t>
  </si>
  <si>
    <t>Rahier</t>
  </si>
  <si>
    <t>Ragnies</t>
  </si>
  <si>
    <t>Raeren</t>
  </si>
  <si>
    <t>Racour</t>
  </si>
  <si>
    <t>Rachecourt</t>
  </si>
  <si>
    <t>Quievrain</t>
  </si>
  <si>
    <t>Quevy-le-Grand</t>
  </si>
  <si>
    <t>Quevy</t>
  </si>
  <si>
    <t>Quevy-le-Petit</t>
  </si>
  <si>
    <t>Quevaucamps</t>
  </si>
  <si>
    <t>Queue-du-Bois</t>
  </si>
  <si>
    <t>Quenast</t>
  </si>
  <si>
    <t>Quartes</t>
  </si>
  <si>
    <t>Quaregnon</t>
  </si>
  <si>
    <t>Puurs</t>
  </si>
  <si>
    <t>Putte</t>
  </si>
  <si>
    <t>Pussemange</t>
  </si>
  <si>
    <t>Purnode</t>
  </si>
  <si>
    <t>Pulle</t>
  </si>
  <si>
    <t>Pulderbos</t>
  </si>
  <si>
    <t>Pry</t>
  </si>
  <si>
    <t>Proven</t>
  </si>
  <si>
    <t>Profondeville</t>
  </si>
  <si>
    <t>Presles</t>
  </si>
  <si>
    <t>Presgaux</t>
  </si>
  <si>
    <t>Pousset</t>
  </si>
  <si>
    <t>Poupehan</t>
  </si>
  <si>
    <t>Poulseur</t>
  </si>
  <si>
    <t>Poucet</t>
  </si>
  <si>
    <t>Pottes</t>
  </si>
  <si>
    <t>Porcheresse</t>
  </si>
  <si>
    <t>Popuelles</t>
  </si>
  <si>
    <t>Poppel</t>
  </si>
  <si>
    <t>Poperinge</t>
  </si>
  <si>
    <t>Pontillas</t>
  </si>
  <si>
    <t>Pont-a-Celles</t>
  </si>
  <si>
    <t>Pont-de-Loup</t>
  </si>
  <si>
    <t>Pondr“me</t>
  </si>
  <si>
    <t>Pommeroeul</t>
  </si>
  <si>
    <t>Pollinkhove</t>
  </si>
  <si>
    <t>Polleur</t>
  </si>
  <si>
    <t>Pollare</t>
  </si>
  <si>
    <t>Poesele</t>
  </si>
  <si>
    <t>Poelkapelle</t>
  </si>
  <si>
    <t>Poeke</t>
  </si>
  <si>
    <t>Poederlee</t>
  </si>
  <si>
    <t>Plombieres</t>
  </si>
  <si>
    <t>Ploegsteert</t>
  </si>
  <si>
    <t>Plancenoit</t>
  </si>
  <si>
    <t>Plainevaux</t>
  </si>
  <si>
    <t>Pittem</t>
  </si>
  <si>
    <t>Pironchamps</t>
  </si>
  <si>
    <t>Piringen</t>
  </si>
  <si>
    <t>Pipaix</t>
  </si>
  <si>
    <t>Pietrebais</t>
  </si>
  <si>
    <t>Pietrain</t>
  </si>
  <si>
    <t>Pieton</t>
  </si>
  <si>
    <t>Philippeville</t>
  </si>
  <si>
    <t>Peutie</t>
  </si>
  <si>
    <t>Petite-Chapelle</t>
  </si>
  <si>
    <t>Petit-Roeulx-lez-Nivelles</t>
  </si>
  <si>
    <t>Petit-Rechain</t>
  </si>
  <si>
    <t>Petit-Thier</t>
  </si>
  <si>
    <t>Petit-Hallet</t>
  </si>
  <si>
    <t>Petit-Enghien</t>
  </si>
  <si>
    <t>Petit-Fays</t>
  </si>
  <si>
    <t>Petit-Roeulx-lez-Braine</t>
  </si>
  <si>
    <t>Petigny</t>
  </si>
  <si>
    <t>Petegem-aan-de-Schelde</t>
  </si>
  <si>
    <t>Petegem-aan-de-Leie</t>
  </si>
  <si>
    <t>Pessoux</t>
  </si>
  <si>
    <t>Pesche</t>
  </si>
  <si>
    <t>Perwez</t>
  </si>
  <si>
    <t>Pervijze</t>
  </si>
  <si>
    <t>Peruwelz</t>
  </si>
  <si>
    <t>Peronnes</t>
  </si>
  <si>
    <t>Perk</t>
  </si>
  <si>
    <t>Pepinster</t>
  </si>
  <si>
    <t>Pepingen</t>
  </si>
  <si>
    <t>Pellenberg</t>
  </si>
  <si>
    <t>Pellaines</t>
  </si>
  <si>
    <t>Peissant</t>
  </si>
  <si>
    <t>Peer</t>
  </si>
  <si>
    <t>Pecq</t>
  </si>
  <si>
    <t>Paulatem</t>
  </si>
  <si>
    <t>Paturages</t>
  </si>
  <si>
    <t>Patignies</t>
  </si>
  <si>
    <t>Passendale</t>
  </si>
  <si>
    <t>Parike</t>
  </si>
  <si>
    <t>Papignies</t>
  </si>
  <si>
    <t>Pamel</t>
  </si>
  <si>
    <t>Paliseul</t>
  </si>
  <si>
    <t>Pailhe</t>
  </si>
  <si>
    <t>Paifve</t>
  </si>
  <si>
    <t>Paal</t>
  </si>
  <si>
    <t>Overwinden</t>
  </si>
  <si>
    <t>Overrepen</t>
  </si>
  <si>
    <t>Overpelt</t>
  </si>
  <si>
    <t>Overmere</t>
  </si>
  <si>
    <t>Overijse</t>
  </si>
  <si>
    <t>Overhespen</t>
  </si>
  <si>
    <t>Overboelare</t>
  </si>
  <si>
    <t>Ouwegem</t>
  </si>
  <si>
    <t>Outrijve</t>
  </si>
  <si>
    <t>Outrelouxhe</t>
  </si>
  <si>
    <t>Outgaarden</t>
  </si>
  <si>
    <t>Outer</t>
  </si>
  <si>
    <t>Oupeye</t>
  </si>
  <si>
    <t>Ougree</t>
  </si>
  <si>
    <t>Ouffet</t>
  </si>
  <si>
    <t>Oudergem</t>
  </si>
  <si>
    <t>Oudenburg</t>
  </si>
  <si>
    <t>Oudenaken</t>
  </si>
  <si>
    <t>Oudenaarde</t>
  </si>
  <si>
    <t>Oudekapelle</t>
  </si>
  <si>
    <t>Oudegem</t>
  </si>
  <si>
    <t>Oud-Turnhout</t>
  </si>
  <si>
    <t>Oud-Heverlee</t>
  </si>
  <si>
    <t>Ottignies</t>
  </si>
  <si>
    <t>Ottignies-Louvain-la-Neuve</t>
  </si>
  <si>
    <t>Ottergem</t>
  </si>
  <si>
    <t>Ottenburg</t>
  </si>
  <si>
    <t>Otrange</t>
  </si>
  <si>
    <t>Othee</t>
  </si>
  <si>
    <t>Oteppe</t>
  </si>
  <si>
    <t>Otegem</t>
  </si>
  <si>
    <t>Ostiches</t>
  </si>
  <si>
    <t>Ortho</t>
  </si>
  <si>
    <t>Orsmaal-Gussenhoven</t>
  </si>
  <si>
    <t>Orsmaal</t>
  </si>
  <si>
    <t>Orroir</t>
  </si>
  <si>
    <t>Orp-Jauche</t>
  </si>
  <si>
    <t>Orp-le-Grand</t>
  </si>
  <si>
    <t>Ormeignies</t>
  </si>
  <si>
    <t>Orgeo</t>
  </si>
  <si>
    <t>Oreye</t>
  </si>
  <si>
    <t>Oret</t>
  </si>
  <si>
    <t>Ordingen</t>
  </si>
  <si>
    <t>Orcq</t>
  </si>
  <si>
    <t>Orchimont</t>
  </si>
  <si>
    <t>Orbais</t>
  </si>
  <si>
    <t>Opwijk</t>
  </si>
  <si>
    <t>Opvelp</t>
  </si>
  <si>
    <t>Oppuurs</t>
  </si>
  <si>
    <t>Opprebais</t>
  </si>
  <si>
    <t>Opont</t>
  </si>
  <si>
    <t>Opoeteren</t>
  </si>
  <si>
    <t>Oplinter</t>
  </si>
  <si>
    <t>Opitter</t>
  </si>
  <si>
    <t>Ophoven</t>
  </si>
  <si>
    <t>Opheylissem</t>
  </si>
  <si>
    <t>Opheers</t>
  </si>
  <si>
    <t>Ophasselt</t>
  </si>
  <si>
    <t>Ophain-Bois-Seigneur-Isaac</t>
  </si>
  <si>
    <t>Opgrimbie</t>
  </si>
  <si>
    <t>Opglabbeek</t>
  </si>
  <si>
    <t>Opdorp</t>
  </si>
  <si>
    <t>Opbrakel</t>
  </si>
  <si>
    <t>Oostwinkel</t>
  </si>
  <si>
    <t>Oostvleteren</t>
  </si>
  <si>
    <t>Oostrozebeke</t>
  </si>
  <si>
    <t>Oostnieuwkerke</t>
  </si>
  <si>
    <t>Oostmalle</t>
  </si>
  <si>
    <t>Oostkerke</t>
  </si>
  <si>
    <t>Oostkamp</t>
  </si>
  <si>
    <t>Oostham</t>
  </si>
  <si>
    <t>Oosterzele</t>
  </si>
  <si>
    <t>Oostende</t>
  </si>
  <si>
    <t>Oosteeklo</t>
  </si>
  <si>
    <t>Oostduinkerke</t>
  </si>
  <si>
    <t>Oostakker</t>
  </si>
  <si>
    <t>Oordegem</t>
  </si>
  <si>
    <t>Oorbeek</t>
  </si>
  <si>
    <t>Oombergen</t>
  </si>
  <si>
    <t>Ooike</t>
  </si>
  <si>
    <t>Ooigem</t>
  </si>
  <si>
    <t>Onze-Lieve-Vrouw-Waver</t>
  </si>
  <si>
    <t>Onze-Lieve-Vrouw-Lombeek</t>
  </si>
  <si>
    <t>Onoz</t>
  </si>
  <si>
    <t>Onnezies</t>
  </si>
  <si>
    <t>Onkerzele</t>
  </si>
  <si>
    <t>Onhaye</t>
  </si>
  <si>
    <t>On</t>
  </si>
  <si>
    <t>Omezee</t>
  </si>
  <si>
    <t>Ombret-Rawsa</t>
  </si>
  <si>
    <t>Omal</t>
  </si>
  <si>
    <t>Olsene</t>
  </si>
  <si>
    <t>Olne</t>
  </si>
  <si>
    <t>Olmen</t>
  </si>
  <si>
    <t>Olloy-sur-Viroin</t>
  </si>
  <si>
    <t>Ollignies</t>
  </si>
  <si>
    <t>Oleye</t>
  </si>
  <si>
    <t>Olen</t>
  </si>
  <si>
    <t>Okegem</t>
  </si>
  <si>
    <t>Oizy</t>
  </si>
  <si>
    <t>Oisquercq</t>
  </si>
  <si>
    <t>Oignies-en-Thierache</t>
  </si>
  <si>
    <t>Ohey</t>
  </si>
  <si>
    <t>Ohain</t>
  </si>
  <si>
    <t>Ogy</t>
  </si>
  <si>
    <t>Offagne</t>
  </si>
  <si>
    <t>Oevel</t>
  </si>
  <si>
    <t>Oeudeghien</t>
  </si>
  <si>
    <t>Oetingen</t>
  </si>
  <si>
    <t>Oeselgem</t>
  </si>
  <si>
    <t>Oeren</t>
  </si>
  <si>
    <t>Oelegem</t>
  </si>
  <si>
    <t>Oekene</t>
  </si>
  <si>
    <t>Oedelem</t>
  </si>
  <si>
    <t>Odeur</t>
  </si>
  <si>
    <t>Odeigne</t>
  </si>
  <si>
    <t>Ocquier</t>
  </si>
  <si>
    <t>Ochamps</t>
  </si>
  <si>
    <t>Obourg</t>
  </si>
  <si>
    <t>Obigies</t>
  </si>
  <si>
    <t>Obaix</t>
  </si>
  <si>
    <t>Nukerke</t>
  </si>
  <si>
    <t>Noville</t>
  </si>
  <si>
    <t>Noville-les-Bois</t>
  </si>
  <si>
    <t>Noville-sur-Mehaigne</t>
  </si>
  <si>
    <t>Nouvelles</t>
  </si>
  <si>
    <t>Nothomb</t>
  </si>
  <si>
    <t>Nossegem</t>
  </si>
  <si>
    <t>Noordschote</t>
  </si>
  <si>
    <t>Noorderwijk</t>
  </si>
  <si>
    <t>Nollevaux</t>
  </si>
  <si>
    <t>Nokere</t>
  </si>
  <si>
    <t>Noiseux</t>
  </si>
  <si>
    <t>Noirefontaine</t>
  </si>
  <si>
    <t>Noirchain</t>
  </si>
  <si>
    <t>Noduwez</t>
  </si>
  <si>
    <t>Nodebais</t>
  </si>
  <si>
    <t>Nobressart</t>
  </si>
  <si>
    <t>Nives</t>
  </si>
  <si>
    <t>Niverlee</t>
  </si>
  <si>
    <t>Nivelles</t>
  </si>
  <si>
    <t>Nismes</t>
  </si>
  <si>
    <t>Ninove</t>
  </si>
  <si>
    <t>Nimy</t>
  </si>
  <si>
    <t>Nil-Saint-Vincent-Saint-Martin</t>
  </si>
  <si>
    <t>Nijlen</t>
  </si>
  <si>
    <t>Nieuwrode</t>
  </si>
  <si>
    <t>Nieuwpoort</t>
  </si>
  <si>
    <t>Nieuwmunster</t>
  </si>
  <si>
    <t>Nieuwkerken-Waas</t>
  </si>
  <si>
    <t>Nieuwkerke</t>
  </si>
  <si>
    <t>Nieuwkapelle</t>
  </si>
  <si>
    <t>Nieuwerkerken</t>
  </si>
  <si>
    <t>Nieuwenrode</t>
  </si>
  <si>
    <t>Nieuwenhove</t>
  </si>
  <si>
    <t>Niel</t>
  </si>
  <si>
    <t>Niel-bij-Sint-Truiden</t>
  </si>
  <si>
    <t>Niel-bij-As</t>
  </si>
  <si>
    <t>Nevele</t>
  </si>
  <si>
    <t>Neuville</t>
  </si>
  <si>
    <t>Neuville-en-Condroz</t>
  </si>
  <si>
    <t>Neuville-sous-Huy</t>
  </si>
  <si>
    <t>Neupre</t>
  </si>
  <si>
    <t>Neufvilles</t>
  </si>
  <si>
    <t>Neufmaison</t>
  </si>
  <si>
    <t>Neufchateau</t>
  </si>
  <si>
    <t>Neu-Moresnet</t>
  </si>
  <si>
    <t>Nettinne</t>
  </si>
  <si>
    <t>Nethen</t>
  </si>
  <si>
    <t>Nessonvaux</t>
  </si>
  <si>
    <t>Nerem</t>
  </si>
  <si>
    <t>Neigem</t>
  </si>
  <si>
    <t>Neerwinden</t>
  </si>
  <si>
    <t>Neervelp</t>
  </si>
  <si>
    <t>Neerrepen</t>
  </si>
  <si>
    <t>Neerpelt</t>
  </si>
  <si>
    <t>Neeroeteren</t>
  </si>
  <si>
    <t>Neerlinter</t>
  </si>
  <si>
    <t>Neerlanden</t>
  </si>
  <si>
    <t>Neerijse</t>
  </si>
  <si>
    <t>Neerheylissem</t>
  </si>
  <si>
    <t>Neerhespen</t>
  </si>
  <si>
    <t>Neerharen</t>
  </si>
  <si>
    <t>Neerglabbeek</t>
  </si>
  <si>
    <t>Nederzwalm-Hermelgem</t>
  </si>
  <si>
    <t>Nederzwalm</t>
  </si>
  <si>
    <t>Nederokkerzeel</t>
  </si>
  <si>
    <t>Nederhasselt</t>
  </si>
  <si>
    <t>Nederename</t>
  </si>
  <si>
    <t>Nederbrakel</t>
  </si>
  <si>
    <t>Nederboelare</t>
  </si>
  <si>
    <t>Neder-over-Heembeek</t>
  </si>
  <si>
    <t>Nechin</t>
  </si>
  <si>
    <t>Nazareth</t>
  </si>
  <si>
    <t>Natoye</t>
  </si>
  <si>
    <t>Nassogne</t>
  </si>
  <si>
    <t>Naome</t>
  </si>
  <si>
    <t>Naninne</t>
  </si>
  <si>
    <t>Nandrin</t>
  </si>
  <si>
    <t>Namur</t>
  </si>
  <si>
    <t>Nameche</t>
  </si>
  <si>
    <t>Nalinnes</t>
  </si>
  <si>
    <t>Nafraiture</t>
  </si>
  <si>
    <t>Nadrin</t>
  </si>
  <si>
    <t>Naast</t>
  </si>
  <si>
    <t>My</t>
  </si>
  <si>
    <t>Mussy-la-Ville</t>
  </si>
  <si>
    <t>Musson</t>
  </si>
  <si>
    <t>Munte</t>
  </si>
  <si>
    <t>Munsterbilzen</t>
  </si>
  <si>
    <t>Muno</t>
  </si>
  <si>
    <t>Munkzwalm</t>
  </si>
  <si>
    <t>Mullem</t>
  </si>
  <si>
    <t>Muizen</t>
  </si>
  <si>
    <t>Mozet</t>
  </si>
  <si>
    <t>Moxhe</t>
  </si>
  <si>
    <t>Mouzaive</t>
  </si>
  <si>
    <t>Moustier</t>
  </si>
  <si>
    <t>Mouscron</t>
  </si>
  <si>
    <t>Mourcourt</t>
  </si>
  <si>
    <t>Moulbaix</t>
  </si>
  <si>
    <t>Morville</t>
  </si>
  <si>
    <t>Mortsel</t>
  </si>
  <si>
    <t>Mortroux</t>
  </si>
  <si>
    <t>Mortier</t>
  </si>
  <si>
    <t>Mornimont</t>
  </si>
  <si>
    <t>Mormont</t>
  </si>
  <si>
    <t>Morlanwelz-Mariemont</t>
  </si>
  <si>
    <t>Morlanwelz</t>
  </si>
  <si>
    <t>Morkhoven</t>
  </si>
  <si>
    <t>Morialme</t>
  </si>
  <si>
    <t>Morhet</t>
  </si>
  <si>
    <t>Moresnet</t>
  </si>
  <si>
    <t>Moregem</t>
  </si>
  <si>
    <t>Mopertingen</t>
  </si>
  <si>
    <t>Moortsele</t>
  </si>
  <si>
    <t>Moorslede</t>
  </si>
  <si>
    <t>Moorsele</t>
  </si>
  <si>
    <t>Moorsel</t>
  </si>
  <si>
    <t>Montzen</t>
  </si>
  <si>
    <t>Montroeul-sur-Haine</t>
  </si>
  <si>
    <t>Montroeul-au-Bois</t>
  </si>
  <si>
    <t>Montleban</t>
  </si>
  <si>
    <t>Montigny-le-Tilleul</t>
  </si>
  <si>
    <t>Montignies-lez-Lens</t>
  </si>
  <si>
    <t>Montignies-Saint-Christophe</t>
  </si>
  <si>
    <t>Montignies-sur-Roc</t>
  </si>
  <si>
    <t>Montignies-sur-Sambre</t>
  </si>
  <si>
    <t>Montenaken</t>
  </si>
  <si>
    <t>Montegnee</t>
  </si>
  <si>
    <t>Montbliart</t>
  </si>
  <si>
    <t>Mont</t>
  </si>
  <si>
    <t>Mont-Saint-Aubert</t>
  </si>
  <si>
    <t>Mont-de-l'Enclus</t>
  </si>
  <si>
    <t>Mont-Gauthier</t>
  </si>
  <si>
    <t>Mont-Sainte-Genevieve</t>
  </si>
  <si>
    <t>Mont-Sainte-Aldegonde</t>
  </si>
  <si>
    <t>Mont-Saint-Guibert</t>
  </si>
  <si>
    <t>Mont-Saint-Andre</t>
  </si>
  <si>
    <t>Mont-sur-Marchienne</t>
  </si>
  <si>
    <t>Monstreux</t>
  </si>
  <si>
    <t>Mons</t>
  </si>
  <si>
    <t>Mons-lez-Liege</t>
  </si>
  <si>
    <t>Monceau-Imbrechies</t>
  </si>
  <si>
    <t>Monceau-en-Ardenne</t>
  </si>
  <si>
    <t>Monceau-sur-Sambre</t>
  </si>
  <si>
    <t>Momignies</t>
  </si>
  <si>
    <t>Momalle</t>
  </si>
  <si>
    <t>Mollem</t>
  </si>
  <si>
    <t>Molenstede</t>
  </si>
  <si>
    <t>Molenbeersel</t>
  </si>
  <si>
    <t>Molenbeek-Saint-Jean</t>
  </si>
  <si>
    <t>Molenbeek-Wersbeek</t>
  </si>
  <si>
    <t>Molenbaix</t>
  </si>
  <si>
    <t>Mol</t>
  </si>
  <si>
    <t>Moircy</t>
  </si>
  <si>
    <t>Moignelee</t>
  </si>
  <si>
    <t>Mohiville</t>
  </si>
  <si>
    <t>Moha</t>
  </si>
  <si>
    <t>Moerzeke</t>
  </si>
  <si>
    <t>Moerkerke</t>
  </si>
  <si>
    <t>Moere</t>
  </si>
  <si>
    <t>Moerbeke</t>
  </si>
  <si>
    <t>Moen</t>
  </si>
  <si>
    <t>Moelingen</t>
  </si>
  <si>
    <t>Modave</t>
  </si>
  <si>
    <t>Mirwart</t>
  </si>
  <si>
    <t>Minderhout</t>
  </si>
  <si>
    <t>Milmort</t>
  </si>
  <si>
    <t>Millen</t>
  </si>
  <si>
    <t>Mignault</t>
  </si>
  <si>
    <t>Mielen-boven-Aalst</t>
  </si>
  <si>
    <t>Miecret</t>
  </si>
  <si>
    <t>Middelkerke</t>
  </si>
  <si>
    <t>Middelburg</t>
  </si>
  <si>
    <t>Micheroux</t>
  </si>
  <si>
    <t>Michelbeke</t>
  </si>
  <si>
    <t>Meyerode</t>
  </si>
  <si>
    <t>Mevergnies-lez-Lens</t>
  </si>
  <si>
    <t>Meux</t>
  </si>
  <si>
    <t>Meulebeke</t>
  </si>
  <si>
    <t>Mettet</t>
  </si>
  <si>
    <t>Mettekoven</t>
  </si>
  <si>
    <t>Mesvin</t>
  </si>
  <si>
    <t>Messelbroek</t>
  </si>
  <si>
    <t>Messancy</t>
  </si>
  <si>
    <t>Mespelare</t>
  </si>
  <si>
    <t>Mesnil-Saint-Blaise</t>
  </si>
  <si>
    <t>Mesnil-Eglise</t>
  </si>
  <si>
    <t>Meslin-l'Eveque</t>
  </si>
  <si>
    <t>Mesen</t>
  </si>
  <si>
    <t>Merlemont</t>
  </si>
  <si>
    <t>Merksplas</t>
  </si>
  <si>
    <t>Merksem</t>
  </si>
  <si>
    <t>Merkem</t>
  </si>
  <si>
    <t>Merendree</t>
  </si>
  <si>
    <t>Merelbeke</t>
  </si>
  <si>
    <t>Mere</t>
  </si>
  <si>
    <t>Merdorp</t>
  </si>
  <si>
    <t>Merchtem</t>
  </si>
  <si>
    <t>Merbes-le-Chateau</t>
  </si>
  <si>
    <t>Merbes-Sainte-Marie</t>
  </si>
  <si>
    <t>Menen</t>
  </si>
  <si>
    <t>Mendonk</t>
  </si>
  <si>
    <t>Membruggen</t>
  </si>
  <si>
    <t>Membre</t>
  </si>
  <si>
    <t>Membach</t>
  </si>
  <si>
    <t>Melsen</t>
  </si>
  <si>
    <t>Melsele</t>
  </si>
  <si>
    <t>Melsbroek</t>
  </si>
  <si>
    <t>Mellier</t>
  </si>
  <si>
    <t>Mellet</t>
  </si>
  <si>
    <t>Melles</t>
  </si>
  <si>
    <t>Mellery</t>
  </si>
  <si>
    <t>Melle</t>
  </si>
  <si>
    <t>Melkwezer</t>
  </si>
  <si>
    <t>Melin</t>
  </si>
  <si>
    <t>Melen</t>
  </si>
  <si>
    <t>Meldert</t>
  </si>
  <si>
    <t>Melden</t>
  </si>
  <si>
    <t>Meix-le-Tige</t>
  </si>
  <si>
    <t>Meix-devant-Virton</t>
  </si>
  <si>
    <t>Meise</t>
  </si>
  <si>
    <t>Meilegem</t>
  </si>
  <si>
    <t>Meigem</t>
  </si>
  <si>
    <t>Mehaigne</t>
  </si>
  <si>
    <t>Meeuwen-Gruitrode</t>
  </si>
  <si>
    <t>Meeuwen</t>
  </si>
  <si>
    <t>Meetkerke</t>
  </si>
  <si>
    <t>Meeswijk</t>
  </si>
  <si>
    <t>Meerle</t>
  </si>
  <si>
    <t>Meerhout</t>
  </si>
  <si>
    <t>Meerdonk</t>
  </si>
  <si>
    <t>Meerbeke</t>
  </si>
  <si>
    <t>Meerbeek</t>
  </si>
  <si>
    <t>Meer</t>
  </si>
  <si>
    <t>Meensel-Kiezegem</t>
  </si>
  <si>
    <t>Meeffe</t>
  </si>
  <si>
    <t>Mechelen</t>
  </si>
  <si>
    <t>Mechelen-aan-de-Maas</t>
  </si>
  <si>
    <t>Mechelen-Bovelingen</t>
  </si>
  <si>
    <t>Mean</t>
  </si>
  <si>
    <t>Mazy</t>
  </si>
  <si>
    <t>Mazenzele</t>
  </si>
  <si>
    <t>Mazee</t>
  </si>
  <si>
    <t>Maurage</t>
  </si>
  <si>
    <t>Maulde</t>
  </si>
  <si>
    <t>Maubray</t>
  </si>
  <si>
    <t>Mater</t>
  </si>
  <si>
    <t>Matagne-la-Petite</t>
  </si>
  <si>
    <t>Matagne-la-Grande</t>
  </si>
  <si>
    <t>Massenhoven</t>
  </si>
  <si>
    <t>Massemen</t>
  </si>
  <si>
    <t>Masnuy-Saint-Pierre</t>
  </si>
  <si>
    <t>Masnuy-Saint-Jean</t>
  </si>
  <si>
    <t>Masbourg</t>
  </si>
  <si>
    <t>Martouzin-Neuville</t>
  </si>
  <si>
    <t>Martenslinde</t>
  </si>
  <si>
    <t>Martelange</t>
  </si>
  <si>
    <t>Marquain</t>
  </si>
  <si>
    <t>Marneffe</t>
  </si>
  <si>
    <t>Markegem</t>
  </si>
  <si>
    <t>Marke</t>
  </si>
  <si>
    <t>Marilles</t>
  </si>
  <si>
    <t>Mariembourg</t>
  </si>
  <si>
    <t>Mariekerke</t>
  </si>
  <si>
    <t>Mariakerke</t>
  </si>
  <si>
    <t>Marenne</t>
  </si>
  <si>
    <t>Marcq</t>
  </si>
  <si>
    <t>Marcourt</t>
  </si>
  <si>
    <t>Marcinelle</t>
  </si>
  <si>
    <t>Marchovelette</t>
  </si>
  <si>
    <t>Marchipont</t>
  </si>
  <si>
    <t>Marchin</t>
  </si>
  <si>
    <t>Marchienne-au-Pont</t>
  </si>
  <si>
    <t>Marche-en-Famenne</t>
  </si>
  <si>
    <t>Marche-les-Dames</t>
  </si>
  <si>
    <t>Marche-lez-Ecaussinnes</t>
  </si>
  <si>
    <t>Marbaix</t>
  </si>
  <si>
    <t>Marbais</t>
  </si>
  <si>
    <t>Maransart</t>
  </si>
  <si>
    <t>Mannekensvere</t>
  </si>
  <si>
    <t>Manhay</t>
  </si>
  <si>
    <t>Manderfeld</t>
  </si>
  <si>
    <t>Manage</t>
  </si>
  <si>
    <t>Malvoisin</t>
  </si>
  <si>
    <t>Malonne</t>
  </si>
  <si>
    <t>Malmedy</t>
  </si>
  <si>
    <t>Malle</t>
  </si>
  <si>
    <t>Maleves-Sainte-Marie-Wastines</t>
  </si>
  <si>
    <t>Malempre</t>
  </si>
  <si>
    <t>Malderen</t>
  </si>
  <si>
    <t>Maldegem</t>
  </si>
  <si>
    <t>Mal</t>
  </si>
  <si>
    <t>Maizeret</t>
  </si>
  <si>
    <t>Maissin</t>
  </si>
  <si>
    <t>Maisieres</t>
  </si>
  <si>
    <t>Mainvault</t>
  </si>
  <si>
    <t>Maillen</t>
  </si>
  <si>
    <t>Magnee</t>
  </si>
  <si>
    <t>Maffle</t>
  </si>
  <si>
    <t>Maffe</t>
  </si>
  <si>
    <t>Macquenoise</t>
  </si>
  <si>
    <t>Macon</t>
  </si>
  <si>
    <t>Machelen</t>
  </si>
  <si>
    <t>Mabompre</t>
  </si>
  <si>
    <t>Maasmechelen</t>
  </si>
  <si>
    <t>Maaseik</t>
  </si>
  <si>
    <t>Maarkedal</t>
  </si>
  <si>
    <t>Maarke-Kerkem</t>
  </si>
  <si>
    <t>Luttre</t>
  </si>
  <si>
    <t>Lustin</t>
  </si>
  <si>
    <t>Lummen</t>
  </si>
  <si>
    <t>Luingne</t>
  </si>
  <si>
    <t>Lubbeek</t>
  </si>
  <si>
    <t>Loyers</t>
  </si>
  <si>
    <t>Loverval</t>
  </si>
  <si>
    <t>Lovenjoel</t>
  </si>
  <si>
    <t>Lovendegem</t>
  </si>
  <si>
    <t>Louveigne</t>
  </si>
  <si>
    <t>Loupoigne</t>
  </si>
  <si>
    <t>Louette-Saint-Pierre</t>
  </si>
  <si>
    <t>Louette-Saint-Denis</t>
  </si>
  <si>
    <t>Lotenhulle</t>
  </si>
  <si>
    <t>Lot</t>
  </si>
  <si>
    <t>Lorce</t>
  </si>
  <si>
    <t>Loppem</t>
  </si>
  <si>
    <t>Loonbeek</t>
  </si>
  <si>
    <t>Lonzee</t>
  </si>
  <si>
    <t>Lontzen</t>
  </si>
  <si>
    <t>Longvilly</t>
  </si>
  <si>
    <t>Longueville</t>
  </si>
  <si>
    <t>Longlier</t>
  </si>
  <si>
    <t>Longchamps</t>
  </si>
  <si>
    <t>Londerzeel</t>
  </si>
  <si>
    <t>Loncin</t>
  </si>
  <si>
    <t>Lomprez</t>
  </si>
  <si>
    <t>Lompret</t>
  </si>
  <si>
    <t>Lommersweiler</t>
  </si>
  <si>
    <t>Lommel</t>
  </si>
  <si>
    <t>Lombise</t>
  </si>
  <si>
    <t>Lombardsijde</t>
  </si>
  <si>
    <t>Loksbergen</t>
  </si>
  <si>
    <t>Lokeren</t>
  </si>
  <si>
    <t>Loker</t>
  </si>
  <si>
    <t>Loenhout</t>
  </si>
  <si>
    <t>Lodelinsart</t>
  </si>
  <si>
    <t>Lochristi</t>
  </si>
  <si>
    <t>Lobbes</t>
  </si>
  <si>
    <t>Lo</t>
  </si>
  <si>
    <t>Lo-Reninge</t>
  </si>
  <si>
    <t>Lixhe</t>
  </si>
  <si>
    <t>Lives-sur-Meuse</t>
  </si>
  <si>
    <t>Lissewege</t>
  </si>
  <si>
    <t>Lisogne</t>
  </si>
  <si>
    <t>Lippelo</t>
  </si>
  <si>
    <t>Linter</t>
  </si>
  <si>
    <t>Lint</t>
  </si>
  <si>
    <t>Linsmeau</t>
  </si>
  <si>
    <t>Linkhout</t>
  </si>
  <si>
    <t>Linkebeek</t>
  </si>
  <si>
    <t>Linden</t>
  </si>
  <si>
    <t>Linchet</t>
  </si>
  <si>
    <t>Lincent</t>
  </si>
  <si>
    <t>Limont</t>
  </si>
  <si>
    <t>Limerle</t>
  </si>
  <si>
    <t>Limelette</t>
  </si>
  <si>
    <t>Limbourg</t>
  </si>
  <si>
    <t>Limal</t>
  </si>
  <si>
    <t>Lillois-Witterzee</t>
  </si>
  <si>
    <t>Lillo</t>
  </si>
  <si>
    <t>Lille</t>
  </si>
  <si>
    <t>Ligny</t>
  </si>
  <si>
    <t>Ligney</t>
  </si>
  <si>
    <t>Ligne</t>
  </si>
  <si>
    <t>Liezele</t>
  </si>
  <si>
    <t>Liers</t>
  </si>
  <si>
    <t>Liernu</t>
  </si>
  <si>
    <t>Lierneux</t>
  </si>
  <si>
    <t>Lierde</t>
  </si>
  <si>
    <t>Lier</t>
  </si>
  <si>
    <t>Liege</t>
  </si>
  <si>
    <t>Lieferinge</t>
  </si>
  <si>
    <t>Liedekerke</t>
  </si>
  <si>
    <t>Lichtervelde</t>
  </si>
  <si>
    <t>Lichtaart</t>
  </si>
  <si>
    <t>Libramont-Chevigny</t>
  </si>
  <si>
    <t>Libramont</t>
  </si>
  <si>
    <t>Libin</t>
  </si>
  <si>
    <t>Liberchies</t>
  </si>
  <si>
    <t>Leval-Chaudeville</t>
  </si>
  <si>
    <t>Leval-Trahegnies</t>
  </si>
  <si>
    <t>Leuze-en-Hainaut</t>
  </si>
  <si>
    <t>Leuze</t>
  </si>
  <si>
    <t>Leuven</t>
  </si>
  <si>
    <t>Leut</t>
  </si>
  <si>
    <t>Leupegem</t>
  </si>
  <si>
    <t>Leugnies</t>
  </si>
  <si>
    <t>Letterhoutem</t>
  </si>
  <si>
    <t>Lesve</t>
  </si>
  <si>
    <t>Lesterny</t>
  </si>
  <si>
    <t>Lessive</t>
  </si>
  <si>
    <t>Lessines</t>
  </si>
  <si>
    <t>Lesdain</t>
  </si>
  <si>
    <t>Les Bons Villers</t>
  </si>
  <si>
    <t>Les Waleffes</t>
  </si>
  <si>
    <t>Les Bulles</t>
  </si>
  <si>
    <t>Les Hayons</t>
  </si>
  <si>
    <t>Les Avins</t>
  </si>
  <si>
    <t>Leopoldsburg</t>
  </si>
  <si>
    <t>Lens</t>
  </si>
  <si>
    <t>Lens-sur-Geer</t>
  </si>
  <si>
    <t>Lens-Saint-Remy</t>
  </si>
  <si>
    <t>Lens-Saint-Servais</t>
  </si>
  <si>
    <t>Lennik</t>
  </si>
  <si>
    <t>Lendelede</t>
  </si>
  <si>
    <t>Lemberge</t>
  </si>
  <si>
    <t>Lembeke</t>
  </si>
  <si>
    <t>Lembeek</t>
  </si>
  <si>
    <t>Leke</t>
  </si>
  <si>
    <t>Leisele</t>
  </si>
  <si>
    <t>Leignon</t>
  </si>
  <si>
    <t>Leglise</t>
  </si>
  <si>
    <t>Leffinge</t>
  </si>
  <si>
    <t>Leeuwergem</t>
  </si>
  <si>
    <t>Leest</t>
  </si>
  <si>
    <t>Leers-et-Fosteau</t>
  </si>
  <si>
    <t>Leers-Nord</t>
  </si>
  <si>
    <t>Leernes</t>
  </si>
  <si>
    <t>Leerbeek</t>
  </si>
  <si>
    <t>Leefdaal</t>
  </si>
  <si>
    <t>Ledegem</t>
  </si>
  <si>
    <t>Ledeberg</t>
  </si>
  <si>
    <t>Lede</t>
  </si>
  <si>
    <t>Lebbeke</t>
  </si>
  <si>
    <t>Le Mesnil</t>
  </si>
  <si>
    <t>Le Roeulx</t>
  </si>
  <si>
    <t>Le Roux</t>
  </si>
  <si>
    <t>Lavoir</t>
  </si>
  <si>
    <t>Lavaux-Sainte-Anne</t>
  </si>
  <si>
    <t>Lavacherie</t>
  </si>
  <si>
    <t>Lauwe</t>
  </si>
  <si>
    <t>Lauw</t>
  </si>
  <si>
    <t>Latour</t>
  </si>
  <si>
    <t>Latinne</t>
  </si>
  <si>
    <t>Lathuy</t>
  </si>
  <si>
    <t>Lasne</t>
  </si>
  <si>
    <t>Lasne-Chapelle-Saint-Lambert</t>
  </si>
  <si>
    <t>Lapscheure</t>
  </si>
  <si>
    <t>Laplaigne</t>
  </si>
  <si>
    <t>Lantremange</t>
  </si>
  <si>
    <t>Lantin</t>
  </si>
  <si>
    <t>Lanquesaint</t>
  </si>
  <si>
    <t>Lanklaar</t>
  </si>
  <si>
    <t>Langemark</t>
  </si>
  <si>
    <t>Langemark-Poelkapelle</t>
  </si>
  <si>
    <t>Langdorp</t>
  </si>
  <si>
    <t>Laneffe</t>
  </si>
  <si>
    <t>Landskouter</t>
  </si>
  <si>
    <t>Landenne</t>
  </si>
  <si>
    <t>Landen</t>
  </si>
  <si>
    <t>Landelies</t>
  </si>
  <si>
    <t>Landegem</t>
  </si>
  <si>
    <t>Lanaye</t>
  </si>
  <si>
    <t>Lanaken</t>
  </si>
  <si>
    <t>Lampernisse</t>
  </si>
  <si>
    <t>Lamorteau</t>
  </si>
  <si>
    <t>Lamontzee</t>
  </si>
  <si>
    <t>Lamine</t>
  </si>
  <si>
    <t>Lambusart</t>
  </si>
  <si>
    <t>Lambermont</t>
  </si>
  <si>
    <t>Lamain</t>
  </si>
  <si>
    <t>Laken</t>
  </si>
  <si>
    <t>Lahamaide</t>
  </si>
  <si>
    <t>Laforet</t>
  </si>
  <si>
    <t>Laeken</t>
  </si>
  <si>
    <t>Ladeuze</t>
  </si>
  <si>
    <t>Lacuisine</t>
  </si>
  <si>
    <t>Labuissiere</t>
  </si>
  <si>
    <t>Laarne</t>
  </si>
  <si>
    <t>Laar</t>
  </si>
  <si>
    <t>Laakdal</t>
  </si>
  <si>
    <t>La Gleize</t>
  </si>
  <si>
    <t>La Reid</t>
  </si>
  <si>
    <t>La Glanerie</t>
  </si>
  <si>
    <t>La Roche-en-Ardenne</t>
  </si>
  <si>
    <t>La Hestre</t>
  </si>
  <si>
    <t>La Bouverie</t>
  </si>
  <si>
    <t>La Hulpe</t>
  </si>
  <si>
    <t>La Louviere</t>
  </si>
  <si>
    <t>La Bruyere</t>
  </si>
  <si>
    <t>L'Escaillere</t>
  </si>
  <si>
    <t>L'Ecluse</t>
  </si>
  <si>
    <t>Kwaremont</t>
  </si>
  <si>
    <t>Kwaadmechelen</t>
  </si>
  <si>
    <t>Kuurne</t>
  </si>
  <si>
    <t>Kuttekoven</t>
  </si>
  <si>
    <t>Kuringen</t>
  </si>
  <si>
    <t>Kumtich</t>
  </si>
  <si>
    <t>Kruishoutem</t>
  </si>
  <si>
    <t>Kruibeke</t>
  </si>
  <si>
    <t>Krombeke</t>
  </si>
  <si>
    <t>Kraainem</t>
  </si>
  <si>
    <t>Kozen</t>
  </si>
  <si>
    <t>Kortrijk</t>
  </si>
  <si>
    <t>Kortrijk-Dutsel</t>
  </si>
  <si>
    <t>Kortijs</t>
  </si>
  <si>
    <t>Kortessem</t>
  </si>
  <si>
    <t>Kortenberg</t>
  </si>
  <si>
    <t>Kortenaken</t>
  </si>
  <si>
    <t>Kortemark</t>
  </si>
  <si>
    <t>Korbeek-Lo</t>
  </si>
  <si>
    <t>Korbeek-Dijle</t>
  </si>
  <si>
    <t>Koolskamp</t>
  </si>
  <si>
    <t>Koolkerke</t>
  </si>
  <si>
    <t>Kooigem</t>
  </si>
  <si>
    <t>Kontich</t>
  </si>
  <si>
    <t>Koninksem</t>
  </si>
  <si>
    <t>Koningshooikt</t>
  </si>
  <si>
    <t>Kolmont</t>
  </si>
  <si>
    <t>Koksijde</t>
  </si>
  <si>
    <t>Koersel</t>
  </si>
  <si>
    <t>Koekelberg</t>
  </si>
  <si>
    <t>Koekelare</t>
  </si>
  <si>
    <t>Kobbegem</t>
  </si>
  <si>
    <t>Knokke</t>
  </si>
  <si>
    <t>Knokke-Heist</t>
  </si>
  <si>
    <t>Knesselare</t>
  </si>
  <si>
    <t>Kluizen</t>
  </si>
  <si>
    <t>Kluisbergen</t>
  </si>
  <si>
    <t>Klerken</t>
  </si>
  <si>
    <t>Klemskerke</t>
  </si>
  <si>
    <t>Kleine-Brogel</t>
  </si>
  <si>
    <t>Kleine-Spouwen</t>
  </si>
  <si>
    <t>Klein-Gelmen</t>
  </si>
  <si>
    <t>Kinrooi</t>
  </si>
  <si>
    <t>Kieldrecht</t>
  </si>
  <si>
    <t>Keumiee</t>
  </si>
  <si>
    <t>Kettenis</t>
  </si>
  <si>
    <t>Kester</t>
  </si>
  <si>
    <t>Kessenich</t>
  </si>
  <si>
    <t>Kessel</t>
  </si>
  <si>
    <t>Kessel-Lo</t>
  </si>
  <si>
    <t>Kersbeek-Miskom</t>
  </si>
  <si>
    <t>Kerniel</t>
  </si>
  <si>
    <t>Kermt</t>
  </si>
  <si>
    <t>Kerksken</t>
  </si>
  <si>
    <t>Kerkom-bij-Sint-Truiden</t>
  </si>
  <si>
    <t>Kerkom</t>
  </si>
  <si>
    <t>Kerkhove</t>
  </si>
  <si>
    <t>Kemzeke</t>
  </si>
  <si>
    <t>Kemmel</t>
  </si>
  <si>
    <t>Kemexhe</t>
  </si>
  <si>
    <t>Kelmis</t>
  </si>
  <si>
    <t>Keiem</t>
  </si>
  <si>
    <t>Keerbergen</t>
  </si>
  <si>
    <t>Kaulille</t>
  </si>
  <si>
    <t>Kasterlee</t>
  </si>
  <si>
    <t>Kaster</t>
  </si>
  <si>
    <t>Kaprijke</t>
  </si>
  <si>
    <t>Kapellen</t>
  </si>
  <si>
    <t>Kapelle-op-den-Bos</t>
  </si>
  <si>
    <t>Kanne</t>
  </si>
  <si>
    <t>Kanegem</t>
  </si>
  <si>
    <t>Kampenhout</t>
  </si>
  <si>
    <t>Kalmthout</t>
  </si>
  <si>
    <t>Kallo</t>
  </si>
  <si>
    <t>Kalken</t>
  </si>
  <si>
    <t>Kain</t>
  </si>
  <si>
    <t>Kaggevinne</t>
  </si>
  <si>
    <t>Kachtem</t>
  </si>
  <si>
    <t>Kaaskerke</t>
  </si>
  <si>
    <t>Juseret</t>
  </si>
  <si>
    <t>Jurbise</t>
  </si>
  <si>
    <t>Juprelle</t>
  </si>
  <si>
    <t>Jupille-sur-Meuse</t>
  </si>
  <si>
    <t>Jumet</t>
  </si>
  <si>
    <t>Julemont</t>
  </si>
  <si>
    <t>Joncret</t>
  </si>
  <si>
    <t>Jollain-Merlin</t>
  </si>
  <si>
    <t>Jodoigne</t>
  </si>
  <si>
    <t>Jodoigne-Souveraine</t>
  </si>
  <si>
    <t>Jeuk</t>
  </si>
  <si>
    <t>Jette</t>
  </si>
  <si>
    <t>Jesseren</t>
  </si>
  <si>
    <t>Jeneffe</t>
  </si>
  <si>
    <t>Jemeppe</t>
  </si>
  <si>
    <t>Jemeppe-sur-Sambre</t>
  </si>
  <si>
    <t>Jemelle</t>
  </si>
  <si>
    <t>Jemappes</t>
  </si>
  <si>
    <t>Jehonville</t>
  </si>
  <si>
    <t>Jehay-Bodegnee</t>
  </si>
  <si>
    <t>Javingue</t>
  </si>
  <si>
    <t>Jauchelette</t>
  </si>
  <si>
    <t>Jauche</t>
  </si>
  <si>
    <t>Jandrain-Jandrenouille</t>
  </si>
  <si>
    <t>Jamoigne</t>
  </si>
  <si>
    <t>Jamioulx</t>
  </si>
  <si>
    <t>Jamiolle</t>
  </si>
  <si>
    <t>Jambes</t>
  </si>
  <si>
    <t>Jamagne</t>
  </si>
  <si>
    <t>Jallet</t>
  </si>
  <si>
    <t>Jalhay</t>
  </si>
  <si>
    <t>Jabbeke</t>
  </si>
  <si>
    <t>Izier</t>
  </si>
  <si>
    <t>Izenberge</t>
  </si>
  <si>
    <t>Izel</t>
  </si>
  <si>
    <t>Izegem</t>
  </si>
  <si>
    <t>Ixelles</t>
  </si>
  <si>
    <t>Ivoz-Ramet</t>
  </si>
  <si>
    <t>Ittre</t>
  </si>
  <si>
    <t>Itterbeek</t>
  </si>
  <si>
    <t>Itegem</t>
  </si>
  <si>
    <t>Isnes</t>
  </si>
  <si>
    <t>Isieres</t>
  </si>
  <si>
    <t>Irchonwelz</t>
  </si>
  <si>
    <t>Ingooigem</t>
  </si>
  <si>
    <t>Ingelmunster</t>
  </si>
  <si>
    <t>Incourt</t>
  </si>
  <si>
    <t>Impe</t>
  </si>
  <si>
    <t>Ieper</t>
  </si>
  <si>
    <t>Idegem</t>
  </si>
  <si>
    <t>Iddergem</t>
  </si>
  <si>
    <t>Ichtegem</t>
  </si>
  <si>
    <t>Hyon</t>
  </si>
  <si>
    <t>Huy</t>
  </si>
  <si>
    <t>Huppaye</t>
  </si>
  <si>
    <t>Hundelgem</t>
  </si>
  <si>
    <t>Humbeek</t>
  </si>
  <si>
    <t>Humain</t>
  </si>
  <si>
    <t>Hulste</t>
  </si>
  <si>
    <t>Hulsonniaux</t>
  </si>
  <si>
    <t>Hulshout</t>
  </si>
  <si>
    <t>Huldenberg</t>
  </si>
  <si>
    <t>Huizingen</t>
  </si>
  <si>
    <t>Huissignies</t>
  </si>
  <si>
    <t>Huise</t>
  </si>
  <si>
    <t>Huccorgne</t>
  </si>
  <si>
    <t>Howardries</t>
  </si>
  <si>
    <t>Hoves</t>
  </si>
  <si>
    <t>Hove</t>
  </si>
  <si>
    <t>Houyet</t>
  </si>
  <si>
    <t>Houx</t>
  </si>
  <si>
    <t>Houwaart</t>
  </si>
  <si>
    <t>Houtvenne</t>
  </si>
  <si>
    <t>Houthulst</t>
  </si>
  <si>
    <t>Houthem</t>
  </si>
  <si>
    <t>Houthalen-Helchteren</t>
  </si>
  <si>
    <t>Houthalen</t>
  </si>
  <si>
    <t>Houtem</t>
  </si>
  <si>
    <t>Houtave</t>
  </si>
  <si>
    <t>Houtaing</t>
  </si>
  <si>
    <t>Houtain-Saint-Simeon</t>
  </si>
  <si>
    <t>Houtain-le-Val</t>
  </si>
  <si>
    <t>Housse</t>
  </si>
  <si>
    <t>Hour</t>
  </si>
  <si>
    <t>Houffalize</t>
  </si>
  <si>
    <t>Houdremont</t>
  </si>
  <si>
    <t>Houdeng-Aimeries</t>
  </si>
  <si>
    <t>Houdeng-Goegnies</t>
  </si>
  <si>
    <t>Houdemont</t>
  </si>
  <si>
    <t>Hotton</t>
  </si>
  <si>
    <t>Horrues</t>
  </si>
  <si>
    <t>Horpmaal</t>
  </si>
  <si>
    <t>Hornu</t>
  </si>
  <si>
    <t>Horion-Hozemont</t>
  </si>
  <si>
    <t>Horebeke</t>
  </si>
  <si>
    <t>Hoogstraten</t>
  </si>
  <si>
    <t>Hoogstade</t>
  </si>
  <si>
    <t>Hooglede</t>
  </si>
  <si>
    <t>Honsem</t>
  </si>
  <si>
    <t>Honnelles</t>
  </si>
  <si>
    <t>Honnay</t>
  </si>
  <si>
    <t>Hondelange</t>
  </si>
  <si>
    <t>Hompre</t>
  </si>
  <si>
    <t>Hombourg</t>
  </si>
  <si>
    <t>Hombeek</t>
  </si>
  <si>
    <t>Holsbeek</t>
  </si>
  <si>
    <t>Hollogne-sur-Geer</t>
  </si>
  <si>
    <t>Hollogne-aux-Pierres</t>
  </si>
  <si>
    <t>Hollebeke</t>
  </si>
  <si>
    <t>Hollange</t>
  </si>
  <si>
    <t>Hollain</t>
  </si>
  <si>
    <t>Hognoul</t>
  </si>
  <si>
    <t>Hogne</t>
  </si>
  <si>
    <t>Hofstade</t>
  </si>
  <si>
    <t>Hoevenen</t>
  </si>
  <si>
    <t>Hoeselt</t>
  </si>
  <si>
    <t>Hoepertingen</t>
  </si>
  <si>
    <t>Hoeleden</t>
  </si>
  <si>
    <t>Hoelbeek</t>
  </si>
  <si>
    <t>Hoeke</t>
  </si>
  <si>
    <t>Hoeilaart</t>
  </si>
  <si>
    <t>Hoegaarden</t>
  </si>
  <si>
    <t>Hody</t>
  </si>
  <si>
    <t>Hodister</t>
  </si>
  <si>
    <t>Hodimont</t>
  </si>
  <si>
    <t>Hodeige</t>
  </si>
  <si>
    <t>Hoboken</t>
  </si>
  <si>
    <t>Hives</t>
  </si>
  <si>
    <t>Hingeon</t>
  </si>
  <si>
    <t>Hingene</t>
  </si>
  <si>
    <t>Hillegem</t>
  </si>
  <si>
    <t>Heyd</t>
  </si>
  <si>
    <t>Hevillers</t>
  </si>
  <si>
    <t>Heverlee</t>
  </si>
  <si>
    <t>Hever</t>
  </si>
  <si>
    <t>Heuvelland</t>
  </si>
  <si>
    <t>Heusy</t>
  </si>
  <si>
    <t>Heusden-Zolder</t>
  </si>
  <si>
    <t>Heusden</t>
  </si>
  <si>
    <t>Heurne</t>
  </si>
  <si>
    <t>Heure</t>
  </si>
  <si>
    <t>Heure-le-Romain</t>
  </si>
  <si>
    <t>Heule</t>
  </si>
  <si>
    <t>Herzele</t>
  </si>
  <si>
    <t>Herve</t>
  </si>
  <si>
    <t>Hertsberge</t>
  </si>
  <si>
    <t>Herten</t>
  </si>
  <si>
    <t>Hertain</t>
  </si>
  <si>
    <t>Herstappe</t>
  </si>
  <si>
    <t>Herstal</t>
  </si>
  <si>
    <t>Herselt</t>
  </si>
  <si>
    <t>Herseaux</t>
  </si>
  <si>
    <t>Herquegies</t>
  </si>
  <si>
    <t>Heron</t>
  </si>
  <si>
    <t>Herne</t>
  </si>
  <si>
    <t>Hermeton-sur-Meuse</t>
  </si>
  <si>
    <t>Hermelgem</t>
  </si>
  <si>
    <t>Hermee</t>
  </si>
  <si>
    <t>Hermalle-sous-Argenteau</t>
  </si>
  <si>
    <t>Hermalle-sous-Huy</t>
  </si>
  <si>
    <t>Herk-de-Stad</t>
  </si>
  <si>
    <t>Herinnes</t>
  </si>
  <si>
    <t>Hergenrath</t>
  </si>
  <si>
    <t>Herfelingen</t>
  </si>
  <si>
    <t>Herenthout</t>
  </si>
  <si>
    <t>Herentals</t>
  </si>
  <si>
    <t>Herent</t>
  </si>
  <si>
    <t>Herdersem</t>
  </si>
  <si>
    <t>Herderen</t>
  </si>
  <si>
    <t>Herchies</t>
  </si>
  <si>
    <t>Herbeumont</t>
  </si>
  <si>
    <t>Heppignies</t>
  </si>
  <si>
    <t>Heppenbach</t>
  </si>
  <si>
    <t>Heppen</t>
  </si>
  <si>
    <t>Hensies</t>
  </si>
  <si>
    <t>Henripont</t>
  </si>
  <si>
    <t>Henri-Chapelle</t>
  </si>
  <si>
    <t>Hennuyeres</t>
  </si>
  <si>
    <t>Henis</t>
  </si>
  <si>
    <t>Hendrieken</t>
  </si>
  <si>
    <t>Hemptinne</t>
  </si>
  <si>
    <t>Hemiksem</t>
  </si>
  <si>
    <t>Hemelveerdegem</t>
  </si>
  <si>
    <t>Hellebecq</t>
  </si>
  <si>
    <t>Helkijn</t>
  </si>
  <si>
    <t>Helen-Bos</t>
  </si>
  <si>
    <t>Helecine</t>
  </si>
  <si>
    <t>Heldergem</t>
  </si>
  <si>
    <t>Helchteren</t>
  </si>
  <si>
    <t>Heks</t>
  </si>
  <si>
    <t>Hekelgem</t>
  </si>
  <si>
    <t>Heist</t>
  </si>
  <si>
    <t>Heist-op-den-Berg</t>
  </si>
  <si>
    <t>Heinsch</t>
  </si>
  <si>
    <t>Heindonk</t>
  </si>
  <si>
    <t>Heikruis</t>
  </si>
  <si>
    <t>Heffen</t>
  </si>
  <si>
    <t>Heestert</t>
  </si>
  <si>
    <t>Hees</t>
  </si>
  <si>
    <t>Heers</t>
  </si>
  <si>
    <t>Heer</t>
  </si>
  <si>
    <t>Hechtel-Eksel</t>
  </si>
  <si>
    <t>Hechtel</t>
  </si>
  <si>
    <t>Havre</t>
  </si>
  <si>
    <t>Havinnes</t>
  </si>
  <si>
    <t>Havelange</t>
  </si>
  <si>
    <t>Havay</t>
  </si>
  <si>
    <t>Hautrage</t>
  </si>
  <si>
    <t>Haut-Ittre</t>
  </si>
  <si>
    <t>Haut-le-Wastia</t>
  </si>
  <si>
    <t>Haut-Fays</t>
  </si>
  <si>
    <t>Hauset</t>
  </si>
  <si>
    <t>Haulchin</t>
  </si>
  <si>
    <t>Hatrival</t>
  </si>
  <si>
    <t>Hastiere-par-dela</t>
  </si>
  <si>
    <t>Hastiere</t>
  </si>
  <si>
    <t>Hastiere-Lavaux</t>
  </si>
  <si>
    <t>Hasselt</t>
  </si>
  <si>
    <t>Harze</t>
  </si>
  <si>
    <t>Harveng</t>
  </si>
  <si>
    <t>Harsin</t>
  </si>
  <si>
    <t>Harre</t>
  </si>
  <si>
    <t>Harnoncourt</t>
  </si>
  <si>
    <t>Harmignies</t>
  </si>
  <si>
    <t>Hargimont</t>
  </si>
  <si>
    <t>Haren</t>
  </si>
  <si>
    <t>Harelbeke</t>
  </si>
  <si>
    <t>Harchies</t>
  </si>
  <si>
    <t>Hanzinne</t>
  </si>
  <si>
    <t>Hanzinelle</t>
  </si>
  <si>
    <t>Hantes-Wiheries</t>
  </si>
  <si>
    <t>Hansbeke</t>
  </si>
  <si>
    <t>Hanret</t>
  </si>
  <si>
    <t>Hannut</t>
  </si>
  <si>
    <t>Hanneche</t>
  </si>
  <si>
    <t>Haneffe</t>
  </si>
  <si>
    <t>Handzame</t>
  </si>
  <si>
    <t>Han-sur-Lesse</t>
  </si>
  <si>
    <t>Hampteau</t>
  </si>
  <si>
    <t>Hamont</t>
  </si>
  <si>
    <t>Hamont-Achel</t>
  </si>
  <si>
    <t>Hamois</t>
  </si>
  <si>
    <t>Hamoir</t>
  </si>
  <si>
    <t>Hamme</t>
  </si>
  <si>
    <t>Hamme-Mille</t>
  </si>
  <si>
    <t>Hamipre</t>
  </si>
  <si>
    <t>Ham-sur-Sambre</t>
  </si>
  <si>
    <t>Ham-sur-Heure-Nalinnes</t>
  </si>
  <si>
    <t>Ham</t>
  </si>
  <si>
    <t>Ham-sur-Heure</t>
  </si>
  <si>
    <t>Haltinne</t>
  </si>
  <si>
    <t>Halmaal</t>
  </si>
  <si>
    <t>Halma</t>
  </si>
  <si>
    <t>Halleux</t>
  </si>
  <si>
    <t>Halle-Booienhoven</t>
  </si>
  <si>
    <t>Halle</t>
  </si>
  <si>
    <t>Hallaar</t>
  </si>
  <si>
    <t>Halen</t>
  </si>
  <si>
    <t>Halanzy</t>
  </si>
  <si>
    <t>Hakendover</t>
  </si>
  <si>
    <t>Hainin</t>
  </si>
  <si>
    <t>Haine-Saint-Pierre</t>
  </si>
  <si>
    <t>Haine-Saint-Paul</t>
  </si>
  <si>
    <t>Haillot</t>
  </si>
  <si>
    <t>Hacquegnies</t>
  </si>
  <si>
    <t>Hachy</t>
  </si>
  <si>
    <t>Haccourt</t>
  </si>
  <si>
    <t>Habergy</t>
  </si>
  <si>
    <t>Habay-la-Neuve</t>
  </si>
  <si>
    <t>Habay-la-Vieille</t>
  </si>
  <si>
    <t>Habay</t>
  </si>
  <si>
    <t>Haasrode</t>
  </si>
  <si>
    <t>Haasdonk</t>
  </si>
  <si>
    <t>Haaltert</t>
  </si>
  <si>
    <t>Haacht</t>
  </si>
  <si>
    <t>Gutschoven</t>
  </si>
  <si>
    <t>Gullegem</t>
  </si>
  <si>
    <t>Guirsch</t>
  </si>
  <si>
    <t>Guigoven</t>
  </si>
  <si>
    <t>Guignies</t>
  </si>
  <si>
    <t>Grupont</t>
  </si>
  <si>
    <t>Grune</t>
  </si>
  <si>
    <t>Gruitrode</t>
  </si>
  <si>
    <t>Grotenberge</t>
  </si>
  <si>
    <t>Grote-Brogel</t>
  </si>
  <si>
    <t>Grote-Spouwen</t>
  </si>
  <si>
    <t>Grosage</t>
  </si>
  <si>
    <t>Gros-Fays</t>
  </si>
  <si>
    <t>Groot-Gelmen</t>
  </si>
  <si>
    <t>Groot-Loon</t>
  </si>
  <si>
    <t>Groot-Bijgaarden</t>
  </si>
  <si>
    <t>Grobbendonk</t>
  </si>
  <si>
    <t>Grivegnee</t>
  </si>
  <si>
    <t>Grimminge</t>
  </si>
  <si>
    <t>Grimbergen</t>
  </si>
  <si>
    <t>Grez-Doiceau</t>
  </si>
  <si>
    <t>Grembergen</t>
  </si>
  <si>
    <t>Grazen</t>
  </si>
  <si>
    <t>Graux</t>
  </si>
  <si>
    <t>Graty</t>
  </si>
  <si>
    <t>Grapfontaine</t>
  </si>
  <si>
    <t>Grandvoir</t>
  </si>
  <si>
    <t>Grandville</t>
  </si>
  <si>
    <t>Grandrieu</t>
  </si>
  <si>
    <t>Grandmetz</t>
  </si>
  <si>
    <t>Grandmenil</t>
  </si>
  <si>
    <t>Grandhan</t>
  </si>
  <si>
    <t>Grandglise</t>
  </si>
  <si>
    <t>Grand-Axhe</t>
  </si>
  <si>
    <t>Grand-Halleux</t>
  </si>
  <si>
    <t>Grand-Rosiere-Hottomont</t>
  </si>
  <si>
    <t>Grand-Hallet</t>
  </si>
  <si>
    <t>Grand-Leez</t>
  </si>
  <si>
    <t>Grand-Manil</t>
  </si>
  <si>
    <t>Grand-Rechain</t>
  </si>
  <si>
    <t>Grand-Reng</t>
  </si>
  <si>
    <t>Grammene</t>
  </si>
  <si>
    <t>Graide</t>
  </si>
  <si>
    <t>Grace-Berleur</t>
  </si>
  <si>
    <t>Grace-Hollogne</t>
  </si>
  <si>
    <t>Gozee</t>
  </si>
  <si>
    <t>Gouy-lez-Pieton</t>
  </si>
  <si>
    <t>Gouvy</t>
  </si>
  <si>
    <t>Goutroux</t>
  </si>
  <si>
    <t>Gourdinne</t>
  </si>
  <si>
    <t>Gougnies</t>
  </si>
  <si>
    <t>Gottem</t>
  </si>
  <si>
    <t>Gotem</t>
  </si>
  <si>
    <t>Gosselies</t>
  </si>
  <si>
    <t>Gorsem</t>
  </si>
  <si>
    <t>Gors-Opleeuw</t>
  </si>
  <si>
    <t>Gooik</t>
  </si>
  <si>
    <t>Gontrode</t>
  </si>
  <si>
    <t>Gonrieux</t>
  </si>
  <si>
    <t>Gondregnies</t>
  </si>
  <si>
    <t>Gomze-Andoumont</t>
  </si>
  <si>
    <t>Goetsenhoven</t>
  </si>
  <si>
    <t>Goesnes</t>
  </si>
  <si>
    <t>Goegnies-Chaussee</t>
  </si>
  <si>
    <t>Goeferdinge</t>
  </si>
  <si>
    <t>Goe</t>
  </si>
  <si>
    <t>Godveerdegem</t>
  </si>
  <si>
    <t>Godinne</t>
  </si>
  <si>
    <t>Godarville</t>
  </si>
  <si>
    <t>Gochenee</t>
  </si>
  <si>
    <t>Glons</t>
  </si>
  <si>
    <t>Glimes</t>
  </si>
  <si>
    <t>Gleixhe</t>
  </si>
  <si>
    <t>Glain</t>
  </si>
  <si>
    <t>Glabbeek</t>
  </si>
  <si>
    <t>Glabbeek-Zuurbemde</t>
  </si>
  <si>
    <t>Glabais</t>
  </si>
  <si>
    <t>Givry</t>
  </si>
  <si>
    <t>Gits</t>
  </si>
  <si>
    <t>Gistel</t>
  </si>
  <si>
    <t>Gingelom</t>
  </si>
  <si>
    <t>Gimnee</t>
  </si>
  <si>
    <t>Gilly</t>
  </si>
  <si>
    <t>Gijzenzele</t>
  </si>
  <si>
    <t>Gijzelbrechtegem</t>
  </si>
  <si>
    <t>Gijzegem</t>
  </si>
  <si>
    <t>Gijverinkhove</t>
  </si>
  <si>
    <t>Gierle</t>
  </si>
  <si>
    <t>Gibecq</t>
  </si>
  <si>
    <t>Ghoy</t>
  </si>
  <si>
    <t>Ghlin</t>
  </si>
  <si>
    <t>Ghislenghien</t>
  </si>
  <si>
    <t>Gesves</t>
  </si>
  <si>
    <t>Gestel</t>
  </si>
  <si>
    <t>Gerpinnes</t>
  </si>
  <si>
    <t>Gerouville</t>
  </si>
  <si>
    <t>Gerompont</t>
  </si>
  <si>
    <t>Gerin</t>
  </si>
  <si>
    <t>Gerdingen</t>
  </si>
  <si>
    <t>Geraardsbergen</t>
  </si>
  <si>
    <t>Genval</t>
  </si>
  <si>
    <t>Gentinnes</t>
  </si>
  <si>
    <t>Gentbrugge</t>
  </si>
  <si>
    <t>Gent</t>
  </si>
  <si>
    <t>Genoelselderen</t>
  </si>
  <si>
    <t>Genly</t>
  </si>
  <si>
    <t>Genk</t>
  </si>
  <si>
    <t>Genappe</t>
  </si>
  <si>
    <t>Gemmenich</t>
  </si>
  <si>
    <t>Gembloux</t>
  </si>
  <si>
    <t>Gembes</t>
  </si>
  <si>
    <t>Geluwe</t>
  </si>
  <si>
    <t>Geluveld</t>
  </si>
  <si>
    <t>Gelrode</t>
  </si>
  <si>
    <t>Gelmen</t>
  </si>
  <si>
    <t>Gellik</t>
  </si>
  <si>
    <t>Gelinden</t>
  </si>
  <si>
    <t>Gelbressee</t>
  </si>
  <si>
    <t>Geetbets</t>
  </si>
  <si>
    <t>Geest-Gerompont-Petit-Rosiere</t>
  </si>
  <si>
    <t>Geer</t>
  </si>
  <si>
    <t>Geel</t>
  </si>
  <si>
    <t>Gedinne</t>
  </si>
  <si>
    <t>Gavere</t>
  </si>
  <si>
    <t>Gaurain-Ramecroix</t>
  </si>
  <si>
    <t>Ganshoren</t>
  </si>
  <si>
    <t>Galmaarden</t>
  </si>
  <si>
    <t>Gallaix</t>
  </si>
  <si>
    <t>Gages</t>
  </si>
  <si>
    <t>Gaasbeek</t>
  </si>
  <si>
    <t>Furnaux</t>
  </si>
  <si>
    <t>Furfooz</t>
  </si>
  <si>
    <t>Fumal</t>
  </si>
  <si>
    <t>Froyennes</t>
  </si>
  <si>
    <t>Fronville</t>
  </si>
  <si>
    <t>Froidmont</t>
  </si>
  <si>
    <t>Froidfontaine</t>
  </si>
  <si>
    <t>Froidchapelle</t>
  </si>
  <si>
    <t>Freux</t>
  </si>
  <si>
    <t>Freloux</t>
  </si>
  <si>
    <t>Frasnes-lez-Gosselies</t>
  </si>
  <si>
    <t>Frasnes-lez-Buissenal</t>
  </si>
  <si>
    <t>Frasnes-lez-Anvaing</t>
  </si>
  <si>
    <t>Frasnes</t>
  </si>
  <si>
    <t>Franiere</t>
  </si>
  <si>
    <t>Francorchamps</t>
  </si>
  <si>
    <t>Franchimont</t>
  </si>
  <si>
    <t>Franc-Waret</t>
  </si>
  <si>
    <t>Framont</t>
  </si>
  <si>
    <t>Frameries</t>
  </si>
  <si>
    <t>Fraiture</t>
  </si>
  <si>
    <t>Fraire</t>
  </si>
  <si>
    <t>Fraipont</t>
  </si>
  <si>
    <t>Foy-Notre-Dame</t>
  </si>
  <si>
    <t>Fourbechies</t>
  </si>
  <si>
    <t>Fouleng</t>
  </si>
  <si>
    <t>Fosses-la-Ville</t>
  </si>
  <si>
    <t>Fosse</t>
  </si>
  <si>
    <t>Forville</t>
  </si>
  <si>
    <t>Forrieres</t>
  </si>
  <si>
    <t>Forges</t>
  </si>
  <si>
    <t>Forge-Philippe</t>
  </si>
  <si>
    <t>Foret</t>
  </si>
  <si>
    <t>Forest</t>
  </si>
  <si>
    <t>Forchies-la-Marche</t>
  </si>
  <si>
    <t>Fooz</t>
  </si>
  <si>
    <t>Fontenoy</t>
  </si>
  <si>
    <t>Fontenoille</t>
  </si>
  <si>
    <t>Fontenelle</t>
  </si>
  <si>
    <t>Fontaine-Valmont</t>
  </si>
  <si>
    <t>Fontaine-l'Eveque</t>
  </si>
  <si>
    <t>Folx-les-Caves</t>
  </si>
  <si>
    <t>Focant</t>
  </si>
  <si>
    <t>Flostoy</t>
  </si>
  <si>
    <t>Floriffoux</t>
  </si>
  <si>
    <t>Florenville</t>
  </si>
  <si>
    <t>Florennes</t>
  </si>
  <si>
    <t>Floreffe</t>
  </si>
  <si>
    <t>Floree</t>
  </si>
  <si>
    <t>Fl“ne</t>
  </si>
  <si>
    <t>Flobecq</t>
  </si>
  <si>
    <t>Fleurus</t>
  </si>
  <si>
    <t>Fleron</t>
  </si>
  <si>
    <t>Flenu</t>
  </si>
  <si>
    <t>Flemalle</t>
  </si>
  <si>
    <t>Flemalle-Haute</t>
  </si>
  <si>
    <t>Flemalle-Grande</t>
  </si>
  <si>
    <t>Flawinne</t>
  </si>
  <si>
    <t>Flavion</t>
  </si>
  <si>
    <t>Flamierge</t>
  </si>
  <si>
    <t>Fize-Fontaine</t>
  </si>
  <si>
    <t>Fize-le-Marsal</t>
  </si>
  <si>
    <t>Finnevaux</t>
  </si>
  <si>
    <t>Filot</t>
  </si>
  <si>
    <t>Fexhe-le-Haut-Clocher</t>
  </si>
  <si>
    <t>Fexhe-Slins</t>
  </si>
  <si>
    <t>Feschaux</t>
  </si>
  <si>
    <t>Ferrieres</t>
  </si>
  <si>
    <t>Fernelmont</t>
  </si>
  <si>
    <t>Feneur</t>
  </si>
  <si>
    <t>Feluy</t>
  </si>
  <si>
    <t>Felenne</t>
  </si>
  <si>
    <t>Fayt-lez-Manage</t>
  </si>
  <si>
    <t>Fayt-le-Franc</t>
  </si>
  <si>
    <t>Fays-les-Veneurs</t>
  </si>
  <si>
    <t>Faymonville</t>
  </si>
  <si>
    <t>Fauvillers</t>
  </si>
  <si>
    <t>Fauroeulx</t>
  </si>
  <si>
    <t>Faulx-les-Tombes</t>
  </si>
  <si>
    <t>Farciennes</t>
  </si>
  <si>
    <t>Familleureux</t>
  </si>
  <si>
    <t>Falmignoul</t>
  </si>
  <si>
    <t>Falmagne</t>
  </si>
  <si>
    <t>Fallais</t>
  </si>
  <si>
    <t>Falisolle</t>
  </si>
  <si>
    <t>Fala‰n</t>
  </si>
  <si>
    <t>Faimes</t>
  </si>
  <si>
    <t>Fagnolle</t>
  </si>
  <si>
    <t>Ezemaal</t>
  </si>
  <si>
    <t>Eynatten</t>
  </si>
  <si>
    <t>Evrehailles</t>
  </si>
  <si>
    <t>Evregnies</t>
  </si>
  <si>
    <t>Evergem</t>
  </si>
  <si>
    <t>Evere</t>
  </si>
  <si>
    <t>Everberg</t>
  </si>
  <si>
    <t>Everbeek</t>
  </si>
  <si>
    <t>Evelette</t>
  </si>
  <si>
    <t>Evegnee-Tignee</t>
  </si>
  <si>
    <t>Eupen</t>
  </si>
  <si>
    <t>Eugies</t>
  </si>
  <si>
    <t>Etterbeek</t>
  </si>
  <si>
    <t>Ettelgem</t>
  </si>
  <si>
    <t>Etikhove</t>
  </si>
  <si>
    <t>Ethe</t>
  </si>
  <si>
    <t>Etalle</t>
  </si>
  <si>
    <t>Estinnes</t>
  </si>
  <si>
    <t>Estinnes-au-Mont</t>
  </si>
  <si>
    <t>Estinnes-au-Val</t>
  </si>
  <si>
    <t>Estaimpuis</t>
  </si>
  <si>
    <t>Estaimbourg</t>
  </si>
  <si>
    <t>Essene</t>
  </si>
  <si>
    <t>Essen</t>
  </si>
  <si>
    <t>Esquelmes</t>
  </si>
  <si>
    <t>Esplechin</t>
  </si>
  <si>
    <t>Esneux</t>
  </si>
  <si>
    <t>Esen</t>
  </si>
  <si>
    <t>Escanaffles</t>
  </si>
  <si>
    <t>Erwetegem</t>
  </si>
  <si>
    <t>Ertvelde</t>
  </si>
  <si>
    <t>Erquennes</t>
  </si>
  <si>
    <t>Erquelinnes</t>
  </si>
  <si>
    <t>Erps-Kwerps</t>
  </si>
  <si>
    <t>Erpion</t>
  </si>
  <si>
    <t>Erpent</t>
  </si>
  <si>
    <t>Erpe</t>
  </si>
  <si>
    <t>Erpe-Mere</t>
  </si>
  <si>
    <t>Erondegem</t>
  </si>
  <si>
    <t>Ernonheid</t>
  </si>
  <si>
    <t>Erneuville</t>
  </si>
  <si>
    <t>Ernage</t>
  </si>
  <si>
    <t>Ermeton-sur-Biert</t>
  </si>
  <si>
    <t>Erezee</t>
  </si>
  <si>
    <t>Erembodegem</t>
  </si>
  <si>
    <t>Ere</t>
  </si>
  <si>
    <t>Erbisoeul</t>
  </si>
  <si>
    <t>Erbaut</t>
  </si>
  <si>
    <t>Eprave</t>
  </si>
  <si>
    <t>Eppegem</t>
  </si>
  <si>
    <t>Epinois</t>
  </si>
  <si>
    <t>Ensival</t>
  </si>
  <si>
    <t>Enines</t>
  </si>
  <si>
    <t>Engis</t>
  </si>
  <si>
    <t>Enghien</t>
  </si>
  <si>
    <t>Engelmanshoven</t>
  </si>
  <si>
    <t>Ename</t>
  </si>
  <si>
    <t>Emptinne</t>
  </si>
  <si>
    <t>Emines</t>
  </si>
  <si>
    <t>Emelgem</t>
  </si>
  <si>
    <t>Embourg</t>
  </si>
  <si>
    <t>Emblem</t>
  </si>
  <si>
    <t>Elversele</t>
  </si>
  <si>
    <t>Elverdinge</t>
  </si>
  <si>
    <t>Elst</t>
  </si>
  <si>
    <t>Elsene</t>
  </si>
  <si>
    <t>Elsenborn</t>
  </si>
  <si>
    <t>Elsegem</t>
  </si>
  <si>
    <t>Elouges</t>
  </si>
  <si>
    <t>Ellikom</t>
  </si>
  <si>
    <t>Ellignies-lez-Frasnes</t>
  </si>
  <si>
    <t>Ellignies-Sainte-Anne</t>
  </si>
  <si>
    <t>Ellezelles</t>
  </si>
  <si>
    <t>Ellemelle</t>
  </si>
  <si>
    <t>Elingen</t>
  </si>
  <si>
    <t>Eliksem</t>
  </si>
  <si>
    <t>Elewijt</t>
  </si>
  <si>
    <t>Elene</t>
  </si>
  <si>
    <t>Elen</t>
  </si>
  <si>
    <t>Elderen</t>
  </si>
  <si>
    <t>Eksel</t>
  </si>
  <si>
    <t>Eksaarde</t>
  </si>
  <si>
    <t>Ekeren</t>
  </si>
  <si>
    <t>Eke</t>
  </si>
  <si>
    <t>Eisden</t>
  </si>
  <si>
    <t>Eine</t>
  </si>
  <si>
    <t>Eindhout</t>
  </si>
  <si>
    <t>Eigenbilzen</t>
  </si>
  <si>
    <t>Ehein</t>
  </si>
  <si>
    <t>Eghezee</t>
  </si>
  <si>
    <t>Eggewaartskapelle</t>
  </si>
  <si>
    <t>Egem</t>
  </si>
  <si>
    <t>Eernegem</t>
  </si>
  <si>
    <t>Eeklo</t>
  </si>
  <si>
    <t>Edelare</t>
  </si>
  <si>
    <t>Edegem</t>
  </si>
  <si>
    <t>Ecaussinnes-Lalaing</t>
  </si>
  <si>
    <t>Ecaussinnes-d'Enghien</t>
  </si>
  <si>
    <t>Ecaussinnes</t>
  </si>
  <si>
    <t>Ebly</t>
  </si>
  <si>
    <t>Eben-Emael</t>
  </si>
  <si>
    <t>Dworp</t>
  </si>
  <si>
    <t>Durnal</t>
  </si>
  <si>
    <t>Durbuy</t>
  </si>
  <si>
    <t>Duras</t>
  </si>
  <si>
    <t>Duisburg</t>
  </si>
  <si>
    <t>Duffel</t>
  </si>
  <si>
    <t>Dudzele</t>
  </si>
  <si>
    <t>Drongen</t>
  </si>
  <si>
    <t>Drogenbos</t>
  </si>
  <si>
    <t>Drieslinter</t>
  </si>
  <si>
    <t>Driekapellen</t>
  </si>
  <si>
    <t>Drehance</t>
  </si>
  <si>
    <t>Dranouter</t>
  </si>
  <si>
    <t>Dourbes</t>
  </si>
  <si>
    <t>Dour</t>
  </si>
  <si>
    <t>Dottignies</t>
  </si>
  <si>
    <t>Dormaal</t>
  </si>
  <si>
    <t>Dorinne</t>
  </si>
  <si>
    <t>Donstiennes</t>
  </si>
  <si>
    <t>Donk</t>
  </si>
  <si>
    <t>Dongelberg</t>
  </si>
  <si>
    <t>Donceel</t>
  </si>
  <si>
    <t>Dolembreux</t>
  </si>
  <si>
    <t>Doische</t>
  </si>
  <si>
    <t>Dohan</t>
  </si>
  <si>
    <t>Doel</t>
  </si>
  <si>
    <t>Dochamps</t>
  </si>
  <si>
    <t>Dison</t>
  </si>
  <si>
    <t>Dion-Valmont</t>
  </si>
  <si>
    <t>Dion-le-Val</t>
  </si>
  <si>
    <t>Dion</t>
  </si>
  <si>
    <t>Dion-le-Mont</t>
  </si>
  <si>
    <t>Dinant</t>
  </si>
  <si>
    <t>Dilsen</t>
  </si>
  <si>
    <t>Dilbeek</t>
  </si>
  <si>
    <t>Diksmuide</t>
  </si>
  <si>
    <t>Dikkelvenne</t>
  </si>
  <si>
    <t>Dikkele</t>
  </si>
  <si>
    <t>Dikkebus</t>
  </si>
  <si>
    <t>Diets-Heur</t>
  </si>
  <si>
    <t>Diest</t>
  </si>
  <si>
    <t>Diepenbeek</t>
  </si>
  <si>
    <t>Diegem</t>
  </si>
  <si>
    <t>Dhuy</t>
  </si>
  <si>
    <t>Deux-Acren</t>
  </si>
  <si>
    <t>Deurne</t>
  </si>
  <si>
    <t>Deurle</t>
  </si>
  <si>
    <t>Desteldonk</t>
  </si>
  <si>
    <t>Destelbergen</t>
  </si>
  <si>
    <t>Desselgem</t>
  </si>
  <si>
    <t>Dessel</t>
  </si>
  <si>
    <t>Dergneau</t>
  </si>
  <si>
    <t>Dentergem</t>
  </si>
  <si>
    <t>Denee</t>
  </si>
  <si>
    <t>Denderwindeke</t>
  </si>
  <si>
    <t>Dendermonde</t>
  </si>
  <si>
    <t>Denderleeuw</t>
  </si>
  <si>
    <t>Denderhoutem</t>
  </si>
  <si>
    <t>Denderbelle</t>
  </si>
  <si>
    <t>Deinze</t>
  </si>
  <si>
    <t>Deftinge</t>
  </si>
  <si>
    <t>Deerlijk</t>
  </si>
  <si>
    <t>De Klinge</t>
  </si>
  <si>
    <t>De Moeren</t>
  </si>
  <si>
    <t>De Pinte</t>
  </si>
  <si>
    <t>De Panne</t>
  </si>
  <si>
    <t>De Haan</t>
  </si>
  <si>
    <t>Daverdisse</t>
  </si>
  <si>
    <t>Dave</t>
  </si>
  <si>
    <t>Daussoulx</t>
  </si>
  <si>
    <t>Daussois</t>
  </si>
  <si>
    <t>Darion</t>
  </si>
  <si>
    <t>Dampremy</t>
  </si>
  <si>
    <t>Dampicourt</t>
  </si>
  <si>
    <t>Damme</t>
  </si>
  <si>
    <t>Dalhem</t>
  </si>
  <si>
    <t>Daknam</t>
  </si>
  <si>
    <t>Dailly</t>
  </si>
  <si>
    <t>Dadizele</t>
  </si>
  <si>
    <t>Custinne</t>
  </si>
  <si>
    <t>Cul-des-Sarts</t>
  </si>
  <si>
    <t>Cugnon</t>
  </si>
  <si>
    <t>Cuesmes</t>
  </si>
  <si>
    <t>Crupet</t>
  </si>
  <si>
    <t>Crombach</t>
  </si>
  <si>
    <t>Croix-lez-Rouveroy</t>
  </si>
  <si>
    <t>Crisnee</t>
  </si>
  <si>
    <t>Crehen</t>
  </si>
  <si>
    <t>Cras-Avernas</t>
  </si>
  <si>
    <t>Couvin</t>
  </si>
  <si>
    <t>Couture-Saint-Germain</t>
  </si>
  <si>
    <t>Coutisse</t>
  </si>
  <si>
    <t>Couthuin</t>
  </si>
  <si>
    <t>Court-Saint-Etienne</t>
  </si>
  <si>
    <t>Courriere</t>
  </si>
  <si>
    <t>Courcelles</t>
  </si>
  <si>
    <t>Cour-sur-Heure</t>
  </si>
  <si>
    <t>Couillet</t>
  </si>
  <si>
    <t>Cortil-Wodon</t>
  </si>
  <si>
    <t>Cortil-Noirmont</t>
  </si>
  <si>
    <t>Corswarem</t>
  </si>
  <si>
    <t>Corroy-le-Chateau</t>
  </si>
  <si>
    <t>Corroy-le-Grand</t>
  </si>
  <si>
    <t>Cornimont</t>
  </si>
  <si>
    <t>Cornesse</t>
  </si>
  <si>
    <t>Corenne</t>
  </si>
  <si>
    <t>Cordes</t>
  </si>
  <si>
    <t>Corbion</t>
  </si>
  <si>
    <t>Corbais</t>
  </si>
  <si>
    <t>Conneux</t>
  </si>
  <si>
    <t>Comines-Warneton</t>
  </si>
  <si>
    <t>Comblain-Fairon</t>
  </si>
  <si>
    <t>Comblain-au-Pont</t>
  </si>
  <si>
    <t>Colfontaine</t>
  </si>
  <si>
    <t>Cognelee</t>
  </si>
  <si>
    <t>Clermont</t>
  </si>
  <si>
    <t>Clermont-sous-Huy</t>
  </si>
  <si>
    <t>Clavier</t>
  </si>
  <si>
    <t>Clabecq</t>
  </si>
  <si>
    <t>Ciply</t>
  </si>
  <si>
    <t>Ciplet</t>
  </si>
  <si>
    <t>Ciney</t>
  </si>
  <si>
    <t>Ciergnon</t>
  </si>
  <si>
    <t>Chokier</t>
  </si>
  <si>
    <t>Chiny</t>
  </si>
  <si>
    <t>Chimay</t>
  </si>
  <si>
    <t>Chievres</t>
  </si>
  <si>
    <t>Chevron</t>
  </si>
  <si>
    <t>Chevetogne</t>
  </si>
  <si>
    <t>Chercq</t>
  </si>
  <si>
    <t>Cheratte</t>
  </si>
  <si>
    <t>Cherain</t>
  </si>
  <si>
    <t>Chenee</t>
  </si>
  <si>
    <t>Chaussee-Notre-Dame-Louvignies</t>
  </si>
  <si>
    <t>Chaumont-Gistoux</t>
  </si>
  <si>
    <t>Chaudfontaine</t>
  </si>
  <si>
    <t>Chatillon</t>
  </si>
  <si>
    <t>Chatelineau</t>
  </si>
  <si>
    <t>Chatelet</t>
  </si>
  <si>
    <t>Chastres</t>
  </si>
  <si>
    <t>Chastre</t>
  </si>
  <si>
    <t>Chastre-Villeroux-Blanmont</t>
  </si>
  <si>
    <t>Chassepierre</t>
  </si>
  <si>
    <t>Charneux</t>
  </si>
  <si>
    <t>Charleroi</t>
  </si>
  <si>
    <t>Chapon-Seraing</t>
  </si>
  <si>
    <t>Chapelle-a-Wattines</t>
  </si>
  <si>
    <t>Chapelle-a-Oie</t>
  </si>
  <si>
    <t>Chapelle-lez-Herlaimont</t>
  </si>
  <si>
    <t>Chantemelle</t>
  </si>
  <si>
    <t>Chanly</t>
  </si>
  <si>
    <t>Champlon</t>
  </si>
  <si>
    <t>Champion</t>
  </si>
  <si>
    <t>Chairiere</t>
  </si>
  <si>
    <t>Chaineux</t>
  </si>
  <si>
    <t>Ceroux-Mousty</t>
  </si>
  <si>
    <t>Cerfontaine</t>
  </si>
  <si>
    <t>Cerexhe-Heuseux</t>
  </si>
  <si>
    <t>Celles</t>
  </si>
  <si>
    <t>Castillon</t>
  </si>
  <si>
    <t>Casteau</t>
  </si>
  <si>
    <t>Carnieres</t>
  </si>
  <si>
    <t>Carlsbourg</t>
  </si>
  <si>
    <t>Cambron-Saint-Vincent</t>
  </si>
  <si>
    <t>Cambron-Casteau</t>
  </si>
  <si>
    <t>Calonne</t>
  </si>
  <si>
    <t>Callenelle</t>
  </si>
  <si>
    <t>Buzet</t>
  </si>
  <si>
    <t>Buzenol</t>
  </si>
  <si>
    <t>Buvrinnes</t>
  </si>
  <si>
    <t>Buvingen</t>
  </si>
  <si>
    <t>Butgenbach</t>
  </si>
  <si>
    <t>Bury</t>
  </si>
  <si>
    <t>Burst</t>
  </si>
  <si>
    <t>Burg-Reuland</t>
  </si>
  <si>
    <t>Bure</t>
  </si>
  <si>
    <t>Burdinne</t>
  </si>
  <si>
    <t>Burcht</t>
  </si>
  <si>
    <t>Bunsbeek</t>
  </si>
  <si>
    <t>Bulskamp</t>
  </si>
  <si>
    <t>Bullingen</t>
  </si>
  <si>
    <t>Buken</t>
  </si>
  <si>
    <t>Buizingen</t>
  </si>
  <si>
    <t>Buissonville</t>
  </si>
  <si>
    <t>Buissenal</t>
  </si>
  <si>
    <t>Buggenhout</t>
  </si>
  <si>
    <t>Budingen</t>
  </si>
  <si>
    <t>Brye</t>
  </si>
  <si>
    <t>Bruyelle</t>
  </si>
  <si>
    <t>Bruxelles</t>
  </si>
  <si>
    <t>Brustem</t>
  </si>
  <si>
    <t>Brussel</t>
  </si>
  <si>
    <t>Brussegem</t>
  </si>
  <si>
    <t>Brunehaut</t>
  </si>
  <si>
    <t>Bruly</t>
  </si>
  <si>
    <t>Bruly-de-Pesche</t>
  </si>
  <si>
    <t>Brugge</t>
  </si>
  <si>
    <t>Brugelette</t>
  </si>
  <si>
    <t>Broekom</t>
  </si>
  <si>
    <t>Broechem</t>
  </si>
  <si>
    <t>Brielen</t>
  </si>
  <si>
    <t>Bressoux</t>
  </si>
  <si>
    <t>Breendonk</t>
  </si>
  <si>
    <t>Bree</t>
  </si>
  <si>
    <t>Bredene</t>
  </si>
  <si>
    <t>Brecht</t>
  </si>
  <si>
    <t>Bray</t>
  </si>
  <si>
    <t>Brasschaat</t>
  </si>
  <si>
    <t>Brasmenil</t>
  </si>
  <si>
    <t>Bras</t>
  </si>
  <si>
    <t>Branchon</t>
  </si>
  <si>
    <t>Brakel</t>
  </si>
  <si>
    <t>Braives</t>
  </si>
  <si>
    <t>Braine-le-Chateau</t>
  </si>
  <si>
    <t>Braine-le-Comte</t>
  </si>
  <si>
    <t>Braine-l'Alleud</t>
  </si>
  <si>
    <t>Braibant</t>
  </si>
  <si>
    <t>Braffe</t>
  </si>
  <si>
    <t>Bra</t>
  </si>
  <si>
    <t>Bovigny</t>
  </si>
  <si>
    <t>Bovesse</t>
  </si>
  <si>
    <t>Bovenistier</t>
  </si>
  <si>
    <t>Bovelingen</t>
  </si>
  <si>
    <t>Bovekerke</t>
  </si>
  <si>
    <t>Bouwel</t>
  </si>
  <si>
    <t>Bouvignies</t>
  </si>
  <si>
    <t>Bouvignes-sur-Meuse</t>
  </si>
  <si>
    <t>Boutersem</t>
  </si>
  <si>
    <t>Bousval</t>
  </si>
  <si>
    <t>Boussu-lez-Walcourt</t>
  </si>
  <si>
    <t>Boussu-en-Fagne</t>
  </si>
  <si>
    <t>Boussu</t>
  </si>
  <si>
    <t>Boussoit</t>
  </si>
  <si>
    <t>Bourseigne-Vieille</t>
  </si>
  <si>
    <t>Bourseigne-Neuve</t>
  </si>
  <si>
    <t>Bourlers</t>
  </si>
  <si>
    <t>Bouillon</t>
  </si>
  <si>
    <t>Bougnies</t>
  </si>
  <si>
    <t>Bouge</t>
  </si>
  <si>
    <t>Bouffioulx</t>
  </si>
  <si>
    <t>Bottelare</t>
  </si>
  <si>
    <t>Bothey</t>
  </si>
  <si>
    <t>Bost</t>
  </si>
  <si>
    <t>Bossut-Gottechain</t>
  </si>
  <si>
    <t>Bossuit</t>
  </si>
  <si>
    <t>Bossiere</t>
  </si>
  <si>
    <t>Borsbeke</t>
  </si>
  <si>
    <t>Borsbeek</t>
  </si>
  <si>
    <t>Bornival</t>
  </si>
  <si>
    <t>Bornem</t>
  </si>
  <si>
    <t>Borlon</t>
  </si>
  <si>
    <t>Borlo</t>
  </si>
  <si>
    <t>Borlez</t>
  </si>
  <si>
    <t>Borgloon</t>
  </si>
  <si>
    <t>Borgerhout</t>
  </si>
  <si>
    <t>Borchtlombeek</t>
  </si>
  <si>
    <t>Boortmeerbeek</t>
  </si>
  <si>
    <t>Boorsem</t>
  </si>
  <si>
    <t>Boom</t>
  </si>
  <si>
    <t>Booitshoeke</t>
  </si>
  <si>
    <t>Booischot</t>
  </si>
  <si>
    <t>Bonsin</t>
  </si>
  <si>
    <t>Bonneville</t>
  </si>
  <si>
    <t>Bonnert</t>
  </si>
  <si>
    <t>Bonlez</t>
  </si>
  <si>
    <t>Boninne</t>
  </si>
  <si>
    <t>Bonheiden</t>
  </si>
  <si>
    <t>Boneffe</t>
  </si>
  <si>
    <t>Boncelles</t>
  </si>
  <si>
    <t>Bon-Secours</t>
  </si>
  <si>
    <t>Bommershoven</t>
  </si>
  <si>
    <t>Bombaye</t>
  </si>
  <si>
    <t>Bomal</t>
  </si>
  <si>
    <t>Bolland</t>
  </si>
  <si>
    <t>Bolinne</t>
  </si>
  <si>
    <t>Bois-de-Villers</t>
  </si>
  <si>
    <t>Bois-d'Haine</t>
  </si>
  <si>
    <t>Bois-de-Lessines</t>
  </si>
  <si>
    <t>Bois-et-Borsu</t>
  </si>
  <si>
    <t>Boirs</t>
  </si>
  <si>
    <t>Boignee</t>
  </si>
  <si>
    <t>Bohan</t>
  </si>
  <si>
    <t>Bogaarden</t>
  </si>
  <si>
    <t>Boezinge</t>
  </si>
  <si>
    <t>Boelhe</t>
  </si>
  <si>
    <t>Boekhoute</t>
  </si>
  <si>
    <t>Boekhout</t>
  </si>
  <si>
    <t>Boechout</t>
  </si>
  <si>
    <t>Bocholt</t>
  </si>
  <si>
    <t>Blicquy</t>
  </si>
  <si>
    <t>Bleret</t>
  </si>
  <si>
    <t>Bleid</t>
  </si>
  <si>
    <t>Blehen</t>
  </si>
  <si>
    <t>Bleharies</t>
  </si>
  <si>
    <t>Blegny</t>
  </si>
  <si>
    <t>Blaugies</t>
  </si>
  <si>
    <t>Blaton</t>
  </si>
  <si>
    <t>Blaregnies</t>
  </si>
  <si>
    <t>Blankenberge</t>
  </si>
  <si>
    <t>Blanden</t>
  </si>
  <si>
    <t>Blandain</t>
  </si>
  <si>
    <t>Blaimont</t>
  </si>
  <si>
    <t>Blaasveld</t>
  </si>
  <si>
    <t>Bissegem</t>
  </si>
  <si>
    <t>Bioul</t>
  </si>
  <si>
    <t>Binkom</t>
  </si>
  <si>
    <t>Binderveld</t>
  </si>
  <si>
    <t>Binche</t>
  </si>
  <si>
    <t>Bilzen</t>
  </si>
  <si>
    <t>Bilstain</t>
  </si>
  <si>
    <t>Bikschote</t>
  </si>
  <si>
    <t>Bihain</t>
  </si>
  <si>
    <t>Biez</t>
  </si>
  <si>
    <t>Bievre</t>
  </si>
  <si>
    <t>Biesmeree</t>
  </si>
  <si>
    <t>Biesme-sous-Thuin</t>
  </si>
  <si>
    <t>Biesme</t>
  </si>
  <si>
    <t>Bierwart</t>
  </si>
  <si>
    <t>Bierset</t>
  </si>
  <si>
    <t>Bierghes</t>
  </si>
  <si>
    <t>Bierges</t>
  </si>
  <si>
    <t>Biercee</t>
  </si>
  <si>
    <t>Bierbeek</t>
  </si>
  <si>
    <t>Bienne-lez-Happart</t>
  </si>
  <si>
    <t>Beyne-Heusay</t>
  </si>
  <si>
    <t>Beverst</t>
  </si>
  <si>
    <t>Beverlo</t>
  </si>
  <si>
    <t>Beveren</t>
  </si>
  <si>
    <t>Bevere</t>
  </si>
  <si>
    <t>Beverce</t>
  </si>
  <si>
    <t>Bever</t>
  </si>
  <si>
    <t>Bevel</t>
  </si>
  <si>
    <t>Beuzet</t>
  </si>
  <si>
    <t>Bettincourt</t>
  </si>
  <si>
    <t>Betekom</t>
  </si>
  <si>
    <t>Beselare</t>
  </si>
  <si>
    <t>Berzee</t>
  </si>
  <si>
    <t>Bertrix</t>
  </si>
  <si>
    <t>Bertree</t>
  </si>
  <si>
    <t>Bertogne</t>
  </si>
  <si>
    <t>Bertem</t>
  </si>
  <si>
    <t>Bersillies-l'Abbaye</t>
  </si>
  <si>
    <t>Bernissart</t>
  </si>
  <si>
    <t>Berneau</t>
  </si>
  <si>
    <t>Berloz</t>
  </si>
  <si>
    <t>Berlingen</t>
  </si>
  <si>
    <t>Berlare</t>
  </si>
  <si>
    <t>Berlaar</t>
  </si>
  <si>
    <t>Beringen</t>
  </si>
  <si>
    <t>Bergilers</t>
  </si>
  <si>
    <t>Berg</t>
  </si>
  <si>
    <t>Berendrecht</t>
  </si>
  <si>
    <t>Berchem</t>
  </si>
  <si>
    <t>Berchem-Sainte-Agathe</t>
  </si>
  <si>
    <t>Berbroek</t>
  </si>
  <si>
    <t>Bende</t>
  </si>
  <si>
    <t>Ben-Ahin</t>
  </si>
  <si>
    <t>Belsele</t>
  </si>
  <si>
    <t>Beloeil</t>
  </si>
  <si>
    <t>Bellingen</t>
  </si>
  <si>
    <t>Bellevaux-Ligneuville</t>
  </si>
  <si>
    <t>Bellevaux</t>
  </si>
  <si>
    <t>Bellem</t>
  </si>
  <si>
    <t>Bellegem</t>
  </si>
  <si>
    <t>Bellefontaine</t>
  </si>
  <si>
    <t>Bellecourt</t>
  </si>
  <si>
    <t>Bellaire</t>
  </si>
  <si>
    <t>Belgrade</t>
  </si>
  <si>
    <t>Bekkevoort</t>
  </si>
  <si>
    <t>Bekkerzeel</t>
  </si>
  <si>
    <t>Bekegem</t>
  </si>
  <si>
    <t>Beigem</t>
  </si>
  <si>
    <t>Beho</t>
  </si>
  <si>
    <t>Begijnendijk</t>
  </si>
  <si>
    <t>Beffe</t>
  </si>
  <si>
    <t>Beez</t>
  </si>
  <si>
    <t>Beerzel</t>
  </si>
  <si>
    <t>Beervelde</t>
  </si>
  <si>
    <t>Beert</t>
  </si>
  <si>
    <t>Beerst</t>
  </si>
  <si>
    <t>Beersel</t>
  </si>
  <si>
    <t>Beerse</t>
  </si>
  <si>
    <t>Beernem</t>
  </si>
  <si>
    <t>Beerlegem</t>
  </si>
  <si>
    <t>Beek</t>
  </si>
  <si>
    <t>Beclers</t>
  </si>
  <si>
    <t>Beauwelz</t>
  </si>
  <si>
    <t>Beauvoorde</t>
  </si>
  <si>
    <t>Beauvechain</t>
  </si>
  <si>
    <t>Beausaint</t>
  </si>
  <si>
    <t>Beauraing</t>
  </si>
  <si>
    <t>Beaumont</t>
  </si>
  <si>
    <t>Beaufays</t>
  </si>
  <si>
    <t>Bazel</t>
  </si>
  <si>
    <t>Bavikhove</t>
  </si>
  <si>
    <t>Bavegem</t>
  </si>
  <si>
    <t>Baulers</t>
  </si>
  <si>
    <t>Baugnies</t>
  </si>
  <si>
    <t>Bauffe</t>
  </si>
  <si>
    <t>Baudour</t>
  </si>
  <si>
    <t>Battignies</t>
  </si>
  <si>
    <t>Battice</t>
  </si>
  <si>
    <t>Batsheers</t>
  </si>
  <si>
    <t>Bastogne</t>
  </si>
  <si>
    <t>Bassilly</t>
  </si>
  <si>
    <t>Bassevelde</t>
  </si>
  <si>
    <t>Bassenge</t>
  </si>
  <si>
    <t>Basse-Bodeux</t>
  </si>
  <si>
    <t>Basecles</t>
  </si>
  <si>
    <t>Bas-Oha</t>
  </si>
  <si>
    <t>Bas-Warneton</t>
  </si>
  <si>
    <t>Barvaux-Condroz</t>
  </si>
  <si>
    <t>Barvaux</t>
  </si>
  <si>
    <t>Barry</t>
  </si>
  <si>
    <t>Baronville</t>
  </si>
  <si>
    <t>Barchon</t>
  </si>
  <si>
    <t>Barben‡on</t>
  </si>
  <si>
    <t>Bande</t>
  </si>
  <si>
    <t>Bambrugge</t>
  </si>
  <si>
    <t>Balen</t>
  </si>
  <si>
    <t>Balegem</t>
  </si>
  <si>
    <t>Balatre</t>
  </si>
  <si>
    <t>Baisy-Thy</t>
  </si>
  <si>
    <t>Baisieux</t>
  </si>
  <si>
    <t>Baillonville</t>
  </si>
  <si>
    <t>Bailleul</t>
  </si>
  <si>
    <t>Baillamont</t>
  </si>
  <si>
    <t>Bailievre</t>
  </si>
  <si>
    <t>Baileux</t>
  </si>
  <si>
    <t>Bagimont</t>
  </si>
  <si>
    <t>Baelen</t>
  </si>
  <si>
    <t>Bachte-Maria-Leerne</t>
  </si>
  <si>
    <t>Baasrode</t>
  </si>
  <si>
    <t>Baarle-Hertog</t>
  </si>
  <si>
    <t>Baardegem</t>
  </si>
  <si>
    <t>Baal</t>
  </si>
  <si>
    <t>Baaigem</t>
  </si>
  <si>
    <t>Aywaille</t>
  </si>
  <si>
    <t>Ayeneux</t>
  </si>
  <si>
    <t>Aye</t>
  </si>
  <si>
    <t>Awirs</t>
  </si>
  <si>
    <t>Awenne</t>
  </si>
  <si>
    <t>Awans</t>
  </si>
  <si>
    <t>Avin</t>
  </si>
  <si>
    <t>Avernas-le-Bauduin</t>
  </si>
  <si>
    <t>Averbode</t>
  </si>
  <si>
    <t>Avennes</t>
  </si>
  <si>
    <t>Avelgem</t>
  </si>
  <si>
    <t>Avekapelle</t>
  </si>
  <si>
    <t>Ave-et-Auffe</t>
  </si>
  <si>
    <t>Auvelais</t>
  </si>
  <si>
    <t>Autreppe</t>
  </si>
  <si>
    <t>Autre-Eglise</t>
  </si>
  <si>
    <t>Autelbas</t>
  </si>
  <si>
    <t>Aulnois</t>
  </si>
  <si>
    <t>Audregnies</t>
  </si>
  <si>
    <t>Auderghem</t>
  </si>
  <si>
    <t>Auby-sur-Semois</t>
  </si>
  <si>
    <t>Aublain</t>
  </si>
  <si>
    <t>Aubel</t>
  </si>
  <si>
    <t>Aubechies</t>
  </si>
  <si>
    <t>Aubange</t>
  </si>
  <si>
    <t>Attre</t>
  </si>
  <si>
    <t>Attert</t>
  </si>
  <si>
    <t>Attenrode</t>
  </si>
  <si>
    <t>Attenhoven</t>
  </si>
  <si>
    <t>Athus</t>
  </si>
  <si>
    <t>Athis</t>
  </si>
  <si>
    <t>Ath</t>
  </si>
  <si>
    <t>Astene</t>
  </si>
  <si>
    <t>Assesse</t>
  </si>
  <si>
    <t>Assent</t>
  </si>
  <si>
    <t>Assenois</t>
  </si>
  <si>
    <t>Assenede</t>
  </si>
  <si>
    <t>Assebroek</t>
  </si>
  <si>
    <t>Asse</t>
  </si>
  <si>
    <t>Asquillies</t>
  </si>
  <si>
    <t>Asper</t>
  </si>
  <si>
    <t>Aspelare</t>
  </si>
  <si>
    <t>As</t>
  </si>
  <si>
    <t>Arville</t>
  </si>
  <si>
    <t>Arsimont</t>
  </si>
  <si>
    <t>Arquennes</t>
  </si>
  <si>
    <t>Arlon</t>
  </si>
  <si>
    <t>Argenteau</t>
  </si>
  <si>
    <t>Arendonk</t>
  </si>
  <si>
    <t>Ardooie</t>
  </si>
  <si>
    <t>Archennes</t>
  </si>
  <si>
    <t>Arc-Wattripont</t>
  </si>
  <si>
    <t>Arc-Ainieres</t>
  </si>
  <si>
    <t>Arbrefontaine</t>
  </si>
  <si>
    <t>Arbre</t>
  </si>
  <si>
    <t>Appelterre-Eichem</t>
  </si>
  <si>
    <t>Appels</t>
  </si>
  <si>
    <t>Anzegem</t>
  </si>
  <si>
    <t>Anvaing</t>
  </si>
  <si>
    <t>Antwerpen</t>
  </si>
  <si>
    <t>Antoing</t>
  </si>
  <si>
    <t>Anthisnes</t>
  </si>
  <si>
    <t>Antheit</t>
  </si>
  <si>
    <t>Anthee</t>
  </si>
  <si>
    <t>Anseroeul</t>
  </si>
  <si>
    <t>Anseremme</t>
  </si>
  <si>
    <t>Ans</t>
  </si>
  <si>
    <t>Annevoie-Rouillon</t>
  </si>
  <si>
    <t>Anloy</t>
  </si>
  <si>
    <t>Anlier</t>
  </si>
  <si>
    <t>Anhee</t>
  </si>
  <si>
    <t>Angreau</t>
  </si>
  <si>
    <t>Angre</t>
  </si>
  <si>
    <t>Angleur</t>
  </si>
  <si>
    <t>Andrimont</t>
  </si>
  <si>
    <t>Anderlues</t>
  </si>
  <si>
    <t>Anderlecht</t>
  </si>
  <si>
    <t>Andenne</t>
  </si>
  <si>
    <t>Ampsin</t>
  </si>
  <si>
    <t>Amougies</t>
  </si>
  <si>
    <t>Amonines</t>
  </si>
  <si>
    <t>Amel</t>
  </si>
  <si>
    <t>Ambresin</t>
  </si>
  <si>
    <t>Ambly</t>
  </si>
  <si>
    <t>Amberloup</t>
  </si>
  <si>
    <t>Amay</t>
  </si>
  <si>
    <t>Alveringem</t>
  </si>
  <si>
    <t>Alsemberg</t>
  </si>
  <si>
    <t>Alleur</t>
  </si>
  <si>
    <t>Alle</t>
  </si>
  <si>
    <t>Alken</t>
  </si>
  <si>
    <t>Aisemont</t>
  </si>
  <si>
    <t>Aiseau-Presles</t>
  </si>
  <si>
    <t>Aiseau</t>
  </si>
  <si>
    <t>Aische-en-Refail</t>
  </si>
  <si>
    <t>Aineffe</t>
  </si>
  <si>
    <t>Agimont</t>
  </si>
  <si>
    <t>Afsnee</t>
  </si>
  <si>
    <t>Affligem</t>
  </si>
  <si>
    <t>Adinkerke</t>
  </si>
  <si>
    <t>Adegem</t>
  </si>
  <si>
    <t>Acoz</t>
  </si>
  <si>
    <t>Acosse</t>
  </si>
  <si>
    <t>Achet</t>
  </si>
  <si>
    <t>Achene</t>
  </si>
  <si>
    <t>Achel</t>
  </si>
  <si>
    <t>Abolens</t>
  </si>
  <si>
    <t>Abee</t>
  </si>
  <si>
    <t>Aartselaar</t>
  </si>
  <si>
    <t>Aartrijke</t>
  </si>
  <si>
    <t>Aarsele</t>
  </si>
  <si>
    <t>Aarschot</t>
  </si>
  <si>
    <t>Aalter</t>
  </si>
  <si>
    <t>Aalst</t>
  </si>
  <si>
    <t>Aalbeke</t>
  </si>
  <si>
    <t>Aaigem</t>
  </si>
  <si>
    <t>Cellule :</t>
  </si>
  <si>
    <t>- Temp de base</t>
  </si>
  <si>
    <t>Déperditions thermiques</t>
  </si>
  <si>
    <t>Problème d'étanchéité à l'air affectant min. 50% de la surface</t>
  </si>
  <si>
    <t>présence d'humidité ascensionnelle affectant min 50% de la surface au rez</t>
  </si>
  <si>
    <t>avant 2010</t>
  </si>
  <si>
    <t>après 2010</t>
  </si>
  <si>
    <t>problème d'infiltration affectant min 50% de la surface</t>
  </si>
  <si>
    <t>surface totale de parois de déperdition</t>
  </si>
  <si>
    <t>surface totale de parois de déperdition rénovée</t>
  </si>
  <si>
    <t>Salle de professeur et/ou de réunion</t>
  </si>
  <si>
    <t>L'implantation dispose-t-elle d'une salle de professeur et/ou de réunion</t>
  </si>
  <si>
    <t>absence de faux-plafond acoustique sur min 50% surface</t>
  </si>
  <si>
    <t>100% Electrique</t>
  </si>
  <si>
    <t xml:space="preserve">Connectivité/réseau data </t>
  </si>
  <si>
    <t>Bureau de direction</t>
  </si>
  <si>
    <t>Régulation</t>
  </si>
  <si>
    <t>Nombre de générateurs de chaleur pour le bâtiment concerné par la rénovation</t>
  </si>
  <si>
    <t>Absence de programmatur horaire</t>
  </si>
  <si>
    <t>Absence de sonde de T° extérieure</t>
  </si>
  <si>
    <t>Absence de vannes thermostatiques pour min 50% des émetteurs</t>
  </si>
  <si>
    <t>Parois intérieures verticales (cloisons, porteurs,…)</t>
  </si>
  <si>
    <t>Parois intérieures horizontales (plancher d'étage,…)</t>
  </si>
  <si>
    <t>Murs extérieurs</t>
  </si>
  <si>
    <t>Parois vers sols ou locaux non chauffés (mitoyens, garage,…)</t>
  </si>
  <si>
    <t>si existant</t>
  </si>
  <si>
    <t>minimum = 0.3 l/h, ou déterminé sur base des règles PEB</t>
  </si>
  <si>
    <t>Vieille installation (plus de 20 ans)</t>
  </si>
  <si>
    <t>Moyenne (moins de 20 ans)</t>
  </si>
  <si>
    <t>Nouvelle installation</t>
  </si>
  <si>
    <t>choisir la valeur à reporter dans la case bleue</t>
  </si>
  <si>
    <t>% de déperdition par paroi</t>
  </si>
  <si>
    <t xml:space="preserve">Parois vers sols ou locaux non chauffés </t>
  </si>
  <si>
    <t>surface 
(m²)</t>
  </si>
  <si>
    <t>présence d'humidité  affectant min 50% de la surface</t>
  </si>
  <si>
    <t>Fenêtres équipées de Simple vitrage sur min 50% de la surface</t>
  </si>
  <si>
    <t>valeur 0</t>
  </si>
  <si>
    <t>ne valide pas le critère</t>
  </si>
  <si>
    <t>valeur 1</t>
  </si>
  <si>
    <t>valide le critère</t>
  </si>
  <si>
    <t>PRINCIPE</t>
  </si>
  <si>
    <t>remplir uniquement les cellules bleues, les celllules jaunes sont des calculs automatiques</t>
  </si>
  <si>
    <t>Bilan énergétique</t>
  </si>
  <si>
    <t>Attention: cette méthode de calcul présente une approche simplifiée concernant les déperditions par le sol et vers les espaces contigus non chauffés.</t>
  </si>
  <si>
    <t>Données renvoyées automatiquement vers l'onglet "Priorisation"</t>
  </si>
  <si>
    <t>sous condition 
de droit réel</t>
  </si>
  <si>
    <t>hors condition 
de droit réel</t>
  </si>
  <si>
    <t>Ratio surface réelle/surface normative
(%)</t>
  </si>
  <si>
    <t>Choisir 1 pour OUI</t>
  </si>
  <si>
    <t>L'implantation dispose-t-elle d'un réfectoire?</t>
  </si>
  <si>
    <t>Une cuisine doit être créée en annexe du réfectoire?</t>
  </si>
  <si>
    <t xml:space="preserve">Réfectoire, en ce compris les espaces cafétérias pour l’enseignement supérieur et de promotion sociale </t>
  </si>
  <si>
    <t>La surface est-elle insuffisante en regard des normes physiques?</t>
  </si>
  <si>
    <t>L'implantation dispose-t-elle d'une salle de gym ou psychomotricité?</t>
  </si>
  <si>
    <t>L'implantation dispose-t-elle de plusieurs blocs sanitaires?</t>
  </si>
  <si>
    <t>Un de ces blocs est-il intégré au bâtiment candidat?</t>
  </si>
  <si>
    <r>
      <t>SURFACES DE L'</t>
    </r>
    <r>
      <rPr>
        <b/>
        <u/>
        <sz val="12"/>
        <color rgb="FFFF0000"/>
        <rFont val="Calibri"/>
        <family val="2"/>
        <scheme val="minor"/>
      </rPr>
      <t>IMPLANTATION</t>
    </r>
    <r>
      <rPr>
        <b/>
        <u/>
        <sz val="12"/>
        <color theme="1"/>
        <rFont val="Calibri"/>
        <family val="2"/>
        <scheme val="minor"/>
      </rPr>
      <t xml:space="preserve"> (conformément AGCF 06/02/2014)</t>
    </r>
  </si>
  <si>
    <t>La surface est-elle inférieure à l'équivalent de 1 m²/membre du personnel enseignant</t>
  </si>
  <si>
    <t xml:space="preserve">Au total de l'implantation, le nombre d'appareils sanitaires est-il insuffisant? </t>
  </si>
  <si>
    <r>
      <t>FONCTIONS ABSENTES OU DEFAILLANTES SUR L'</t>
    </r>
    <r>
      <rPr>
        <b/>
        <u/>
        <sz val="12"/>
        <color rgb="FFFF0000"/>
        <rFont val="Calibri"/>
        <family val="2"/>
        <scheme val="minor"/>
      </rPr>
      <t>IMPLANTATION</t>
    </r>
  </si>
  <si>
    <t>Une ventilation mécanique est-elle à installer ou est insuffisante (&lt;25m³/h par WC)?</t>
  </si>
  <si>
    <t xml:space="preserve">Le bureau est-il partagé avec d'autres membres du personnel administratif? </t>
  </si>
  <si>
    <t xml:space="preserve">Est-il impossible de tenir une réunion "privative" dans le bureau? </t>
  </si>
  <si>
    <t xml:space="preserve">Auditoire pour ce qui concerne l’enseignement supérieur </t>
  </si>
  <si>
    <t xml:space="preserve">Salles d’études pour l’enseignement supérieur </t>
  </si>
  <si>
    <t>Salles de cours pratiques spécifiques pour le supérieur</t>
  </si>
  <si>
    <t xml:space="preserve">L'implantation dispose-t-elle d'un Auditoire? </t>
  </si>
  <si>
    <t>L'implantation dispose-t-elle d'un bureau de direction?</t>
  </si>
  <si>
    <t>La surface est-elle inférieure à l'équivalent de 2 m²/élève admis dans l'auditoire</t>
  </si>
  <si>
    <t xml:space="preserve">L'implantation dispose-t-elle d'une salle d'étude? </t>
  </si>
  <si>
    <t>La surface est-elle inférieure à l'équivalent de 2,5 m²/élève tenant compte de 55% de la population scolaire?</t>
  </si>
  <si>
    <t>L'implantation manque-t-elle d'au moins 1 local de 80m² permettant l'organisation de cours pratiques spécifiques?</t>
  </si>
  <si>
    <t xml:space="preserve">Ce local met-il à mal le maintien de l'option spécifiques sur l'implantation? </t>
  </si>
  <si>
    <t>Electricité</t>
  </si>
  <si>
    <t>Incendie</t>
  </si>
  <si>
    <r>
      <t xml:space="preserve">TECHNIQUES DU </t>
    </r>
    <r>
      <rPr>
        <b/>
        <u/>
        <sz val="12"/>
        <color rgb="FFFF0000"/>
        <rFont val="Calibri"/>
        <family val="2"/>
        <scheme val="minor"/>
      </rPr>
      <t xml:space="preserve">BATIMENT </t>
    </r>
    <r>
      <rPr>
        <b/>
        <u/>
        <sz val="12"/>
        <color theme="1"/>
        <rFont val="Calibri"/>
        <family val="2"/>
        <scheme val="minor"/>
      </rPr>
      <t>CONCERNE PAR LE PROJET</t>
    </r>
  </si>
  <si>
    <r>
      <t>PAROIS DU</t>
    </r>
    <r>
      <rPr>
        <b/>
        <u/>
        <sz val="12"/>
        <color rgb="FFFF0000"/>
        <rFont val="Calibri"/>
        <family val="2"/>
        <scheme val="minor"/>
      </rPr>
      <t xml:space="preserve"> BATIMENT</t>
    </r>
    <r>
      <rPr>
        <b/>
        <u/>
        <sz val="12"/>
        <color theme="1"/>
        <rFont val="Calibri"/>
        <family val="2"/>
        <scheme val="minor"/>
      </rPr>
      <t xml:space="preserve"> CONCERNE PAR LE PROJET</t>
    </r>
  </si>
  <si>
    <t>moyen des générateurs de chaleur</t>
  </si>
  <si>
    <t>du générateur 
de chaleur</t>
  </si>
  <si>
    <t>décarboné (renouvelable)</t>
  </si>
  <si>
    <t>carboné (non renouvelable)</t>
  </si>
  <si>
    <r>
      <t xml:space="preserve">Etat du </t>
    </r>
    <r>
      <rPr>
        <b/>
        <u/>
        <sz val="16"/>
        <color rgb="FFFF0000"/>
        <rFont val="Calibri"/>
        <family val="2"/>
        <scheme val="minor"/>
      </rPr>
      <t>BATIMENT</t>
    </r>
    <r>
      <rPr>
        <b/>
        <u/>
        <sz val="16"/>
        <color theme="1"/>
        <rFont val="Calibri"/>
        <family val="2"/>
        <scheme val="minor"/>
      </rPr>
      <t xml:space="preserve"> concerné par le projet</t>
    </r>
  </si>
  <si>
    <t xml:space="preserve">Le projet permettra-t-il la création ou rénovation d'un bloc sanitaire ventilé mécaniquement et en nombre suffisant? </t>
  </si>
  <si>
    <t xml:space="preserve">Le projet permettra-t-il la création ou l'adaptation d'une salle de professeur et/ou de réunion de dimension appropriée? </t>
  </si>
  <si>
    <t xml:space="preserve">Le projet permettra-t-il la création ou l'adaptation d'une salle de gymnastique/psychomotricité de dimension appropriée? </t>
  </si>
  <si>
    <t xml:space="preserve">Le projet permettra-t-il la création d'un bureau de direction de dimension appropriée permettant la tenue de réunin "privative"? </t>
  </si>
  <si>
    <t xml:space="preserve">Le projet permettra-t-il la création ou l'adaptation d'un auditoire de dimension appropriée? </t>
  </si>
  <si>
    <t xml:space="preserve">Le projet permettra-t-il la création ou l'adaptation d'une salle d'études de dimension appropriée? </t>
  </si>
  <si>
    <t xml:space="preserve">Le projet permettra-t-il la création ou l'adaptation de salles de cours pratiques spécifiques permettant le maintien de l'option sur l'implantation? </t>
  </si>
  <si>
    <t xml:space="preserve">Le projet permettra-t-il le remplacement de l'installation intégrant une régulation moderne et un combustible décarboné? </t>
  </si>
  <si>
    <t>Le bâtiment est-il un gros demandeur en Eau Chaude Sanitaire?</t>
  </si>
  <si>
    <t>Est-ce que plus de 50% des points d puisage ECS sont installés dans le bâtiment?</t>
  </si>
  <si>
    <t>Quel est le volume du ballon d'ECS (en litres)</t>
  </si>
  <si>
    <t>Décarboné (Renouvelable)</t>
  </si>
  <si>
    <t xml:space="preserve">Le projet permettra-t-il le remplacement de l'installation par un producteur performant et un combustible décarboné? </t>
  </si>
  <si>
    <t>Est-ce qu'un réseau data est déployé sur moins de 50% de la surface</t>
  </si>
  <si>
    <t>en WIFI?</t>
  </si>
  <si>
    <t>en ETHERNET?</t>
  </si>
  <si>
    <t xml:space="preserve">Le projet permettra-t-il le déploiement d'un réseau data WIFI ou ETHERNET couvrant tous les locaux pédagogiques du bâtiment? </t>
  </si>
  <si>
    <t>Est-ce qu'une ventilation mécanique est déployée sur moins de 50% de la surface</t>
  </si>
  <si>
    <t>Est-ce que le flux mécanique est</t>
  </si>
  <si>
    <t>Simple?</t>
  </si>
  <si>
    <t>Double?</t>
  </si>
  <si>
    <t xml:space="preserve">Le projet permettra-t-il le déploiement d'une ventilation mécanique double flux avec récupérateur de chaleur couvrant tout le bâtiment? </t>
  </si>
  <si>
    <t>Est-ce que des plans de l'installation électrique sont absents?</t>
  </si>
  <si>
    <t xml:space="preserve">Le projet permettra-t-il de régulariser la situation infractionnelle ou défavorable? </t>
  </si>
  <si>
    <t xml:space="preserve">Est-ce qu'une centrale incendie est absente des équipements? </t>
  </si>
  <si>
    <t>L’installation fait-elle l’objet d’un rapport de contrôle agréé défavorable?</t>
  </si>
  <si>
    <t>Le rapport de contrôle agréé présente-t-il des infractions sans être défavorable?</t>
  </si>
  <si>
    <t xml:space="preserve">Le bâtiment fait-il l'objet d'un rapport de prévention défavorable ? </t>
  </si>
  <si>
    <t xml:space="preserve">Le projet permettra-t-il de régulariser la situation défavorable et/ou la mise en œuvre de sortie de secours conformes? </t>
  </si>
  <si>
    <t>Choisir  le % de surface de châssis remplacé</t>
  </si>
  <si>
    <t>Planchers de rez</t>
  </si>
  <si>
    <t>Le projet permettra-t-il la rénovation et l'isolation des murs extérieurs du bâtiment
(y compris les murs déjà isolé après 2010?</t>
  </si>
  <si>
    <t>Le projet permettra-t-il la rénovation et l'isolation des parois vers sols ou locaux non chauffés du bâtiment (y compris les parois déjà isolées après 2010?</t>
  </si>
  <si>
    <t>Le projet permettra-t-il la rénovation et l'isolation des toitures du bâtiment
(y compris les toitures déjà isolées après 2010?</t>
  </si>
  <si>
    <t>Le projet permettra-t-il l'assainissement des parois intérieures verticales du bâtiment?</t>
  </si>
  <si>
    <t xml:space="preserve">Le projet permettra-t-il l'assainissement des parois intérieures horizontales du bâtiment ainsi que traitement acoustiques des plafonds? </t>
  </si>
  <si>
    <t>m²</t>
  </si>
  <si>
    <t>score intermédiaire</t>
  </si>
  <si>
    <t>/</t>
  </si>
  <si>
    <t xml:space="preserve">% de rénovation de parois = </t>
  </si>
  <si>
    <r>
      <rPr>
        <b/>
        <sz val="18"/>
        <color theme="1"/>
        <rFont val="Calibri"/>
        <family val="2"/>
        <scheme val="minor"/>
      </rPr>
      <t>SCORE 2</t>
    </r>
    <r>
      <rPr>
        <b/>
        <sz val="14"/>
        <color theme="1"/>
        <rFont val="Calibri"/>
        <family val="2"/>
        <scheme val="minor"/>
      </rPr>
      <t xml:space="preserve">  = </t>
    </r>
  </si>
  <si>
    <t>score si 1 générateur</t>
  </si>
  <si>
    <t>score si plus de 1 générateur</t>
  </si>
  <si>
    <t>Outil de Valorisation de l'Etat du Bâtiment</t>
  </si>
  <si>
    <t>Valorisation</t>
  </si>
  <si>
    <t>Eau Chaude Sanitaire</t>
  </si>
  <si>
    <t>absence d'un récupération de chaleur?</t>
  </si>
  <si>
    <t xml:space="preserve">Les issues de secours ne sont pas présentes en suffisance? </t>
  </si>
  <si>
    <t xml:space="preserve">Fenêtres, tabatières, coupoles et autres parois translucides </t>
  </si>
  <si>
    <t xml:space="preserve">Portes extérieures </t>
  </si>
  <si>
    <t xml:space="preserve">Murs extérieurs, façades </t>
  </si>
  <si>
    <t xml:space="preserve">Toitures (plates, inclinées, …) ou plafonds supérieurs en-dessous des espaces non-protégés </t>
  </si>
  <si>
    <t>Planchers au-dessus de l'ambiance extérieure</t>
  </si>
  <si>
    <t>Planchers au-dessus d'espaces voisins non à l'abri du gel (vide sanitaire)</t>
  </si>
  <si>
    <t>Planchers au-dessus d'espaces voisins à l'abri du gel (caves)</t>
  </si>
  <si>
    <t>Planchers sur le sol</t>
  </si>
  <si>
    <t>Murs extérieurs en contact avec le sol (murs enterrés), un vide sanitaire ou une cave</t>
  </si>
  <si>
    <t>Parois en contact avec des espaces voisins non à l'abri du gel</t>
  </si>
  <si>
    <t>Parois en contact avec des espaces voisins à l'abri du gel</t>
  </si>
  <si>
    <t>Choisir  le % de surface de planchers rénovés</t>
  </si>
  <si>
    <t>Choisir  le % de surface de murs extérieurs rénovés</t>
  </si>
  <si>
    <t>Choisir  le % de surface de  parois vers sols ou locaux non chauffés rénovés</t>
  </si>
  <si>
    <t>Choisir  le % de surface de toitures rénovées</t>
  </si>
  <si>
    <t>Choisir  le % de surface de parois intérieures verticales rénovées</t>
  </si>
  <si>
    <t>Choisir  le % de surface de parois intérieurs horizontales rénovées</t>
  </si>
  <si>
    <t>Le projet permettra-t-il le remplacement des châssis du bâtiment
(y compris les châssis déjà remplacés après 2010)?</t>
  </si>
  <si>
    <t>Auteur de l'encodage et qualification</t>
  </si>
  <si>
    <t>Portes et Fenêtres</t>
  </si>
  <si>
    <t>Problème d'étanchéité à l'eau affectant min. 50% de la surface</t>
  </si>
  <si>
    <t xml:space="preserve">Salle d'éducation physique/psychomotricité, sauf pour ce qui concerne l’enseignement supérieur </t>
  </si>
  <si>
    <t>Le projet permettra-t-il la rénovation et l'isolation des planchers de rez du bâtiment
(y compris les planchers de rez déjà isolés après 2010?</t>
  </si>
  <si>
    <t>AUTOSCORE provisoire de PRIORISATION</t>
  </si>
  <si>
    <t xml:space="preserve">Le projet permettra-t-il la création d'un réfectoire de dimension appropriée avec, le cas échéant, une cuisine annexée? </t>
  </si>
  <si>
    <t>% à reporter sur la plateforme pour confirmer l'éligibilité</t>
  </si>
  <si>
    <t xml:space="preserve">Autoscore provisoire de priorisation  reporter sur la plateforme </t>
  </si>
  <si>
    <t>&lt;35%</t>
  </si>
  <si>
    <t>&gt;=35%, &lt;65%</t>
  </si>
  <si>
    <t>&gt;=65%</t>
  </si>
  <si>
    <r>
      <t>U</t>
    </r>
    <r>
      <rPr>
        <b/>
        <vertAlign val="subscript"/>
        <sz val="11"/>
        <rFont val="Calibri"/>
        <family val="2"/>
        <scheme val="minor"/>
      </rPr>
      <t>j</t>
    </r>
    <r>
      <rPr>
        <b/>
        <sz val="11"/>
        <rFont val="Calibri"/>
        <family val="2"/>
        <scheme val="minor"/>
      </rPr>
      <t xml:space="preserve"> . A</t>
    </r>
    <r>
      <rPr>
        <b/>
        <vertAlign val="subscript"/>
        <sz val="11"/>
        <rFont val="Calibri"/>
        <family val="2"/>
        <scheme val="minor"/>
      </rPr>
      <t xml:space="preserve">j </t>
    </r>
    <r>
      <rPr>
        <b/>
        <sz val="11"/>
        <rFont val="Calibri"/>
        <family val="2"/>
        <scheme val="minor"/>
      </rPr>
      <t xml:space="preserve">       [W/K]</t>
    </r>
  </si>
  <si>
    <r>
      <t xml:space="preserve">S U </t>
    </r>
    <r>
      <rPr>
        <b/>
        <vertAlign val="subscript"/>
        <sz val="11"/>
        <rFont val="Calibri"/>
        <family val="2"/>
        <scheme val="minor"/>
      </rPr>
      <t>j</t>
    </r>
    <r>
      <rPr>
        <b/>
        <sz val="11"/>
        <rFont val="Calibri"/>
        <family val="2"/>
        <scheme val="minor"/>
      </rPr>
      <t xml:space="preserve"> . A</t>
    </r>
    <r>
      <rPr>
        <b/>
        <vertAlign val="subscript"/>
        <sz val="11"/>
        <rFont val="Calibri"/>
        <family val="2"/>
        <scheme val="minor"/>
      </rPr>
      <t>j</t>
    </r>
    <r>
      <rPr>
        <b/>
        <sz val="11"/>
        <rFont val="Calibri"/>
        <family val="2"/>
        <scheme val="minor"/>
      </rPr>
      <t xml:space="preserve">         [W/K]</t>
    </r>
  </si>
  <si>
    <r>
      <t>a</t>
    </r>
    <r>
      <rPr>
        <b/>
        <vertAlign val="subscript"/>
        <sz val="11"/>
        <rFont val="Calibri"/>
        <family val="2"/>
        <scheme val="minor"/>
      </rPr>
      <t>j</t>
    </r>
  </si>
  <si>
    <r>
      <t>S a</t>
    </r>
    <r>
      <rPr>
        <b/>
        <vertAlign val="subscript"/>
        <sz val="11"/>
        <rFont val="Calibri"/>
        <family val="2"/>
        <scheme val="minor"/>
      </rPr>
      <t xml:space="preserve">j </t>
    </r>
    <r>
      <rPr>
        <b/>
        <sz val="11"/>
        <rFont val="Calibri"/>
        <family val="2"/>
        <scheme val="minor"/>
      </rPr>
      <t>. U</t>
    </r>
    <r>
      <rPr>
        <b/>
        <vertAlign val="subscript"/>
        <sz val="11"/>
        <rFont val="Calibri"/>
        <family val="2"/>
        <scheme val="minor"/>
      </rPr>
      <t>j</t>
    </r>
    <r>
      <rPr>
        <b/>
        <sz val="11"/>
        <rFont val="Calibri"/>
        <family val="2"/>
        <scheme val="minor"/>
      </rPr>
      <t xml:space="preserve"> .A</t>
    </r>
    <r>
      <rPr>
        <b/>
        <vertAlign val="subscript"/>
        <sz val="11"/>
        <rFont val="Calibri"/>
        <family val="2"/>
        <scheme val="minor"/>
      </rPr>
      <t>j</t>
    </r>
    <r>
      <rPr>
        <b/>
        <sz val="11"/>
        <rFont val="Calibri"/>
        <family val="2"/>
        <scheme val="minor"/>
      </rPr>
      <t xml:space="preserve">         [W/K]</t>
    </r>
  </si>
  <si>
    <r>
      <t>A</t>
    </r>
    <r>
      <rPr>
        <b/>
        <vertAlign val="subscript"/>
        <sz val="10"/>
        <rFont val="Calibri"/>
        <family val="2"/>
        <scheme val="minor"/>
      </rPr>
      <t>t</t>
    </r>
    <r>
      <rPr>
        <b/>
        <sz val="10"/>
        <rFont val="Calibri"/>
        <family val="2"/>
        <scheme val="minor"/>
      </rPr>
      <t xml:space="preserve"> = S A</t>
    </r>
    <r>
      <rPr>
        <b/>
        <vertAlign val="subscript"/>
        <sz val="10"/>
        <rFont val="Calibri"/>
        <family val="2"/>
        <scheme val="minor"/>
      </rPr>
      <t>j</t>
    </r>
    <r>
      <rPr>
        <b/>
        <sz val="10"/>
        <rFont val="Calibri"/>
        <family val="2"/>
        <scheme val="minor"/>
      </rPr>
      <t xml:space="preserve"> = </t>
    </r>
  </si>
  <si>
    <r>
      <t>S a</t>
    </r>
    <r>
      <rPr>
        <b/>
        <vertAlign val="subscript"/>
        <sz val="10"/>
        <rFont val="Calibri"/>
        <family val="2"/>
        <scheme val="minor"/>
      </rPr>
      <t xml:space="preserve">j </t>
    </r>
    <r>
      <rPr>
        <b/>
        <sz val="10"/>
        <rFont val="Calibri"/>
        <family val="2"/>
        <scheme val="minor"/>
      </rPr>
      <t>. U</t>
    </r>
    <r>
      <rPr>
        <b/>
        <vertAlign val="subscript"/>
        <sz val="10"/>
        <rFont val="Calibri"/>
        <family val="2"/>
        <scheme val="minor"/>
      </rPr>
      <t>j</t>
    </r>
    <r>
      <rPr>
        <b/>
        <sz val="10"/>
        <rFont val="Calibri"/>
        <family val="2"/>
        <scheme val="minor"/>
      </rPr>
      <t xml:space="preserve"> .A</t>
    </r>
    <r>
      <rPr>
        <b/>
        <vertAlign val="subscript"/>
        <sz val="10"/>
        <rFont val="Calibri"/>
        <family val="2"/>
        <scheme val="minor"/>
      </rPr>
      <t>j</t>
    </r>
    <r>
      <rPr>
        <b/>
        <sz val="10"/>
        <rFont val="Calibri"/>
        <family val="2"/>
        <scheme val="minor"/>
      </rPr>
      <t xml:space="preserve"> = </t>
    </r>
  </si>
  <si>
    <r>
      <t>Si  V/A</t>
    </r>
    <r>
      <rPr>
        <b/>
        <vertAlign val="subscript"/>
        <sz val="10"/>
        <rFont val="Arial"/>
        <family val="2"/>
      </rPr>
      <t>t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&lt;</t>
    </r>
    <r>
      <rPr>
        <b/>
        <sz val="10"/>
        <rFont val="Arial"/>
        <family val="2"/>
      </rPr>
      <t xml:space="preserve"> 1 : Um x 100 =   K...</t>
    </r>
  </si>
  <si>
    <r>
      <t xml:space="preserve">Si 1 </t>
    </r>
    <r>
      <rPr>
        <b/>
        <u/>
        <sz val="10"/>
        <rFont val="Arial"/>
        <family val="2"/>
      </rPr>
      <t>&lt;</t>
    </r>
    <r>
      <rPr>
        <b/>
        <sz val="10"/>
        <rFont val="Arial"/>
        <family val="2"/>
      </rPr>
      <t xml:space="preserve"> V/A</t>
    </r>
    <r>
      <rPr>
        <b/>
        <vertAlign val="subscript"/>
        <sz val="10"/>
        <rFont val="Arial"/>
        <family val="2"/>
      </rPr>
      <t>t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&lt;</t>
    </r>
    <r>
      <rPr>
        <b/>
        <sz val="10"/>
        <rFont val="Arial"/>
        <family val="2"/>
      </rPr>
      <t xml:space="preserve"> 4  : Um x 300/(V/A</t>
    </r>
    <r>
      <rPr>
        <b/>
        <vertAlign val="subscript"/>
        <sz val="10"/>
        <rFont val="Arial"/>
        <family val="2"/>
      </rPr>
      <t>t</t>
    </r>
    <r>
      <rPr>
        <b/>
        <sz val="10"/>
        <rFont val="Arial"/>
        <family val="2"/>
      </rPr>
      <t xml:space="preserve"> +2) = K…</t>
    </r>
  </si>
  <si>
    <r>
      <t>Si V/A</t>
    </r>
    <r>
      <rPr>
        <b/>
        <vertAlign val="subscript"/>
        <sz val="10"/>
        <rFont val="Arial"/>
        <family val="2"/>
      </rPr>
      <t>t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&gt;</t>
    </r>
    <r>
      <rPr>
        <b/>
        <sz val="10"/>
        <rFont val="Arial"/>
        <family val="2"/>
      </rPr>
      <t xml:space="preserve"> 4  : Um x 50 = K…</t>
    </r>
  </si>
  <si>
    <r>
      <t>U</t>
    </r>
    <r>
      <rPr>
        <b/>
        <vertAlign val="subscript"/>
        <sz val="11"/>
        <rFont val="Calibri"/>
        <family val="2"/>
        <scheme val="minor"/>
      </rPr>
      <t xml:space="preserve">j
</t>
    </r>
    <r>
      <rPr>
        <b/>
        <sz val="11"/>
        <rFont val="Calibri"/>
        <family val="2"/>
        <scheme val="minor"/>
      </rPr>
      <t>[W/(m².K)]</t>
    </r>
  </si>
  <si>
    <r>
      <t>A</t>
    </r>
    <r>
      <rPr>
        <b/>
        <vertAlign val="subscript"/>
        <sz val="11"/>
        <rFont val="Calibri"/>
        <family val="2"/>
        <scheme val="minor"/>
      </rPr>
      <t xml:space="preserve">j
</t>
    </r>
    <r>
      <rPr>
        <b/>
        <sz val="11"/>
        <rFont val="Calibri"/>
        <family val="2"/>
        <scheme val="minor"/>
      </rPr>
      <t>[m²]</t>
    </r>
  </si>
  <si>
    <t xml:space="preserve">Si vous ne connaissez pas les caractéristiques thermiques (U) exactes de vos parois, vous pouvez accéder à un catalogue de parois types et de leur coefficient de transmission thermique k dans l'onglet "parois types" </t>
  </si>
  <si>
    <r>
      <t xml:space="preserve">La surface est-elle &lt; à 100m2 ou insuffisante pour min. 75% de la population scolaire concernée </t>
    </r>
    <r>
      <rPr>
        <b/>
        <sz val="9"/>
        <color theme="1"/>
        <rFont val="Calibri"/>
        <family val="2"/>
        <scheme val="minor"/>
      </rPr>
      <t>(si celle-ci compte moins de 100 élèves)</t>
    </r>
    <r>
      <rPr>
        <b/>
        <sz val="11"/>
        <color theme="1"/>
        <rFont val="Calibri"/>
        <family val="2"/>
        <scheme val="minor"/>
      </rPr>
      <t>?</t>
    </r>
  </si>
  <si>
    <t>Remplissage obligatoire</t>
  </si>
  <si>
    <t>Remplissage le cas échéant selon la typologie du bâtiment candidat</t>
  </si>
  <si>
    <t>% de déperdition par paroi par rapport au total</t>
  </si>
  <si>
    <t>Cette partie 1° est nécessaire à :
- la définition du % de rénovation des parois de déperdition (remplir cellules F15 à F41), et à
- la priorisation (remplir cellules E15 à F41)</t>
  </si>
  <si>
    <t xml:space="preserve">Cette partie 2° est proposée dans le but de sensibiliser et d’engendrer un diagnostic simplifié de l’état énergétique du bâtiment proposé à la candidature. Cette partie n’octroie aucun point de priorisation </t>
  </si>
  <si>
    <t xml:space="preserve">SCORE 1 ramené sur 15 = </t>
  </si>
  <si>
    <r>
      <t>Espaces disponibles sur l'</t>
    </r>
    <r>
      <rPr>
        <b/>
        <u/>
        <sz val="14"/>
        <color rgb="FFFF0000"/>
        <rFont val="Calibri"/>
        <family val="2"/>
        <scheme val="minor"/>
      </rPr>
      <t>IMPLANTATION</t>
    </r>
    <r>
      <rPr>
        <b/>
        <u/>
        <sz val="14"/>
        <color theme="1"/>
        <rFont val="Calibri"/>
        <family val="2"/>
        <scheme val="minor"/>
      </rPr>
      <t xml:space="preserve"> concernée par le projet</t>
    </r>
  </si>
  <si>
    <t>!! Attention les cellules F15 àF41 doivent être encodées pour permettre le calcul du % de rénovation de parois de déperdition</t>
  </si>
  <si>
    <t>Votre candidature n'entre pas dans le cadre de l'appel à projets.
(NON ELIGIBLE sur base de l'article 7. 4 du Décret)</t>
  </si>
  <si>
    <t>Votre candidature est éligible dans le cadre de l'appel à projets pour des travaux améliorant la performance énergétique du bâtiment via les parois de déperditions thermiques.
(TECHNIQUES SPECIALES NON AUTORISEES sur base de l'article 1. 7 du Décret)</t>
  </si>
  <si>
    <t>Votre candidature est éligible dans le cadre de l'appel à projets pour des travaux améliorant la performance énergétique du bâtiment via les parois de déperditions thermiques 
ET et le placement et/ou remplacement de tout ou d'une partie des installations techniques spéciales.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</si>
</sst>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9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theme="1"/>
      <name val="Wingdings"/>
      <charset val="2"/>
    </font>
    <font>
      <b/>
      <i/>
      <u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6"/>
      <name val="Arial"/>
      <family val="2"/>
    </font>
    <font>
      <sz val="8"/>
      <name val="Symbol"/>
      <family val="1"/>
      <charset val="2"/>
    </font>
    <font>
      <sz val="8"/>
      <color indexed="12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0"/>
      <color indexed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b/>
      <i/>
      <sz val="10"/>
      <color indexed="10"/>
      <name val="Times New Roman"/>
      <family val="1"/>
    </font>
    <font>
      <sz val="10"/>
      <color indexed="10"/>
      <name val="Arial"/>
      <family val="2"/>
    </font>
    <font>
      <b/>
      <sz val="16"/>
      <color theme="1"/>
      <name val="Calibri"/>
      <family val="2"/>
      <scheme val="minor"/>
    </font>
    <font>
      <b/>
      <sz val="8"/>
      <color rgb="FFFF0000"/>
      <name val="Arial"/>
      <family val="2"/>
    </font>
    <font>
      <i/>
      <sz val="8"/>
      <color rgb="FFFF0000"/>
      <name val="Arial"/>
      <family val="2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i/>
      <sz val="9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i/>
      <sz val="7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Symbol"/>
      <family val="1"/>
      <charset val="2"/>
    </font>
    <font>
      <sz val="11"/>
      <color rgb="FF444444"/>
      <name val="Symbol"/>
      <family val="1"/>
      <charset val="2"/>
    </font>
    <font>
      <sz val="11"/>
      <color rgb="FF444444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0"/>
      <color indexed="12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sz val="11"/>
      <color indexed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6"/>
      <color indexed="12"/>
      <name val="Calibri"/>
      <family val="2"/>
      <scheme val="minor"/>
    </font>
    <font>
      <b/>
      <sz val="16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</cellStyleXfs>
  <cellXfs count="471">
    <xf numFmtId="0" fontId="0" fillId="0" borderId="0" xfId="0"/>
    <xf numFmtId="9" fontId="0" fillId="0" borderId="0" xfId="1" applyFo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4" fillId="0" borderId="8" xfId="0" applyFont="1" applyBorder="1" applyAlignment="1">
      <alignment horizontal="center" vertical="center" wrapText="1"/>
    </xf>
    <xf numFmtId="0" fontId="0" fillId="0" borderId="0" xfId="0" applyBorder="1"/>
    <xf numFmtId="0" fontId="8" fillId="5" borderId="1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10" fontId="6" fillId="0" borderId="0" xfId="1" applyNumberFormat="1" applyFont="1" applyFill="1" applyBorder="1"/>
    <xf numFmtId="164" fontId="6" fillId="0" borderId="0" xfId="0" applyNumberFormat="1" applyFont="1" applyFill="1" applyBorder="1"/>
    <xf numFmtId="0" fontId="0" fillId="0" borderId="0" xfId="0" applyFill="1"/>
    <xf numFmtId="9" fontId="0" fillId="0" borderId="0" xfId="1" applyFont="1" applyFill="1"/>
    <xf numFmtId="0" fontId="0" fillId="0" borderId="0" xfId="0" applyFill="1" applyBorder="1"/>
    <xf numFmtId="0" fontId="7" fillId="0" borderId="0" xfId="0" applyFont="1" applyFill="1"/>
    <xf numFmtId="0" fontId="3" fillId="0" borderId="0" xfId="0" applyFont="1" applyFill="1"/>
    <xf numFmtId="0" fontId="10" fillId="4" borderId="7" xfId="0" applyFont="1" applyFill="1" applyBorder="1" applyAlignment="1"/>
    <xf numFmtId="0" fontId="10" fillId="4" borderId="12" xfId="0" applyFont="1" applyFill="1" applyBorder="1" applyAlignment="1">
      <alignment horizontal="right"/>
    </xf>
    <xf numFmtId="0" fontId="9" fillId="4" borderId="0" xfId="0" applyFont="1" applyFill="1" applyBorder="1" applyAlignment="1"/>
    <xf numFmtId="0" fontId="11" fillId="0" borderId="0" xfId="0" applyFont="1" applyFill="1" applyBorder="1" applyAlignment="1"/>
    <xf numFmtId="0" fontId="8" fillId="0" borderId="0" xfId="0" applyFont="1" applyFill="1" applyBorder="1"/>
    <xf numFmtId="0" fontId="8" fillId="0" borderId="11" xfId="0" applyFont="1" applyFill="1" applyBorder="1"/>
    <xf numFmtId="0" fontId="7" fillId="0" borderId="0" xfId="0" applyFont="1" applyFill="1" applyAlignment="1">
      <alignment horizontal="center"/>
    </xf>
    <xf numFmtId="0" fontId="10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8" fillId="0" borderId="0" xfId="0" applyFont="1" applyFill="1" applyBorder="1" applyAlignment="1"/>
    <xf numFmtId="0" fontId="13" fillId="6" borderId="18" xfId="0" applyFont="1" applyFill="1" applyBorder="1" applyAlignment="1">
      <alignment vertical="center"/>
    </xf>
    <xf numFmtId="0" fontId="13" fillId="6" borderId="18" xfId="0" applyFont="1" applyFill="1" applyBorder="1" applyAlignment="1"/>
    <xf numFmtId="0" fontId="13" fillId="6" borderId="18" xfId="0" applyFont="1" applyFill="1" applyBorder="1"/>
    <xf numFmtId="0" fontId="3" fillId="7" borderId="0" xfId="0" applyFont="1" applyFill="1"/>
    <xf numFmtId="0" fontId="0" fillId="7" borderId="0" xfId="0" applyFill="1"/>
    <xf numFmtId="9" fontId="0" fillId="7" borderId="0" xfId="1" applyFont="1" applyFill="1"/>
    <xf numFmtId="0" fontId="12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7" fillId="0" borderId="0" xfId="0" applyFont="1" applyFill="1" applyBorder="1"/>
    <xf numFmtId="9" fontId="0" fillId="0" borderId="0" xfId="0" applyNumberFormat="1"/>
    <xf numFmtId="0" fontId="19" fillId="0" borderId="0" xfId="2"/>
    <xf numFmtId="0" fontId="20" fillId="0" borderId="0" xfId="2" applyFont="1" applyFill="1" applyBorder="1"/>
    <xf numFmtId="0" fontId="21" fillId="0" borderId="0" xfId="2" applyFont="1" applyFill="1" applyBorder="1"/>
    <xf numFmtId="1" fontId="22" fillId="9" borderId="1" xfId="2" applyNumberFormat="1" applyFont="1" applyFill="1" applyBorder="1" applyAlignment="1">
      <alignment horizontal="center"/>
    </xf>
    <xf numFmtId="9" fontId="22" fillId="9" borderId="1" xfId="2" applyNumberFormat="1" applyFont="1" applyFill="1" applyBorder="1" applyAlignment="1">
      <alignment horizontal="center"/>
    </xf>
    <xf numFmtId="0" fontId="23" fillId="0" borderId="0" xfId="2" applyFont="1" applyFill="1" applyBorder="1"/>
    <xf numFmtId="0" fontId="20" fillId="0" borderId="2" xfId="2" applyFont="1" applyFill="1" applyBorder="1"/>
    <xf numFmtId="1" fontId="20" fillId="0" borderId="0" xfId="2" applyNumberFormat="1" applyFont="1" applyFill="1" applyBorder="1"/>
    <xf numFmtId="9" fontId="20" fillId="0" borderId="0" xfId="2" applyNumberFormat="1" applyFont="1" applyFill="1" applyBorder="1"/>
    <xf numFmtId="0" fontId="20" fillId="0" borderId="11" xfId="2" applyFont="1" applyFill="1" applyBorder="1"/>
    <xf numFmtId="0" fontId="19" fillId="0" borderId="0" xfId="2" applyFont="1" applyFill="1" applyBorder="1"/>
    <xf numFmtId="0" fontId="21" fillId="0" borderId="0" xfId="2" applyFont="1" applyFill="1" applyBorder="1" applyAlignment="1">
      <alignment horizontal="center"/>
    </xf>
    <xf numFmtId="0" fontId="24" fillId="0" borderId="0" xfId="2" applyFont="1" applyFill="1" applyBorder="1" applyAlignment="1">
      <alignment horizontal="center"/>
    </xf>
    <xf numFmtId="0" fontId="21" fillId="0" borderId="1" xfId="2" applyFont="1" applyFill="1" applyBorder="1" applyAlignment="1">
      <alignment horizontal="center"/>
    </xf>
    <xf numFmtId="0" fontId="19" fillId="0" borderId="0" xfId="2" applyFill="1"/>
    <xf numFmtId="0" fontId="21" fillId="0" borderId="1" xfId="2" applyFont="1" applyFill="1" applyBorder="1"/>
    <xf numFmtId="0" fontId="26" fillId="0" borderId="0" xfId="2" applyFont="1" applyFill="1" applyBorder="1"/>
    <xf numFmtId="0" fontId="21" fillId="0" borderId="0" xfId="2" applyFont="1" applyFill="1" applyBorder="1" applyAlignment="1">
      <alignment horizontal="left"/>
    </xf>
    <xf numFmtId="0" fontId="19" fillId="0" borderId="0" xfId="2" applyBorder="1" applyAlignment="1"/>
    <xf numFmtId="2" fontId="21" fillId="0" borderId="1" xfId="2" applyNumberFormat="1" applyFont="1" applyFill="1" applyBorder="1" applyAlignment="1">
      <alignment horizontal="center"/>
    </xf>
    <xf numFmtId="0" fontId="21" fillId="0" borderId="1" xfId="2" applyFont="1" applyFill="1" applyBorder="1" applyAlignment="1">
      <alignment horizontal="center" wrapText="1"/>
    </xf>
    <xf numFmtId="0" fontId="21" fillId="0" borderId="1" xfId="2" applyFont="1" applyFill="1" applyBorder="1" applyAlignment="1">
      <alignment horizontal="left" wrapText="1"/>
    </xf>
    <xf numFmtId="0" fontId="25" fillId="0" borderId="0" xfId="2" applyFont="1" applyFill="1" applyBorder="1"/>
    <xf numFmtId="0" fontId="21" fillId="0" borderId="0" xfId="2" quotePrefix="1" applyFont="1" applyFill="1" applyBorder="1" applyAlignment="1">
      <alignment horizontal="left"/>
    </xf>
    <xf numFmtId="0" fontId="22" fillId="9" borderId="1" xfId="2" applyFont="1" applyFill="1" applyBorder="1" applyAlignment="1">
      <alignment horizontal="center"/>
    </xf>
    <xf numFmtId="0" fontId="19" fillId="0" borderId="2" xfId="2" applyBorder="1" applyAlignment="1"/>
    <xf numFmtId="0" fontId="20" fillId="0" borderId="0" xfId="2" applyFont="1" applyFill="1" applyBorder="1" applyAlignment="1">
      <alignment horizontal="left"/>
    </xf>
    <xf numFmtId="165" fontId="22" fillId="9" borderId="1" xfId="2" applyNumberFormat="1" applyFont="1" applyFill="1" applyBorder="1" applyAlignment="1">
      <alignment horizontal="center"/>
    </xf>
    <xf numFmtId="0" fontId="21" fillId="0" borderId="0" xfId="2" quotePrefix="1" applyFont="1" applyFill="1" applyBorder="1" applyAlignment="1">
      <alignment horizontal="center"/>
    </xf>
    <xf numFmtId="0" fontId="29" fillId="0" borderId="0" xfId="2" applyFont="1" applyFill="1" applyBorder="1"/>
    <xf numFmtId="2" fontId="25" fillId="0" borderId="0" xfId="2" applyNumberFormat="1" applyFont="1" applyFill="1" applyBorder="1"/>
    <xf numFmtId="0" fontId="19" fillId="0" borderId="0" xfId="2" applyAlignment="1">
      <alignment vertical="justify" wrapText="1"/>
    </xf>
    <xf numFmtId="0" fontId="20" fillId="0" borderId="0" xfId="2" applyFont="1" applyFill="1" applyBorder="1" applyAlignment="1">
      <alignment vertical="justify" wrapText="1"/>
    </xf>
    <xf numFmtId="0" fontId="19" fillId="0" borderId="0" xfId="2" applyFill="1" applyBorder="1"/>
    <xf numFmtId="0" fontId="19" fillId="0" borderId="0" xfId="2" applyFill="1" applyBorder="1" applyAlignment="1">
      <alignment horizontal="center"/>
    </xf>
    <xf numFmtId="0" fontId="32" fillId="0" borderId="0" xfId="2" applyFont="1" applyFill="1" applyBorder="1"/>
    <xf numFmtId="0" fontId="26" fillId="0" borderId="0" xfId="2" applyFont="1" applyFill="1"/>
    <xf numFmtId="0" fontId="20" fillId="0" borderId="0" xfId="2" applyFont="1"/>
    <xf numFmtId="0" fontId="35" fillId="0" borderId="0" xfId="2" quotePrefix="1" applyFont="1" applyFill="1" applyBorder="1" applyAlignment="1">
      <alignment horizontal="center"/>
    </xf>
    <xf numFmtId="0" fontId="36" fillId="0" borderId="0" xfId="2" applyFont="1" applyFill="1" applyBorder="1"/>
    <xf numFmtId="0" fontId="32" fillId="9" borderId="1" xfId="2" applyFont="1" applyFill="1" applyBorder="1" applyAlignment="1">
      <alignment horizontal="center"/>
    </xf>
    <xf numFmtId="0" fontId="32" fillId="0" borderId="0" xfId="2" applyFont="1" applyFill="1" applyBorder="1" applyAlignment="1">
      <alignment horizontal="center"/>
    </xf>
    <xf numFmtId="0" fontId="23" fillId="0" borderId="0" xfId="2" applyFont="1" applyAlignment="1">
      <alignment horizontal="center"/>
    </xf>
    <xf numFmtId="0" fontId="23" fillId="0" borderId="0" xfId="2" applyFont="1"/>
    <xf numFmtId="1" fontId="19" fillId="0" borderId="0" xfId="2" applyNumberFormat="1"/>
    <xf numFmtId="0" fontId="19" fillId="0" borderId="0" xfId="2" quotePrefix="1"/>
    <xf numFmtId="0" fontId="8" fillId="0" borderId="12" xfId="0" applyFont="1" applyFill="1" applyBorder="1"/>
    <xf numFmtId="0" fontId="4" fillId="0" borderId="0" xfId="0" applyFont="1" applyFill="1" applyBorder="1" applyAlignment="1">
      <alignment horizontal="center" vertical="center"/>
    </xf>
    <xf numFmtId="9" fontId="0" fillId="0" borderId="0" xfId="1" applyFont="1" applyFill="1" applyBorder="1"/>
    <xf numFmtId="9" fontId="0" fillId="0" borderId="0" xfId="1" applyFont="1" applyBorder="1" applyAlignment="1">
      <alignment horizontal="center" wrapText="1"/>
    </xf>
    <xf numFmtId="9" fontId="0" fillId="0" borderId="0" xfId="1" applyFont="1" applyBorder="1"/>
    <xf numFmtId="9" fontId="0" fillId="0" borderId="0" xfId="0" applyNumberFormat="1" applyBorder="1"/>
    <xf numFmtId="0" fontId="5" fillId="0" borderId="0" xfId="0" applyFont="1" applyFill="1" applyBorder="1" applyAlignment="1">
      <alignment vertical="center" wrapText="1"/>
    </xf>
    <xf numFmtId="0" fontId="6" fillId="0" borderId="29" xfId="0" applyFont="1" applyBorder="1"/>
    <xf numFmtId="0" fontId="17" fillId="3" borderId="11" xfId="0" applyFont="1" applyFill="1" applyBorder="1"/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8" fillId="0" borderId="7" xfId="0" applyFont="1" applyFill="1" applyBorder="1" applyAlignment="1"/>
    <xf numFmtId="0" fontId="5" fillId="0" borderId="0" xfId="0" applyFont="1"/>
    <xf numFmtId="0" fontId="4" fillId="0" borderId="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38" fillId="11" borderId="1" xfId="2" applyFont="1" applyFill="1" applyBorder="1" applyAlignment="1">
      <alignment horizontal="center"/>
    </xf>
    <xf numFmtId="0" fontId="21" fillId="0" borderId="1" xfId="2" applyFont="1" applyFill="1" applyBorder="1" applyAlignment="1">
      <alignment horizontal="center" vertical="center" wrapText="1"/>
    </xf>
    <xf numFmtId="0" fontId="39" fillId="0" borderId="0" xfId="2" applyFont="1" applyFill="1" applyBorder="1"/>
    <xf numFmtId="2" fontId="18" fillId="11" borderId="1" xfId="0" applyNumberFormat="1" applyFont="1" applyFill="1" applyBorder="1"/>
    <xf numFmtId="0" fontId="6" fillId="11" borderId="8" xfId="0" applyFont="1" applyFill="1" applyBorder="1" applyAlignment="1">
      <alignment horizontal="right"/>
    </xf>
    <xf numFmtId="0" fontId="6" fillId="11" borderId="1" xfId="0" applyFont="1" applyFill="1" applyBorder="1" applyAlignment="1">
      <alignment horizontal="right"/>
    </xf>
    <xf numFmtId="0" fontId="42" fillId="0" borderId="0" xfId="0" applyFont="1"/>
    <xf numFmtId="2" fontId="40" fillId="11" borderId="1" xfId="0" applyNumberFormat="1" applyFont="1" applyFill="1" applyBorder="1"/>
    <xf numFmtId="9" fontId="40" fillId="11" borderId="8" xfId="1" applyNumberFormat="1" applyFont="1" applyFill="1" applyBorder="1"/>
    <xf numFmtId="2" fontId="44" fillId="11" borderId="1" xfId="0" applyNumberFormat="1" applyFont="1" applyFill="1" applyBorder="1"/>
    <xf numFmtId="0" fontId="42" fillId="0" borderId="0" xfId="0" applyFont="1" applyBorder="1"/>
    <xf numFmtId="0" fontId="40" fillId="5" borderId="1" xfId="0" applyFont="1" applyFill="1" applyBorder="1"/>
    <xf numFmtId="0" fontId="40" fillId="0" borderId="7" xfId="0" applyFont="1" applyFill="1" applyBorder="1"/>
    <xf numFmtId="0" fontId="43" fillId="0" borderId="0" xfId="0" applyFont="1" applyFill="1" applyBorder="1"/>
    <xf numFmtId="0" fontId="43" fillId="5" borderId="1" xfId="0" applyFont="1" applyFill="1" applyBorder="1"/>
    <xf numFmtId="0" fontId="40" fillId="0" borderId="9" xfId="0" applyFont="1" applyBorder="1"/>
    <xf numFmtId="0" fontId="44" fillId="3" borderId="0" xfId="0" applyFont="1" applyFill="1" applyBorder="1"/>
    <xf numFmtId="0" fontId="44" fillId="0" borderId="0" xfId="0" applyFont="1" applyFill="1" applyBorder="1"/>
    <xf numFmtId="0" fontId="41" fillId="0" borderId="1" xfId="0" applyFont="1" applyBorder="1" applyAlignment="1">
      <alignment horizontal="center" vertical="center" wrapText="1"/>
    </xf>
    <xf numFmtId="9" fontId="40" fillId="11" borderId="8" xfId="1" applyFont="1" applyFill="1" applyBorder="1"/>
    <xf numFmtId="2" fontId="45" fillId="11" borderId="1" xfId="0" applyNumberFormat="1" applyFont="1" applyFill="1" applyBorder="1"/>
    <xf numFmtId="0" fontId="43" fillId="0" borderId="12" xfId="0" applyFont="1" applyFill="1" applyBorder="1"/>
    <xf numFmtId="0" fontId="40" fillId="0" borderId="8" xfId="0" applyFont="1" applyBorder="1"/>
    <xf numFmtId="0" fontId="45" fillId="3" borderId="1" xfId="0" applyFont="1" applyFill="1" applyBorder="1"/>
    <xf numFmtId="0" fontId="42" fillId="0" borderId="0" xfId="0" applyFont="1" applyFill="1" applyBorder="1"/>
    <xf numFmtId="0" fontId="45" fillId="0" borderId="10" xfId="0" applyFont="1" applyFill="1" applyBorder="1"/>
    <xf numFmtId="9" fontId="40" fillId="11" borderId="8" xfId="0" applyNumberFormat="1" applyFont="1" applyFill="1" applyBorder="1"/>
    <xf numFmtId="0" fontId="40" fillId="0" borderId="0" xfId="0" applyFont="1" applyFill="1" applyBorder="1"/>
    <xf numFmtId="0" fontId="42" fillId="0" borderId="0" xfId="0" applyFont="1" applyFill="1"/>
    <xf numFmtId="0" fontId="43" fillId="0" borderId="7" xfId="0" applyFont="1" applyFill="1" applyBorder="1"/>
    <xf numFmtId="0" fontId="43" fillId="0" borderId="10" xfId="0" applyFont="1" applyFill="1" applyBorder="1"/>
    <xf numFmtId="2" fontId="45" fillId="0" borderId="0" xfId="0" applyNumberFormat="1" applyFont="1" applyFill="1" applyBorder="1"/>
    <xf numFmtId="0" fontId="41" fillId="4" borderId="0" xfId="0" applyFont="1" applyFill="1" applyAlignment="1"/>
    <xf numFmtId="0" fontId="13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/>
    <xf numFmtId="0" fontId="13" fillId="6" borderId="0" xfId="0" applyFont="1" applyFill="1" applyBorder="1"/>
    <xf numFmtId="0" fontId="41" fillId="0" borderId="14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7" fillId="6" borderId="18" xfId="0" applyFont="1" applyFill="1" applyBorder="1" applyAlignment="1">
      <alignment vertical="center"/>
    </xf>
    <xf numFmtId="0" fontId="5" fillId="6" borderId="0" xfId="0" applyFont="1" applyFill="1" applyBorder="1" applyAlignment="1"/>
    <xf numFmtId="0" fontId="46" fillId="6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 applyFill="1" applyBorder="1"/>
    <xf numFmtId="0" fontId="2" fillId="6" borderId="0" xfId="0" applyFont="1" applyFill="1"/>
    <xf numFmtId="0" fontId="7" fillId="8" borderId="0" xfId="0" applyFont="1" applyFill="1" applyAlignment="1">
      <alignment horizontal="center"/>
    </xf>
    <xf numFmtId="9" fontId="4" fillId="2" borderId="1" xfId="1" applyFont="1" applyFill="1" applyBorder="1" applyAlignment="1">
      <alignment horizontal="center" wrapText="1"/>
    </xf>
    <xf numFmtId="0" fontId="52" fillId="7" borderId="0" xfId="0" applyFont="1" applyFill="1"/>
    <xf numFmtId="0" fontId="49" fillId="8" borderId="0" xfId="0" applyFont="1" applyFill="1" applyAlignment="1">
      <alignment vertical="center"/>
    </xf>
    <xf numFmtId="0" fontId="11" fillId="4" borderId="0" xfId="0" applyFont="1" applyFill="1" applyBorder="1" applyAlignment="1"/>
    <xf numFmtId="0" fontId="41" fillId="0" borderId="15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/>
    </xf>
    <xf numFmtId="0" fontId="6" fillId="8" borderId="0" xfId="0" applyFont="1" applyFill="1" applyAlignment="1">
      <alignment vertical="center"/>
    </xf>
    <xf numFmtId="0" fontId="5" fillId="8" borderId="0" xfId="0" applyFont="1" applyFill="1" applyAlignment="1">
      <alignment horizontal="right" vertical="center"/>
    </xf>
    <xf numFmtId="0" fontId="47" fillId="6" borderId="18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vertical="center" wrapText="1"/>
    </xf>
    <xf numFmtId="0" fontId="41" fillId="4" borderId="3" xfId="0" applyFont="1" applyFill="1" applyBorder="1" applyAlignment="1"/>
    <xf numFmtId="0" fontId="55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49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0" fillId="8" borderId="0" xfId="0" applyFill="1" applyAlignment="1">
      <alignment vertical="center"/>
    </xf>
    <xf numFmtId="0" fontId="11" fillId="8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48" fillId="12" borderId="1" xfId="0" applyFont="1" applyFill="1" applyBorder="1" applyAlignment="1" applyProtection="1">
      <alignment horizontal="center"/>
      <protection locked="0"/>
    </xf>
    <xf numFmtId="0" fontId="48" fillId="12" borderId="1" xfId="0" applyFont="1" applyFill="1" applyBorder="1" applyAlignment="1" applyProtection="1">
      <alignment horizontal="center" vertical="center"/>
      <protection locked="0"/>
    </xf>
    <xf numFmtId="0" fontId="48" fillId="12" borderId="4" xfId="0" applyFont="1" applyFill="1" applyBorder="1" applyAlignment="1" applyProtection="1">
      <alignment horizontal="center"/>
      <protection locked="0"/>
    </xf>
    <xf numFmtId="0" fontId="9" fillId="12" borderId="1" xfId="0" applyFont="1" applyFill="1" applyBorder="1" applyAlignment="1" applyProtection="1">
      <alignment horizontal="center" vertical="center"/>
      <protection locked="0"/>
    </xf>
    <xf numFmtId="9" fontId="9" fillId="12" borderId="1" xfId="1" applyFont="1" applyFill="1" applyBorder="1" applyAlignment="1" applyProtection="1">
      <alignment horizontal="center" vertical="center"/>
      <protection locked="0"/>
    </xf>
    <xf numFmtId="0" fontId="0" fillId="7" borderId="27" xfId="0" applyFill="1" applyBorder="1" applyProtection="1"/>
    <xf numFmtId="0" fontId="0" fillId="7" borderId="30" xfId="0" applyFill="1" applyBorder="1" applyProtection="1"/>
    <xf numFmtId="0" fontId="0" fillId="7" borderId="31" xfId="0" applyFill="1" applyBorder="1" applyProtection="1"/>
    <xf numFmtId="0" fontId="6" fillId="7" borderId="32" xfId="0" applyFont="1" applyFill="1" applyBorder="1" applyProtection="1"/>
    <xf numFmtId="0" fontId="16" fillId="7" borderId="0" xfId="0" applyFont="1" applyFill="1" applyBorder="1" applyProtection="1"/>
    <xf numFmtId="0" fontId="0" fillId="7" borderId="0" xfId="0" applyFill="1" applyBorder="1" applyProtection="1"/>
    <xf numFmtId="1" fontId="37" fillId="7" borderId="0" xfId="0" applyNumberFormat="1" applyFont="1" applyFill="1" applyBorder="1" applyProtection="1"/>
    <xf numFmtId="0" fontId="16" fillId="7" borderId="33" xfId="0" applyFont="1" applyFill="1" applyBorder="1" applyProtection="1"/>
    <xf numFmtId="0" fontId="0" fillId="7" borderId="32" xfId="0" applyFill="1" applyBorder="1" applyProtection="1"/>
    <xf numFmtId="0" fontId="16" fillId="7" borderId="0" xfId="0" applyFont="1" applyFill="1" applyBorder="1" applyAlignment="1" applyProtection="1">
      <alignment vertical="center"/>
    </xf>
    <xf numFmtId="0" fontId="4" fillId="7" borderId="0" xfId="0" applyFont="1" applyFill="1" applyBorder="1" applyAlignment="1" applyProtection="1">
      <alignment horizontal="center" vertical="center"/>
    </xf>
    <xf numFmtId="0" fontId="5" fillId="7" borderId="0" xfId="0" applyFont="1" applyFill="1" applyBorder="1" applyProtection="1"/>
    <xf numFmtId="0" fontId="57" fillId="7" borderId="33" xfId="0" applyFont="1" applyFill="1" applyBorder="1" applyProtection="1"/>
    <xf numFmtId="0" fontId="6" fillId="7" borderId="26" xfId="0" applyFont="1" applyFill="1" applyBorder="1" applyProtection="1"/>
    <xf numFmtId="0" fontId="6" fillId="7" borderId="34" xfId="0" applyFont="1" applyFill="1" applyBorder="1" applyProtection="1"/>
    <xf numFmtId="9" fontId="0" fillId="7" borderId="34" xfId="1" applyFont="1" applyFill="1" applyBorder="1" applyProtection="1"/>
    <xf numFmtId="0" fontId="0" fillId="7" borderId="35" xfId="0" applyFill="1" applyBorder="1" applyProtection="1"/>
    <xf numFmtId="0" fontId="24" fillId="10" borderId="1" xfId="2" applyFont="1" applyFill="1" applyBorder="1" applyAlignment="1" applyProtection="1">
      <alignment horizontal="center"/>
      <protection locked="0"/>
    </xf>
    <xf numFmtId="2" fontId="56" fillId="6" borderId="0" xfId="0" applyNumberFormat="1" applyFont="1" applyFill="1" applyAlignment="1">
      <alignment horizontal="left"/>
    </xf>
    <xf numFmtId="0" fontId="13" fillId="6" borderId="19" xfId="0" applyFont="1" applyFill="1" applyBorder="1" applyAlignment="1">
      <alignment horizontal="left"/>
    </xf>
    <xf numFmtId="2" fontId="16" fillId="8" borderId="0" xfId="0" applyNumberFormat="1" applyFont="1" applyFill="1" applyBorder="1" applyAlignment="1">
      <alignment horizontal="left" wrapText="1"/>
    </xf>
    <xf numFmtId="0" fontId="37" fillId="6" borderId="0" xfId="0" applyFont="1" applyFill="1" applyBorder="1" applyAlignment="1">
      <alignment horizontal="left" textRotation="90" wrapText="1"/>
    </xf>
    <xf numFmtId="2" fontId="16" fillId="6" borderId="0" xfId="0" applyNumberFormat="1" applyFont="1" applyFill="1" applyAlignment="1">
      <alignment horizontal="left" vertical="center"/>
    </xf>
    <xf numFmtId="2" fontId="0" fillId="6" borderId="0" xfId="0" applyNumberFormat="1" applyFill="1" applyAlignment="1">
      <alignment horizontal="left"/>
    </xf>
    <xf numFmtId="2" fontId="16" fillId="8" borderId="0" xfId="0" applyNumberFormat="1" applyFont="1" applyFill="1" applyAlignment="1">
      <alignment horizontal="left" vertical="center"/>
    </xf>
    <xf numFmtId="2" fontId="6" fillId="6" borderId="0" xfId="0" applyNumberFormat="1" applyFont="1" applyFill="1" applyAlignment="1">
      <alignment horizontal="left"/>
    </xf>
    <xf numFmtId="2" fontId="6" fillId="6" borderId="0" xfId="0" applyNumberFormat="1" applyFont="1" applyFill="1" applyBorder="1" applyAlignment="1">
      <alignment horizontal="left"/>
    </xf>
    <xf numFmtId="0" fontId="6" fillId="6" borderId="0" xfId="0" applyFont="1" applyFill="1" applyAlignment="1">
      <alignment horizontal="left"/>
    </xf>
    <xf numFmtId="0" fontId="0" fillId="0" borderId="0" xfId="0" applyBorder="1" applyAlignment="1">
      <alignment horizontal="left"/>
    </xf>
    <xf numFmtId="2" fontId="0" fillId="0" borderId="0" xfId="0" applyNumberFormat="1" applyBorder="1" applyAlignment="1">
      <alignment horizontal="left"/>
    </xf>
    <xf numFmtId="9" fontId="0" fillId="0" borderId="0" xfId="1" applyFont="1" applyBorder="1" applyAlignment="1">
      <alignment horizontal="left"/>
    </xf>
    <xf numFmtId="9" fontId="0" fillId="0" borderId="0" xfId="0" applyNumberFormat="1" applyBorder="1" applyAlignment="1">
      <alignment horizontal="left"/>
    </xf>
    <xf numFmtId="10" fontId="6" fillId="11" borderId="1" xfId="1" applyNumberFormat="1" applyFont="1" applyFill="1" applyBorder="1" applyAlignment="1">
      <alignment horizontal="center" vertical="center"/>
    </xf>
    <xf numFmtId="0" fontId="21" fillId="7" borderId="0" xfId="2" applyFont="1" applyFill="1" applyBorder="1"/>
    <xf numFmtId="0" fontId="59" fillId="6" borderId="0" xfId="0" applyFont="1" applyFill="1" applyBorder="1" applyAlignment="1">
      <alignment vertical="center"/>
    </xf>
    <xf numFmtId="0" fontId="16" fillId="6" borderId="0" xfId="0" applyFont="1" applyFill="1" applyBorder="1" applyAlignment="1"/>
    <xf numFmtId="0" fontId="60" fillId="6" borderId="0" xfId="0" applyFont="1" applyFill="1" applyBorder="1" applyAlignment="1">
      <alignment horizontal="center" vertical="center"/>
    </xf>
    <xf numFmtId="0" fontId="58" fillId="7" borderId="0" xfId="0" applyFont="1" applyFill="1" applyBorder="1" applyProtection="1"/>
    <xf numFmtId="0" fontId="41" fillId="0" borderId="11" xfId="0" applyFont="1" applyBorder="1" applyAlignment="1">
      <alignment horizontal="center" vertical="center" wrapText="1"/>
    </xf>
    <xf numFmtId="0" fontId="64" fillId="0" borderId="0" xfId="0" applyFont="1" applyAlignment="1">
      <alignment horizontal="left" vertical="center" indent="5"/>
    </xf>
    <xf numFmtId="0" fontId="65" fillId="0" borderId="0" xfId="0" applyFont="1" applyAlignment="1">
      <alignment horizontal="left" vertical="center" indent="5"/>
    </xf>
    <xf numFmtId="0" fontId="66" fillId="0" borderId="0" xfId="0" applyFont="1" applyAlignment="1">
      <alignment vertical="center"/>
    </xf>
    <xf numFmtId="0" fontId="66" fillId="0" borderId="0" xfId="0" applyFont="1" applyAlignment="1">
      <alignment horizontal="left" vertical="center" indent="5"/>
    </xf>
    <xf numFmtId="0" fontId="67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69" fillId="0" borderId="0" xfId="2" applyFont="1" applyFill="1" applyBorder="1"/>
    <xf numFmtId="0" fontId="70" fillId="0" borderId="0" xfId="2" applyFont="1" applyFill="1" applyBorder="1"/>
    <xf numFmtId="0" fontId="71" fillId="0" borderId="0" xfId="2" applyFont="1" applyFill="1" applyBorder="1"/>
    <xf numFmtId="0" fontId="71" fillId="0" borderId="0" xfId="2" applyFont="1"/>
    <xf numFmtId="0" fontId="72" fillId="0" borderId="14" xfId="2" applyFont="1" applyFill="1" applyBorder="1"/>
    <xf numFmtId="0" fontId="72" fillId="0" borderId="11" xfId="2" applyFont="1" applyFill="1" applyBorder="1"/>
    <xf numFmtId="0" fontId="72" fillId="0" borderId="2" xfId="2" applyFont="1" applyFill="1" applyBorder="1"/>
    <xf numFmtId="0" fontId="68" fillId="0" borderId="1" xfId="2" applyFont="1" applyFill="1" applyBorder="1" applyAlignment="1">
      <alignment horizontal="center" vertical="center" wrapText="1"/>
    </xf>
    <xf numFmtId="0" fontId="74" fillId="0" borderId="1" xfId="2" applyFont="1" applyFill="1" applyBorder="1" applyAlignment="1">
      <alignment vertical="center"/>
    </xf>
    <xf numFmtId="0" fontId="80" fillId="0" borderId="0" xfId="2" applyFont="1" applyFill="1" applyBorder="1"/>
    <xf numFmtId="0" fontId="80" fillId="0" borderId="1" xfId="2" applyFont="1" applyFill="1" applyBorder="1" applyAlignment="1">
      <alignment horizontal="left" vertical="center"/>
    </xf>
    <xf numFmtId="165" fontId="82" fillId="9" borderId="1" xfId="2" applyNumberFormat="1" applyFont="1" applyFill="1" applyBorder="1" applyAlignment="1">
      <alignment horizontal="center" vertical="center"/>
    </xf>
    <xf numFmtId="0" fontId="70" fillId="0" borderId="14" xfId="2" applyFont="1" applyFill="1" applyBorder="1"/>
    <xf numFmtId="0" fontId="70" fillId="0" borderId="11" xfId="2" applyFont="1" applyFill="1" applyBorder="1"/>
    <xf numFmtId="0" fontId="70" fillId="0" borderId="2" xfId="2" applyFont="1" applyFill="1" applyBorder="1"/>
    <xf numFmtId="0" fontId="73" fillId="0" borderId="1" xfId="2" applyFont="1" applyFill="1" applyBorder="1" applyAlignment="1">
      <alignment horizontal="left" vertical="center" indent="1"/>
    </xf>
    <xf numFmtId="0" fontId="73" fillId="0" borderId="1" xfId="2" applyFont="1" applyFill="1" applyBorder="1" applyAlignment="1">
      <alignment vertical="center"/>
    </xf>
    <xf numFmtId="0" fontId="71" fillId="0" borderId="4" xfId="2" applyFont="1" applyFill="1" applyBorder="1"/>
    <xf numFmtId="0" fontId="71" fillId="0" borderId="6" xfId="2" applyFont="1" applyFill="1" applyBorder="1"/>
    <xf numFmtId="0" fontId="23" fillId="0" borderId="1" xfId="2" applyFont="1" applyFill="1" applyBorder="1" applyAlignment="1">
      <alignment horizontal="left" vertical="center" wrapText="1" indent="1"/>
    </xf>
    <xf numFmtId="0" fontId="23" fillId="0" borderId="1" xfId="2" applyFont="1" applyFill="1" applyBorder="1" applyAlignment="1">
      <alignment horizontal="left" vertical="center" indent="1"/>
    </xf>
    <xf numFmtId="2" fontId="23" fillId="0" borderId="1" xfId="2" applyNumberFormat="1" applyFont="1" applyFill="1" applyBorder="1" applyAlignment="1">
      <alignment horizontal="left" vertical="center" indent="1"/>
    </xf>
    <xf numFmtId="1" fontId="23" fillId="0" borderId="1" xfId="2" applyNumberFormat="1" applyFont="1" applyFill="1" applyBorder="1" applyAlignment="1">
      <alignment horizontal="left" vertical="center" indent="1"/>
    </xf>
    <xf numFmtId="0" fontId="23" fillId="0" borderId="1" xfId="2" applyFont="1" applyFill="1" applyBorder="1" applyAlignment="1">
      <alignment horizontal="left" vertical="center"/>
    </xf>
    <xf numFmtId="0" fontId="19" fillId="0" borderId="1" xfId="2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0" fontId="19" fillId="0" borderId="6" xfId="2" applyFont="1" applyBorder="1" applyAlignment="1">
      <alignment horizontal="left" vertical="center" indent="1"/>
    </xf>
    <xf numFmtId="0" fontId="80" fillId="0" borderId="1" xfId="2" applyFont="1" applyFill="1" applyBorder="1" applyAlignment="1">
      <alignment vertical="center"/>
    </xf>
    <xf numFmtId="0" fontId="80" fillId="0" borderId="4" xfId="2" applyFont="1" applyFill="1" applyBorder="1" applyAlignment="1">
      <alignment vertical="center"/>
    </xf>
    <xf numFmtId="165" fontId="85" fillId="9" borderId="1" xfId="2" applyNumberFormat="1" applyFont="1" applyFill="1" applyBorder="1" applyAlignment="1">
      <alignment horizontal="center" vertical="center"/>
    </xf>
    <xf numFmtId="0" fontId="23" fillId="0" borderId="1" xfId="2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47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vertical="center"/>
    </xf>
    <xf numFmtId="0" fontId="23" fillId="0" borderId="4" xfId="2" applyFont="1" applyFill="1" applyBorder="1" applyAlignment="1">
      <alignment horizontal="left" vertical="center" wrapText="1" indent="1"/>
    </xf>
    <xf numFmtId="0" fontId="19" fillId="0" borderId="4" xfId="2" applyBorder="1"/>
    <xf numFmtId="0" fontId="20" fillId="0" borderId="0" xfId="2" applyFont="1" applyFill="1" applyBorder="1" applyAlignment="1">
      <alignment vertical="center"/>
    </xf>
    <xf numFmtId="0" fontId="19" fillId="0" borderId="0" xfId="2" applyAlignment="1">
      <alignment vertical="center"/>
    </xf>
    <xf numFmtId="2" fontId="75" fillId="8" borderId="1" xfId="2" applyNumberFormat="1" applyFont="1" applyFill="1" applyBorder="1" applyAlignment="1">
      <alignment horizontal="center" vertical="center" wrapText="1"/>
    </xf>
    <xf numFmtId="0" fontId="25" fillId="11" borderId="0" xfId="2" applyFont="1" applyFill="1" applyBorder="1"/>
    <xf numFmtId="9" fontId="58" fillId="8" borderId="1" xfId="2" applyNumberFormat="1" applyFont="1" applyFill="1" applyBorder="1" applyAlignment="1">
      <alignment horizontal="center" vertical="center"/>
    </xf>
    <xf numFmtId="0" fontId="30" fillId="8" borderId="27" xfId="2" applyFont="1" applyFill="1" applyBorder="1" applyAlignment="1">
      <alignment vertical="center"/>
    </xf>
    <xf numFmtId="0" fontId="30" fillId="8" borderId="30" xfId="2" applyFont="1" applyFill="1" applyBorder="1" applyAlignment="1">
      <alignment vertical="center"/>
    </xf>
    <xf numFmtId="0" fontId="21" fillId="8" borderId="30" xfId="2" applyFont="1" applyFill="1" applyBorder="1" applyAlignment="1">
      <alignment vertical="center"/>
    </xf>
    <xf numFmtId="0" fontId="25" fillId="8" borderId="30" xfId="2" applyFont="1" applyFill="1" applyBorder="1" applyAlignment="1">
      <alignment vertical="center"/>
    </xf>
    <xf numFmtId="0" fontId="20" fillId="8" borderId="30" xfId="2" applyFont="1" applyFill="1" applyBorder="1" applyAlignment="1">
      <alignment vertical="center"/>
    </xf>
    <xf numFmtId="1" fontId="25" fillId="8" borderId="30" xfId="2" applyNumberFormat="1" applyFont="1" applyFill="1" applyBorder="1" applyAlignment="1">
      <alignment vertical="center"/>
    </xf>
    <xf numFmtId="0" fontId="20" fillId="8" borderId="31" xfId="2" applyFont="1" applyFill="1" applyBorder="1" applyAlignment="1">
      <alignment vertical="center"/>
    </xf>
    <xf numFmtId="2" fontId="81" fillId="12" borderId="1" xfId="2" applyNumberFormat="1" applyFont="1" applyFill="1" applyBorder="1" applyAlignment="1" applyProtection="1">
      <alignment horizontal="center"/>
      <protection locked="0"/>
    </xf>
    <xf numFmtId="1" fontId="81" fillId="12" borderId="1" xfId="2" applyNumberFormat="1" applyFont="1" applyFill="1" applyBorder="1" applyAlignment="1" applyProtection="1">
      <alignment horizontal="center"/>
      <protection locked="0"/>
    </xf>
    <xf numFmtId="0" fontId="22" fillId="8" borderId="30" xfId="2" applyFont="1" applyFill="1" applyBorder="1"/>
    <xf numFmtId="0" fontId="21" fillId="8" borderId="30" xfId="2" applyFont="1" applyFill="1" applyBorder="1"/>
    <xf numFmtId="0" fontId="21" fillId="8" borderId="30" xfId="2" applyFont="1" applyFill="1" applyBorder="1" applyAlignment="1">
      <alignment horizontal="center"/>
    </xf>
    <xf numFmtId="0" fontId="21" fillId="8" borderId="31" xfId="2" applyFont="1" applyFill="1" applyBorder="1"/>
    <xf numFmtId="0" fontId="7" fillId="7" borderId="0" xfId="0" applyFont="1" applyFill="1" applyAlignment="1">
      <alignment vertical="center"/>
    </xf>
    <xf numFmtId="0" fontId="4" fillId="0" borderId="0" xfId="0" applyFont="1" applyFill="1" applyBorder="1" applyAlignment="1">
      <alignment vertical="top" wrapText="1"/>
    </xf>
    <xf numFmtId="9" fontId="89" fillId="8" borderId="33" xfId="1" applyFont="1" applyFill="1" applyBorder="1" applyAlignment="1" applyProtection="1">
      <alignment horizontal="center"/>
    </xf>
    <xf numFmtId="0" fontId="61" fillId="7" borderId="0" xfId="0" applyFont="1" applyFill="1" applyBorder="1" applyAlignment="1" applyProtection="1">
      <alignment horizontal="right"/>
    </xf>
    <xf numFmtId="0" fontId="0" fillId="0" borderId="0" xfId="0" applyAlignment="1">
      <alignment vertical="top" wrapText="1"/>
    </xf>
    <xf numFmtId="0" fontId="13" fillId="6" borderId="19" xfId="0" applyFont="1" applyFill="1" applyBorder="1"/>
    <xf numFmtId="0" fontId="16" fillId="0" borderId="0" xfId="0" applyFont="1" applyFill="1" applyBorder="1" applyAlignment="1">
      <alignment horizontal="center"/>
    </xf>
    <xf numFmtId="0" fontId="13" fillId="6" borderId="30" xfId="0" applyFont="1" applyFill="1" applyBorder="1"/>
    <xf numFmtId="0" fontId="16" fillId="0" borderId="32" xfId="0" applyFont="1" applyFill="1" applyBorder="1" applyAlignment="1">
      <alignment horizontal="center"/>
    </xf>
    <xf numFmtId="9" fontId="75" fillId="8" borderId="1" xfId="1" applyFont="1" applyFill="1" applyBorder="1" applyAlignment="1">
      <alignment horizontal="center" vertical="center" wrapText="1"/>
    </xf>
    <xf numFmtId="9" fontId="75" fillId="8" borderId="1" xfId="2" applyNumberFormat="1" applyFont="1" applyFill="1" applyBorder="1" applyAlignment="1">
      <alignment horizontal="center" vertical="center" wrapText="1"/>
    </xf>
    <xf numFmtId="0" fontId="87" fillId="0" borderId="5" xfId="2" applyFont="1" applyBorder="1" applyAlignment="1">
      <alignment horizontal="left" vertical="center" wrapText="1"/>
    </xf>
    <xf numFmtId="0" fontId="87" fillId="0" borderId="6" xfId="2" applyFont="1" applyBorder="1" applyAlignment="1">
      <alignment horizontal="left" vertical="center" wrapText="1"/>
    </xf>
    <xf numFmtId="0" fontId="92" fillId="0" borderId="40" xfId="2" applyFont="1" applyFill="1" applyBorder="1" applyAlignment="1">
      <alignment horizontal="center" vertical="center"/>
    </xf>
    <xf numFmtId="0" fontId="92" fillId="0" borderId="30" xfId="2" applyFont="1" applyFill="1" applyBorder="1" applyAlignment="1">
      <alignment horizontal="center" vertical="center"/>
    </xf>
    <xf numFmtId="0" fontId="92" fillId="0" borderId="31" xfId="2" applyFont="1" applyFill="1" applyBorder="1" applyAlignment="1">
      <alignment horizontal="center" vertical="center"/>
    </xf>
    <xf numFmtId="14" fontId="91" fillId="12" borderId="4" xfId="2" applyNumberFormat="1" applyFont="1" applyFill="1" applyBorder="1" applyAlignment="1" applyProtection="1">
      <alignment horizontal="left" vertical="center"/>
      <protection locked="0"/>
    </xf>
    <xf numFmtId="14" fontId="91" fillId="12" borderId="5" xfId="2" applyNumberFormat="1" applyFont="1" applyFill="1" applyBorder="1" applyAlignment="1" applyProtection="1">
      <alignment horizontal="left" vertical="center"/>
      <protection locked="0"/>
    </xf>
    <xf numFmtId="14" fontId="91" fillId="12" borderId="22" xfId="2" applyNumberFormat="1" applyFont="1" applyFill="1" applyBorder="1" applyAlignment="1" applyProtection="1">
      <alignment horizontal="left" vertical="center"/>
      <protection locked="0"/>
    </xf>
    <xf numFmtId="0" fontId="59" fillId="0" borderId="37" xfId="2" applyFont="1" applyFill="1" applyBorder="1" applyAlignment="1">
      <alignment vertical="top" wrapText="1"/>
    </xf>
    <xf numFmtId="0" fontId="59" fillId="0" borderId="34" xfId="2" applyFont="1" applyFill="1" applyBorder="1" applyAlignment="1">
      <alignment vertical="top" wrapText="1"/>
    </xf>
    <xf numFmtId="0" fontId="59" fillId="0" borderId="35" xfId="2" applyFont="1" applyFill="1" applyBorder="1" applyAlignment="1">
      <alignment vertical="top" wrapText="1"/>
    </xf>
    <xf numFmtId="49" fontId="91" fillId="12" borderId="4" xfId="2" applyNumberFormat="1" applyFont="1" applyFill="1" applyBorder="1" applyAlignment="1" applyProtection="1">
      <alignment horizontal="left" vertical="center"/>
      <protection locked="0"/>
    </xf>
    <xf numFmtId="49" fontId="91" fillId="12" borderId="5" xfId="2" applyNumberFormat="1" applyFont="1" applyFill="1" applyBorder="1" applyAlignment="1" applyProtection="1">
      <alignment horizontal="left" vertical="center"/>
      <protection locked="0"/>
    </xf>
    <xf numFmtId="0" fontId="92" fillId="0" borderId="27" xfId="2" applyFont="1" applyFill="1" applyBorder="1" applyAlignment="1">
      <alignment horizontal="center" vertical="center"/>
    </xf>
    <xf numFmtId="0" fontId="92" fillId="0" borderId="39" xfId="2" applyFont="1" applyFill="1" applyBorder="1" applyAlignment="1">
      <alignment horizontal="center" vertical="center"/>
    </xf>
    <xf numFmtId="0" fontId="59" fillId="0" borderId="26" xfId="2" applyFont="1" applyFill="1" applyBorder="1" applyAlignment="1">
      <alignment horizontal="left" vertical="top" wrapText="1"/>
    </xf>
    <xf numFmtId="0" fontId="59" fillId="0" borderId="34" xfId="2" applyFont="1" applyFill="1" applyBorder="1" applyAlignment="1">
      <alignment horizontal="left" vertical="top" wrapText="1"/>
    </xf>
    <xf numFmtId="0" fontId="59" fillId="0" borderId="38" xfId="2" applyFont="1" applyFill="1" applyBorder="1" applyAlignment="1">
      <alignment horizontal="left" vertical="top" wrapText="1"/>
    </xf>
    <xf numFmtId="0" fontId="59" fillId="0" borderId="37" xfId="2" applyFont="1" applyFill="1" applyBorder="1" applyAlignment="1">
      <alignment horizontal="left" vertical="top" wrapText="1"/>
    </xf>
    <xf numFmtId="0" fontId="13" fillId="6" borderId="17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/>
    </xf>
    <xf numFmtId="2" fontId="70" fillId="0" borderId="11" xfId="2" applyNumberFormat="1" applyFont="1" applyFill="1" applyBorder="1" applyAlignment="1">
      <alignment horizontal="center"/>
    </xf>
    <xf numFmtId="2" fontId="70" fillId="0" borderId="14" xfId="2" applyNumberFormat="1" applyFont="1" applyFill="1" applyBorder="1" applyAlignment="1">
      <alignment horizontal="center" vertical="center"/>
    </xf>
    <xf numFmtId="2" fontId="70" fillId="0" borderId="2" xfId="2" applyNumberFormat="1" applyFont="1" applyFill="1" applyBorder="1" applyAlignment="1">
      <alignment horizontal="center" vertical="center"/>
    </xf>
    <xf numFmtId="2" fontId="70" fillId="0" borderId="11" xfId="2" applyNumberFormat="1" applyFont="1" applyFill="1" applyBorder="1" applyAlignment="1">
      <alignment horizontal="center" vertical="center"/>
    </xf>
    <xf numFmtId="9" fontId="72" fillId="0" borderId="11" xfId="2" applyNumberFormat="1" applyFont="1" applyFill="1" applyBorder="1" applyAlignment="1">
      <alignment horizontal="center" vertical="center"/>
    </xf>
    <xf numFmtId="9" fontId="72" fillId="0" borderId="2" xfId="2" applyNumberFormat="1" applyFont="1" applyFill="1" applyBorder="1" applyAlignment="1">
      <alignment horizontal="center" vertical="center"/>
    </xf>
    <xf numFmtId="9" fontId="72" fillId="0" borderId="14" xfId="2" applyNumberFormat="1" applyFont="1" applyFill="1" applyBorder="1" applyAlignment="1">
      <alignment horizontal="center" vertical="center"/>
    </xf>
    <xf numFmtId="9" fontId="70" fillId="0" borderId="11" xfId="2" applyNumberFormat="1" applyFont="1" applyFill="1" applyBorder="1" applyAlignment="1">
      <alignment horizontal="center" vertical="center"/>
    </xf>
    <xf numFmtId="9" fontId="70" fillId="0" borderId="14" xfId="2" applyNumberFormat="1" applyFont="1" applyFill="1" applyBorder="1" applyAlignment="1">
      <alignment horizontal="center" vertical="center"/>
    </xf>
    <xf numFmtId="9" fontId="70" fillId="0" borderId="2" xfId="2" applyNumberFormat="1" applyFont="1" applyFill="1" applyBorder="1" applyAlignment="1">
      <alignment horizontal="center" vertical="center"/>
    </xf>
    <xf numFmtId="0" fontId="69" fillId="0" borderId="14" xfId="2" quotePrefix="1" applyFont="1" applyFill="1" applyBorder="1" applyAlignment="1">
      <alignment horizontal="center" vertical="justify" wrapText="1"/>
    </xf>
    <xf numFmtId="0" fontId="69" fillId="0" borderId="2" xfId="2" quotePrefix="1" applyFont="1" applyFill="1" applyBorder="1" applyAlignment="1">
      <alignment horizontal="center" vertical="justify" wrapText="1"/>
    </xf>
    <xf numFmtId="0" fontId="68" fillId="0" borderId="14" xfId="2" applyFont="1" applyFill="1" applyBorder="1" applyAlignment="1">
      <alignment horizontal="center" vertical="center" wrapText="1"/>
    </xf>
    <xf numFmtId="0" fontId="68" fillId="0" borderId="2" xfId="2" applyFont="1" applyFill="1" applyBorder="1" applyAlignment="1">
      <alignment horizontal="center" vertical="center" wrapText="1"/>
    </xf>
    <xf numFmtId="9" fontId="70" fillId="8" borderId="1" xfId="3" applyFont="1" applyFill="1" applyBorder="1" applyAlignment="1">
      <alignment horizontal="center" vertical="center"/>
    </xf>
    <xf numFmtId="165" fontId="82" fillId="9" borderId="14" xfId="2" applyNumberFormat="1" applyFont="1" applyFill="1" applyBorder="1" applyAlignment="1">
      <alignment horizontal="center" vertical="center"/>
    </xf>
    <xf numFmtId="165" fontId="82" fillId="9" borderId="2" xfId="2" applyNumberFormat="1" applyFont="1" applyFill="1" applyBorder="1" applyAlignment="1">
      <alignment horizontal="center" vertical="center"/>
    </xf>
    <xf numFmtId="2" fontId="71" fillId="0" borderId="14" xfId="2" applyNumberFormat="1" applyFont="1" applyFill="1" applyBorder="1" applyAlignment="1">
      <alignment horizontal="center" vertical="center"/>
    </xf>
    <xf numFmtId="2" fontId="71" fillId="0" borderId="2" xfId="2" applyNumberFormat="1" applyFont="1" applyFill="1" applyBorder="1" applyAlignment="1">
      <alignment horizontal="center" vertical="center"/>
    </xf>
    <xf numFmtId="165" fontId="82" fillId="9" borderId="11" xfId="2" applyNumberFormat="1" applyFont="1" applyFill="1" applyBorder="1" applyAlignment="1">
      <alignment horizontal="center" vertical="center"/>
    </xf>
    <xf numFmtId="0" fontId="61" fillId="8" borderId="15" xfId="2" applyFont="1" applyFill="1" applyBorder="1" applyAlignment="1">
      <alignment horizontal="center" vertical="center"/>
    </xf>
    <xf numFmtId="0" fontId="61" fillId="8" borderId="10" xfId="2" applyFont="1" applyFill="1" applyBorder="1" applyAlignment="1">
      <alignment horizontal="center" vertical="center"/>
    </xf>
    <xf numFmtId="0" fontId="61" fillId="8" borderId="16" xfId="2" applyFont="1" applyFill="1" applyBorder="1" applyAlignment="1">
      <alignment horizontal="center" vertical="center"/>
    </xf>
    <xf numFmtId="0" fontId="61" fillId="8" borderId="28" xfId="2" applyFont="1" applyFill="1" applyBorder="1" applyAlignment="1">
      <alignment horizontal="center" vertical="center"/>
    </xf>
    <xf numFmtId="0" fontId="61" fillId="8" borderId="3" xfId="2" applyFont="1" applyFill="1" applyBorder="1" applyAlignment="1">
      <alignment horizontal="center" vertical="center"/>
    </xf>
    <xf numFmtId="0" fontId="61" fillId="8" borderId="36" xfId="2" applyFont="1" applyFill="1" applyBorder="1" applyAlignment="1">
      <alignment horizontal="center" vertical="center"/>
    </xf>
    <xf numFmtId="0" fontId="68" fillId="0" borderId="1" xfId="2" applyFont="1" applyFill="1" applyBorder="1" applyAlignment="1">
      <alignment horizontal="center" vertical="center" wrapText="1"/>
    </xf>
    <xf numFmtId="0" fontId="26" fillId="0" borderId="0" xfId="2" applyFont="1" applyAlignment="1">
      <alignment horizontal="left" wrapText="1"/>
    </xf>
    <xf numFmtId="0" fontId="26" fillId="0" borderId="12" xfId="2" applyFont="1" applyBorder="1" applyAlignment="1">
      <alignment horizontal="left" wrapText="1"/>
    </xf>
    <xf numFmtId="0" fontId="71" fillId="0" borderId="1" xfId="2" applyFont="1" applyFill="1" applyBorder="1" applyAlignment="1">
      <alignment horizontal="left" vertical="center" wrapText="1" indent="1"/>
    </xf>
    <xf numFmtId="0" fontId="71" fillId="0" borderId="1" xfId="2" applyFont="1" applyFill="1" applyBorder="1" applyAlignment="1">
      <alignment horizontal="center" vertical="center"/>
    </xf>
    <xf numFmtId="165" fontId="82" fillId="9" borderId="1" xfId="2" applyNumberFormat="1" applyFont="1" applyFill="1" applyBorder="1" applyAlignment="1">
      <alignment horizontal="center" vertical="center"/>
    </xf>
    <xf numFmtId="165" fontId="73" fillId="0" borderId="1" xfId="2" applyNumberFormat="1" applyFont="1" applyBorder="1" applyAlignment="1">
      <alignment horizontal="center" vertical="center"/>
    </xf>
    <xf numFmtId="0" fontId="25" fillId="0" borderId="14" xfId="2" applyFont="1" applyFill="1" applyBorder="1" applyAlignment="1">
      <alignment vertical="top"/>
    </xf>
    <xf numFmtId="0" fontId="25" fillId="0" borderId="11" xfId="2" applyFont="1" applyFill="1" applyBorder="1" applyAlignment="1">
      <alignment vertical="top"/>
    </xf>
    <xf numFmtId="0" fontId="19" fillId="0" borderId="11" xfId="2" applyBorder="1" applyAlignment="1">
      <alignment vertical="top"/>
    </xf>
    <xf numFmtId="0" fontId="19" fillId="0" borderId="2" xfId="2" applyBorder="1" applyAlignment="1">
      <alignment vertical="top"/>
    </xf>
    <xf numFmtId="0" fontId="19" fillId="0" borderId="11" xfId="2" applyBorder="1" applyAlignment="1"/>
    <xf numFmtId="0" fontId="19" fillId="0" borderId="2" xfId="2" applyBorder="1" applyAlignment="1"/>
    <xf numFmtId="165" fontId="32" fillId="9" borderId="1" xfId="2" applyNumberFormat="1" applyFont="1" applyFill="1" applyBorder="1" applyAlignment="1">
      <alignment horizontal="center" vertical="center"/>
    </xf>
    <xf numFmtId="165" fontId="32" fillId="9" borderId="4" xfId="2" applyNumberFormat="1" applyFont="1" applyFill="1" applyBorder="1" applyAlignment="1">
      <alignment horizontal="center" vertical="center"/>
    </xf>
    <xf numFmtId="165" fontId="32" fillId="9" borderId="6" xfId="2" applyNumberFormat="1" applyFont="1" applyFill="1" applyBorder="1" applyAlignment="1">
      <alignment horizontal="center" vertical="center"/>
    </xf>
    <xf numFmtId="1" fontId="83" fillId="10" borderId="4" xfId="2" applyNumberFormat="1" applyFont="1" applyFill="1" applyBorder="1" applyAlignment="1" applyProtection="1">
      <alignment horizontal="center" vertical="center"/>
      <protection locked="0"/>
    </xf>
    <xf numFmtId="1" fontId="83" fillId="10" borderId="6" xfId="2" applyNumberFormat="1" applyFont="1" applyFill="1" applyBorder="1" applyAlignment="1" applyProtection="1">
      <alignment horizontal="center" vertical="center"/>
      <protection locked="0"/>
    </xf>
    <xf numFmtId="165" fontId="32" fillId="9" borderId="15" xfId="2" applyNumberFormat="1" applyFont="1" applyFill="1" applyBorder="1" applyAlignment="1">
      <alignment horizontal="center" vertical="center"/>
    </xf>
    <xf numFmtId="165" fontId="32" fillId="9" borderId="16" xfId="2" applyNumberFormat="1" applyFont="1" applyFill="1" applyBorder="1" applyAlignment="1">
      <alignment horizontal="center" vertical="center"/>
    </xf>
    <xf numFmtId="0" fontId="80" fillId="0" borderId="1" xfId="2" applyFont="1" applyFill="1" applyBorder="1" applyAlignment="1">
      <alignment horizontal="left" vertical="center"/>
    </xf>
    <xf numFmtId="0" fontId="79" fillId="0" borderId="1" xfId="2" applyFont="1" applyBorder="1" applyAlignment="1">
      <alignment horizontal="left"/>
    </xf>
    <xf numFmtId="0" fontId="23" fillId="0" borderId="1" xfId="2" applyFont="1" applyFill="1" applyBorder="1" applyAlignment="1">
      <alignment horizontal="left" vertical="center" wrapText="1" indent="1"/>
    </xf>
    <xf numFmtId="0" fontId="33" fillId="0" borderId="1" xfId="2" applyFont="1" applyFill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23" fillId="0" borderId="4" xfId="2" applyFont="1" applyFill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0" fontId="19" fillId="0" borderId="6" xfId="2" applyFont="1" applyBorder="1" applyAlignment="1">
      <alignment horizontal="center" vertical="center"/>
    </xf>
    <xf numFmtId="1" fontId="32" fillId="9" borderId="25" xfId="2" applyNumberFormat="1" applyFont="1" applyFill="1" applyBorder="1" applyAlignment="1">
      <alignment horizontal="center" vertical="center"/>
    </xf>
    <xf numFmtId="1" fontId="32" fillId="9" borderId="24" xfId="2" applyNumberFormat="1" applyFont="1" applyFill="1" applyBorder="1" applyAlignment="1">
      <alignment horizontal="center" vertical="center"/>
    </xf>
    <xf numFmtId="0" fontId="23" fillId="0" borderId="4" xfId="2" applyFont="1" applyFill="1" applyBorder="1" applyAlignment="1">
      <alignment horizontal="left" vertical="center"/>
    </xf>
    <xf numFmtId="0" fontId="19" fillId="0" borderId="5" xfId="2" applyFont="1" applyBorder="1" applyAlignment="1">
      <alignment horizontal="left" vertical="center"/>
    </xf>
    <xf numFmtId="1" fontId="32" fillId="9" borderId="23" xfId="2" applyNumberFormat="1" applyFont="1" applyFill="1" applyBorder="1" applyAlignment="1">
      <alignment horizontal="center" vertical="center"/>
    </xf>
    <xf numFmtId="1" fontId="32" fillId="9" borderId="22" xfId="2" applyNumberFormat="1" applyFont="1" applyFill="1" applyBorder="1" applyAlignment="1">
      <alignment horizontal="center" vertical="center"/>
    </xf>
    <xf numFmtId="1" fontId="32" fillId="9" borderId="21" xfId="2" applyNumberFormat="1" applyFont="1" applyFill="1" applyBorder="1" applyAlignment="1">
      <alignment horizontal="center" vertical="center"/>
    </xf>
    <xf numFmtId="1" fontId="32" fillId="9" borderId="20" xfId="2" applyNumberFormat="1" applyFont="1" applyFill="1" applyBorder="1" applyAlignment="1">
      <alignment horizontal="center" vertical="center"/>
    </xf>
    <xf numFmtId="0" fontId="87" fillId="0" borderId="4" xfId="2" applyFont="1" applyFill="1" applyBorder="1" applyAlignment="1">
      <alignment horizontal="left" vertical="center" wrapText="1"/>
    </xf>
    <xf numFmtId="0" fontId="87" fillId="0" borderId="5" xfId="2" applyFont="1" applyFill="1" applyBorder="1" applyAlignment="1">
      <alignment horizontal="left" vertical="center" wrapText="1"/>
    </xf>
    <xf numFmtId="0" fontId="87" fillId="0" borderId="6" xfId="2" applyFont="1" applyFill="1" applyBorder="1" applyAlignment="1">
      <alignment horizontal="left" vertical="center" wrapText="1"/>
    </xf>
    <xf numFmtId="0" fontId="71" fillId="0" borderId="14" xfId="2" applyFont="1" applyFill="1" applyBorder="1" applyAlignment="1">
      <alignment horizontal="left" vertical="center" wrapText="1" indent="1"/>
    </xf>
    <xf numFmtId="0" fontId="71" fillId="0" borderId="2" xfId="2" applyFont="1" applyFill="1" applyBorder="1" applyAlignment="1">
      <alignment horizontal="left" vertical="center" wrapText="1" indent="1"/>
    </xf>
    <xf numFmtId="0" fontId="74" fillId="0" borderId="14" xfId="2" applyFont="1" applyFill="1" applyBorder="1" applyAlignment="1">
      <alignment vertical="center"/>
    </xf>
    <xf numFmtId="0" fontId="74" fillId="0" borderId="2" xfId="2" applyFont="1" applyFill="1" applyBorder="1" applyAlignment="1">
      <alignment vertical="center"/>
    </xf>
    <xf numFmtId="0" fontId="74" fillId="0" borderId="11" xfId="2" applyFont="1" applyFill="1" applyBorder="1" applyAlignment="1">
      <alignment vertical="center"/>
    </xf>
    <xf numFmtId="0" fontId="71" fillId="0" borderId="11" xfId="2" applyFont="1" applyFill="1" applyBorder="1" applyAlignment="1">
      <alignment horizontal="left" vertical="center" wrapText="1" indent="1"/>
    </xf>
    <xf numFmtId="0" fontId="71" fillId="0" borderId="14" xfId="2" applyFont="1" applyFill="1" applyBorder="1" applyAlignment="1">
      <alignment horizontal="center" vertical="center"/>
    </xf>
    <xf numFmtId="0" fontId="71" fillId="0" borderId="2" xfId="2" applyFont="1" applyFill="1" applyBorder="1" applyAlignment="1">
      <alignment horizontal="center" vertical="center"/>
    </xf>
    <xf numFmtId="2" fontId="71" fillId="0" borderId="11" xfId="2" applyNumberFormat="1" applyFont="1" applyFill="1" applyBorder="1" applyAlignment="1">
      <alignment horizontal="center" vertical="center"/>
    </xf>
    <xf numFmtId="0" fontId="46" fillId="0" borderId="14" xfId="2" applyFont="1" applyFill="1" applyBorder="1" applyAlignment="1">
      <alignment horizontal="center" vertical="center" textRotation="90" wrapText="1"/>
    </xf>
    <xf numFmtId="0" fontId="46" fillId="0" borderId="11" xfId="2" applyFont="1" applyFill="1" applyBorder="1" applyAlignment="1">
      <alignment horizontal="center" vertical="center" textRotation="90" wrapText="1"/>
    </xf>
    <xf numFmtId="0" fontId="46" fillId="0" borderId="2" xfId="2" applyFont="1" applyFill="1" applyBorder="1" applyAlignment="1">
      <alignment horizontal="center" vertical="center" textRotation="90" wrapText="1"/>
    </xf>
    <xf numFmtId="0" fontId="78" fillId="0" borderId="14" xfId="2" applyFont="1" applyFill="1" applyBorder="1" applyAlignment="1">
      <alignment vertical="center"/>
    </xf>
    <xf numFmtId="0" fontId="78" fillId="0" borderId="2" xfId="2" applyFont="1" applyFill="1" applyBorder="1" applyAlignment="1">
      <alignment vertical="center"/>
    </xf>
    <xf numFmtId="0" fontId="78" fillId="0" borderId="11" xfId="2" applyFont="1" applyFill="1" applyBorder="1" applyAlignment="1">
      <alignment vertical="center"/>
    </xf>
    <xf numFmtId="0" fontId="68" fillId="0" borderId="15" xfId="2" applyFont="1" applyFill="1" applyBorder="1" applyAlignment="1">
      <alignment horizontal="center" vertical="center" wrapText="1"/>
    </xf>
    <xf numFmtId="0" fontId="68" fillId="0" borderId="16" xfId="2" applyFont="1" applyFill="1" applyBorder="1" applyAlignment="1">
      <alignment horizontal="center" vertical="center" wrapText="1"/>
    </xf>
    <xf numFmtId="0" fontId="68" fillId="0" borderId="28" xfId="2" applyFont="1" applyFill="1" applyBorder="1" applyAlignment="1">
      <alignment horizontal="center" vertical="center" wrapText="1"/>
    </xf>
    <xf numFmtId="0" fontId="68" fillId="0" borderId="36" xfId="2" applyFont="1" applyFill="1" applyBorder="1" applyAlignment="1">
      <alignment horizontal="center" vertical="center" wrapText="1"/>
    </xf>
    <xf numFmtId="0" fontId="71" fillId="0" borderId="11" xfId="2" applyFont="1" applyFill="1" applyBorder="1" applyAlignment="1">
      <alignment horizontal="center" vertical="center"/>
    </xf>
    <xf numFmtId="0" fontId="78" fillId="0" borderId="1" xfId="2" applyFont="1" applyFill="1" applyBorder="1" applyAlignment="1">
      <alignment vertical="center"/>
    </xf>
    <xf numFmtId="0" fontId="75" fillId="8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top" wrapText="1"/>
    </xf>
    <xf numFmtId="0" fontId="90" fillId="0" borderId="30" xfId="0" applyFont="1" applyBorder="1" applyAlignment="1">
      <alignment horizontal="right" vertical="center" wrapText="1"/>
    </xf>
    <xf numFmtId="0" fontId="90" fillId="0" borderId="0" xfId="0" applyFont="1" applyBorder="1" applyAlignment="1">
      <alignment horizontal="right" vertical="center" wrapText="1"/>
    </xf>
    <xf numFmtId="0" fontId="75" fillId="8" borderId="0" xfId="0" applyFont="1" applyFill="1" applyAlignment="1">
      <alignment horizontal="left" vertical="center" wrapText="1"/>
    </xf>
    <xf numFmtId="2" fontId="59" fillId="7" borderId="30" xfId="0" applyNumberFormat="1" applyFont="1" applyFill="1" applyBorder="1" applyAlignment="1" applyProtection="1">
      <alignment horizontal="center" vertical="center"/>
    </xf>
    <xf numFmtId="2" fontId="59" fillId="7" borderId="34" xfId="0" applyNumberFormat="1" applyFont="1" applyFill="1" applyBorder="1" applyAlignment="1" applyProtection="1">
      <alignment horizontal="center" vertical="center"/>
    </xf>
    <xf numFmtId="2" fontId="59" fillId="7" borderId="31" xfId="0" applyNumberFormat="1" applyFont="1" applyFill="1" applyBorder="1" applyAlignment="1" applyProtection="1">
      <alignment horizontal="center" vertical="center"/>
    </xf>
    <xf numFmtId="2" fontId="59" fillId="7" borderId="35" xfId="0" applyNumberFormat="1" applyFont="1" applyFill="1" applyBorder="1" applyAlignment="1" applyProtection="1">
      <alignment horizontal="center" vertical="center"/>
    </xf>
    <xf numFmtId="0" fontId="41" fillId="0" borderId="14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9" fillId="4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9" fillId="8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9" fontId="5" fillId="0" borderId="4" xfId="1" applyFont="1" applyBorder="1" applyAlignment="1">
      <alignment horizontal="center" vertical="center" wrapText="1"/>
    </xf>
    <xf numFmtId="9" fontId="5" fillId="0" borderId="5" xfId="1" applyFont="1" applyBorder="1" applyAlignment="1">
      <alignment horizontal="center" vertical="center" wrapText="1"/>
    </xf>
    <xf numFmtId="9" fontId="5" fillId="0" borderId="6" xfId="1" applyFont="1" applyBorder="1" applyAlignment="1">
      <alignment horizontal="center" vertical="center" wrapText="1"/>
    </xf>
    <xf numFmtId="0" fontId="53" fillId="7" borderId="0" xfId="0" applyFont="1" applyFill="1" applyAlignment="1">
      <alignment horizontal="center" vertical="center"/>
    </xf>
    <xf numFmtId="0" fontId="51" fillId="0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37" fillId="7" borderId="27" xfId="0" applyFont="1" applyFill="1" applyBorder="1" applyAlignment="1" applyProtection="1">
      <alignment horizontal="center" vertical="center" wrapText="1"/>
    </xf>
    <xf numFmtId="0" fontId="37" fillId="7" borderId="30" xfId="0" applyFont="1" applyFill="1" applyBorder="1" applyAlignment="1" applyProtection="1">
      <alignment horizontal="center" vertical="center" wrapText="1"/>
    </xf>
    <xf numFmtId="0" fontId="37" fillId="7" borderId="26" xfId="0" applyFont="1" applyFill="1" applyBorder="1" applyAlignment="1" applyProtection="1">
      <alignment horizontal="center" vertical="center" wrapText="1"/>
    </xf>
    <xf numFmtId="0" fontId="37" fillId="7" borderId="34" xfId="0" applyFont="1" applyFill="1" applyBorder="1" applyAlignment="1" applyProtection="1">
      <alignment horizontal="center" vertical="center" wrapText="1"/>
    </xf>
    <xf numFmtId="2" fontId="88" fillId="8" borderId="27" xfId="0" applyNumberFormat="1" applyFont="1" applyFill="1" applyBorder="1" applyAlignment="1" applyProtection="1">
      <alignment horizontal="center" vertical="center"/>
    </xf>
    <xf numFmtId="2" fontId="88" fillId="8" borderId="26" xfId="0" applyNumberFormat="1" applyFont="1" applyFill="1" applyBorder="1" applyAlignment="1" applyProtection="1">
      <alignment horizontal="center" vertical="center"/>
    </xf>
    <xf numFmtId="0" fontId="37" fillId="6" borderId="30" xfId="0" applyFont="1" applyFill="1" applyBorder="1" applyAlignment="1">
      <alignment horizontal="left" textRotation="90" wrapText="1"/>
    </xf>
    <xf numFmtId="0" fontId="37" fillId="6" borderId="0" xfId="0" applyFont="1" applyFill="1" applyBorder="1" applyAlignment="1">
      <alignment horizontal="left" textRotation="90" wrapText="1"/>
    </xf>
    <xf numFmtId="0" fontId="16" fillId="7" borderId="27" xfId="0" applyFont="1" applyFill="1" applyBorder="1" applyAlignment="1">
      <alignment horizontal="center" vertical="center"/>
    </xf>
    <xf numFmtId="0" fontId="16" fillId="7" borderId="30" xfId="0" applyFont="1" applyFill="1" applyBorder="1" applyAlignment="1">
      <alignment horizontal="center" vertical="center"/>
    </xf>
    <xf numFmtId="0" fontId="16" fillId="7" borderId="26" xfId="0" applyFont="1" applyFill="1" applyBorder="1" applyAlignment="1">
      <alignment horizontal="center" vertical="center"/>
    </xf>
    <xf numFmtId="0" fontId="16" fillId="7" borderId="34" xfId="0" applyFont="1" applyFill="1" applyBorder="1" applyAlignment="1">
      <alignment horizontal="center" vertical="center"/>
    </xf>
    <xf numFmtId="2" fontId="37" fillId="7" borderId="31" xfId="0" applyNumberFormat="1" applyFont="1" applyFill="1" applyBorder="1" applyAlignment="1">
      <alignment horizontal="center" vertical="center" wrapText="1"/>
    </xf>
    <xf numFmtId="2" fontId="37" fillId="7" borderId="35" xfId="0" applyNumberFormat="1" applyFont="1" applyFill="1" applyBorder="1" applyAlignment="1">
      <alignment horizontal="center" vertical="center" wrapText="1"/>
    </xf>
    <xf numFmtId="0" fontId="16" fillId="7" borderId="27" xfId="0" applyFont="1" applyFill="1" applyBorder="1" applyAlignment="1">
      <alignment horizontal="right" vertical="center"/>
    </xf>
    <xf numFmtId="0" fontId="16" fillId="7" borderId="30" xfId="0" applyFont="1" applyFill="1" applyBorder="1" applyAlignment="1">
      <alignment horizontal="right" vertical="center"/>
    </xf>
    <xf numFmtId="0" fontId="16" fillId="7" borderId="26" xfId="0" applyFont="1" applyFill="1" applyBorder="1" applyAlignment="1">
      <alignment horizontal="right" vertical="center"/>
    </xf>
    <xf numFmtId="0" fontId="16" fillId="7" borderId="34" xfId="0" applyFont="1" applyFill="1" applyBorder="1" applyAlignment="1">
      <alignment horizontal="right" vertical="center"/>
    </xf>
    <xf numFmtId="2" fontId="2" fillId="7" borderId="31" xfId="0" applyNumberFormat="1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Pourcentage" xfId="1" builtinId="5"/>
    <cellStyle name="Pourcentage 2" xfId="3"/>
  </cellStyles>
  <dxfs count="67">
    <dxf>
      <font>
        <color rgb="FF006100"/>
      </font>
      <fill>
        <patternFill>
          <bgColor rgb="FFC6EFCE"/>
        </patternFill>
      </fill>
    </dxf>
    <dxf>
      <font>
        <color theme="5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/>
              <a:t>Bilan énergétique (1ère approximation)</a:t>
            </a:r>
          </a:p>
        </c:rich>
      </c:tx>
      <c:layout>
        <c:manualLayout>
          <c:xMode val="edge"/>
          <c:yMode val="edge"/>
          <c:x val="0.27107445677097058"/>
          <c:y val="3.0418046629965126E-2"/>
        </c:manualLayout>
      </c:layout>
      <c:overlay val="0"/>
      <c:spPr>
        <a:noFill/>
        <a:ln w="25400">
          <a:noFill/>
        </a:ln>
      </c:spPr>
    </c:title>
    <c:autoTitleDeleted val="0"/>
    <c:view3D>
      <c:rotX val="27"/>
      <c:hPercent val="36"/>
      <c:rotY val="34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702479338842976"/>
          <c:y val="0.17490494296577946"/>
          <c:w val="0.83471074380165289"/>
          <c:h val="0.46768060836501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'Bilan énergétique'!$O$94:$O$99</c:f>
              <c:strCache>
                <c:ptCount val="6"/>
                <c:pt idx="0">
                  <c:v>Toiture </c:v>
                </c:pt>
                <c:pt idx="1">
                  <c:v>Murs</c:v>
                </c:pt>
                <c:pt idx="2">
                  <c:v>Vitrages - portes</c:v>
                </c:pt>
                <c:pt idx="3">
                  <c:v>Planchers</c:v>
                </c:pt>
                <c:pt idx="4">
                  <c:v>Ventilation</c:v>
                </c:pt>
                <c:pt idx="5">
                  <c:v>Pertes chauffage</c:v>
                </c:pt>
              </c:strCache>
            </c:strRef>
          </c:cat>
          <c:val>
            <c:numRef>
              <c:f>'Bilan énergétique'!$N$94:$N$99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585784"/>
        <c:axId val="331231520"/>
        <c:axId val="0"/>
      </c:bar3DChart>
      <c:catAx>
        <c:axId val="127585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3123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1231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7585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List" dx="22" fmlaLink="'Liste des communes'!$E$1" fmlaRange="'Liste des communes'!$A$2:$A$3355" sel="13" val="1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102</xdr:row>
      <xdr:rowOff>9525</xdr:rowOff>
    </xdr:from>
    <xdr:to>
      <xdr:col>9</xdr:col>
      <xdr:colOff>590550</xdr:colOff>
      <xdr:row>118</xdr:row>
      <xdr:rowOff>57150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1440180</xdr:colOff>
          <xdr:row>56</xdr:row>
          <xdr:rowOff>38100</xdr:rowOff>
        </xdr:from>
        <xdr:to>
          <xdr:col>4</xdr:col>
          <xdr:colOff>373380</xdr:colOff>
          <xdr:row>59</xdr:row>
          <xdr:rowOff>114300</xdr:rowOff>
        </xdr:to>
        <xdr:sp macro="" textlink="">
          <xdr:nvSpPr>
            <xdr:cNvPr id="11265" name="List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121708</xdr:colOff>
      <xdr:row>14</xdr:row>
      <xdr:rowOff>23812</xdr:rowOff>
    </xdr:from>
    <xdr:to>
      <xdr:col>3</xdr:col>
      <xdr:colOff>127000</xdr:colOff>
      <xdr:row>15</xdr:row>
      <xdr:rowOff>79376</xdr:rowOff>
    </xdr:to>
    <xdr:cxnSp macro="">
      <xdr:nvCxnSpPr>
        <xdr:cNvPr id="4" name="Connecteur droit avec flèche 3"/>
        <xdr:cNvCxnSpPr/>
      </xdr:nvCxnSpPr>
      <xdr:spPr>
        <a:xfrm flipV="1">
          <a:off x="2756958" y="5667375"/>
          <a:ext cx="5292" cy="33337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329671</xdr:colOff>
      <xdr:row>39</xdr:row>
      <xdr:rowOff>215900</xdr:rowOff>
    </xdr:from>
    <xdr:to>
      <xdr:col>3</xdr:col>
      <xdr:colOff>334963</xdr:colOff>
      <xdr:row>40</xdr:row>
      <xdr:rowOff>271463</xdr:rowOff>
    </xdr:to>
    <xdr:cxnSp macro="">
      <xdr:nvCxnSpPr>
        <xdr:cNvPr id="7" name="Connecteur droit avec flèche 6"/>
        <xdr:cNvCxnSpPr/>
      </xdr:nvCxnSpPr>
      <xdr:spPr>
        <a:xfrm rot="-10800000" flipV="1">
          <a:off x="2964921" y="12804775"/>
          <a:ext cx="5292" cy="33337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109008</xdr:colOff>
      <xdr:row>25</xdr:row>
      <xdr:rowOff>19050</xdr:rowOff>
    </xdr:from>
    <xdr:to>
      <xdr:col>3</xdr:col>
      <xdr:colOff>114300</xdr:colOff>
      <xdr:row>26</xdr:row>
      <xdr:rowOff>74613</xdr:rowOff>
    </xdr:to>
    <xdr:cxnSp macro="">
      <xdr:nvCxnSpPr>
        <xdr:cNvPr id="8" name="Connecteur droit avec flèche 7"/>
        <xdr:cNvCxnSpPr/>
      </xdr:nvCxnSpPr>
      <xdr:spPr>
        <a:xfrm flipV="1">
          <a:off x="2744258" y="8718550"/>
          <a:ext cx="5292" cy="33337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324908</xdr:colOff>
      <xdr:row>23</xdr:row>
      <xdr:rowOff>211137</xdr:rowOff>
    </xdr:from>
    <xdr:to>
      <xdr:col>3</xdr:col>
      <xdr:colOff>330200</xdr:colOff>
      <xdr:row>24</xdr:row>
      <xdr:rowOff>266700</xdr:rowOff>
    </xdr:to>
    <xdr:cxnSp macro="">
      <xdr:nvCxnSpPr>
        <xdr:cNvPr id="9" name="Connecteur droit avec flèche 8"/>
        <xdr:cNvCxnSpPr/>
      </xdr:nvCxnSpPr>
      <xdr:spPr>
        <a:xfrm rot="-10800000" flipV="1">
          <a:off x="2960158" y="8355012"/>
          <a:ext cx="5292" cy="33337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2</xdr:row>
      <xdr:rowOff>9525</xdr:rowOff>
    </xdr:from>
    <xdr:ext cx="266700" cy="266700"/>
    <xdr:pic>
      <xdr:nvPicPr>
        <xdr:cNvPr id="2" name="Picture 1" descr="WARNI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333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519546</xdr:colOff>
      <xdr:row>68</xdr:row>
      <xdr:rowOff>117764</xdr:rowOff>
    </xdr:from>
    <xdr:to>
      <xdr:col>13</xdr:col>
      <xdr:colOff>129818</xdr:colOff>
      <xdr:row>68</xdr:row>
      <xdr:rowOff>117764</xdr:rowOff>
    </xdr:to>
    <xdr:cxnSp macro="">
      <xdr:nvCxnSpPr>
        <xdr:cNvPr id="8" name="Connecteur droit avec flèche 7"/>
        <xdr:cNvCxnSpPr/>
      </xdr:nvCxnSpPr>
      <xdr:spPr>
        <a:xfrm flipV="1">
          <a:off x="11603182" y="23906019"/>
          <a:ext cx="684000" cy="0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159328</xdr:colOff>
      <xdr:row>11</xdr:row>
      <xdr:rowOff>200890</xdr:rowOff>
    </xdr:from>
    <xdr:to>
      <xdr:col>12</xdr:col>
      <xdr:colOff>843328</xdr:colOff>
      <xdr:row>11</xdr:row>
      <xdr:rowOff>200890</xdr:rowOff>
    </xdr:to>
    <xdr:cxnSp macro="">
      <xdr:nvCxnSpPr>
        <xdr:cNvPr id="31" name="Connecteur droit avec flèche 30"/>
        <xdr:cNvCxnSpPr/>
      </xdr:nvCxnSpPr>
      <xdr:spPr>
        <a:xfrm flipV="1">
          <a:off x="11242964" y="4156363"/>
          <a:ext cx="684000" cy="0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214746</xdr:colOff>
      <xdr:row>19</xdr:row>
      <xdr:rowOff>96982</xdr:rowOff>
    </xdr:from>
    <xdr:to>
      <xdr:col>12</xdr:col>
      <xdr:colOff>898746</xdr:colOff>
      <xdr:row>19</xdr:row>
      <xdr:rowOff>96982</xdr:rowOff>
    </xdr:to>
    <xdr:cxnSp macro="">
      <xdr:nvCxnSpPr>
        <xdr:cNvPr id="33" name="Connecteur droit avec flèche 32"/>
        <xdr:cNvCxnSpPr/>
      </xdr:nvCxnSpPr>
      <xdr:spPr>
        <a:xfrm flipV="1">
          <a:off x="11298382" y="6456218"/>
          <a:ext cx="684000" cy="0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256310</xdr:colOff>
      <xdr:row>23</xdr:row>
      <xdr:rowOff>83127</xdr:rowOff>
    </xdr:from>
    <xdr:to>
      <xdr:col>12</xdr:col>
      <xdr:colOff>940310</xdr:colOff>
      <xdr:row>23</xdr:row>
      <xdr:rowOff>83127</xdr:rowOff>
    </xdr:to>
    <xdr:cxnSp macro="">
      <xdr:nvCxnSpPr>
        <xdr:cNvPr id="34" name="Connecteur droit avec flèche 33"/>
        <xdr:cNvCxnSpPr/>
      </xdr:nvCxnSpPr>
      <xdr:spPr>
        <a:xfrm flipV="1">
          <a:off x="11339946" y="7876309"/>
          <a:ext cx="684000" cy="0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290947</xdr:colOff>
      <xdr:row>27</xdr:row>
      <xdr:rowOff>117763</xdr:rowOff>
    </xdr:from>
    <xdr:to>
      <xdr:col>12</xdr:col>
      <xdr:colOff>974947</xdr:colOff>
      <xdr:row>27</xdr:row>
      <xdr:rowOff>117763</xdr:rowOff>
    </xdr:to>
    <xdr:cxnSp macro="">
      <xdr:nvCxnSpPr>
        <xdr:cNvPr id="35" name="Connecteur droit avec flèche 34"/>
        <xdr:cNvCxnSpPr/>
      </xdr:nvCxnSpPr>
      <xdr:spPr>
        <a:xfrm flipV="1">
          <a:off x="11374583" y="9344890"/>
          <a:ext cx="684000" cy="0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318656</xdr:colOff>
      <xdr:row>31</xdr:row>
      <xdr:rowOff>110835</xdr:rowOff>
    </xdr:from>
    <xdr:to>
      <xdr:col>12</xdr:col>
      <xdr:colOff>1002656</xdr:colOff>
      <xdr:row>31</xdr:row>
      <xdr:rowOff>110835</xdr:rowOff>
    </xdr:to>
    <xdr:cxnSp macro="">
      <xdr:nvCxnSpPr>
        <xdr:cNvPr id="36" name="Connecteur droit avec flèche 35"/>
        <xdr:cNvCxnSpPr/>
      </xdr:nvCxnSpPr>
      <xdr:spPr>
        <a:xfrm flipV="1">
          <a:off x="11402292" y="10771908"/>
          <a:ext cx="684000" cy="0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353292</xdr:colOff>
      <xdr:row>35</xdr:row>
      <xdr:rowOff>131617</xdr:rowOff>
    </xdr:from>
    <xdr:to>
      <xdr:col>12</xdr:col>
      <xdr:colOff>1037292</xdr:colOff>
      <xdr:row>35</xdr:row>
      <xdr:rowOff>131617</xdr:rowOff>
    </xdr:to>
    <xdr:cxnSp macro="">
      <xdr:nvCxnSpPr>
        <xdr:cNvPr id="37" name="Connecteur droit avec flèche 36"/>
        <xdr:cNvCxnSpPr/>
      </xdr:nvCxnSpPr>
      <xdr:spPr>
        <a:xfrm flipV="1">
          <a:off x="11436928" y="12226635"/>
          <a:ext cx="684000" cy="0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381001</xdr:colOff>
      <xdr:row>39</xdr:row>
      <xdr:rowOff>110834</xdr:rowOff>
    </xdr:from>
    <xdr:to>
      <xdr:col>12</xdr:col>
      <xdr:colOff>1065001</xdr:colOff>
      <xdr:row>39</xdr:row>
      <xdr:rowOff>110834</xdr:rowOff>
    </xdr:to>
    <xdr:cxnSp macro="">
      <xdr:nvCxnSpPr>
        <xdr:cNvPr id="38" name="Connecteur droit avec flèche 37"/>
        <xdr:cNvCxnSpPr/>
      </xdr:nvCxnSpPr>
      <xdr:spPr>
        <a:xfrm flipV="1">
          <a:off x="11464637" y="13639798"/>
          <a:ext cx="684000" cy="0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394856</xdr:colOff>
      <xdr:row>43</xdr:row>
      <xdr:rowOff>110835</xdr:rowOff>
    </xdr:from>
    <xdr:to>
      <xdr:col>13</xdr:col>
      <xdr:colOff>5128</xdr:colOff>
      <xdr:row>43</xdr:row>
      <xdr:rowOff>110835</xdr:rowOff>
    </xdr:to>
    <xdr:cxnSp macro="">
      <xdr:nvCxnSpPr>
        <xdr:cNvPr id="39" name="Connecteur droit avec flèche 38"/>
        <xdr:cNvCxnSpPr/>
      </xdr:nvCxnSpPr>
      <xdr:spPr>
        <a:xfrm flipV="1">
          <a:off x="11478492" y="15073744"/>
          <a:ext cx="684000" cy="0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443347</xdr:colOff>
      <xdr:row>47</xdr:row>
      <xdr:rowOff>103907</xdr:rowOff>
    </xdr:from>
    <xdr:to>
      <xdr:col>13</xdr:col>
      <xdr:colOff>53619</xdr:colOff>
      <xdr:row>47</xdr:row>
      <xdr:rowOff>103907</xdr:rowOff>
    </xdr:to>
    <xdr:cxnSp macro="">
      <xdr:nvCxnSpPr>
        <xdr:cNvPr id="40" name="Connecteur droit avec flèche 39"/>
        <xdr:cNvCxnSpPr/>
      </xdr:nvCxnSpPr>
      <xdr:spPr>
        <a:xfrm flipV="1">
          <a:off x="11526983" y="16500762"/>
          <a:ext cx="684000" cy="0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464127</xdr:colOff>
      <xdr:row>58</xdr:row>
      <xdr:rowOff>103909</xdr:rowOff>
    </xdr:from>
    <xdr:to>
      <xdr:col>13</xdr:col>
      <xdr:colOff>74399</xdr:colOff>
      <xdr:row>58</xdr:row>
      <xdr:rowOff>103909</xdr:rowOff>
    </xdr:to>
    <xdr:cxnSp macro="">
      <xdr:nvCxnSpPr>
        <xdr:cNvPr id="41" name="Connecteur droit avec flèche 40"/>
        <xdr:cNvCxnSpPr/>
      </xdr:nvCxnSpPr>
      <xdr:spPr>
        <a:xfrm flipV="1">
          <a:off x="11547763" y="20296909"/>
          <a:ext cx="684000" cy="0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484909</xdr:colOff>
      <xdr:row>63</xdr:row>
      <xdr:rowOff>96982</xdr:rowOff>
    </xdr:from>
    <xdr:to>
      <xdr:col>13</xdr:col>
      <xdr:colOff>95181</xdr:colOff>
      <xdr:row>63</xdr:row>
      <xdr:rowOff>96982</xdr:rowOff>
    </xdr:to>
    <xdr:cxnSp macro="">
      <xdr:nvCxnSpPr>
        <xdr:cNvPr id="42" name="Connecteur droit avec flèche 41"/>
        <xdr:cNvCxnSpPr/>
      </xdr:nvCxnSpPr>
      <xdr:spPr>
        <a:xfrm flipV="1">
          <a:off x="11568545" y="22021800"/>
          <a:ext cx="684000" cy="0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581892</xdr:colOff>
      <xdr:row>73</xdr:row>
      <xdr:rowOff>96982</xdr:rowOff>
    </xdr:from>
    <xdr:to>
      <xdr:col>13</xdr:col>
      <xdr:colOff>192164</xdr:colOff>
      <xdr:row>73</xdr:row>
      <xdr:rowOff>96982</xdr:rowOff>
    </xdr:to>
    <xdr:cxnSp macro="">
      <xdr:nvCxnSpPr>
        <xdr:cNvPr id="43" name="Connecteur droit avec flèche 42"/>
        <xdr:cNvCxnSpPr/>
      </xdr:nvCxnSpPr>
      <xdr:spPr>
        <a:xfrm flipV="1">
          <a:off x="11665528" y="25589346"/>
          <a:ext cx="684000" cy="0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609601</xdr:colOff>
      <xdr:row>77</xdr:row>
      <xdr:rowOff>96983</xdr:rowOff>
    </xdr:from>
    <xdr:to>
      <xdr:col>13</xdr:col>
      <xdr:colOff>219873</xdr:colOff>
      <xdr:row>77</xdr:row>
      <xdr:rowOff>96983</xdr:rowOff>
    </xdr:to>
    <xdr:cxnSp macro="">
      <xdr:nvCxnSpPr>
        <xdr:cNvPr id="44" name="Connecteur droit avec flèche 43"/>
        <xdr:cNvCxnSpPr/>
      </xdr:nvCxnSpPr>
      <xdr:spPr>
        <a:xfrm flipV="1">
          <a:off x="11693237" y="27272674"/>
          <a:ext cx="684000" cy="0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651164</xdr:colOff>
      <xdr:row>81</xdr:row>
      <xdr:rowOff>96983</xdr:rowOff>
    </xdr:from>
    <xdr:to>
      <xdr:col>13</xdr:col>
      <xdr:colOff>261436</xdr:colOff>
      <xdr:row>81</xdr:row>
      <xdr:rowOff>96983</xdr:rowOff>
    </xdr:to>
    <xdr:cxnSp macro="">
      <xdr:nvCxnSpPr>
        <xdr:cNvPr id="45" name="Connecteur droit avec flèche 44"/>
        <xdr:cNvCxnSpPr/>
      </xdr:nvCxnSpPr>
      <xdr:spPr>
        <a:xfrm flipV="1">
          <a:off x="11734800" y="28845165"/>
          <a:ext cx="684000" cy="0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720436</xdr:colOff>
      <xdr:row>87</xdr:row>
      <xdr:rowOff>124690</xdr:rowOff>
    </xdr:from>
    <xdr:to>
      <xdr:col>12</xdr:col>
      <xdr:colOff>642436</xdr:colOff>
      <xdr:row>87</xdr:row>
      <xdr:rowOff>124690</xdr:rowOff>
    </xdr:to>
    <xdr:cxnSp macro="">
      <xdr:nvCxnSpPr>
        <xdr:cNvPr id="46" name="Connecteur droit avec flèche 45"/>
        <xdr:cNvCxnSpPr/>
      </xdr:nvCxnSpPr>
      <xdr:spPr>
        <a:xfrm flipV="1">
          <a:off x="11042072" y="31103454"/>
          <a:ext cx="684000" cy="0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638392</xdr:colOff>
      <xdr:row>109</xdr:row>
      <xdr:rowOff>136597</xdr:rowOff>
    </xdr:from>
    <xdr:to>
      <xdr:col>12</xdr:col>
      <xdr:colOff>569917</xdr:colOff>
      <xdr:row>109</xdr:row>
      <xdr:rowOff>136597</xdr:rowOff>
    </xdr:to>
    <xdr:cxnSp macro="">
      <xdr:nvCxnSpPr>
        <xdr:cNvPr id="47" name="Connecteur droit avec flèche 46"/>
        <xdr:cNvCxnSpPr/>
      </xdr:nvCxnSpPr>
      <xdr:spPr>
        <a:xfrm flipV="1">
          <a:off x="10699173" y="33426472"/>
          <a:ext cx="669713" cy="0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221673</xdr:colOff>
      <xdr:row>127</xdr:row>
      <xdr:rowOff>134648</xdr:rowOff>
    </xdr:from>
    <xdr:to>
      <xdr:col>12</xdr:col>
      <xdr:colOff>153198</xdr:colOff>
      <xdr:row>127</xdr:row>
      <xdr:rowOff>134648</xdr:rowOff>
    </xdr:to>
    <xdr:cxnSp macro="">
      <xdr:nvCxnSpPr>
        <xdr:cNvPr id="48" name="Connecteur droit avec flèche 47"/>
        <xdr:cNvCxnSpPr/>
      </xdr:nvCxnSpPr>
      <xdr:spPr>
        <a:xfrm flipV="1">
          <a:off x="10282454" y="35043773"/>
          <a:ext cx="669713" cy="0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703983</xdr:colOff>
      <xdr:row>145</xdr:row>
      <xdr:rowOff>127721</xdr:rowOff>
    </xdr:from>
    <xdr:to>
      <xdr:col>10</xdr:col>
      <xdr:colOff>323348</xdr:colOff>
      <xdr:row>145</xdr:row>
      <xdr:rowOff>127721</xdr:rowOff>
    </xdr:to>
    <xdr:cxnSp macro="">
      <xdr:nvCxnSpPr>
        <xdr:cNvPr id="49" name="Connecteur droit avec flèche 48"/>
        <xdr:cNvCxnSpPr/>
      </xdr:nvCxnSpPr>
      <xdr:spPr>
        <a:xfrm flipV="1">
          <a:off x="8978827" y="36775159"/>
          <a:ext cx="667115" cy="0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586003</xdr:colOff>
      <xdr:row>150</xdr:row>
      <xdr:rowOff>138545</xdr:rowOff>
    </xdr:from>
    <xdr:to>
      <xdr:col>12</xdr:col>
      <xdr:colOff>531815</xdr:colOff>
      <xdr:row>150</xdr:row>
      <xdr:rowOff>138545</xdr:rowOff>
    </xdr:to>
    <xdr:cxnSp macro="">
      <xdr:nvCxnSpPr>
        <xdr:cNvPr id="50" name="Connecteur droit avec flèche 49"/>
        <xdr:cNvCxnSpPr/>
      </xdr:nvCxnSpPr>
      <xdr:spPr>
        <a:xfrm flipV="1">
          <a:off x="10646784" y="38655264"/>
          <a:ext cx="684000" cy="0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290512</xdr:colOff>
      <xdr:row>174</xdr:row>
      <xdr:rowOff>127720</xdr:rowOff>
    </xdr:from>
    <xdr:to>
      <xdr:col>11</xdr:col>
      <xdr:colOff>217275</xdr:colOff>
      <xdr:row>174</xdr:row>
      <xdr:rowOff>127720</xdr:rowOff>
    </xdr:to>
    <xdr:cxnSp macro="">
      <xdr:nvCxnSpPr>
        <xdr:cNvPr id="51" name="Connecteur droit avec flèche 50"/>
        <xdr:cNvCxnSpPr/>
      </xdr:nvCxnSpPr>
      <xdr:spPr>
        <a:xfrm flipV="1">
          <a:off x="9613106" y="40549439"/>
          <a:ext cx="664950" cy="0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235094</xdr:colOff>
      <xdr:row>179</xdr:row>
      <xdr:rowOff>155429</xdr:rowOff>
    </xdr:from>
    <xdr:to>
      <xdr:col>11</xdr:col>
      <xdr:colOff>180907</xdr:colOff>
      <xdr:row>179</xdr:row>
      <xdr:rowOff>155429</xdr:rowOff>
    </xdr:to>
    <xdr:cxnSp macro="">
      <xdr:nvCxnSpPr>
        <xdr:cNvPr id="52" name="Connecteur droit avec flèche 51"/>
        <xdr:cNvCxnSpPr/>
      </xdr:nvCxnSpPr>
      <xdr:spPr>
        <a:xfrm flipV="1">
          <a:off x="9557688" y="42363085"/>
          <a:ext cx="684000" cy="0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90057</xdr:colOff>
      <xdr:row>186</xdr:row>
      <xdr:rowOff>138545</xdr:rowOff>
    </xdr:from>
    <xdr:to>
      <xdr:col>10</xdr:col>
      <xdr:colOff>6927</xdr:colOff>
      <xdr:row>186</xdr:row>
      <xdr:rowOff>145472</xdr:rowOff>
    </xdr:to>
    <xdr:cxnSp macro="">
      <xdr:nvCxnSpPr>
        <xdr:cNvPr id="53" name="Connecteur droit avec flèche 52"/>
        <xdr:cNvCxnSpPr/>
      </xdr:nvCxnSpPr>
      <xdr:spPr>
        <a:xfrm flipH="1" flipV="1">
          <a:off x="8582893" y="43766509"/>
          <a:ext cx="990598" cy="6927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464126</xdr:colOff>
      <xdr:row>184</xdr:row>
      <xdr:rowOff>13854</xdr:rowOff>
    </xdr:from>
    <xdr:to>
      <xdr:col>16</xdr:col>
      <xdr:colOff>465926</xdr:colOff>
      <xdr:row>185</xdr:row>
      <xdr:rowOff>263235</xdr:rowOff>
    </xdr:to>
    <xdr:cxnSp macro="">
      <xdr:nvCxnSpPr>
        <xdr:cNvPr id="54" name="Connecteur droit avec flèche 53"/>
        <xdr:cNvCxnSpPr/>
      </xdr:nvCxnSpPr>
      <xdr:spPr>
        <a:xfrm flipH="1" flipV="1">
          <a:off x="15842671" y="43101490"/>
          <a:ext cx="1800" cy="519545"/>
        </a:xfrm>
        <a:prstGeom prst="straightConnector1">
          <a:avLst/>
        </a:prstGeom>
        <a:ln w="762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M109"/>
  <sheetViews>
    <sheetView showGridLines="0" tabSelected="1" topLeftCell="A10" zoomScale="70" zoomScaleNormal="70" workbookViewId="0">
      <selection activeCell="F22" sqref="F22"/>
    </sheetView>
  </sheetViews>
  <sheetFormatPr baseColWidth="10" defaultColWidth="11.44140625" defaultRowHeight="13.2" x14ac:dyDescent="0.25"/>
  <cols>
    <col min="1" max="1" width="0.77734375" style="43" customWidth="1"/>
    <col min="2" max="2" width="3" style="43" customWidth="1"/>
    <col min="3" max="3" width="35.77734375" style="43" customWidth="1"/>
    <col min="4" max="4" width="6.5546875" style="43" customWidth="1"/>
    <col min="5" max="5" width="12.77734375" style="43" customWidth="1"/>
    <col min="6" max="6" width="15.77734375" style="43" customWidth="1"/>
    <col min="7" max="7" width="12.44140625" style="43" customWidth="1"/>
    <col min="8" max="8" width="9.77734375" style="43" customWidth="1"/>
    <col min="9" max="9" width="11.5546875" style="43" customWidth="1"/>
    <col min="10" max="10" width="10.77734375" style="43" customWidth="1"/>
    <col min="11" max="21" width="12.77734375" style="43" customWidth="1"/>
    <col min="22" max="16384" width="11.44140625" style="43"/>
  </cols>
  <sheetData>
    <row r="1" spans="1:39" ht="40.200000000000003" customHeight="1" thickBot="1" x14ac:dyDescent="0.55000000000000004">
      <c r="B1" s="317" t="s">
        <v>3032</v>
      </c>
      <c r="C1" s="318"/>
      <c r="D1" s="318"/>
      <c r="E1" s="318"/>
      <c r="F1" s="318"/>
      <c r="G1" s="318"/>
      <c r="H1" s="318"/>
      <c r="I1" s="318"/>
      <c r="J1" s="147" t="s">
        <v>2949</v>
      </c>
      <c r="K1" s="33"/>
      <c r="L1" s="34"/>
      <c r="M1" s="34"/>
      <c r="N1" s="34"/>
      <c r="O1" s="35"/>
      <c r="P1" s="35"/>
      <c r="Q1" s="35"/>
      <c r="R1" s="35"/>
      <c r="S1" s="35"/>
      <c r="T1" s="35"/>
      <c r="U1" s="292"/>
      <c r="V1" s="295"/>
    </row>
    <row r="2" spans="1:39" ht="40.200000000000003" customHeight="1" x14ac:dyDescent="0.5">
      <c r="B2" s="139"/>
      <c r="C2" s="224" t="s">
        <v>2947</v>
      </c>
      <c r="D2" s="224"/>
      <c r="E2" s="222" t="s">
        <v>2948</v>
      </c>
      <c r="F2" s="139"/>
      <c r="G2" s="139"/>
      <c r="H2" s="139"/>
      <c r="I2" s="139"/>
      <c r="J2" s="265"/>
      <c r="K2" s="266"/>
      <c r="L2" s="140"/>
      <c r="M2" s="140"/>
      <c r="N2" s="140"/>
      <c r="O2" s="141"/>
      <c r="P2" s="141"/>
      <c r="Q2" s="141"/>
      <c r="R2" s="141"/>
      <c r="S2" s="141"/>
      <c r="T2" s="141"/>
      <c r="U2" s="294"/>
      <c r="V2" s="293"/>
    </row>
    <row r="3" spans="1:39" ht="14.4" thickBot="1" x14ac:dyDescent="0.35">
      <c r="C3" s="82"/>
      <c r="D3" s="82"/>
      <c r="E3" s="81"/>
      <c r="F3" s="76"/>
      <c r="G3" s="77"/>
      <c r="H3" s="76"/>
    </row>
    <row r="4" spans="1:39" ht="31.95" customHeight="1" x14ac:dyDescent="0.25">
      <c r="B4" s="311" t="s">
        <v>125</v>
      </c>
      <c r="C4" s="301"/>
      <c r="D4" s="301"/>
      <c r="E4" s="301"/>
      <c r="F4" s="301"/>
      <c r="G4" s="301"/>
      <c r="H4" s="301"/>
      <c r="I4" s="312"/>
      <c r="J4" s="300" t="s">
        <v>3055</v>
      </c>
      <c r="K4" s="301"/>
      <c r="L4" s="301"/>
      <c r="M4" s="301"/>
      <c r="N4" s="301"/>
      <c r="O4" s="301"/>
      <c r="P4" s="301"/>
      <c r="Q4" s="301"/>
      <c r="R4" s="300" t="s">
        <v>124</v>
      </c>
      <c r="S4" s="301"/>
      <c r="T4" s="301"/>
      <c r="U4" s="302"/>
    </row>
    <row r="5" spans="1:39" ht="44.25" customHeight="1" x14ac:dyDescent="0.25">
      <c r="B5" s="309"/>
      <c r="C5" s="310"/>
      <c r="D5" s="310"/>
      <c r="E5" s="310"/>
      <c r="F5" s="310"/>
      <c r="G5" s="310"/>
      <c r="H5" s="310"/>
      <c r="I5" s="310"/>
      <c r="J5" s="309"/>
      <c r="K5" s="310"/>
      <c r="L5" s="310"/>
      <c r="M5" s="310"/>
      <c r="N5" s="310"/>
      <c r="O5" s="310"/>
      <c r="P5" s="310"/>
      <c r="Q5" s="310"/>
      <c r="R5" s="303"/>
      <c r="S5" s="304"/>
      <c r="T5" s="304"/>
      <c r="U5" s="305"/>
    </row>
    <row r="6" spans="1:39" ht="27" customHeight="1" thickBot="1" x14ac:dyDescent="0.3">
      <c r="B6" s="313" t="str">
        <f>IF(ISBLANK(B5)," l--&gt;&gt; entrez la référence de votre bâtiment","")</f>
        <v xml:space="preserve"> l--&gt;&gt; entrez la référence de votre bâtiment</v>
      </c>
      <c r="C6" s="314"/>
      <c r="D6" s="314"/>
      <c r="E6" s="314"/>
      <c r="F6" s="314"/>
      <c r="G6" s="314"/>
      <c r="H6" s="314"/>
      <c r="I6" s="315"/>
      <c r="J6" s="316" t="str">
        <f>IF(ISBLANK(J5)," l--&gt;&gt; entrez le nom de l'auteur de l'encodage","")</f>
        <v xml:space="preserve"> l--&gt;&gt; entrez le nom de l'auteur de l'encodage</v>
      </c>
      <c r="K6" s="314"/>
      <c r="L6" s="314"/>
      <c r="M6" s="314"/>
      <c r="N6" s="314"/>
      <c r="O6" s="314"/>
      <c r="P6" s="314"/>
      <c r="Q6" s="314"/>
      <c r="R6" s="306" t="str">
        <f>IF(ISBLANK(R5)," l--&gt;&gt; entrez la date de l'encodage","")</f>
        <v xml:space="preserve"> l--&gt;&gt; entrez la date de l'encodage</v>
      </c>
      <c r="S6" s="307"/>
      <c r="T6" s="307"/>
      <c r="U6" s="308"/>
    </row>
    <row r="7" spans="1:39" s="57" customFormat="1" ht="13.8" thickBot="1" x14ac:dyDescent="0.3">
      <c r="D7" s="79"/>
      <c r="E7" s="78"/>
      <c r="F7" s="76"/>
      <c r="G7" s="77"/>
      <c r="H7" s="76"/>
    </row>
    <row r="8" spans="1:39" ht="30" customHeight="1" x14ac:dyDescent="0.25">
      <c r="B8" s="274" t="s">
        <v>127</v>
      </c>
      <c r="C8" s="275" t="s">
        <v>126</v>
      </c>
      <c r="D8" s="283"/>
      <c r="E8" s="283"/>
      <c r="F8" s="284"/>
      <c r="G8" s="285"/>
      <c r="H8" s="284"/>
      <c r="I8" s="284"/>
      <c r="J8" s="284"/>
      <c r="K8" s="286"/>
    </row>
    <row r="9" spans="1:39" ht="51" customHeight="1" x14ac:dyDescent="0.3">
      <c r="A9" s="53"/>
      <c r="B9" s="268"/>
      <c r="C9" s="298" t="s">
        <v>3083</v>
      </c>
      <c r="D9" s="298"/>
      <c r="E9" s="298"/>
      <c r="F9" s="298"/>
      <c r="G9" s="298"/>
      <c r="H9" s="298"/>
      <c r="I9" s="298"/>
      <c r="J9" s="298"/>
      <c r="K9" s="299"/>
      <c r="L9" s="234"/>
      <c r="M9" s="235"/>
      <c r="N9" s="235"/>
      <c r="O9" s="235"/>
      <c r="P9" s="235"/>
      <c r="Q9" s="235"/>
      <c r="R9" s="235"/>
      <c r="S9" s="235"/>
      <c r="T9" s="235"/>
      <c r="U9" s="235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</row>
    <row r="10" spans="1:39" ht="21" customHeight="1" x14ac:dyDescent="0.25">
      <c r="A10" s="44"/>
      <c r="B10" s="57"/>
      <c r="C10" s="79" t="s">
        <v>2950</v>
      </c>
      <c r="K10" s="233"/>
      <c r="L10" s="339" t="s">
        <v>2951</v>
      </c>
      <c r="M10" s="340"/>
      <c r="N10" s="340"/>
      <c r="O10" s="340"/>
      <c r="P10" s="340"/>
      <c r="Q10" s="340"/>
      <c r="R10" s="340"/>
      <c r="S10" s="340"/>
      <c r="T10" s="340"/>
      <c r="U10" s="341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</row>
    <row r="11" spans="1:39" ht="35.25" customHeight="1" x14ac:dyDescent="0.25">
      <c r="A11" s="44"/>
      <c r="C11" s="346" t="s">
        <v>3078</v>
      </c>
      <c r="D11" s="346"/>
      <c r="E11" s="346"/>
      <c r="F11" s="346"/>
      <c r="G11" s="346"/>
      <c r="H11" s="346"/>
      <c r="I11" s="346"/>
      <c r="J11" s="346"/>
      <c r="K11" s="347"/>
      <c r="L11" s="342"/>
      <c r="M11" s="343"/>
      <c r="N11" s="343"/>
      <c r="O11" s="343"/>
      <c r="P11" s="343"/>
      <c r="Q11" s="343"/>
      <c r="R11" s="343"/>
      <c r="S11" s="343"/>
      <c r="T11" s="343"/>
      <c r="U11" s="3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</row>
    <row r="12" spans="1:39" ht="29.25" customHeight="1" x14ac:dyDescent="0.3">
      <c r="A12" s="44"/>
      <c r="B12" s="235"/>
      <c r="C12" s="236"/>
      <c r="D12" s="236"/>
      <c r="E12" s="236"/>
      <c r="F12" s="236"/>
      <c r="G12" s="236"/>
      <c r="H12" s="236"/>
      <c r="I12" s="236"/>
      <c r="J12" s="236"/>
      <c r="K12" s="233"/>
      <c r="L12" s="345" t="s">
        <v>3056</v>
      </c>
      <c r="M12" s="345"/>
      <c r="N12" s="345" t="s">
        <v>2930</v>
      </c>
      <c r="O12" s="345"/>
      <c r="P12" s="345" t="s">
        <v>4</v>
      </c>
      <c r="Q12" s="345"/>
      <c r="R12" s="345" t="s">
        <v>3</v>
      </c>
      <c r="S12" s="345"/>
      <c r="T12" s="345" t="s">
        <v>2939</v>
      </c>
      <c r="U12" s="345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</row>
    <row r="13" spans="1:39" s="74" customFormat="1" ht="64.5" customHeight="1" x14ac:dyDescent="0.3">
      <c r="A13" s="75"/>
      <c r="B13" s="329"/>
      <c r="C13" s="399" t="s">
        <v>123</v>
      </c>
      <c r="D13" s="400"/>
      <c r="E13" s="331" t="s">
        <v>3076</v>
      </c>
      <c r="F13" s="331" t="s">
        <v>3077</v>
      </c>
      <c r="G13" s="331" t="s">
        <v>3067</v>
      </c>
      <c r="H13" s="331" t="s">
        <v>3068</v>
      </c>
      <c r="I13" s="331" t="s">
        <v>3069</v>
      </c>
      <c r="J13" s="331" t="s">
        <v>3070</v>
      </c>
      <c r="K13" s="331" t="s">
        <v>3082</v>
      </c>
      <c r="L13" s="240" t="s">
        <v>2940</v>
      </c>
      <c r="M13" s="240" t="s">
        <v>2938</v>
      </c>
      <c r="N13" s="240" t="s">
        <v>2940</v>
      </c>
      <c r="O13" s="240" t="s">
        <v>2938</v>
      </c>
      <c r="P13" s="240" t="s">
        <v>2940</v>
      </c>
      <c r="Q13" s="240" t="s">
        <v>2938</v>
      </c>
      <c r="R13" s="240" t="s">
        <v>2940</v>
      </c>
      <c r="S13" s="240" t="s">
        <v>2938</v>
      </c>
      <c r="T13" s="240" t="s">
        <v>2940</v>
      </c>
      <c r="U13" s="240" t="s">
        <v>2938</v>
      </c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</row>
    <row r="14" spans="1:39" s="74" customFormat="1" ht="30" customHeight="1" x14ac:dyDescent="0.3">
      <c r="A14" s="75"/>
      <c r="B14" s="330"/>
      <c r="C14" s="401"/>
      <c r="D14" s="402"/>
      <c r="E14" s="332"/>
      <c r="F14" s="332"/>
      <c r="G14" s="332"/>
      <c r="H14" s="332"/>
      <c r="I14" s="332"/>
      <c r="J14" s="332"/>
      <c r="K14" s="332"/>
      <c r="L14" s="271">
        <f>SUM(L15:L41)</f>
        <v>0</v>
      </c>
      <c r="M14" s="297">
        <f t="shared" ref="M14:U14" si="0">SUM(M15:M41)</f>
        <v>0</v>
      </c>
      <c r="N14" s="271">
        <f t="shared" si="0"/>
        <v>0</v>
      </c>
      <c r="O14" s="296">
        <f t="shared" si="0"/>
        <v>0</v>
      </c>
      <c r="P14" s="271">
        <f t="shared" si="0"/>
        <v>0</v>
      </c>
      <c r="Q14" s="296">
        <f t="shared" si="0"/>
        <v>0</v>
      </c>
      <c r="R14" s="271">
        <f t="shared" si="0"/>
        <v>0</v>
      </c>
      <c r="S14" s="296">
        <f t="shared" si="0"/>
        <v>0</v>
      </c>
      <c r="T14" s="271">
        <f>SUM(T15:T41)</f>
        <v>0</v>
      </c>
      <c r="U14" s="296">
        <f t="shared" si="0"/>
        <v>0</v>
      </c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</row>
    <row r="15" spans="1:39" ht="22.05" customHeight="1" x14ac:dyDescent="0.3">
      <c r="A15" s="44"/>
      <c r="B15" s="404" t="s">
        <v>95</v>
      </c>
      <c r="C15" s="348" t="s">
        <v>3037</v>
      </c>
      <c r="D15" s="393" t="s">
        <v>3080</v>
      </c>
      <c r="E15" s="281"/>
      <c r="F15" s="282"/>
      <c r="G15" s="244">
        <f t="shared" ref="G15:G41" si="1">E15*F15</f>
        <v>0</v>
      </c>
      <c r="H15" s="350">
        <f>G15+G16+G17</f>
        <v>0</v>
      </c>
      <c r="I15" s="349">
        <v>1</v>
      </c>
      <c r="J15" s="350">
        <f>+I15*H15</f>
        <v>0</v>
      </c>
      <c r="K15" s="333">
        <f>IF(J15=0,0,J15/$J$42)</f>
        <v>0</v>
      </c>
      <c r="L15" s="320">
        <f>SUM(F15:F17)</f>
        <v>0</v>
      </c>
      <c r="M15" s="327">
        <f>K15</f>
        <v>0</v>
      </c>
      <c r="N15" s="245"/>
      <c r="O15" s="245"/>
      <c r="P15" s="245"/>
      <c r="Q15" s="245"/>
      <c r="R15" s="245"/>
      <c r="S15" s="245"/>
      <c r="T15" s="245"/>
      <c r="U15" s="237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</row>
    <row r="16" spans="1:39" ht="22.05" customHeight="1" x14ac:dyDescent="0.3">
      <c r="A16" s="44"/>
      <c r="B16" s="404"/>
      <c r="C16" s="348"/>
      <c r="D16" s="394"/>
      <c r="E16" s="281"/>
      <c r="F16" s="282"/>
      <c r="G16" s="244">
        <f t="shared" si="1"/>
        <v>0</v>
      </c>
      <c r="H16" s="350"/>
      <c r="I16" s="349"/>
      <c r="J16" s="350"/>
      <c r="K16" s="333"/>
      <c r="L16" s="322"/>
      <c r="M16" s="326"/>
      <c r="N16" s="246"/>
      <c r="O16" s="246"/>
      <c r="P16" s="246"/>
      <c r="Q16" s="246"/>
      <c r="R16" s="246"/>
      <c r="S16" s="246"/>
      <c r="T16" s="246"/>
      <c r="U16" s="238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</row>
    <row r="17" spans="1:39" ht="22.05" customHeight="1" x14ac:dyDescent="0.3">
      <c r="A17" s="44"/>
      <c r="B17" s="404"/>
      <c r="C17" s="348"/>
      <c r="D17" s="394"/>
      <c r="E17" s="281"/>
      <c r="F17" s="282"/>
      <c r="G17" s="244">
        <f t="shared" si="1"/>
        <v>0</v>
      </c>
      <c r="H17" s="351"/>
      <c r="I17" s="349"/>
      <c r="J17" s="350"/>
      <c r="K17" s="333"/>
      <c r="L17" s="322"/>
      <c r="M17" s="326"/>
      <c r="N17" s="246"/>
      <c r="O17" s="246"/>
      <c r="P17" s="246"/>
      <c r="Q17" s="246"/>
      <c r="R17" s="246"/>
      <c r="S17" s="246"/>
      <c r="T17" s="246"/>
      <c r="U17" s="238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</row>
    <row r="18" spans="1:39" ht="22.05" customHeight="1" x14ac:dyDescent="0.3">
      <c r="A18" s="44"/>
      <c r="B18" s="396" t="s">
        <v>80</v>
      </c>
      <c r="C18" s="384" t="s">
        <v>3038</v>
      </c>
      <c r="D18" s="394"/>
      <c r="E18" s="281"/>
      <c r="F18" s="282"/>
      <c r="G18" s="244">
        <f t="shared" si="1"/>
        <v>0</v>
      </c>
      <c r="H18" s="334">
        <f>+G19+G18</f>
        <v>0</v>
      </c>
      <c r="I18" s="390">
        <v>1</v>
      </c>
      <c r="J18" s="334">
        <f>+I18*H18</f>
        <v>0</v>
      </c>
      <c r="K18" s="333">
        <f>IF(J18=0,0,J18/$J$42)</f>
        <v>0</v>
      </c>
      <c r="L18" s="320">
        <f>SUM(F18:F19)</f>
        <v>0</v>
      </c>
      <c r="M18" s="327">
        <f>K18</f>
        <v>0</v>
      </c>
      <c r="N18" s="245"/>
      <c r="O18" s="245"/>
      <c r="P18" s="245"/>
      <c r="Q18" s="245"/>
      <c r="R18" s="245"/>
      <c r="S18" s="245"/>
      <c r="T18" s="245"/>
      <c r="U18" s="237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</row>
    <row r="19" spans="1:39" ht="22.05" customHeight="1" x14ac:dyDescent="0.3">
      <c r="A19" s="44"/>
      <c r="B19" s="397"/>
      <c r="C19" s="385"/>
      <c r="D19" s="394"/>
      <c r="E19" s="281"/>
      <c r="F19" s="282"/>
      <c r="G19" s="244">
        <f t="shared" si="1"/>
        <v>0</v>
      </c>
      <c r="H19" s="335"/>
      <c r="I19" s="391"/>
      <c r="J19" s="335"/>
      <c r="K19" s="333"/>
      <c r="L19" s="321"/>
      <c r="M19" s="328"/>
      <c r="N19" s="247"/>
      <c r="O19" s="247"/>
      <c r="P19" s="247"/>
      <c r="Q19" s="247"/>
      <c r="R19" s="247"/>
      <c r="S19" s="247"/>
      <c r="T19" s="247"/>
      <c r="U19" s="239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</row>
    <row r="20" spans="1:39" ht="22.05" customHeight="1" x14ac:dyDescent="0.3">
      <c r="A20" s="44"/>
      <c r="B20" s="396" t="s">
        <v>49</v>
      </c>
      <c r="C20" s="384" t="s">
        <v>3039</v>
      </c>
      <c r="D20" s="394"/>
      <c r="E20" s="281"/>
      <c r="F20" s="282"/>
      <c r="G20" s="244">
        <f t="shared" si="1"/>
        <v>0</v>
      </c>
      <c r="H20" s="334">
        <f>+G20+G21+G22+G23</f>
        <v>0</v>
      </c>
      <c r="I20" s="390">
        <v>1</v>
      </c>
      <c r="J20" s="334">
        <f>+I20*H20</f>
        <v>0</v>
      </c>
      <c r="K20" s="333">
        <f>IF(J20=0,0,J20/$J$42)</f>
        <v>0</v>
      </c>
      <c r="L20" s="246"/>
      <c r="M20" s="246"/>
      <c r="N20" s="322">
        <f>SUM(F20:F23)</f>
        <v>0</v>
      </c>
      <c r="O20" s="326">
        <f>K20</f>
        <v>0</v>
      </c>
      <c r="P20" s="246"/>
      <c r="Q20" s="246"/>
      <c r="R20" s="246"/>
      <c r="S20" s="246"/>
      <c r="T20" s="246"/>
      <c r="U20" s="238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</row>
    <row r="21" spans="1:39" ht="22.05" customHeight="1" x14ac:dyDescent="0.3">
      <c r="A21" s="44"/>
      <c r="B21" s="398"/>
      <c r="C21" s="389"/>
      <c r="D21" s="394"/>
      <c r="E21" s="281"/>
      <c r="F21" s="282"/>
      <c r="G21" s="244">
        <f t="shared" si="1"/>
        <v>0</v>
      </c>
      <c r="H21" s="338"/>
      <c r="I21" s="403"/>
      <c r="J21" s="338"/>
      <c r="K21" s="333"/>
      <c r="L21" s="246"/>
      <c r="M21" s="246"/>
      <c r="N21" s="322"/>
      <c r="O21" s="326"/>
      <c r="P21" s="246"/>
      <c r="Q21" s="246"/>
      <c r="R21" s="246"/>
      <c r="S21" s="246"/>
      <c r="T21" s="246"/>
      <c r="U21" s="238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</row>
    <row r="22" spans="1:39" ht="22.05" customHeight="1" x14ac:dyDescent="0.3">
      <c r="A22" s="44"/>
      <c r="B22" s="398"/>
      <c r="C22" s="389"/>
      <c r="D22" s="394"/>
      <c r="E22" s="281"/>
      <c r="F22" s="282"/>
      <c r="G22" s="244">
        <f t="shared" si="1"/>
        <v>0</v>
      </c>
      <c r="H22" s="338"/>
      <c r="I22" s="403"/>
      <c r="J22" s="338"/>
      <c r="K22" s="333"/>
      <c r="L22" s="246"/>
      <c r="M22" s="246"/>
      <c r="N22" s="322"/>
      <c r="O22" s="326"/>
      <c r="P22" s="246"/>
      <c r="Q22" s="246"/>
      <c r="R22" s="246"/>
      <c r="S22" s="246"/>
      <c r="T22" s="246"/>
      <c r="U22" s="238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</row>
    <row r="23" spans="1:39" ht="22.05" customHeight="1" x14ac:dyDescent="0.3">
      <c r="A23" s="44"/>
      <c r="B23" s="397"/>
      <c r="C23" s="385"/>
      <c r="D23" s="394"/>
      <c r="E23" s="281"/>
      <c r="F23" s="282"/>
      <c r="G23" s="244">
        <f t="shared" si="1"/>
        <v>0</v>
      </c>
      <c r="H23" s="335"/>
      <c r="I23" s="391"/>
      <c r="J23" s="335"/>
      <c r="K23" s="333"/>
      <c r="L23" s="246"/>
      <c r="M23" s="246"/>
      <c r="N23" s="322"/>
      <c r="O23" s="326"/>
      <c r="P23" s="246"/>
      <c r="Q23" s="246"/>
      <c r="R23" s="246"/>
      <c r="S23" s="246"/>
      <c r="T23" s="246"/>
      <c r="U23" s="238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</row>
    <row r="24" spans="1:39" ht="22.05" customHeight="1" x14ac:dyDescent="0.3">
      <c r="A24" s="44"/>
      <c r="B24" s="396" t="s">
        <v>37</v>
      </c>
      <c r="C24" s="384" t="s">
        <v>3040</v>
      </c>
      <c r="D24" s="394"/>
      <c r="E24" s="281"/>
      <c r="F24" s="282"/>
      <c r="G24" s="244">
        <f t="shared" si="1"/>
        <v>0</v>
      </c>
      <c r="H24" s="334">
        <f>+G25+G24</f>
        <v>0</v>
      </c>
      <c r="I24" s="390">
        <v>1</v>
      </c>
      <c r="J24" s="334">
        <f>+I24*H24</f>
        <v>0</v>
      </c>
      <c r="K24" s="333">
        <f>IF(J24=0,0,J24/$J$42)</f>
        <v>0</v>
      </c>
      <c r="L24" s="245"/>
      <c r="M24" s="245"/>
      <c r="N24" s="245"/>
      <c r="O24" s="245"/>
      <c r="P24" s="320">
        <f>SUM(F24:F25)</f>
        <v>0</v>
      </c>
      <c r="Q24" s="327">
        <f>K24</f>
        <v>0</v>
      </c>
      <c r="R24" s="245"/>
      <c r="S24" s="245"/>
      <c r="T24" s="245"/>
      <c r="U24" s="237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</row>
    <row r="25" spans="1:39" ht="22.05" customHeight="1" x14ac:dyDescent="0.3">
      <c r="A25" s="44"/>
      <c r="B25" s="397"/>
      <c r="C25" s="385"/>
      <c r="D25" s="395"/>
      <c r="E25" s="281"/>
      <c r="F25" s="282"/>
      <c r="G25" s="244">
        <f t="shared" si="1"/>
        <v>0</v>
      </c>
      <c r="H25" s="335"/>
      <c r="I25" s="391"/>
      <c r="J25" s="335"/>
      <c r="K25" s="333"/>
      <c r="L25" s="247"/>
      <c r="M25" s="247"/>
      <c r="N25" s="247"/>
      <c r="O25" s="247"/>
      <c r="P25" s="321"/>
      <c r="Q25" s="328"/>
      <c r="R25" s="247"/>
      <c r="S25" s="247"/>
      <c r="T25" s="247"/>
      <c r="U25" s="239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</row>
    <row r="26" spans="1:39" ht="22.05" customHeight="1" x14ac:dyDescent="0.3">
      <c r="A26" s="44"/>
      <c r="B26" s="396" t="s">
        <v>122</v>
      </c>
      <c r="C26" s="384" t="s">
        <v>3041</v>
      </c>
      <c r="D26" s="393" t="s">
        <v>3081</v>
      </c>
      <c r="E26" s="281"/>
      <c r="F26" s="282"/>
      <c r="G26" s="244">
        <f t="shared" si="1"/>
        <v>0</v>
      </c>
      <c r="H26" s="334">
        <f>+G27+G26</f>
        <v>0</v>
      </c>
      <c r="I26" s="390">
        <v>1</v>
      </c>
      <c r="J26" s="334">
        <f>+I26*H26</f>
        <v>0</v>
      </c>
      <c r="K26" s="333">
        <f>IF(J26=0,0,J26/$J$42)</f>
        <v>0</v>
      </c>
      <c r="L26" s="246"/>
      <c r="M26" s="246"/>
      <c r="N26" s="246"/>
      <c r="O26" s="246"/>
      <c r="P26" s="246"/>
      <c r="Q26" s="246"/>
      <c r="R26" s="246"/>
      <c r="S26" s="246"/>
      <c r="T26" s="319">
        <f>SUM(F26:F27)</f>
        <v>0</v>
      </c>
      <c r="U26" s="323">
        <f>K26</f>
        <v>0</v>
      </c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1:39" ht="22.05" customHeight="1" x14ac:dyDescent="0.3">
      <c r="A27" s="44"/>
      <c r="B27" s="397"/>
      <c r="C27" s="385"/>
      <c r="D27" s="394"/>
      <c r="E27" s="281"/>
      <c r="F27" s="282"/>
      <c r="G27" s="244">
        <f t="shared" si="1"/>
        <v>0</v>
      </c>
      <c r="H27" s="335"/>
      <c r="I27" s="391"/>
      <c r="J27" s="335"/>
      <c r="K27" s="333"/>
      <c r="L27" s="246"/>
      <c r="M27" s="246"/>
      <c r="N27" s="246"/>
      <c r="O27" s="246"/>
      <c r="P27" s="246"/>
      <c r="Q27" s="246"/>
      <c r="R27" s="246"/>
      <c r="S27" s="246"/>
      <c r="T27" s="319"/>
      <c r="U27" s="323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1:39" ht="22.05" customHeight="1" x14ac:dyDescent="0.3">
      <c r="A28" s="44"/>
      <c r="B28" s="386" t="s">
        <v>121</v>
      </c>
      <c r="C28" s="384" t="s">
        <v>3042</v>
      </c>
      <c r="D28" s="394"/>
      <c r="E28" s="281"/>
      <c r="F28" s="282"/>
      <c r="G28" s="244">
        <f>E28*F28</f>
        <v>0</v>
      </c>
      <c r="H28" s="334">
        <f>+G29+G28</f>
        <v>0</v>
      </c>
      <c r="I28" s="390">
        <v>1</v>
      </c>
      <c r="J28" s="334">
        <f>+I28*H28</f>
        <v>0</v>
      </c>
      <c r="K28" s="333">
        <f>IF(J28=0,0,J28/$J$42)</f>
        <v>0</v>
      </c>
      <c r="L28" s="245"/>
      <c r="M28" s="245"/>
      <c r="N28" s="245"/>
      <c r="O28" s="245"/>
      <c r="P28" s="245"/>
      <c r="Q28" s="245"/>
      <c r="R28" s="245"/>
      <c r="S28" s="245"/>
      <c r="T28" s="320">
        <f>SUM(F28:F29)</f>
        <v>0</v>
      </c>
      <c r="U28" s="325">
        <f>K28</f>
        <v>0</v>
      </c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</row>
    <row r="29" spans="1:39" ht="22.05" customHeight="1" x14ac:dyDescent="0.3">
      <c r="A29" s="44"/>
      <c r="B29" s="387"/>
      <c r="C29" s="385"/>
      <c r="D29" s="394"/>
      <c r="E29" s="281"/>
      <c r="F29" s="282"/>
      <c r="G29" s="244">
        <f>E29*F29</f>
        <v>0</v>
      </c>
      <c r="H29" s="335"/>
      <c r="I29" s="391"/>
      <c r="J29" s="335"/>
      <c r="K29" s="333"/>
      <c r="L29" s="247"/>
      <c r="M29" s="247"/>
      <c r="N29" s="247"/>
      <c r="O29" s="247"/>
      <c r="P29" s="247"/>
      <c r="Q29" s="247"/>
      <c r="R29" s="247"/>
      <c r="S29" s="247"/>
      <c r="T29" s="321"/>
      <c r="U29" s="32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</row>
    <row r="30" spans="1:39" ht="22.05" customHeight="1" x14ac:dyDescent="0.3">
      <c r="A30" s="44"/>
      <c r="B30" s="386" t="s">
        <v>120</v>
      </c>
      <c r="C30" s="384" t="s">
        <v>3043</v>
      </c>
      <c r="D30" s="394"/>
      <c r="E30" s="281"/>
      <c r="F30" s="282"/>
      <c r="G30" s="244">
        <f t="shared" si="1"/>
        <v>0</v>
      </c>
      <c r="H30" s="334">
        <f>+G31+G30</f>
        <v>0</v>
      </c>
      <c r="I30" s="336">
        <f>2/3</f>
        <v>0.66666666666666663</v>
      </c>
      <c r="J30" s="334">
        <f>+I30*H30</f>
        <v>0</v>
      </c>
      <c r="K30" s="333">
        <f>IF(J30=0,0,J30/$J$42)</f>
        <v>0</v>
      </c>
      <c r="L30" s="246"/>
      <c r="M30" s="246"/>
      <c r="N30" s="246"/>
      <c r="O30" s="246"/>
      <c r="P30" s="246"/>
      <c r="Q30" s="246"/>
      <c r="R30" s="246"/>
      <c r="S30" s="246"/>
      <c r="T30" s="322">
        <f>SUM(F30:F31)</f>
        <v>0</v>
      </c>
      <c r="U30" s="323">
        <f>K30</f>
        <v>0</v>
      </c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</row>
    <row r="31" spans="1:39" ht="22.05" customHeight="1" x14ac:dyDescent="0.3">
      <c r="A31" s="44"/>
      <c r="B31" s="387"/>
      <c r="C31" s="385"/>
      <c r="D31" s="394"/>
      <c r="E31" s="281"/>
      <c r="F31" s="282"/>
      <c r="G31" s="244">
        <f t="shared" si="1"/>
        <v>0</v>
      </c>
      <c r="H31" s="335"/>
      <c r="I31" s="337"/>
      <c r="J31" s="335"/>
      <c r="K31" s="333"/>
      <c r="L31" s="246"/>
      <c r="M31" s="246"/>
      <c r="N31" s="246"/>
      <c r="O31" s="246"/>
      <c r="P31" s="246"/>
      <c r="Q31" s="246"/>
      <c r="R31" s="246"/>
      <c r="S31" s="246"/>
      <c r="T31" s="322"/>
      <c r="U31" s="323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</row>
    <row r="32" spans="1:39" ht="22.05" customHeight="1" x14ac:dyDescent="0.3">
      <c r="A32" s="44"/>
      <c r="B32" s="386" t="s">
        <v>119</v>
      </c>
      <c r="C32" s="384" t="s">
        <v>3044</v>
      </c>
      <c r="D32" s="394"/>
      <c r="E32" s="281"/>
      <c r="F32" s="282"/>
      <c r="G32" s="244">
        <f t="shared" si="1"/>
        <v>0</v>
      </c>
      <c r="H32" s="334">
        <f>+G33+G32</f>
        <v>0</v>
      </c>
      <c r="I32" s="336">
        <v>0.33333333333333331</v>
      </c>
      <c r="J32" s="334">
        <f>+I32*H32</f>
        <v>0</v>
      </c>
      <c r="K32" s="333">
        <f>IF(J32=0,0,J32/$J$42)</f>
        <v>0</v>
      </c>
      <c r="L32" s="245"/>
      <c r="M32" s="245"/>
      <c r="N32" s="245"/>
      <c r="O32" s="245"/>
      <c r="P32" s="245"/>
      <c r="Q32" s="245"/>
      <c r="R32" s="320">
        <f>SUM(F32:F33)</f>
        <v>0</v>
      </c>
      <c r="S32" s="327">
        <f>K32</f>
        <v>0</v>
      </c>
      <c r="T32" s="245"/>
      <c r="U32" s="237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</row>
    <row r="33" spans="1:39" ht="22.05" customHeight="1" x14ac:dyDescent="0.3">
      <c r="A33" s="44"/>
      <c r="B33" s="387"/>
      <c r="C33" s="385"/>
      <c r="D33" s="394"/>
      <c r="E33" s="281"/>
      <c r="F33" s="282"/>
      <c r="G33" s="244">
        <f t="shared" si="1"/>
        <v>0</v>
      </c>
      <c r="H33" s="335"/>
      <c r="I33" s="337"/>
      <c r="J33" s="335"/>
      <c r="K33" s="333"/>
      <c r="L33" s="247"/>
      <c r="M33" s="247"/>
      <c r="N33" s="247"/>
      <c r="O33" s="247"/>
      <c r="P33" s="247"/>
      <c r="Q33" s="247"/>
      <c r="R33" s="321"/>
      <c r="S33" s="328"/>
      <c r="T33" s="247"/>
      <c r="U33" s="239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</row>
    <row r="34" spans="1:39" ht="22.05" customHeight="1" x14ac:dyDescent="0.3">
      <c r="A34" s="44"/>
      <c r="B34" s="386" t="s">
        <v>118</v>
      </c>
      <c r="C34" s="384" t="s">
        <v>3045</v>
      </c>
      <c r="D34" s="394"/>
      <c r="E34" s="281"/>
      <c r="F34" s="282"/>
      <c r="G34" s="244">
        <f t="shared" si="1"/>
        <v>0</v>
      </c>
      <c r="H34" s="334">
        <f>+G35+G34</f>
        <v>0</v>
      </c>
      <c r="I34" s="336">
        <f>2/3</f>
        <v>0.66666666666666663</v>
      </c>
      <c r="J34" s="334">
        <f>+I34*H34</f>
        <v>0</v>
      </c>
      <c r="K34" s="333">
        <f>IF(J34=0,0,J34/$J$42)</f>
        <v>0</v>
      </c>
      <c r="L34" s="246"/>
      <c r="M34" s="246"/>
      <c r="N34" s="246"/>
      <c r="O34" s="246"/>
      <c r="P34" s="246"/>
      <c r="Q34" s="246"/>
      <c r="R34" s="246"/>
      <c r="S34" s="246"/>
      <c r="T34" s="322">
        <f>SUM(F34:F35)</f>
        <v>0</v>
      </c>
      <c r="U34" s="323">
        <f>K34</f>
        <v>0</v>
      </c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</row>
    <row r="35" spans="1:39" ht="22.05" customHeight="1" x14ac:dyDescent="0.3">
      <c r="A35" s="44"/>
      <c r="B35" s="387"/>
      <c r="C35" s="385"/>
      <c r="D35" s="394"/>
      <c r="E35" s="281"/>
      <c r="F35" s="282"/>
      <c r="G35" s="244">
        <f t="shared" si="1"/>
        <v>0</v>
      </c>
      <c r="H35" s="335"/>
      <c r="I35" s="337"/>
      <c r="J35" s="335"/>
      <c r="K35" s="333"/>
      <c r="L35" s="246"/>
      <c r="M35" s="246"/>
      <c r="N35" s="246"/>
      <c r="O35" s="246"/>
      <c r="P35" s="246"/>
      <c r="Q35" s="246"/>
      <c r="R35" s="246"/>
      <c r="S35" s="246"/>
      <c r="T35" s="322"/>
      <c r="U35" s="323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</row>
    <row r="36" spans="1:39" ht="22.05" customHeight="1" x14ac:dyDescent="0.3">
      <c r="A36" s="44"/>
      <c r="B36" s="386" t="s">
        <v>117</v>
      </c>
      <c r="C36" s="384" t="s">
        <v>3046</v>
      </c>
      <c r="D36" s="394"/>
      <c r="E36" s="281"/>
      <c r="F36" s="282"/>
      <c r="G36" s="244">
        <f t="shared" si="1"/>
        <v>0</v>
      </c>
      <c r="H36" s="334">
        <f>+G37+G36</f>
        <v>0</v>
      </c>
      <c r="I36" s="390">
        <v>1</v>
      </c>
      <c r="J36" s="334">
        <f>+I36*H36</f>
        <v>0</v>
      </c>
      <c r="K36" s="333">
        <f>IF(J36=0,0,J36/$J$42)</f>
        <v>0</v>
      </c>
      <c r="L36" s="245"/>
      <c r="M36" s="245"/>
      <c r="N36" s="245"/>
      <c r="O36" s="245"/>
      <c r="P36" s="245"/>
      <c r="Q36" s="245"/>
      <c r="R36" s="245"/>
      <c r="S36" s="245"/>
      <c r="T36" s="320">
        <f>SUM(F36:F37)</f>
        <v>0</v>
      </c>
      <c r="U36" s="325">
        <f>K36</f>
        <v>0</v>
      </c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</row>
    <row r="37" spans="1:39" ht="22.05" customHeight="1" x14ac:dyDescent="0.3">
      <c r="A37" s="44"/>
      <c r="B37" s="387"/>
      <c r="C37" s="385"/>
      <c r="D37" s="394"/>
      <c r="E37" s="281"/>
      <c r="F37" s="282"/>
      <c r="G37" s="244">
        <f t="shared" si="1"/>
        <v>0</v>
      </c>
      <c r="H37" s="335"/>
      <c r="I37" s="391"/>
      <c r="J37" s="335"/>
      <c r="K37" s="333"/>
      <c r="L37" s="247"/>
      <c r="M37" s="247"/>
      <c r="N37" s="247"/>
      <c r="O37" s="247"/>
      <c r="P37" s="247"/>
      <c r="Q37" s="247"/>
      <c r="R37" s="247"/>
      <c r="S37" s="247"/>
      <c r="T37" s="321"/>
      <c r="U37" s="32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</row>
    <row r="38" spans="1:39" ht="22.05" customHeight="1" x14ac:dyDescent="0.3">
      <c r="A38" s="44"/>
      <c r="B38" s="386" t="s">
        <v>116</v>
      </c>
      <c r="C38" s="384" t="s">
        <v>3047</v>
      </c>
      <c r="D38" s="394"/>
      <c r="E38" s="281"/>
      <c r="F38" s="282"/>
      <c r="G38" s="244">
        <f t="shared" si="1"/>
        <v>0</v>
      </c>
      <c r="H38" s="350">
        <f>+G38+G39+G40+G41</f>
        <v>0</v>
      </c>
      <c r="I38" s="336">
        <v>0.66666666666666663</v>
      </c>
      <c r="J38" s="334">
        <f>+I38*H38</f>
        <v>0</v>
      </c>
      <c r="K38" s="333">
        <f>IF(J38=0,0,J38/$J$42)</f>
        <v>0</v>
      </c>
      <c r="L38" s="246"/>
      <c r="M38" s="246"/>
      <c r="N38" s="246"/>
      <c r="O38" s="246"/>
      <c r="P38" s="246"/>
      <c r="Q38" s="246"/>
      <c r="R38" s="246"/>
      <c r="S38" s="246"/>
      <c r="T38" s="322">
        <f>SUM(F38:F41)</f>
        <v>0</v>
      </c>
      <c r="U38" s="323">
        <f>K38</f>
        <v>0</v>
      </c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</row>
    <row r="39" spans="1:39" ht="22.05" customHeight="1" x14ac:dyDescent="0.3">
      <c r="A39" s="44"/>
      <c r="B39" s="388"/>
      <c r="C39" s="389"/>
      <c r="D39" s="394"/>
      <c r="E39" s="281"/>
      <c r="F39" s="282"/>
      <c r="G39" s="244">
        <f t="shared" si="1"/>
        <v>0</v>
      </c>
      <c r="H39" s="350"/>
      <c r="I39" s="392"/>
      <c r="J39" s="338"/>
      <c r="K39" s="333"/>
      <c r="L39" s="246"/>
      <c r="M39" s="246"/>
      <c r="N39" s="246"/>
      <c r="O39" s="246"/>
      <c r="P39" s="246"/>
      <c r="Q39" s="246"/>
      <c r="R39" s="246"/>
      <c r="S39" s="246"/>
      <c r="T39" s="322"/>
      <c r="U39" s="323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</row>
    <row r="40" spans="1:39" ht="22.05" customHeight="1" x14ac:dyDescent="0.3">
      <c r="A40" s="44"/>
      <c r="B40" s="388"/>
      <c r="C40" s="389"/>
      <c r="D40" s="394"/>
      <c r="E40" s="281"/>
      <c r="F40" s="282"/>
      <c r="G40" s="244">
        <f t="shared" si="1"/>
        <v>0</v>
      </c>
      <c r="H40" s="350"/>
      <c r="I40" s="392"/>
      <c r="J40" s="338"/>
      <c r="K40" s="333"/>
      <c r="L40" s="246"/>
      <c r="M40" s="246"/>
      <c r="N40" s="246"/>
      <c r="O40" s="246"/>
      <c r="P40" s="246"/>
      <c r="Q40" s="246"/>
      <c r="R40" s="246"/>
      <c r="S40" s="246"/>
      <c r="T40" s="322"/>
      <c r="U40" s="323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</row>
    <row r="41" spans="1:39" ht="22.05" customHeight="1" x14ac:dyDescent="0.3">
      <c r="A41" s="44"/>
      <c r="B41" s="387"/>
      <c r="C41" s="385"/>
      <c r="D41" s="395"/>
      <c r="E41" s="281"/>
      <c r="F41" s="282"/>
      <c r="G41" s="244">
        <f t="shared" si="1"/>
        <v>0</v>
      </c>
      <c r="H41" s="350"/>
      <c r="I41" s="337"/>
      <c r="J41" s="335"/>
      <c r="K41" s="333"/>
      <c r="L41" s="247"/>
      <c r="M41" s="247"/>
      <c r="N41" s="247"/>
      <c r="O41" s="247"/>
      <c r="P41" s="247"/>
      <c r="Q41" s="247"/>
      <c r="R41" s="247"/>
      <c r="S41" s="247"/>
      <c r="T41" s="321"/>
      <c r="U41" s="32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</row>
    <row r="42" spans="1:39" ht="25.05" customHeight="1" x14ac:dyDescent="0.3">
      <c r="A42" s="44"/>
      <c r="B42" s="241" t="s">
        <v>115</v>
      </c>
      <c r="C42" s="248" t="s">
        <v>114</v>
      </c>
      <c r="D42" s="248"/>
      <c r="E42" s="249" t="s">
        <v>3071</v>
      </c>
      <c r="F42" s="262">
        <f>SUM(F15:F41)</f>
        <v>0</v>
      </c>
      <c r="G42" s="250"/>
      <c r="H42" s="251"/>
      <c r="I42" s="249" t="s">
        <v>3072</v>
      </c>
      <c r="J42" s="262">
        <f>SUM(J15:J41)</f>
        <v>0</v>
      </c>
      <c r="K42" s="273">
        <f>SUM(K15:K41)</f>
        <v>0</v>
      </c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</row>
    <row r="43" spans="1:39" x14ac:dyDescent="0.25">
      <c r="A43" s="44"/>
      <c r="B43" s="242"/>
      <c r="C43" s="53"/>
      <c r="D43" s="53"/>
      <c r="E43" s="48"/>
      <c r="F43" s="48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</row>
    <row r="44" spans="1:39" ht="30" customHeight="1" x14ac:dyDescent="0.25">
      <c r="A44" s="44"/>
      <c r="B44" s="243">
        <v>13</v>
      </c>
      <c r="C44" s="252" t="s">
        <v>112</v>
      </c>
      <c r="D44" s="263"/>
      <c r="E44" s="368" t="s">
        <v>111</v>
      </c>
      <c r="F44" s="369"/>
      <c r="G44" s="369"/>
      <c r="H44" s="358">
        <f>J42</f>
        <v>0</v>
      </c>
      <c r="I44" s="358"/>
      <c r="J44" s="253" t="s">
        <v>110</v>
      </c>
      <c r="K44" s="48"/>
      <c r="L44" s="53"/>
      <c r="M44" s="53"/>
      <c r="N44" s="53"/>
      <c r="O44" s="53"/>
      <c r="P44" s="53"/>
      <c r="Q44" s="53"/>
      <c r="R44" s="53"/>
      <c r="S44" s="53"/>
      <c r="T44" s="53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</row>
    <row r="45" spans="1:39" ht="30" customHeight="1" x14ac:dyDescent="0.25">
      <c r="A45" s="44"/>
      <c r="B45" s="260" t="s">
        <v>113</v>
      </c>
      <c r="C45" s="252" t="s">
        <v>108</v>
      </c>
      <c r="D45" s="267"/>
      <c r="E45" s="370" t="s">
        <v>107</v>
      </c>
      <c r="F45" s="371"/>
      <c r="G45" s="372"/>
      <c r="H45" s="359">
        <f>+IF(F42=0,0,H44/F42)</f>
        <v>0</v>
      </c>
      <c r="I45" s="360"/>
      <c r="J45" s="254" t="s">
        <v>106</v>
      </c>
      <c r="K45" s="48"/>
      <c r="L45" s="53"/>
      <c r="M45" s="53"/>
      <c r="N45" s="53"/>
      <c r="O45" s="53"/>
      <c r="P45" s="53"/>
      <c r="Q45" s="53"/>
      <c r="R45" s="53"/>
      <c r="S45" s="53"/>
      <c r="T45" s="53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</row>
    <row r="46" spans="1:39" ht="30" customHeight="1" x14ac:dyDescent="0.25">
      <c r="A46" s="44"/>
      <c r="B46" s="261" t="s">
        <v>109</v>
      </c>
      <c r="C46" s="252" t="s">
        <v>104</v>
      </c>
      <c r="D46" s="267"/>
      <c r="E46" s="370" t="s">
        <v>103</v>
      </c>
      <c r="F46" s="371"/>
      <c r="G46" s="372"/>
      <c r="H46" s="361">
        <v>0</v>
      </c>
      <c r="I46" s="362"/>
      <c r="J46" s="255" t="s">
        <v>102</v>
      </c>
      <c r="K46" s="48"/>
      <c r="L46" s="53"/>
      <c r="M46" s="53"/>
      <c r="N46" s="53"/>
      <c r="O46" s="53"/>
      <c r="P46" s="53"/>
      <c r="Q46" s="53"/>
      <c r="R46" s="53"/>
      <c r="S46" s="53"/>
      <c r="T46" s="53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</row>
    <row r="47" spans="1:39" ht="30" customHeight="1" thickBot="1" x14ac:dyDescent="0.3">
      <c r="A47" s="44"/>
      <c r="B47" s="261" t="s">
        <v>105</v>
      </c>
      <c r="C47" s="252" t="s">
        <v>101</v>
      </c>
      <c r="D47" s="267"/>
      <c r="E47" s="370" t="s">
        <v>100</v>
      </c>
      <c r="F47" s="371"/>
      <c r="G47" s="372"/>
      <c r="H47" s="363">
        <f>+IF(F42=0,0,H46/F42)</f>
        <v>0</v>
      </c>
      <c r="I47" s="364"/>
      <c r="J47" s="255" t="s">
        <v>99</v>
      </c>
      <c r="K47" s="48"/>
      <c r="L47" s="53"/>
      <c r="M47" s="53"/>
      <c r="N47" s="53"/>
      <c r="O47" s="53"/>
      <c r="P47" s="53"/>
      <c r="Q47" s="53"/>
      <c r="R47" s="53"/>
      <c r="S47" s="53"/>
      <c r="T47" s="53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</row>
    <row r="48" spans="1:39" ht="17.25" customHeight="1" x14ac:dyDescent="0.25">
      <c r="A48" s="44"/>
      <c r="B48" s="365">
        <v>17</v>
      </c>
      <c r="C48" s="367" t="s">
        <v>98</v>
      </c>
      <c r="D48" s="263"/>
      <c r="E48" s="256" t="s">
        <v>3073</v>
      </c>
      <c r="F48" s="257"/>
      <c r="G48" s="258"/>
      <c r="H48" s="373">
        <f>+IF(H47&lt;1.0001,H45*100," ")</f>
        <v>0</v>
      </c>
      <c r="I48" s="374"/>
      <c r="J48" s="259"/>
      <c r="K48" s="48"/>
      <c r="L48" s="59"/>
      <c r="M48" s="53"/>
      <c r="N48" s="53"/>
      <c r="O48" s="53"/>
      <c r="P48" s="53"/>
      <c r="Q48" s="53"/>
      <c r="R48" s="53"/>
      <c r="S48" s="53"/>
      <c r="T48" s="53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</row>
    <row r="49" spans="1:39" ht="18.75" customHeight="1" x14ac:dyDescent="0.25">
      <c r="A49" s="44"/>
      <c r="B49" s="366"/>
      <c r="C49" s="367"/>
      <c r="D49" s="267"/>
      <c r="E49" s="375" t="s">
        <v>3074</v>
      </c>
      <c r="F49" s="376"/>
      <c r="G49" s="376"/>
      <c r="H49" s="377" t="str">
        <f>+IF(H47&lt;1," ",IF(H47&gt;4," ",H45*300/(H47+2)))</f>
        <v xml:space="preserve"> </v>
      </c>
      <c r="I49" s="378"/>
      <c r="J49" s="259"/>
      <c r="K49" s="48"/>
      <c r="L49" s="53"/>
      <c r="M49" s="53"/>
      <c r="N49" s="53"/>
      <c r="O49" s="53"/>
      <c r="P49" s="53"/>
      <c r="Q49" s="53"/>
      <c r="R49" s="53"/>
      <c r="S49" s="53"/>
      <c r="T49" s="53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</row>
    <row r="50" spans="1:39" ht="20.25" customHeight="1" thickBot="1" x14ac:dyDescent="0.3">
      <c r="A50" s="44"/>
      <c r="B50" s="366"/>
      <c r="C50" s="367"/>
      <c r="D50" s="267"/>
      <c r="E50" s="375" t="s">
        <v>3075</v>
      </c>
      <c r="F50" s="376"/>
      <c r="G50" s="376"/>
      <c r="H50" s="379" t="str">
        <f>IF(H47&gt;3.9999,H45*50," ")</f>
        <v xml:space="preserve"> </v>
      </c>
      <c r="I50" s="380"/>
      <c r="J50" s="259"/>
      <c r="K50" s="48"/>
      <c r="L50" s="53"/>
      <c r="M50" s="53"/>
      <c r="N50" s="53"/>
      <c r="O50" s="53"/>
      <c r="P50" s="53"/>
      <c r="Q50" s="53"/>
      <c r="R50" s="53"/>
      <c r="S50" s="53"/>
      <c r="T50" s="53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</row>
    <row r="51" spans="1:39" ht="7.5" customHeight="1" x14ac:dyDescent="0.25">
      <c r="A51" s="44"/>
      <c r="B51" s="65"/>
      <c r="C51" s="45"/>
      <c r="D51" s="45"/>
      <c r="E51" s="73"/>
      <c r="F51" s="65"/>
      <c r="G51" s="45"/>
      <c r="H51" s="65"/>
      <c r="I51" s="65"/>
      <c r="J51" s="73"/>
      <c r="K51" s="65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</row>
    <row r="52" spans="1:39" ht="28.95" customHeight="1" thickBot="1" x14ac:dyDescent="0.3">
      <c r="A52" s="44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</row>
    <row r="53" spans="1:39" s="270" customFormat="1" ht="30" customHeight="1" x14ac:dyDescent="0.3">
      <c r="A53" s="269"/>
      <c r="B53" s="274" t="s">
        <v>97</v>
      </c>
      <c r="C53" s="275" t="s">
        <v>96</v>
      </c>
      <c r="D53" s="275"/>
      <c r="E53" s="276"/>
      <c r="F53" s="277"/>
      <c r="G53" s="277"/>
      <c r="H53" s="278"/>
      <c r="I53" s="279"/>
      <c r="J53" s="277"/>
      <c r="K53" s="280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269"/>
      <c r="Y53" s="269"/>
      <c r="Z53" s="269"/>
      <c r="AA53" s="269"/>
      <c r="AB53" s="269"/>
      <c r="AC53" s="269"/>
      <c r="AD53" s="269"/>
      <c r="AE53" s="269"/>
      <c r="AF53" s="269"/>
      <c r="AG53" s="269"/>
      <c r="AH53" s="269"/>
      <c r="AI53" s="269"/>
      <c r="AJ53" s="269"/>
      <c r="AK53" s="269"/>
      <c r="AL53" s="269"/>
      <c r="AM53" s="269"/>
    </row>
    <row r="54" spans="1:39" ht="44.25" customHeight="1" x14ac:dyDescent="0.25">
      <c r="A54" s="44"/>
      <c r="B54" s="381" t="s">
        <v>3084</v>
      </c>
      <c r="C54" s="382"/>
      <c r="D54" s="382"/>
      <c r="E54" s="382"/>
      <c r="F54" s="382"/>
      <c r="G54" s="382"/>
      <c r="H54" s="382"/>
      <c r="I54" s="382"/>
      <c r="J54" s="382"/>
      <c r="K54" s="383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</row>
    <row r="55" spans="1:39" ht="12" customHeight="1" x14ac:dyDescent="0.25">
      <c r="A55" s="44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</row>
    <row r="56" spans="1:39" ht="12" customHeight="1" x14ac:dyDescent="0.25">
      <c r="A56" s="44"/>
      <c r="B56" s="352" t="s">
        <v>95</v>
      </c>
      <c r="C56" s="272" t="s">
        <v>94</v>
      </c>
      <c r="D56" s="272"/>
      <c r="E56" s="72"/>
      <c r="F56" s="45"/>
      <c r="K56" s="45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</row>
    <row r="57" spans="1:39" ht="12" customHeight="1" x14ac:dyDescent="0.25">
      <c r="A57" s="44"/>
      <c r="B57" s="353"/>
      <c r="C57" s="221" t="s">
        <v>93</v>
      </c>
      <c r="D57" s="221"/>
      <c r="E57" s="72"/>
      <c r="F57" s="45"/>
      <c r="G57" s="69" t="s">
        <v>92</v>
      </c>
      <c r="I57" s="54"/>
      <c r="J57" s="54"/>
      <c r="K57" s="45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</row>
    <row r="58" spans="1:39" ht="12" customHeight="1" x14ac:dyDescent="0.25">
      <c r="A58" s="44"/>
      <c r="B58" s="353"/>
      <c r="C58" s="45"/>
      <c r="D58" s="45"/>
      <c r="E58" s="72"/>
      <c r="F58" s="45"/>
      <c r="G58" s="44" t="s">
        <v>91</v>
      </c>
      <c r="I58" s="54"/>
      <c r="J58" s="54"/>
      <c r="K58" s="45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</row>
    <row r="59" spans="1:39" ht="12" customHeight="1" x14ac:dyDescent="0.25">
      <c r="A59" s="44"/>
      <c r="B59" s="353"/>
      <c r="C59" s="45"/>
      <c r="D59" s="45"/>
      <c r="E59" s="72"/>
      <c r="F59" s="45"/>
      <c r="G59" s="44" t="s">
        <v>90</v>
      </c>
      <c r="I59" s="54"/>
      <c r="J59" s="54"/>
      <c r="K59" s="45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</row>
    <row r="60" spans="1:39" ht="16.5" customHeight="1" x14ac:dyDescent="0.25">
      <c r="A60" s="44"/>
      <c r="B60" s="353"/>
      <c r="C60" s="45"/>
      <c r="D60" s="45"/>
      <c r="E60" s="72"/>
      <c r="F60" s="45"/>
      <c r="G60" s="44"/>
      <c r="I60" s="54"/>
      <c r="J60" s="54"/>
      <c r="K60" s="45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</row>
    <row r="61" spans="1:39" ht="12" customHeight="1" x14ac:dyDescent="0.25">
      <c r="A61" s="44"/>
      <c r="B61" s="353"/>
      <c r="C61" s="45"/>
      <c r="D61" s="45"/>
      <c r="E61" s="72"/>
      <c r="F61" s="45"/>
      <c r="I61" s="54"/>
      <c r="J61" s="54"/>
      <c r="K61" s="45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</row>
    <row r="62" spans="1:39" ht="12" customHeight="1" x14ac:dyDescent="0.25">
      <c r="A62" s="44"/>
      <c r="B62" s="353"/>
      <c r="C62" s="45" t="s">
        <v>89</v>
      </c>
      <c r="D62" s="45"/>
      <c r="E62" s="67">
        <f>INDEX('Liste des communes'!B2:C3355,'Liste des communes'!E1,2)</f>
        <v>-10</v>
      </c>
      <c r="F62" s="45" t="s">
        <v>59</v>
      </c>
      <c r="G62" s="69" t="s">
        <v>88</v>
      </c>
      <c r="I62" s="71"/>
      <c r="J62" s="71"/>
      <c r="K62" s="45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</row>
    <row r="63" spans="1:39" ht="12" customHeight="1" x14ac:dyDescent="0.25">
      <c r="A63" s="44"/>
      <c r="B63" s="353"/>
      <c r="C63" s="45" t="s">
        <v>87</v>
      </c>
      <c r="D63" s="45"/>
      <c r="E63" s="46">
        <f>INDEX('Liste des communes'!B2:C3355,'Liste des communes'!E1,1)</f>
        <v>2281.0909999999999</v>
      </c>
      <c r="F63" s="45"/>
      <c r="G63" s="69" t="s">
        <v>86</v>
      </c>
      <c r="I63" s="71"/>
      <c r="J63" s="71"/>
      <c r="K63" s="45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</row>
    <row r="64" spans="1:39" ht="12" customHeight="1" x14ac:dyDescent="0.25">
      <c r="A64" s="44"/>
      <c r="B64" s="354"/>
      <c r="C64" s="45" t="s">
        <v>85</v>
      </c>
      <c r="D64" s="45"/>
      <c r="E64" s="70">
        <f>15-E63/E65</f>
        <v>5.5740041322314049</v>
      </c>
      <c r="F64" s="45" t="s">
        <v>59</v>
      </c>
      <c r="G64" s="69" t="s">
        <v>84</v>
      </c>
      <c r="I64" s="54"/>
      <c r="J64" s="54"/>
      <c r="K64" s="45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</row>
    <row r="65" spans="1:39" ht="12" customHeight="1" x14ac:dyDescent="0.25">
      <c r="A65" s="44"/>
      <c r="B65" s="355"/>
      <c r="C65" s="45" t="s">
        <v>83</v>
      </c>
      <c r="D65" s="45"/>
      <c r="E65" s="67">
        <v>242</v>
      </c>
      <c r="F65" s="45" t="s">
        <v>82</v>
      </c>
      <c r="G65" s="44" t="s">
        <v>81</v>
      </c>
      <c r="H65" s="54"/>
      <c r="I65" s="54"/>
      <c r="J65" s="54"/>
      <c r="K65" s="45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</row>
    <row r="66" spans="1:39" ht="12" customHeight="1" x14ac:dyDescent="0.2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</row>
    <row r="67" spans="1:39" ht="12" customHeight="1" x14ac:dyDescent="0.2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</row>
    <row r="68" spans="1:39" ht="12" customHeight="1" x14ac:dyDescent="0.25">
      <c r="A68" s="44"/>
      <c r="B68" s="352" t="s">
        <v>80</v>
      </c>
      <c r="C68" s="272" t="s">
        <v>79</v>
      </c>
      <c r="D68" s="272"/>
      <c r="E68" s="44"/>
      <c r="F68" s="44"/>
      <c r="G68" s="65" t="s">
        <v>78</v>
      </c>
      <c r="K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</row>
    <row r="69" spans="1:39" x14ac:dyDescent="0.25">
      <c r="A69" s="44"/>
      <c r="B69" s="354"/>
      <c r="G69" s="58" t="s">
        <v>77</v>
      </c>
      <c r="H69" s="56" t="s">
        <v>76</v>
      </c>
      <c r="I69" s="56" t="s">
        <v>75</v>
      </c>
      <c r="J69" s="56" t="s">
        <v>74</v>
      </c>
      <c r="K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</row>
    <row r="70" spans="1:39" x14ac:dyDescent="0.25">
      <c r="A70" s="44"/>
      <c r="B70" s="354"/>
      <c r="C70" s="45" t="s">
        <v>73</v>
      </c>
      <c r="D70" s="45"/>
      <c r="E70" s="106">
        <v>20</v>
      </c>
      <c r="F70" s="45" t="s">
        <v>72</v>
      </c>
      <c r="G70" s="56" t="s">
        <v>71</v>
      </c>
      <c r="H70" s="56" t="s">
        <v>70</v>
      </c>
      <c r="I70" s="56" t="s">
        <v>69</v>
      </c>
      <c r="J70" s="56" t="s">
        <v>69</v>
      </c>
      <c r="K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</row>
    <row r="71" spans="1:39" x14ac:dyDescent="0.25">
      <c r="A71" s="44"/>
      <c r="B71" s="356"/>
      <c r="C71" s="45" t="s">
        <v>68</v>
      </c>
      <c r="D71" s="45"/>
      <c r="E71" s="106">
        <v>6</v>
      </c>
      <c r="F71" s="45" t="s">
        <v>63</v>
      </c>
      <c r="G71" s="56" t="s">
        <v>67</v>
      </c>
      <c r="H71" s="56" t="s">
        <v>61</v>
      </c>
      <c r="I71" s="56" t="s">
        <v>66</v>
      </c>
      <c r="J71" s="56" t="s">
        <v>65</v>
      </c>
      <c r="K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</row>
    <row r="72" spans="1:39" x14ac:dyDescent="0.25">
      <c r="A72" s="44"/>
      <c r="B72" s="356"/>
      <c r="C72" s="45" t="s">
        <v>64</v>
      </c>
      <c r="D72" s="45"/>
      <c r="E72" s="106">
        <v>3</v>
      </c>
      <c r="F72" s="45" t="s">
        <v>63</v>
      </c>
      <c r="G72" s="56" t="s">
        <v>61</v>
      </c>
      <c r="H72" s="56" t="s">
        <v>62</v>
      </c>
      <c r="I72" s="56" t="s">
        <v>61</v>
      </c>
      <c r="J72" s="56" t="s">
        <v>61</v>
      </c>
      <c r="K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</row>
    <row r="73" spans="1:39" x14ac:dyDescent="0.25">
      <c r="A73" s="44"/>
      <c r="B73" s="68"/>
      <c r="C73" s="45" t="s">
        <v>60</v>
      </c>
      <c r="D73" s="45"/>
      <c r="E73" s="106">
        <f>+E70-E71-E72</f>
        <v>11</v>
      </c>
      <c r="F73" s="45" t="s">
        <v>59</v>
      </c>
      <c r="G73" s="66" t="s">
        <v>58</v>
      </c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</row>
    <row r="74" spans="1:39" ht="13.5" customHeight="1" x14ac:dyDescent="0.25">
      <c r="A74" s="44"/>
      <c r="B74" s="44"/>
      <c r="C74" s="44"/>
      <c r="D74" s="44"/>
      <c r="E74" s="44"/>
      <c r="F74" s="44"/>
      <c r="G74" s="60" t="s">
        <v>57</v>
      </c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</row>
    <row r="75" spans="1:39" ht="13.5" customHeight="1" x14ac:dyDescent="0.25">
      <c r="A75" s="44"/>
      <c r="B75" s="44"/>
      <c r="C75" s="44"/>
      <c r="D75" s="44"/>
      <c r="E75" s="44"/>
      <c r="F75" s="44"/>
      <c r="G75" s="60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</row>
    <row r="76" spans="1:39" ht="13.5" customHeight="1" x14ac:dyDescent="0.25">
      <c r="A76" s="44"/>
      <c r="B76" s="352" t="s">
        <v>49</v>
      </c>
      <c r="C76" s="272" t="s">
        <v>56</v>
      </c>
      <c r="D76" s="272"/>
      <c r="E76" s="44"/>
      <c r="F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</row>
    <row r="77" spans="1:39" ht="13.5" customHeight="1" x14ac:dyDescent="0.25">
      <c r="A77" s="44"/>
      <c r="B77" s="353"/>
      <c r="C77" s="65"/>
      <c r="D77" s="65"/>
      <c r="E77" s="44"/>
      <c r="F77" s="44"/>
      <c r="G77" s="64" t="s">
        <v>55</v>
      </c>
      <c r="H77" s="56" t="s">
        <v>35</v>
      </c>
      <c r="I77" s="63" t="s">
        <v>54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</row>
    <row r="78" spans="1:39" ht="13.5" customHeight="1" x14ac:dyDescent="0.25">
      <c r="A78" s="44"/>
      <c r="B78" s="354"/>
      <c r="C78" s="45" t="s">
        <v>53</v>
      </c>
      <c r="D78" s="45"/>
      <c r="E78" s="205">
        <v>0.3</v>
      </c>
      <c r="F78" s="45" t="s">
        <v>51</v>
      </c>
      <c r="G78" s="56">
        <f>0.6/20</f>
        <v>0.03</v>
      </c>
      <c r="H78" s="62">
        <f>AVERAGE(G78,I78)</f>
        <v>0.16499999999999998</v>
      </c>
      <c r="I78" s="62">
        <f>6/20</f>
        <v>0.3</v>
      </c>
      <c r="J78" s="108" t="s">
        <v>2937</v>
      </c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</row>
    <row r="79" spans="1:39" ht="13.5" customHeight="1" x14ac:dyDescent="0.25">
      <c r="A79" s="44"/>
      <c r="B79" s="354"/>
      <c r="C79" s="45" t="s">
        <v>52</v>
      </c>
      <c r="D79" s="45"/>
      <c r="E79" s="106">
        <v>0.3</v>
      </c>
      <c r="F79" s="45" t="s">
        <v>51</v>
      </c>
      <c r="G79" s="60" t="s">
        <v>2933</v>
      </c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</row>
    <row r="80" spans="1:39" ht="13.5" customHeight="1" x14ac:dyDescent="0.25">
      <c r="A80" s="44"/>
      <c r="B80" s="357"/>
      <c r="C80" s="45" t="s">
        <v>50</v>
      </c>
      <c r="D80" s="45"/>
      <c r="E80" s="205">
        <v>0</v>
      </c>
      <c r="F80" s="45" t="s">
        <v>20</v>
      </c>
      <c r="G80" s="60" t="s">
        <v>2932</v>
      </c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</row>
    <row r="81" spans="1:39" ht="13.5" customHeight="1" x14ac:dyDescent="0.25">
      <c r="A81" s="44"/>
      <c r="B81" s="61"/>
      <c r="C81" s="45"/>
      <c r="D81" s="45"/>
      <c r="E81" s="45"/>
      <c r="F81" s="44"/>
      <c r="G81" s="60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</row>
    <row r="82" spans="1:39" x14ac:dyDescent="0.25">
      <c r="A82" s="44"/>
      <c r="B82" s="44"/>
      <c r="C82" s="44"/>
      <c r="D82" s="44"/>
      <c r="E82" s="44"/>
      <c r="F82" s="44"/>
      <c r="G82" s="44"/>
      <c r="H82" s="45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</row>
    <row r="83" spans="1:39" x14ac:dyDescent="0.25">
      <c r="A83" s="44"/>
      <c r="B83" s="352" t="s">
        <v>49</v>
      </c>
      <c r="C83" s="272" t="s">
        <v>48</v>
      </c>
      <c r="D83" s="272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</row>
    <row r="84" spans="1:39" x14ac:dyDescent="0.25">
      <c r="A84" s="44"/>
      <c r="B84" s="354"/>
      <c r="C84" s="45" t="s">
        <v>47</v>
      </c>
      <c r="D84" s="45"/>
      <c r="E84" s="46">
        <f>0.34*(E78+E79)*H46*(E70-E62)/1000</f>
        <v>0</v>
      </c>
      <c r="F84" s="44" t="s">
        <v>41</v>
      </c>
      <c r="G84" s="45" t="s">
        <v>46</v>
      </c>
      <c r="I84" s="44"/>
      <c r="J84" s="44"/>
      <c r="K84" s="44"/>
      <c r="L84" s="59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</row>
    <row r="85" spans="1:39" x14ac:dyDescent="0.25">
      <c r="A85" s="44"/>
      <c r="B85" s="354"/>
      <c r="C85" s="45" t="s">
        <v>45</v>
      </c>
      <c r="D85" s="45"/>
      <c r="E85" s="46">
        <f>+H44*(E70-E62)/1000</f>
        <v>0</v>
      </c>
      <c r="F85" s="44" t="s">
        <v>44</v>
      </c>
      <c r="G85" s="45" t="s">
        <v>43</v>
      </c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</row>
    <row r="86" spans="1:39" x14ac:dyDescent="0.25">
      <c r="A86" s="44"/>
      <c r="B86" s="357"/>
      <c r="C86" s="45" t="s">
        <v>42</v>
      </c>
      <c r="D86" s="45"/>
      <c r="E86" s="46">
        <f>(+E85+E84)</f>
        <v>0</v>
      </c>
      <c r="F86" s="44" t="s">
        <v>41</v>
      </c>
      <c r="G86" s="45" t="s">
        <v>40</v>
      </c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</row>
    <row r="87" spans="1:39" x14ac:dyDescent="0.25">
      <c r="A87" s="44"/>
      <c r="B87" s="44"/>
      <c r="C87" s="44"/>
      <c r="D87" s="44"/>
      <c r="E87" s="44"/>
      <c r="F87" s="44"/>
      <c r="G87" s="45" t="s">
        <v>39</v>
      </c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</row>
    <row r="88" spans="1:39" x14ac:dyDescent="0.25">
      <c r="A88" s="44"/>
      <c r="B88" s="44"/>
      <c r="C88" s="44"/>
      <c r="D88" s="44"/>
      <c r="E88" s="44"/>
      <c r="F88" s="44"/>
      <c r="G88" s="45" t="s">
        <v>38</v>
      </c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</row>
    <row r="89" spans="1:39" x14ac:dyDescent="0.25">
      <c r="A89" s="44"/>
      <c r="B89" s="352" t="s">
        <v>37</v>
      </c>
      <c r="C89" s="272" t="s">
        <v>36</v>
      </c>
      <c r="D89" s="272"/>
      <c r="E89" s="44"/>
      <c r="F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</row>
    <row r="90" spans="1:39" s="57" customFormat="1" ht="30.6" x14ac:dyDescent="0.25">
      <c r="A90" s="44"/>
      <c r="B90" s="353"/>
      <c r="F90" s="44"/>
      <c r="G90" s="107" t="s">
        <v>2934</v>
      </c>
      <c r="H90" s="107" t="s">
        <v>2935</v>
      </c>
      <c r="I90" s="107" t="s">
        <v>2936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</row>
    <row r="91" spans="1:39" x14ac:dyDescent="0.25">
      <c r="A91" s="44"/>
      <c r="B91" s="354"/>
      <c r="C91" s="45" t="s">
        <v>34</v>
      </c>
      <c r="D91" s="45"/>
      <c r="E91" s="205">
        <v>0.65</v>
      </c>
      <c r="F91" s="45" t="s">
        <v>33</v>
      </c>
      <c r="G91" s="56">
        <v>0.65</v>
      </c>
      <c r="H91" s="56">
        <v>0.75</v>
      </c>
      <c r="I91" s="56">
        <v>0.85</v>
      </c>
      <c r="J91" s="108" t="s">
        <v>2937</v>
      </c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</row>
    <row r="92" spans="1:39" x14ac:dyDescent="0.25">
      <c r="A92" s="44"/>
      <c r="B92" s="52"/>
      <c r="C92" s="45"/>
      <c r="D92" s="45"/>
      <c r="E92" s="55"/>
      <c r="F92" s="45"/>
      <c r="G92" s="45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</row>
    <row r="93" spans="1:39" x14ac:dyDescent="0.25">
      <c r="A93" s="44"/>
      <c r="B93" s="52"/>
      <c r="E93" s="44"/>
      <c r="F93" s="44"/>
      <c r="G93" s="54" t="s">
        <v>32</v>
      </c>
      <c r="I93" s="54" t="s">
        <v>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</row>
    <row r="94" spans="1:39" x14ac:dyDescent="0.25">
      <c r="A94" s="44"/>
      <c r="B94" s="52"/>
      <c r="C94" s="53" t="s">
        <v>30</v>
      </c>
      <c r="D94" s="53"/>
      <c r="E94" s="46">
        <f>+J24*(E$73-E$64)*E$65*24/(1000)</f>
        <v>0</v>
      </c>
      <c r="F94" s="44" t="s">
        <v>23</v>
      </c>
      <c r="G94" s="47" t="str">
        <f t="shared" ref="G94:G99" si="2">+IF(E$101=0,"",E94/E$101)</f>
        <v/>
      </c>
      <c r="H94" s="44"/>
      <c r="I94" s="46">
        <f t="shared" ref="I94:I99" si="3">+E94/10</f>
        <v>0</v>
      </c>
      <c r="J94" s="45" t="s">
        <v>22</v>
      </c>
      <c r="K94" s="44"/>
      <c r="L94" s="44"/>
      <c r="N94" s="51" t="str">
        <f t="shared" ref="N94:N99" si="4">+G94</f>
        <v/>
      </c>
      <c r="O94" s="44" t="str">
        <f>+C94</f>
        <v xml:space="preserve">Toiture </v>
      </c>
      <c r="Q94" s="44"/>
      <c r="R94" s="44"/>
      <c r="S94" s="44"/>
      <c r="T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</row>
    <row r="95" spans="1:39" x14ac:dyDescent="0.25">
      <c r="A95" s="44"/>
      <c r="B95" s="52"/>
      <c r="C95" s="53" t="s">
        <v>21</v>
      </c>
      <c r="D95" s="53"/>
      <c r="E95" s="46">
        <f>+(J20+J34+J36+J38)*(E$73-E$64)*E$65*24/(1000)</f>
        <v>0</v>
      </c>
      <c r="F95" s="44" t="s">
        <v>23</v>
      </c>
      <c r="G95" s="47" t="str">
        <f t="shared" si="2"/>
        <v/>
      </c>
      <c r="H95" s="44"/>
      <c r="I95" s="46">
        <f t="shared" si="3"/>
        <v>0</v>
      </c>
      <c r="J95" s="45" t="s">
        <v>22</v>
      </c>
      <c r="K95" s="44"/>
      <c r="L95" s="44"/>
      <c r="N95" s="51" t="str">
        <f t="shared" si="4"/>
        <v/>
      </c>
      <c r="O95" s="44" t="str">
        <f>+C95</f>
        <v>Murs</v>
      </c>
      <c r="Q95" s="44"/>
      <c r="R95" s="44"/>
      <c r="S95" s="44"/>
      <c r="T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</row>
    <row r="96" spans="1:39" x14ac:dyDescent="0.25">
      <c r="A96" s="44"/>
      <c r="B96" s="52"/>
      <c r="C96" s="53" t="s">
        <v>29</v>
      </c>
      <c r="D96" s="53"/>
      <c r="E96" s="46">
        <f>+(J15+J18)*(E$73-E$64)*E$65*24/(1000)</f>
        <v>0</v>
      </c>
      <c r="F96" s="44" t="s">
        <v>23</v>
      </c>
      <c r="G96" s="47" t="str">
        <f t="shared" si="2"/>
        <v/>
      </c>
      <c r="H96" s="44"/>
      <c r="I96" s="46">
        <f t="shared" si="3"/>
        <v>0</v>
      </c>
      <c r="J96" s="45" t="s">
        <v>22</v>
      </c>
      <c r="K96" s="44"/>
      <c r="L96" s="44"/>
      <c r="N96" s="51" t="str">
        <f t="shared" si="4"/>
        <v/>
      </c>
      <c r="O96" s="44" t="s">
        <v>29</v>
      </c>
      <c r="Q96" s="44"/>
      <c r="R96" s="44"/>
      <c r="S96" s="44"/>
      <c r="T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</row>
    <row r="97" spans="1:39" x14ac:dyDescent="0.25">
      <c r="A97" s="44"/>
      <c r="B97" s="52"/>
      <c r="C97" s="53" t="s">
        <v>28</v>
      </c>
      <c r="D97" s="53"/>
      <c r="E97" s="46">
        <f>+(J26+J28+J30+J32)*(E$73-E$64)*E$65*24/(1000)</f>
        <v>0</v>
      </c>
      <c r="F97" s="44" t="s">
        <v>23</v>
      </c>
      <c r="G97" s="47" t="str">
        <f t="shared" si="2"/>
        <v/>
      </c>
      <c r="H97" s="44"/>
      <c r="I97" s="46">
        <f t="shared" si="3"/>
        <v>0</v>
      </c>
      <c r="J97" s="45" t="s">
        <v>22</v>
      </c>
      <c r="K97" s="44"/>
      <c r="L97" s="44"/>
      <c r="N97" s="51" t="str">
        <f t="shared" si="4"/>
        <v/>
      </c>
      <c r="O97" s="44" t="str">
        <f>+C97</f>
        <v>Planchers</v>
      </c>
      <c r="Q97" s="44"/>
      <c r="R97" s="44"/>
      <c r="S97" s="44"/>
      <c r="T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</row>
    <row r="98" spans="1:39" x14ac:dyDescent="0.25">
      <c r="A98" s="44"/>
      <c r="B98" s="52"/>
      <c r="C98" s="53" t="s">
        <v>27</v>
      </c>
      <c r="D98" s="53"/>
      <c r="E98" s="46">
        <f>+(0.34*H46*(E78+E79*(1-E80/100)))*(E$73-E$64)*E$65*24/(1000)</f>
        <v>0</v>
      </c>
      <c r="F98" s="44" t="s">
        <v>23</v>
      </c>
      <c r="G98" s="47" t="str">
        <f t="shared" si="2"/>
        <v/>
      </c>
      <c r="H98" s="44"/>
      <c r="I98" s="46">
        <f t="shared" si="3"/>
        <v>0</v>
      </c>
      <c r="J98" s="45" t="s">
        <v>22</v>
      </c>
      <c r="K98" s="44"/>
      <c r="L98" s="44"/>
      <c r="N98" s="51" t="str">
        <f t="shared" si="4"/>
        <v/>
      </c>
      <c r="O98" s="44" t="str">
        <f>+C98</f>
        <v>Ventilation</v>
      </c>
      <c r="Q98" s="44"/>
      <c r="R98" s="44"/>
      <c r="S98" s="44"/>
      <c r="T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</row>
    <row r="99" spans="1:39" x14ac:dyDescent="0.25">
      <c r="A99" s="44"/>
      <c r="B99" s="52"/>
      <c r="C99" s="53" t="s">
        <v>26</v>
      </c>
      <c r="D99" s="53"/>
      <c r="E99" s="46">
        <f>+SUM(E94:E98)*(1/E91-1)</f>
        <v>0</v>
      </c>
      <c r="F99" s="44" t="s">
        <v>23</v>
      </c>
      <c r="G99" s="47" t="str">
        <f t="shared" si="2"/>
        <v/>
      </c>
      <c r="H99" s="44"/>
      <c r="I99" s="46">
        <f t="shared" si="3"/>
        <v>0</v>
      </c>
      <c r="J99" s="45" t="s">
        <v>22</v>
      </c>
      <c r="K99" s="44"/>
      <c r="L99" s="44"/>
      <c r="N99" s="51" t="str">
        <f t="shared" si="4"/>
        <v/>
      </c>
      <c r="O99" s="44" t="s">
        <v>25</v>
      </c>
      <c r="Q99" s="44"/>
      <c r="R99" s="44"/>
      <c r="S99" s="44"/>
      <c r="T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</row>
    <row r="100" spans="1:39" x14ac:dyDescent="0.25">
      <c r="A100" s="44"/>
      <c r="B100" s="52"/>
      <c r="C100" s="44"/>
      <c r="D100" s="44"/>
      <c r="E100" s="50"/>
      <c r="F100" s="44"/>
      <c r="G100" s="51"/>
      <c r="H100" s="44"/>
      <c r="I100" s="50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</row>
    <row r="101" spans="1:39" x14ac:dyDescent="0.25">
      <c r="A101" s="44"/>
      <c r="B101" s="49"/>
      <c r="C101" s="48" t="s">
        <v>24</v>
      </c>
      <c r="D101" s="48"/>
      <c r="E101" s="46">
        <f>+SUM(E94:E99)</f>
        <v>0</v>
      </c>
      <c r="F101" s="44" t="s">
        <v>23</v>
      </c>
      <c r="G101" s="47">
        <f>+SUM(G94:G99)</f>
        <v>0</v>
      </c>
      <c r="H101" s="44"/>
      <c r="I101" s="46">
        <f>+SUM(I94:I99)</f>
        <v>0</v>
      </c>
      <c r="J101" s="45" t="s">
        <v>22</v>
      </c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</row>
    <row r="102" spans="1:39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</row>
    <row r="103" spans="1:39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</row>
    <row r="104" spans="1:39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</row>
    <row r="105" spans="1:39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</row>
    <row r="106" spans="1:39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</row>
    <row r="107" spans="1:39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</row>
    <row r="108" spans="1:39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</row>
    <row r="109" spans="1:39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</row>
  </sheetData>
  <sheetProtection password="DDC0" sheet="1" objects="1" scenarios="1" selectLockedCells="1"/>
  <mergeCells count="138">
    <mergeCell ref="B20:B23"/>
    <mergeCell ref="C20:C23"/>
    <mergeCell ref="H20:H23"/>
    <mergeCell ref="C13:D14"/>
    <mergeCell ref="G13:G14"/>
    <mergeCell ref="H13:H14"/>
    <mergeCell ref="I13:I14"/>
    <mergeCell ref="B24:B25"/>
    <mergeCell ref="C24:C25"/>
    <mergeCell ref="H24:H25"/>
    <mergeCell ref="I24:I25"/>
    <mergeCell ref="I20:I23"/>
    <mergeCell ref="C18:C19"/>
    <mergeCell ref="D15:D25"/>
    <mergeCell ref="B15:B17"/>
    <mergeCell ref="H18:H19"/>
    <mergeCell ref="B18:B19"/>
    <mergeCell ref="I18:I19"/>
    <mergeCell ref="B26:B27"/>
    <mergeCell ref="B28:B29"/>
    <mergeCell ref="B30:B31"/>
    <mergeCell ref="B32:B33"/>
    <mergeCell ref="I26:I27"/>
    <mergeCell ref="I28:I29"/>
    <mergeCell ref="H28:H29"/>
    <mergeCell ref="I30:I31"/>
    <mergeCell ref="H30:H31"/>
    <mergeCell ref="C34:C35"/>
    <mergeCell ref="B34:B35"/>
    <mergeCell ref="B38:B41"/>
    <mergeCell ref="C38:C41"/>
    <mergeCell ref="B36:B37"/>
    <mergeCell ref="C36:C37"/>
    <mergeCell ref="I36:I37"/>
    <mergeCell ref="J36:J37"/>
    <mergeCell ref="H38:H41"/>
    <mergeCell ref="I38:I41"/>
    <mergeCell ref="J38:J41"/>
    <mergeCell ref="H36:H37"/>
    <mergeCell ref="J34:J35"/>
    <mergeCell ref="I34:I35"/>
    <mergeCell ref="H34:H35"/>
    <mergeCell ref="D26:D41"/>
    <mergeCell ref="J26:J27"/>
    <mergeCell ref="J30:J31"/>
    <mergeCell ref="J28:J29"/>
    <mergeCell ref="H26:H27"/>
    <mergeCell ref="C32:C33"/>
    <mergeCell ref="C30:C31"/>
    <mergeCell ref="C28:C29"/>
    <mergeCell ref="C26:C27"/>
    <mergeCell ref="B89:B91"/>
    <mergeCell ref="B56:B65"/>
    <mergeCell ref="B68:B72"/>
    <mergeCell ref="B83:B86"/>
    <mergeCell ref="B76:B80"/>
    <mergeCell ref="H44:I44"/>
    <mergeCell ref="H45:I45"/>
    <mergeCell ref="H46:I46"/>
    <mergeCell ref="H47:I47"/>
    <mergeCell ref="B48:B50"/>
    <mergeCell ref="C48:C50"/>
    <mergeCell ref="E44:G44"/>
    <mergeCell ref="E45:G45"/>
    <mergeCell ref="E46:G46"/>
    <mergeCell ref="E47:G47"/>
    <mergeCell ref="H48:I48"/>
    <mergeCell ref="E50:G50"/>
    <mergeCell ref="E49:G49"/>
    <mergeCell ref="H49:I49"/>
    <mergeCell ref="H50:I50"/>
    <mergeCell ref="B54:K54"/>
    <mergeCell ref="J24:J25"/>
    <mergeCell ref="J32:J33"/>
    <mergeCell ref="H32:H33"/>
    <mergeCell ref="I32:I33"/>
    <mergeCell ref="M18:M19"/>
    <mergeCell ref="J20:J23"/>
    <mergeCell ref="J18:J19"/>
    <mergeCell ref="L10:U11"/>
    <mergeCell ref="L12:M12"/>
    <mergeCell ref="N12:O12"/>
    <mergeCell ref="P12:Q12"/>
    <mergeCell ref="R12:S12"/>
    <mergeCell ref="T12:U12"/>
    <mergeCell ref="J13:J14"/>
    <mergeCell ref="K13:K14"/>
    <mergeCell ref="C11:K11"/>
    <mergeCell ref="N20:N23"/>
    <mergeCell ref="C15:C17"/>
    <mergeCell ref="I15:I17"/>
    <mergeCell ref="H15:H17"/>
    <mergeCell ref="J15:J17"/>
    <mergeCell ref="K38:K41"/>
    <mergeCell ref="K28:K29"/>
    <mergeCell ref="K30:K31"/>
    <mergeCell ref="K32:K33"/>
    <mergeCell ref="K34:K35"/>
    <mergeCell ref="K36:K37"/>
    <mergeCell ref="K15:K17"/>
    <mergeCell ref="K18:K19"/>
    <mergeCell ref="K20:K23"/>
    <mergeCell ref="K24:K25"/>
    <mergeCell ref="K26:K27"/>
    <mergeCell ref="B1:I1"/>
    <mergeCell ref="T26:T27"/>
    <mergeCell ref="T28:T29"/>
    <mergeCell ref="T30:T31"/>
    <mergeCell ref="U38:U41"/>
    <mergeCell ref="T38:T41"/>
    <mergeCell ref="T36:T37"/>
    <mergeCell ref="T34:T35"/>
    <mergeCell ref="U26:U27"/>
    <mergeCell ref="U28:U29"/>
    <mergeCell ref="U30:U31"/>
    <mergeCell ref="U34:U35"/>
    <mergeCell ref="U36:U37"/>
    <mergeCell ref="O20:O23"/>
    <mergeCell ref="P24:P25"/>
    <mergeCell ref="Q24:Q25"/>
    <mergeCell ref="R32:R33"/>
    <mergeCell ref="S32:S33"/>
    <mergeCell ref="L15:L17"/>
    <mergeCell ref="M15:M17"/>
    <mergeCell ref="L18:L19"/>
    <mergeCell ref="B13:B14"/>
    <mergeCell ref="E13:E14"/>
    <mergeCell ref="F13:F14"/>
    <mergeCell ref="C9:K9"/>
    <mergeCell ref="R4:U4"/>
    <mergeCell ref="R5:U5"/>
    <mergeCell ref="R6:U6"/>
    <mergeCell ref="J4:Q4"/>
    <mergeCell ref="J5:Q5"/>
    <mergeCell ref="B4:I4"/>
    <mergeCell ref="B5:I5"/>
    <mergeCell ref="B6:I6"/>
    <mergeCell ref="J6:Q6"/>
  </mergeCells>
  <dataValidations count="3">
    <dataValidation type="list" allowBlank="1" showInputMessage="1" showErrorMessage="1" sqref="E91">
      <mc:AlternateContent xmlns:x12ac="http://schemas.microsoft.com/office/spreadsheetml/2011/1/ac" xmlns:mc="http://schemas.openxmlformats.org/markup-compatibility/2006">
        <mc:Choice Requires="x12ac">
          <x12ac:list>1,"0,85","0,75","0,65"</x12ac:list>
        </mc:Choice>
        <mc:Fallback>
          <formula1>"1,0,85,0,75,0,65"</formula1>
        </mc:Fallback>
      </mc:AlternateContent>
    </dataValidation>
    <dataValidation type="list" allowBlank="1" showInputMessage="1" showErrorMessage="1" sqref="E78">
      <mc:AlternateContent xmlns:x12ac="http://schemas.microsoft.com/office/spreadsheetml/2011/1/ac" xmlns:mc="http://schemas.openxmlformats.org/markup-compatibility/2006">
        <mc:Choice Requires="x12ac">
          <x12ac:list>"0,03","0,17","0,3"</x12ac:list>
        </mc:Choice>
        <mc:Fallback>
          <formula1>"0,03,0,17,0,3"</formula1>
        </mc:Fallback>
      </mc:AlternateContent>
    </dataValidation>
    <dataValidation type="list" allowBlank="1" showInputMessage="1" showErrorMessage="1" sqref="E80">
      <formula1>"0,50,65,75,85,95"</formula1>
    </dataValidation>
  </dataValidations>
  <pageMargins left="0.78740157499999996" right="0.78740157499999996" top="0.984251969" bottom="0.984251969" header="0.4921259845" footer="0.4921259845"/>
  <pageSetup paperSize="9" scale="86" fitToHeight="2" orientation="portrait" verticalDpi="355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List Box 1">
              <controlPr defaultSize="0" autoLine="0" autoPict="0">
                <anchor moveWithCells="1">
                  <from>
                    <xdr:col>2</xdr:col>
                    <xdr:colOff>1440180</xdr:colOff>
                    <xdr:row>56</xdr:row>
                    <xdr:rowOff>38100</xdr:rowOff>
                  </from>
                  <to>
                    <xdr:col>4</xdr:col>
                    <xdr:colOff>373380</xdr:colOff>
                    <xdr:row>59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3:D50"/>
  <sheetViews>
    <sheetView showGridLines="0" workbookViewId="0">
      <selection activeCell="J5" sqref="J5:Q5"/>
    </sheetView>
  </sheetViews>
  <sheetFormatPr baseColWidth="10" defaultColWidth="11.44140625" defaultRowHeight="13.2" x14ac:dyDescent="0.25"/>
  <cols>
    <col min="1" max="1" width="4.77734375" style="43" customWidth="1"/>
    <col min="2" max="2" width="47.21875" style="43" customWidth="1"/>
    <col min="3" max="3" width="18.21875" style="43" customWidth="1"/>
    <col min="4" max="16384" width="11.44140625" style="43"/>
  </cols>
  <sheetData>
    <row r="3" spans="2:4" x14ac:dyDescent="0.25">
      <c r="B3" s="43" t="s">
        <v>171</v>
      </c>
    </row>
    <row r="4" spans="2:4" x14ac:dyDescent="0.25">
      <c r="B4" s="43" t="s">
        <v>170</v>
      </c>
    </row>
    <row r="6" spans="2:4" x14ac:dyDescent="0.25">
      <c r="B6" s="86" t="s">
        <v>169</v>
      </c>
      <c r="C6" s="85" t="s">
        <v>168</v>
      </c>
    </row>
    <row r="8" spans="2:4" x14ac:dyDescent="0.25">
      <c r="B8" s="43" t="s">
        <v>167</v>
      </c>
      <c r="C8" s="83">
        <v>6</v>
      </c>
      <c r="D8" s="43" t="s">
        <v>128</v>
      </c>
    </row>
    <row r="9" spans="2:4" x14ac:dyDescent="0.25">
      <c r="B9" s="43" t="s">
        <v>166</v>
      </c>
      <c r="C9" s="83">
        <v>3</v>
      </c>
      <c r="D9" s="43" t="s">
        <v>128</v>
      </c>
    </row>
    <row r="10" spans="2:4" x14ac:dyDescent="0.25">
      <c r="B10" s="43" t="s">
        <v>165</v>
      </c>
      <c r="C10" s="83">
        <v>1.5</v>
      </c>
      <c r="D10" s="43" t="s">
        <v>128</v>
      </c>
    </row>
    <row r="11" spans="2:4" x14ac:dyDescent="0.25">
      <c r="B11" s="80" t="s">
        <v>164</v>
      </c>
      <c r="C11" s="83">
        <v>0.8</v>
      </c>
      <c r="D11" s="43" t="s">
        <v>128</v>
      </c>
    </row>
    <row r="12" spans="2:4" x14ac:dyDescent="0.25">
      <c r="C12" s="84"/>
    </row>
    <row r="13" spans="2:4" x14ac:dyDescent="0.25">
      <c r="B13" s="43" t="s">
        <v>163</v>
      </c>
      <c r="C13" s="83">
        <v>2.5</v>
      </c>
      <c r="D13" s="43" t="s">
        <v>128</v>
      </c>
    </row>
    <row r="14" spans="2:4" x14ac:dyDescent="0.25">
      <c r="B14" s="43" t="s">
        <v>162</v>
      </c>
      <c r="C14" s="83">
        <v>1.5</v>
      </c>
      <c r="D14" s="43" t="s">
        <v>128</v>
      </c>
    </row>
    <row r="15" spans="2:4" x14ac:dyDescent="0.25">
      <c r="C15" s="84"/>
    </row>
    <row r="16" spans="2:4" x14ac:dyDescent="0.25">
      <c r="B16" s="43" t="s">
        <v>161</v>
      </c>
      <c r="C16" s="83">
        <v>2.2000000000000002</v>
      </c>
      <c r="D16" s="43" t="s">
        <v>128</v>
      </c>
    </row>
    <row r="17" spans="2:4" x14ac:dyDescent="0.25">
      <c r="B17" s="43" t="s">
        <v>160</v>
      </c>
      <c r="C17" s="83">
        <v>1.8</v>
      </c>
      <c r="D17" s="43" t="s">
        <v>128</v>
      </c>
    </row>
    <row r="18" spans="2:4" x14ac:dyDescent="0.25">
      <c r="B18" s="43" t="s">
        <v>159</v>
      </c>
      <c r="C18" s="83">
        <v>1.7</v>
      </c>
      <c r="D18" s="43" t="s">
        <v>128</v>
      </c>
    </row>
    <row r="19" spans="2:4" x14ac:dyDescent="0.25">
      <c r="B19" s="80" t="s">
        <v>158</v>
      </c>
      <c r="C19" s="83">
        <v>0.45</v>
      </c>
      <c r="D19" s="43" t="s">
        <v>128</v>
      </c>
    </row>
    <row r="20" spans="2:4" x14ac:dyDescent="0.25">
      <c r="B20" s="43" t="s">
        <v>157</v>
      </c>
      <c r="C20" s="83">
        <v>1.8</v>
      </c>
      <c r="D20" s="43" t="s">
        <v>128</v>
      </c>
    </row>
    <row r="21" spans="2:4" x14ac:dyDescent="0.25">
      <c r="B21" s="80" t="s">
        <v>156</v>
      </c>
      <c r="C21" s="83">
        <v>0.5</v>
      </c>
      <c r="D21" s="43" t="s">
        <v>128</v>
      </c>
    </row>
    <row r="22" spans="2:4" x14ac:dyDescent="0.25">
      <c r="B22" s="43" t="s">
        <v>155</v>
      </c>
      <c r="C22" s="83">
        <f>ROUND(1/(0.17+0.3/3.49),1)</f>
        <v>3.9</v>
      </c>
      <c r="D22" s="43" t="s">
        <v>128</v>
      </c>
    </row>
    <row r="23" spans="2:4" x14ac:dyDescent="0.25">
      <c r="B23" s="43" t="s">
        <v>154</v>
      </c>
      <c r="C23" s="83">
        <f>ROUND(1/(0.17+0.4/3.49),1)</f>
        <v>3.5</v>
      </c>
      <c r="D23" s="43" t="s">
        <v>128</v>
      </c>
    </row>
    <row r="24" spans="2:4" x14ac:dyDescent="0.25">
      <c r="B24" s="43" t="s">
        <v>153</v>
      </c>
      <c r="C24" s="83">
        <f>ROUND(1/(0.17+0.5/3.49),1)</f>
        <v>3.2</v>
      </c>
      <c r="D24" s="43" t="s">
        <v>128</v>
      </c>
    </row>
    <row r="25" spans="2:4" x14ac:dyDescent="0.25">
      <c r="B25" s="43" t="s">
        <v>152</v>
      </c>
      <c r="C25" s="83">
        <f>ROUND(1/(0.17+0.6/3.49),1)</f>
        <v>2.9</v>
      </c>
      <c r="D25" s="43" t="s">
        <v>128</v>
      </c>
    </row>
    <row r="26" spans="2:4" x14ac:dyDescent="0.25">
      <c r="B26" s="43" t="s">
        <v>151</v>
      </c>
      <c r="C26" s="83">
        <f>ROUND(1/(0.17+0.25/0.19),1)</f>
        <v>0.7</v>
      </c>
      <c r="D26" s="43" t="s">
        <v>128</v>
      </c>
    </row>
    <row r="27" spans="2:4" x14ac:dyDescent="0.25">
      <c r="B27" s="43" t="s">
        <v>150</v>
      </c>
      <c r="C27" s="83">
        <f>ROUND(1/(0.17+0.3/0.19),1)</f>
        <v>0.6</v>
      </c>
      <c r="D27" s="43" t="s">
        <v>128</v>
      </c>
    </row>
    <row r="28" spans="2:4" x14ac:dyDescent="0.25">
      <c r="B28" s="43" t="s">
        <v>149</v>
      </c>
      <c r="C28" s="83">
        <f>ROUND(1/(0.17+0.35/0.19),1)</f>
        <v>0.5</v>
      </c>
      <c r="D28" s="43" t="s">
        <v>128</v>
      </c>
    </row>
    <row r="29" spans="2:4" x14ac:dyDescent="0.25">
      <c r="B29" s="80" t="s">
        <v>148</v>
      </c>
      <c r="C29" s="83">
        <v>0.24</v>
      </c>
      <c r="D29" s="43" t="s">
        <v>128</v>
      </c>
    </row>
    <row r="30" spans="2:4" x14ac:dyDescent="0.25">
      <c r="B30" s="80" t="s">
        <v>147</v>
      </c>
      <c r="C30" s="83">
        <v>0.15</v>
      </c>
      <c r="D30" s="43" t="s">
        <v>128</v>
      </c>
    </row>
    <row r="31" spans="2:4" x14ac:dyDescent="0.25">
      <c r="C31" s="84"/>
    </row>
    <row r="32" spans="2:4" x14ac:dyDescent="0.25">
      <c r="B32" s="43" t="s">
        <v>146</v>
      </c>
      <c r="C32" s="83">
        <v>2.8</v>
      </c>
      <c r="D32" s="43" t="s">
        <v>128</v>
      </c>
    </row>
    <row r="33" spans="2:4" x14ac:dyDescent="0.25">
      <c r="B33" s="80" t="s">
        <v>145</v>
      </c>
      <c r="C33" s="83">
        <v>0.45</v>
      </c>
      <c r="D33" s="43" t="s">
        <v>128</v>
      </c>
    </row>
    <row r="34" spans="2:4" x14ac:dyDescent="0.25">
      <c r="B34" s="43" t="s">
        <v>144</v>
      </c>
      <c r="C34" s="83">
        <v>0.6</v>
      </c>
      <c r="D34" s="43" t="s">
        <v>128</v>
      </c>
    </row>
    <row r="35" spans="2:4" x14ac:dyDescent="0.25">
      <c r="B35" s="43" t="s">
        <v>143</v>
      </c>
      <c r="C35" s="83">
        <v>0.45</v>
      </c>
      <c r="D35" s="43" t="s">
        <v>128</v>
      </c>
    </row>
    <row r="36" spans="2:4" x14ac:dyDescent="0.25">
      <c r="B36" s="43" t="s">
        <v>142</v>
      </c>
      <c r="C36" s="83">
        <v>0.37</v>
      </c>
      <c r="D36" s="43" t="s">
        <v>128</v>
      </c>
    </row>
    <row r="37" spans="2:4" x14ac:dyDescent="0.25">
      <c r="B37" s="80" t="s">
        <v>141</v>
      </c>
      <c r="C37" s="83">
        <v>0.24</v>
      </c>
      <c r="D37" s="43" t="s">
        <v>128</v>
      </c>
    </row>
    <row r="38" spans="2:4" x14ac:dyDescent="0.25">
      <c r="B38" s="80" t="s">
        <v>140</v>
      </c>
      <c r="C38" s="83">
        <v>0.1</v>
      </c>
      <c r="D38" s="43" t="s">
        <v>128</v>
      </c>
    </row>
    <row r="39" spans="2:4" x14ac:dyDescent="0.25">
      <c r="B39" s="43" t="s">
        <v>139</v>
      </c>
      <c r="C39" s="83">
        <v>1.7</v>
      </c>
      <c r="D39" s="43" t="s">
        <v>128</v>
      </c>
    </row>
    <row r="40" spans="2:4" x14ac:dyDescent="0.25">
      <c r="B40" s="80" t="s">
        <v>138</v>
      </c>
      <c r="C40" s="83">
        <v>0.4</v>
      </c>
      <c r="D40" s="43" t="s">
        <v>128</v>
      </c>
    </row>
    <row r="41" spans="2:4" x14ac:dyDescent="0.25">
      <c r="B41" s="43" t="s">
        <v>137</v>
      </c>
      <c r="C41" s="83">
        <v>2.6</v>
      </c>
      <c r="D41" s="43" t="s">
        <v>128</v>
      </c>
    </row>
    <row r="42" spans="2:4" x14ac:dyDescent="0.25">
      <c r="B42" s="80" t="s">
        <v>136</v>
      </c>
      <c r="C42" s="83">
        <v>0.4</v>
      </c>
      <c r="D42" s="43" t="s">
        <v>128</v>
      </c>
    </row>
    <row r="43" spans="2:4" x14ac:dyDescent="0.25">
      <c r="C43" s="84"/>
    </row>
    <row r="44" spans="2:4" x14ac:dyDescent="0.25">
      <c r="B44" s="43" t="s">
        <v>135</v>
      </c>
      <c r="C44" s="83">
        <v>2</v>
      </c>
      <c r="D44" s="43" t="s">
        <v>128</v>
      </c>
    </row>
    <row r="45" spans="2:4" x14ac:dyDescent="0.25">
      <c r="B45" s="43" t="s">
        <v>134</v>
      </c>
      <c r="C45" s="83">
        <v>3.2</v>
      </c>
      <c r="D45" s="43" t="s">
        <v>128</v>
      </c>
    </row>
    <row r="46" spans="2:4" x14ac:dyDescent="0.25">
      <c r="B46" s="80" t="s">
        <v>133</v>
      </c>
      <c r="C46" s="83">
        <v>0.7</v>
      </c>
      <c r="D46" s="43" t="s">
        <v>128</v>
      </c>
    </row>
    <row r="47" spans="2:4" x14ac:dyDescent="0.25">
      <c r="B47" s="80" t="s">
        <v>132</v>
      </c>
      <c r="C47" s="83">
        <v>0.9</v>
      </c>
      <c r="D47" s="43" t="s">
        <v>128</v>
      </c>
    </row>
    <row r="48" spans="2:4" x14ac:dyDescent="0.25">
      <c r="B48" s="44" t="s">
        <v>131</v>
      </c>
      <c r="C48" s="83">
        <v>0.3</v>
      </c>
      <c r="D48" s="43" t="s">
        <v>128</v>
      </c>
    </row>
    <row r="49" spans="2:4" x14ac:dyDescent="0.25">
      <c r="B49" s="44" t="s">
        <v>130</v>
      </c>
      <c r="C49" s="83">
        <v>0.3</v>
      </c>
      <c r="D49" s="43" t="s">
        <v>128</v>
      </c>
    </row>
    <row r="50" spans="2:4" x14ac:dyDescent="0.25">
      <c r="B50" s="44" t="s">
        <v>129</v>
      </c>
      <c r="C50" s="83">
        <v>0.15</v>
      </c>
      <c r="D50" s="43" t="s">
        <v>128</v>
      </c>
    </row>
  </sheetData>
  <sheetProtection password="DDC0" sheet="1" objects="1" scenarios="1" selectLockedCells="1" selectUnlockedCells="1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U210"/>
  <sheetViews>
    <sheetView showGridLines="0" zoomScale="80" zoomScaleNormal="80" workbookViewId="0">
      <selection activeCell="C12" sqref="C12"/>
    </sheetView>
  </sheetViews>
  <sheetFormatPr baseColWidth="10" defaultRowHeight="14.4" x14ac:dyDescent="0.3"/>
  <cols>
    <col min="1" max="1" width="0.77734375" style="17" customWidth="1"/>
    <col min="2" max="2" width="13.21875" customWidth="1"/>
    <col min="3" max="10" width="15.77734375" customWidth="1"/>
    <col min="11" max="11" width="11" customWidth="1"/>
    <col min="12" max="12" width="11.21875" customWidth="1"/>
    <col min="13" max="16" width="15.77734375" customWidth="1"/>
    <col min="17" max="17" width="13.21875" style="31" customWidth="1"/>
    <col min="18" max="18" width="2.5546875" customWidth="1"/>
    <col min="19" max="19" width="7.5546875" customWidth="1"/>
  </cols>
  <sheetData>
    <row r="1" spans="1:18" s="4" customFormat="1" ht="40.200000000000003" customHeight="1" thickBot="1" x14ac:dyDescent="0.55000000000000004">
      <c r="A1" s="174"/>
      <c r="B1" s="317" t="s">
        <v>3032</v>
      </c>
      <c r="C1" s="318"/>
      <c r="D1" s="318"/>
      <c r="E1" s="318"/>
      <c r="F1" s="318"/>
      <c r="G1" s="318"/>
      <c r="H1" s="318"/>
      <c r="I1" s="170" t="s">
        <v>3033</v>
      </c>
      <c r="J1" s="35"/>
      <c r="K1" s="35"/>
      <c r="L1" s="35"/>
      <c r="M1" s="35"/>
      <c r="N1" s="35"/>
      <c r="O1" s="35"/>
      <c r="P1" s="35"/>
      <c r="Q1" s="207"/>
      <c r="R1" s="159"/>
    </row>
    <row r="2" spans="1:18" s="4" customFormat="1" ht="25.2" customHeight="1" x14ac:dyDescent="0.5">
      <c r="A2" s="174"/>
      <c r="B2" s="139"/>
      <c r="C2" s="224" t="s">
        <v>2947</v>
      </c>
      <c r="D2" s="222" t="s">
        <v>2948</v>
      </c>
      <c r="E2" s="222"/>
      <c r="F2" s="223"/>
      <c r="G2" s="223"/>
      <c r="H2" s="223"/>
      <c r="I2" s="141"/>
      <c r="J2" s="141"/>
      <c r="K2" s="141"/>
      <c r="L2" s="141"/>
      <c r="M2" s="141"/>
      <c r="N2" s="141"/>
      <c r="O2" s="141"/>
      <c r="P2" s="160"/>
      <c r="Q2" s="457"/>
      <c r="R2" s="159"/>
    </row>
    <row r="3" spans="1:18" s="4" customFormat="1" ht="25.8" x14ac:dyDescent="0.5">
      <c r="A3" s="174"/>
      <c r="B3" s="139"/>
      <c r="C3" s="149"/>
      <c r="D3" s="222" t="s">
        <v>2943</v>
      </c>
      <c r="E3" s="222" t="s">
        <v>2944</v>
      </c>
      <c r="F3" s="148"/>
      <c r="G3" s="140"/>
      <c r="H3" s="140"/>
      <c r="I3" s="141"/>
      <c r="J3" s="141"/>
      <c r="K3" s="141"/>
      <c r="L3" s="141"/>
      <c r="M3" s="141"/>
      <c r="N3" s="141"/>
      <c r="O3" s="141"/>
      <c r="P3" s="160"/>
      <c r="Q3" s="458"/>
      <c r="R3" s="159"/>
    </row>
    <row r="4" spans="1:18" s="4" customFormat="1" ht="25.95" customHeight="1" x14ac:dyDescent="0.5">
      <c r="A4" s="174"/>
      <c r="B4" s="139"/>
      <c r="C4" s="149"/>
      <c r="D4" s="222" t="s">
        <v>2945</v>
      </c>
      <c r="E4" s="222" t="s">
        <v>2946</v>
      </c>
      <c r="F4" s="148"/>
      <c r="G4" s="140"/>
      <c r="H4" s="140"/>
      <c r="I4" s="141"/>
      <c r="J4" s="141"/>
      <c r="K4" s="141"/>
      <c r="L4" s="141"/>
      <c r="M4" s="141"/>
      <c r="N4" s="141"/>
      <c r="O4" s="141"/>
      <c r="P4" s="160"/>
      <c r="Q4" s="458"/>
      <c r="R4" s="159"/>
    </row>
    <row r="5" spans="1:18" s="4" customFormat="1" ht="24" thickBot="1" x14ac:dyDescent="0.5">
      <c r="A5" s="174"/>
      <c r="B5" s="5"/>
      <c r="C5" s="5"/>
      <c r="D5" s="2"/>
      <c r="E5" s="2"/>
      <c r="F5" s="3"/>
      <c r="G5" s="3"/>
      <c r="H5" s="3"/>
      <c r="Q5" s="458"/>
    </row>
    <row r="6" spans="1:18" s="150" customFormat="1" ht="30" customHeight="1" x14ac:dyDescent="0.3">
      <c r="A6" s="175"/>
      <c r="B6" s="448">
        <v>1</v>
      </c>
      <c r="C6" s="287" t="s">
        <v>3086</v>
      </c>
      <c r="D6" s="151"/>
      <c r="E6" s="151"/>
      <c r="F6" s="152"/>
      <c r="G6" s="152"/>
      <c r="H6" s="152"/>
      <c r="I6" s="152"/>
      <c r="J6" s="152"/>
      <c r="K6" s="152"/>
      <c r="L6" s="152"/>
      <c r="M6" s="152"/>
      <c r="N6" s="152"/>
      <c r="O6" s="459" t="s">
        <v>3085</v>
      </c>
      <c r="P6" s="460"/>
      <c r="Q6" s="463">
        <f>(Q8+Q14)/36*15</f>
        <v>0</v>
      </c>
      <c r="R6" s="158"/>
    </row>
    <row r="7" spans="1:18" s="15" customFormat="1" ht="15" customHeight="1" thickBot="1" x14ac:dyDescent="0.4">
      <c r="A7" s="17"/>
      <c r="B7" s="448"/>
      <c r="C7" s="18"/>
      <c r="D7" s="19"/>
      <c r="E7" s="19"/>
      <c r="O7" s="461"/>
      <c r="P7" s="462"/>
      <c r="Q7" s="464"/>
    </row>
    <row r="8" spans="1:18" s="15" customFormat="1" ht="19.95" customHeight="1" x14ac:dyDescent="0.35">
      <c r="A8" s="17"/>
      <c r="B8" s="161"/>
      <c r="C8" s="164" t="s">
        <v>2963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9" t="s">
        <v>3026</v>
      </c>
      <c r="Q8" s="208">
        <f>Q12</f>
        <v>0</v>
      </c>
    </row>
    <row r="9" spans="1:18" ht="18" customHeight="1" x14ac:dyDescent="0.3">
      <c r="Q9" s="209"/>
    </row>
    <row r="10" spans="1:18" ht="58.95" customHeight="1" x14ac:dyDescent="0.3">
      <c r="C10" s="419" t="s">
        <v>1</v>
      </c>
      <c r="D10" s="424" t="s">
        <v>0</v>
      </c>
      <c r="E10" s="424"/>
      <c r="F10" s="421" t="s">
        <v>2954</v>
      </c>
      <c r="G10" s="422"/>
      <c r="H10" s="146"/>
      <c r="I10" s="95"/>
      <c r="Q10" s="209"/>
    </row>
    <row r="11" spans="1:18" ht="28.8" x14ac:dyDescent="0.3">
      <c r="C11" s="420"/>
      <c r="D11" s="264" t="s">
        <v>2952</v>
      </c>
      <c r="E11" s="264" t="s">
        <v>2953</v>
      </c>
      <c r="F11" s="162" t="s">
        <v>2952</v>
      </c>
      <c r="G11" s="162" t="s">
        <v>2953</v>
      </c>
      <c r="H11" s="153"/>
      <c r="I11" s="95"/>
      <c r="Q11" s="210"/>
    </row>
    <row r="12" spans="1:18" ht="26.55" customHeight="1" x14ac:dyDescent="0.35">
      <c r="B12" s="7"/>
      <c r="C12" s="182">
        <v>0</v>
      </c>
      <c r="D12" s="182">
        <v>0</v>
      </c>
      <c r="E12" s="182">
        <v>0</v>
      </c>
      <c r="F12" s="220">
        <f>IF(D12=0,0,(D12/C12)*1/3)</f>
        <v>0</v>
      </c>
      <c r="G12" s="220">
        <f>IF(E12=0,0,(E12/C12)*2/3)</f>
        <v>0</v>
      </c>
      <c r="I12" s="14"/>
      <c r="Q12" s="206">
        <f>IF(C12=0,0,IF(F12=0,G12*10,IF((1/F12)+G12&gt;12,12,(1/F12)+G12)))</f>
        <v>0</v>
      </c>
    </row>
    <row r="13" spans="1:18" x14ac:dyDescent="0.3">
      <c r="B13" s="11"/>
      <c r="C13" s="12"/>
      <c r="D13" s="12"/>
      <c r="E13" s="12"/>
      <c r="F13" s="13"/>
      <c r="G13" s="14"/>
      <c r="H13" s="11"/>
      <c r="I13" s="15"/>
      <c r="J13" s="15"/>
      <c r="K13" s="15"/>
      <c r="L13" s="15"/>
      <c r="M13" s="15"/>
      <c r="N13" s="15"/>
      <c r="O13" s="15"/>
      <c r="Q13" s="211"/>
      <c r="R13" s="15"/>
    </row>
    <row r="14" spans="1:18" s="150" customFormat="1" ht="19.95" customHeight="1" x14ac:dyDescent="0.3">
      <c r="A14" s="175"/>
      <c r="B14" s="168"/>
      <c r="C14" s="164" t="s">
        <v>2966</v>
      </c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9"/>
      <c r="P14" s="169" t="s">
        <v>3026</v>
      </c>
      <c r="Q14" s="212">
        <f>SUM(Q19:Q48)</f>
        <v>0</v>
      </c>
      <c r="R14" s="158"/>
    </row>
    <row r="15" spans="1:18" s="158" customFormat="1" ht="15" customHeight="1" x14ac:dyDescent="0.3">
      <c r="A15" s="175"/>
      <c r="B15" s="176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8"/>
      <c r="P15" s="178"/>
      <c r="Q15" s="210"/>
    </row>
    <row r="16" spans="1:18" ht="18" x14ac:dyDescent="0.35">
      <c r="B16" s="26"/>
      <c r="C16" s="20" t="s">
        <v>9</v>
      </c>
      <c r="D16" s="428" t="s">
        <v>7</v>
      </c>
      <c r="E16" s="428"/>
      <c r="F16" s="428"/>
      <c r="G16" s="428"/>
      <c r="H16" s="428"/>
      <c r="I16" s="428"/>
      <c r="J16" s="21" t="s">
        <v>8</v>
      </c>
      <c r="K16" s="23"/>
      <c r="L16" s="23"/>
      <c r="N16" s="20" t="s">
        <v>9</v>
      </c>
      <c r="O16" s="22" t="s">
        <v>10</v>
      </c>
      <c r="P16" s="21" t="s">
        <v>8</v>
      </c>
      <c r="Q16" s="211"/>
    </row>
    <row r="17" spans="1:18" ht="15" customHeight="1" x14ac:dyDescent="0.3">
      <c r="B17" s="11"/>
      <c r="C17" s="12"/>
      <c r="D17" s="12"/>
      <c r="E17" s="12"/>
      <c r="F17" s="13"/>
      <c r="G17" s="14"/>
      <c r="H17" s="11"/>
      <c r="I17" s="15"/>
      <c r="J17" s="15"/>
      <c r="K17" s="15"/>
      <c r="M17" s="15"/>
      <c r="N17" s="15"/>
      <c r="O17" s="15"/>
      <c r="P17" s="15"/>
      <c r="Q17" s="211"/>
      <c r="R17" s="17"/>
    </row>
    <row r="18" spans="1:18" ht="15.6" customHeight="1" x14ac:dyDescent="0.3">
      <c r="C18" s="423" t="s">
        <v>2958</v>
      </c>
      <c r="D18" s="423"/>
      <c r="E18" s="423"/>
      <c r="F18" s="423"/>
      <c r="G18" s="423"/>
      <c r="H18" s="423"/>
      <c r="I18" s="423"/>
      <c r="J18" s="423"/>
      <c r="K18" s="15"/>
      <c r="M18" s="15"/>
      <c r="N18" s="15"/>
      <c r="O18" s="15"/>
      <c r="P18" s="15"/>
      <c r="Q18" s="211"/>
      <c r="R18" s="17"/>
    </row>
    <row r="19" spans="1:18" ht="64.95" customHeight="1" x14ac:dyDescent="0.3">
      <c r="C19" s="424" t="s">
        <v>2956</v>
      </c>
      <c r="D19" s="424"/>
      <c r="E19" s="424" t="s">
        <v>3079</v>
      </c>
      <c r="F19" s="424"/>
      <c r="G19" s="424" t="s">
        <v>2957</v>
      </c>
      <c r="H19" s="424"/>
      <c r="I19" s="32"/>
      <c r="J19" s="32"/>
      <c r="K19" s="15"/>
      <c r="M19" s="15"/>
      <c r="N19" s="449" t="s">
        <v>3061</v>
      </c>
      <c r="O19" s="449"/>
      <c r="P19" s="449"/>
      <c r="Q19" s="213"/>
      <c r="R19" s="104"/>
    </row>
    <row r="20" spans="1:18" ht="18" x14ac:dyDescent="0.35">
      <c r="B20" s="7"/>
      <c r="C20" s="98" t="s">
        <v>2955</v>
      </c>
      <c r="D20" s="183">
        <v>0</v>
      </c>
      <c r="E20" s="98" t="s">
        <v>2955</v>
      </c>
      <c r="F20" s="183">
        <v>0</v>
      </c>
      <c r="G20" s="98" t="s">
        <v>2955</v>
      </c>
      <c r="H20" s="183">
        <v>0</v>
      </c>
      <c r="I20" s="32"/>
      <c r="J20" s="32"/>
      <c r="K20" s="15"/>
      <c r="M20" s="15"/>
      <c r="O20" s="157" t="s">
        <v>2955</v>
      </c>
      <c r="P20" s="184">
        <v>0</v>
      </c>
      <c r="Q20" s="206">
        <f>IF((D20)=0,4*P20,(((D20*1)+(F20*15)+(H20*10))/26)*4*(P20))</f>
        <v>0</v>
      </c>
      <c r="R20" s="104"/>
    </row>
    <row r="21" spans="1:18" x14ac:dyDescent="0.3">
      <c r="B21" s="7"/>
      <c r="C21" s="98"/>
      <c r="D21" s="155"/>
      <c r="E21" s="98"/>
      <c r="F21" s="155"/>
      <c r="G21" s="98"/>
      <c r="H21" s="155"/>
      <c r="I21" s="32"/>
      <c r="J21" s="32"/>
      <c r="K21" s="15"/>
      <c r="M21" s="15"/>
      <c r="N21" s="15"/>
      <c r="O21" s="15"/>
      <c r="P21" s="15"/>
      <c r="Q21" s="213"/>
      <c r="R21" s="104"/>
    </row>
    <row r="22" spans="1:18" ht="15.6" x14ac:dyDescent="0.3">
      <c r="C22" s="450" t="s">
        <v>14</v>
      </c>
      <c r="D22" s="450"/>
      <c r="E22" s="450"/>
      <c r="F22" s="450"/>
      <c r="G22" s="450"/>
      <c r="H22" s="450"/>
      <c r="I22" s="450"/>
      <c r="J22" s="450"/>
      <c r="K22" s="15"/>
      <c r="M22" s="15"/>
      <c r="N22" s="15"/>
      <c r="O22" s="15"/>
      <c r="P22" s="15"/>
      <c r="Q22" s="213"/>
      <c r="R22" s="17"/>
    </row>
    <row r="23" spans="1:18" ht="64.95" customHeight="1" x14ac:dyDescent="0.3">
      <c r="C23" s="424" t="s">
        <v>2961</v>
      </c>
      <c r="D23" s="424"/>
      <c r="E23" s="424" t="s">
        <v>2962</v>
      </c>
      <c r="F23" s="424"/>
      <c r="G23" s="424" t="s">
        <v>2967</v>
      </c>
      <c r="H23" s="424"/>
      <c r="I23" s="421" t="s">
        <v>2965</v>
      </c>
      <c r="J23" s="422"/>
      <c r="K23" s="15"/>
      <c r="M23" s="15"/>
      <c r="N23" s="449" t="s">
        <v>2989</v>
      </c>
      <c r="O23" s="449"/>
      <c r="P23" s="449"/>
      <c r="Q23" s="213"/>
      <c r="R23" s="104"/>
    </row>
    <row r="24" spans="1:18" ht="18" x14ac:dyDescent="0.35">
      <c r="B24" s="7"/>
      <c r="C24" s="98" t="s">
        <v>2955</v>
      </c>
      <c r="D24" s="183">
        <v>0</v>
      </c>
      <c r="E24" s="98" t="s">
        <v>2955</v>
      </c>
      <c r="F24" s="183">
        <v>0</v>
      </c>
      <c r="G24" s="98" t="s">
        <v>2955</v>
      </c>
      <c r="H24" s="183">
        <v>0</v>
      </c>
      <c r="I24" s="98" t="s">
        <v>2955</v>
      </c>
      <c r="J24" s="183">
        <v>0</v>
      </c>
      <c r="K24" s="15"/>
      <c r="M24" s="15"/>
      <c r="O24" s="157" t="s">
        <v>2955</v>
      </c>
      <c r="P24" s="184">
        <v>0</v>
      </c>
      <c r="Q24" s="206">
        <f>IF((D24+F24)&lt;2,0*P24,((H24*15)+(J24*25))/40)*4*P24</f>
        <v>0</v>
      </c>
      <c r="R24" s="104"/>
    </row>
    <row r="25" spans="1:18" x14ac:dyDescent="0.3">
      <c r="B25" s="7"/>
      <c r="C25" s="98"/>
      <c r="D25" s="155"/>
      <c r="E25" s="98"/>
      <c r="F25" s="155"/>
      <c r="G25" s="98"/>
      <c r="H25" s="155"/>
      <c r="I25" s="32"/>
      <c r="J25" s="32"/>
      <c r="K25" s="15"/>
      <c r="M25" s="15"/>
      <c r="N25" s="15"/>
      <c r="O25" s="15"/>
      <c r="P25" s="15"/>
      <c r="Q25" s="213"/>
      <c r="R25" s="104"/>
    </row>
    <row r="26" spans="1:18" s="15" customFormat="1" ht="15.6" x14ac:dyDescent="0.3">
      <c r="A26" s="17"/>
      <c r="B26"/>
      <c r="C26" s="423" t="s">
        <v>2917</v>
      </c>
      <c r="D26" s="423"/>
      <c r="E26" s="423"/>
      <c r="F26" s="423"/>
      <c r="G26" s="423"/>
      <c r="H26" s="423"/>
      <c r="I26" s="423"/>
      <c r="J26" s="423"/>
      <c r="Q26" s="213"/>
      <c r="R26" s="17"/>
    </row>
    <row r="27" spans="1:18" s="15" customFormat="1" ht="64.95" customHeight="1" x14ac:dyDescent="0.3">
      <c r="A27" s="17"/>
      <c r="B27"/>
      <c r="C27" s="424" t="s">
        <v>2918</v>
      </c>
      <c r="D27" s="424"/>
      <c r="E27" s="424" t="s">
        <v>2964</v>
      </c>
      <c r="F27" s="424"/>
      <c r="G27" s="105"/>
      <c r="H27" s="104"/>
      <c r="I27" s="104"/>
      <c r="J27" s="104"/>
      <c r="N27" s="449" t="s">
        <v>2990</v>
      </c>
      <c r="O27" s="449"/>
      <c r="P27" s="449"/>
      <c r="Q27" s="213"/>
      <c r="R27" s="104"/>
    </row>
    <row r="28" spans="1:18" s="15" customFormat="1" ht="18" x14ac:dyDescent="0.35">
      <c r="A28" s="17"/>
      <c r="B28" s="7"/>
      <c r="C28" s="98" t="s">
        <v>2955</v>
      </c>
      <c r="D28" s="183">
        <v>0</v>
      </c>
      <c r="E28" s="98" t="s">
        <v>2955</v>
      </c>
      <c r="F28" s="183">
        <v>0</v>
      </c>
      <c r="G28" s="102"/>
      <c r="H28" s="32"/>
      <c r="I28" s="32"/>
      <c r="J28" s="32"/>
      <c r="N28"/>
      <c r="O28" s="157" t="s">
        <v>2955</v>
      </c>
      <c r="P28" s="184">
        <v>0</v>
      </c>
      <c r="Q28" s="206">
        <f>IF(D28&lt;1,2*P28,(((F28*20)/20)*2*P28))</f>
        <v>0</v>
      </c>
      <c r="R28" s="104"/>
    </row>
    <row r="29" spans="1:18" x14ac:dyDescent="0.3">
      <c r="Q29" s="213"/>
      <c r="R29" s="17"/>
    </row>
    <row r="30" spans="1:18" ht="15.6" customHeight="1" x14ac:dyDescent="0.3">
      <c r="C30" s="423" t="s">
        <v>3058</v>
      </c>
      <c r="D30" s="423"/>
      <c r="E30" s="423"/>
      <c r="F30" s="423"/>
      <c r="G30" s="423"/>
      <c r="H30" s="423"/>
      <c r="I30" s="423"/>
      <c r="J30" s="423"/>
      <c r="K30" s="15"/>
      <c r="M30" s="15"/>
      <c r="N30" s="15"/>
      <c r="O30" s="15"/>
      <c r="P30" s="15"/>
      <c r="Q30" s="213"/>
      <c r="R30" s="17"/>
    </row>
    <row r="31" spans="1:18" ht="64.95" customHeight="1" x14ac:dyDescent="0.3">
      <c r="C31" s="421" t="s">
        <v>2960</v>
      </c>
      <c r="D31" s="422"/>
      <c r="E31" s="424" t="s">
        <v>2959</v>
      </c>
      <c r="F31" s="424"/>
      <c r="G31" s="105"/>
      <c r="H31" s="104"/>
      <c r="I31" s="104"/>
      <c r="J31" s="104"/>
      <c r="K31" s="15"/>
      <c r="M31" s="15"/>
      <c r="N31" s="449" t="s">
        <v>2991</v>
      </c>
      <c r="O31" s="449"/>
      <c r="P31" s="449"/>
      <c r="Q31" s="213"/>
      <c r="R31" s="104"/>
    </row>
    <row r="32" spans="1:18" ht="18" x14ac:dyDescent="0.35">
      <c r="B32" s="7"/>
      <c r="C32" s="98" t="s">
        <v>2955</v>
      </c>
      <c r="D32" s="183">
        <v>0</v>
      </c>
      <c r="E32" s="98" t="s">
        <v>2955</v>
      </c>
      <c r="F32" s="183">
        <v>0</v>
      </c>
      <c r="G32" s="102"/>
      <c r="H32" s="32"/>
      <c r="I32" s="32"/>
      <c r="J32" s="32"/>
      <c r="K32" s="15"/>
      <c r="M32" s="15"/>
      <c r="O32" s="157" t="s">
        <v>2955</v>
      </c>
      <c r="P32" s="184">
        <v>0</v>
      </c>
      <c r="Q32" s="206">
        <f>IF((D32+F32)=0,2*P32,((D32*1)+(F32*5))/6)*2*P32</f>
        <v>0</v>
      </c>
      <c r="R32" s="104"/>
    </row>
    <row r="33" spans="1:18" x14ac:dyDescent="0.3">
      <c r="Q33" s="213"/>
      <c r="R33" s="17"/>
    </row>
    <row r="34" spans="1:18" s="15" customFormat="1" ht="15.6" x14ac:dyDescent="0.3">
      <c r="A34" s="17"/>
      <c r="B34"/>
      <c r="C34" s="423" t="s">
        <v>2922</v>
      </c>
      <c r="D34" s="423"/>
      <c r="E34" s="423"/>
      <c r="F34" s="423"/>
      <c r="G34" s="423"/>
      <c r="H34" s="423"/>
      <c r="I34" s="423"/>
      <c r="J34" s="423"/>
      <c r="Q34" s="213"/>
      <c r="R34" s="17"/>
    </row>
    <row r="35" spans="1:18" s="15" customFormat="1" ht="64.95" customHeight="1" x14ac:dyDescent="0.3">
      <c r="A35" s="17"/>
      <c r="B35"/>
      <c r="C35" s="424" t="s">
        <v>2974</v>
      </c>
      <c r="D35" s="424"/>
      <c r="E35" s="424" t="s">
        <v>2968</v>
      </c>
      <c r="F35" s="424"/>
      <c r="G35" s="424" t="s">
        <v>2969</v>
      </c>
      <c r="H35" s="424"/>
      <c r="I35" s="105"/>
      <c r="J35" s="104"/>
      <c r="N35" s="449" t="s">
        <v>2992</v>
      </c>
      <c r="O35" s="449"/>
      <c r="P35" s="449"/>
      <c r="Q35" s="213"/>
      <c r="R35" s="154"/>
    </row>
    <row r="36" spans="1:18" s="15" customFormat="1" ht="18" x14ac:dyDescent="0.35">
      <c r="A36" s="17"/>
      <c r="B36" s="7"/>
      <c r="C36" s="98" t="s">
        <v>2955</v>
      </c>
      <c r="D36" s="183">
        <v>0</v>
      </c>
      <c r="E36" s="98" t="s">
        <v>2955</v>
      </c>
      <c r="F36" s="183">
        <v>0</v>
      </c>
      <c r="G36" s="98" t="s">
        <v>2955</v>
      </c>
      <c r="H36" s="183">
        <v>0</v>
      </c>
      <c r="I36" s="102"/>
      <c r="J36" s="32"/>
      <c r="N36"/>
      <c r="O36" s="157" t="s">
        <v>2955</v>
      </c>
      <c r="P36" s="184">
        <v>0</v>
      </c>
      <c r="Q36" s="206">
        <f>IF(D36&lt;1,2*P36,((((F36*20)+(H36*20))/40)*2*P36))</f>
        <v>0</v>
      </c>
      <c r="R36" s="104"/>
    </row>
    <row r="37" spans="1:18" x14ac:dyDescent="0.3">
      <c r="Q37" s="213"/>
      <c r="R37" s="17"/>
    </row>
    <row r="38" spans="1:18" s="15" customFormat="1" ht="15.6" x14ac:dyDescent="0.3">
      <c r="A38" s="17"/>
      <c r="B38"/>
      <c r="C38" s="423" t="s">
        <v>2970</v>
      </c>
      <c r="D38" s="423"/>
      <c r="E38" s="423"/>
      <c r="F38" s="423"/>
      <c r="G38" s="423"/>
      <c r="H38" s="423"/>
      <c r="I38" s="423"/>
      <c r="J38" s="423"/>
      <c r="Q38" s="213"/>
      <c r="R38" s="17"/>
    </row>
    <row r="39" spans="1:18" s="15" customFormat="1" ht="64.95" customHeight="1" x14ac:dyDescent="0.3">
      <c r="A39" s="17"/>
      <c r="B39"/>
      <c r="C39" s="424" t="s">
        <v>2973</v>
      </c>
      <c r="D39" s="424"/>
      <c r="E39" s="424" t="s">
        <v>2975</v>
      </c>
      <c r="F39" s="421"/>
      <c r="G39" s="429"/>
      <c r="H39" s="430"/>
      <c r="I39" s="104"/>
      <c r="J39" s="104"/>
      <c r="N39" s="449" t="s">
        <v>2993</v>
      </c>
      <c r="O39" s="449"/>
      <c r="P39" s="449"/>
      <c r="Q39" s="213"/>
      <c r="R39" s="154"/>
    </row>
    <row r="40" spans="1:18" s="15" customFormat="1" ht="18" x14ac:dyDescent="0.35">
      <c r="A40" s="17"/>
      <c r="B40" s="7"/>
      <c r="C40" s="98" t="s">
        <v>2955</v>
      </c>
      <c r="D40" s="183">
        <v>0</v>
      </c>
      <c r="E40" s="98" t="s">
        <v>2955</v>
      </c>
      <c r="F40" s="185">
        <v>0</v>
      </c>
      <c r="G40" s="156"/>
      <c r="H40" s="155"/>
      <c r="I40" s="32"/>
      <c r="J40" s="32"/>
      <c r="N40"/>
      <c r="O40" s="157" t="s">
        <v>2955</v>
      </c>
      <c r="P40" s="184">
        <v>0</v>
      </c>
      <c r="Q40" s="206">
        <f>IF(D40&lt;1,4*P40,((((F40*20))/20)*4*P40))</f>
        <v>0</v>
      </c>
      <c r="R40" s="104"/>
    </row>
    <row r="41" spans="1:18" x14ac:dyDescent="0.3">
      <c r="Q41" s="213"/>
      <c r="R41" s="17"/>
    </row>
    <row r="42" spans="1:18" s="15" customFormat="1" ht="15.6" x14ac:dyDescent="0.3">
      <c r="A42" s="17"/>
      <c r="B42"/>
      <c r="C42" s="423" t="s">
        <v>2971</v>
      </c>
      <c r="D42" s="423"/>
      <c r="E42" s="423"/>
      <c r="F42" s="423"/>
      <c r="G42" s="423"/>
      <c r="H42" s="423"/>
      <c r="I42" s="423"/>
      <c r="J42" s="423"/>
      <c r="Q42" s="213"/>
      <c r="R42" s="17"/>
    </row>
    <row r="43" spans="1:18" s="15" customFormat="1" ht="64.95" customHeight="1" x14ac:dyDescent="0.3">
      <c r="A43" s="17"/>
      <c r="B43"/>
      <c r="C43" s="424" t="s">
        <v>2976</v>
      </c>
      <c r="D43" s="424"/>
      <c r="E43" s="424" t="s">
        <v>2977</v>
      </c>
      <c r="F43" s="421"/>
      <c r="G43" s="429"/>
      <c r="H43" s="430"/>
      <c r="I43" s="104"/>
      <c r="J43" s="104"/>
      <c r="N43" s="449" t="s">
        <v>2994</v>
      </c>
      <c r="O43" s="449"/>
      <c r="P43" s="449"/>
      <c r="Q43" s="213"/>
      <c r="R43" s="154"/>
    </row>
    <row r="44" spans="1:18" s="15" customFormat="1" ht="18" x14ac:dyDescent="0.35">
      <c r="A44" s="17"/>
      <c r="B44" s="7"/>
      <c r="C44" s="98" t="s">
        <v>2955</v>
      </c>
      <c r="D44" s="183">
        <v>0</v>
      </c>
      <c r="E44" s="98" t="s">
        <v>2955</v>
      </c>
      <c r="F44" s="185">
        <v>0</v>
      </c>
      <c r="G44" s="156"/>
      <c r="H44" s="155"/>
      <c r="I44" s="32"/>
      <c r="J44" s="32"/>
      <c r="N44"/>
      <c r="O44" s="157" t="s">
        <v>2955</v>
      </c>
      <c r="P44" s="184">
        <v>0</v>
      </c>
      <c r="Q44" s="206">
        <f>IF(D44&lt;1,4*P44,((((F44*20))/20)*4*P44))</f>
        <v>0</v>
      </c>
      <c r="R44" s="104"/>
    </row>
    <row r="45" spans="1:18" x14ac:dyDescent="0.3">
      <c r="Q45" s="213"/>
      <c r="R45" s="17"/>
    </row>
    <row r="46" spans="1:18" s="15" customFormat="1" ht="15.6" x14ac:dyDescent="0.3">
      <c r="A46" s="17"/>
      <c r="B46"/>
      <c r="C46" s="423" t="s">
        <v>2972</v>
      </c>
      <c r="D46" s="423"/>
      <c r="E46" s="423"/>
      <c r="F46" s="423"/>
      <c r="G46" s="423"/>
      <c r="H46" s="423"/>
      <c r="I46" s="423"/>
      <c r="J46" s="423"/>
      <c r="Q46" s="213"/>
      <c r="R46" s="17"/>
    </row>
    <row r="47" spans="1:18" s="15" customFormat="1" ht="64.95" customHeight="1" x14ac:dyDescent="0.3">
      <c r="A47" s="17"/>
      <c r="B47"/>
      <c r="C47" s="424" t="s">
        <v>2978</v>
      </c>
      <c r="D47" s="424"/>
      <c r="E47" s="424" t="s">
        <v>2979</v>
      </c>
      <c r="F47" s="424"/>
      <c r="G47" s="430"/>
      <c r="H47" s="430"/>
      <c r="I47" s="104"/>
      <c r="J47" s="104"/>
      <c r="N47" s="449" t="s">
        <v>2995</v>
      </c>
      <c r="O47" s="449"/>
      <c r="P47" s="449"/>
      <c r="Q47" s="213"/>
      <c r="R47" s="154"/>
    </row>
    <row r="48" spans="1:18" s="15" customFormat="1" ht="18" customHeight="1" x14ac:dyDescent="0.35">
      <c r="A48" s="17"/>
      <c r="B48" s="7"/>
      <c r="C48" s="98" t="s">
        <v>2955</v>
      </c>
      <c r="D48" s="183">
        <v>0</v>
      </c>
      <c r="E48" s="156" t="s">
        <v>2955</v>
      </c>
      <c r="F48" s="183">
        <v>0</v>
      </c>
      <c r="G48" s="98"/>
      <c r="H48" s="155"/>
      <c r="I48" s="32"/>
      <c r="J48" s="32"/>
      <c r="N48"/>
      <c r="O48" s="157" t="s">
        <v>2955</v>
      </c>
      <c r="P48" s="184">
        <v>0</v>
      </c>
      <c r="Q48" s="206">
        <f>IF(D48&lt;1,0*P48,((((D48*20)+(F48*20))/40)*2*P48))</f>
        <v>0</v>
      </c>
      <c r="R48" s="104"/>
    </row>
    <row r="49" spans="1:21" ht="15" thickBot="1" x14ac:dyDescent="0.35">
      <c r="B49" s="11"/>
      <c r="C49" s="24"/>
      <c r="D49" s="32"/>
      <c r="E49" s="32"/>
      <c r="F49" s="32"/>
      <c r="G49" s="32"/>
      <c r="H49" s="32"/>
      <c r="I49" s="32"/>
      <c r="J49" s="32"/>
      <c r="K49" s="15"/>
      <c r="M49" s="15"/>
      <c r="N49" s="15"/>
      <c r="O49" s="15"/>
      <c r="P49" s="15"/>
      <c r="Q49" s="213"/>
    </row>
    <row r="50" spans="1:21" ht="30" customHeight="1" x14ac:dyDescent="0.4">
      <c r="B50" s="448">
        <v>2</v>
      </c>
      <c r="C50" s="163" t="s">
        <v>2988</v>
      </c>
      <c r="D50" s="36"/>
      <c r="E50" s="36"/>
      <c r="F50" s="38"/>
      <c r="G50" s="37"/>
      <c r="H50" s="37"/>
      <c r="I50" s="37"/>
      <c r="J50" s="37"/>
      <c r="K50" s="37"/>
      <c r="L50" s="37"/>
      <c r="M50" s="37"/>
      <c r="N50" s="37"/>
      <c r="O50" s="465" t="s">
        <v>3029</v>
      </c>
      <c r="P50" s="466"/>
      <c r="Q50" s="469">
        <f>(Q54+Q84)</f>
        <v>0</v>
      </c>
      <c r="R50" s="15"/>
    </row>
    <row r="51" spans="1:21" ht="18.600000000000001" thickBot="1" x14ac:dyDescent="0.4">
      <c r="B51" s="448"/>
      <c r="C51" s="18"/>
      <c r="D51" s="19"/>
      <c r="E51" s="19"/>
      <c r="F51" s="16"/>
      <c r="G51" s="15"/>
      <c r="H51" s="15"/>
      <c r="I51" s="15"/>
      <c r="J51" s="15"/>
      <c r="K51" s="15"/>
      <c r="L51" s="15"/>
      <c r="M51" s="15"/>
      <c r="N51" s="15"/>
      <c r="O51" s="467"/>
      <c r="P51" s="468"/>
      <c r="Q51" s="470"/>
      <c r="R51" s="15"/>
    </row>
    <row r="52" spans="1:21" ht="18" x14ac:dyDescent="0.35">
      <c r="B52" s="26"/>
      <c r="C52" s="20" t="s">
        <v>9</v>
      </c>
      <c r="D52" s="22" t="s">
        <v>7</v>
      </c>
      <c r="E52" s="165"/>
      <c r="F52" s="165"/>
      <c r="G52" s="165"/>
      <c r="H52" s="165"/>
      <c r="I52" s="165"/>
      <c r="J52" s="165"/>
      <c r="K52" s="165"/>
      <c r="L52" s="21" t="s">
        <v>8</v>
      </c>
      <c r="M52" s="23"/>
      <c r="N52" s="20" t="s">
        <v>9</v>
      </c>
      <c r="O52" s="22" t="s">
        <v>10</v>
      </c>
      <c r="P52" s="21" t="s">
        <v>8</v>
      </c>
      <c r="Q52" s="213"/>
      <c r="R52" s="27"/>
    </row>
    <row r="53" spans="1:21" s="15" customFormat="1" ht="18" x14ac:dyDescent="0.35">
      <c r="A53" s="17"/>
      <c r="B53" s="26"/>
      <c r="C53" s="27"/>
      <c r="D53" s="28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30"/>
      <c r="Q53" s="213"/>
      <c r="R53" s="27"/>
    </row>
    <row r="54" spans="1:21" s="150" customFormat="1" ht="19.95" customHeight="1" x14ac:dyDescent="0.3">
      <c r="A54" s="175"/>
      <c r="B54" s="179"/>
      <c r="C54" s="443" t="s">
        <v>2982</v>
      </c>
      <c r="D54" s="443"/>
      <c r="E54" s="443"/>
      <c r="F54" s="443"/>
      <c r="G54" s="443"/>
      <c r="H54" s="180"/>
      <c r="I54" s="180"/>
      <c r="J54" s="180"/>
      <c r="K54" s="180"/>
      <c r="L54" s="180"/>
      <c r="M54" s="180"/>
      <c r="N54" s="180"/>
      <c r="O54" s="180"/>
      <c r="P54" s="169" t="s">
        <v>3026</v>
      </c>
      <c r="Q54" s="212">
        <f>SUM(Q58:Q82)</f>
        <v>0</v>
      </c>
      <c r="R54" s="181"/>
    </row>
    <row r="55" spans="1:21" x14ac:dyDescent="0.3">
      <c r="F55" s="1"/>
      <c r="Q55" s="213"/>
    </row>
    <row r="56" spans="1:21" ht="15.75" customHeight="1" x14ac:dyDescent="0.3">
      <c r="C56" s="425" t="s">
        <v>13</v>
      </c>
      <c r="D56" s="425"/>
      <c r="E56" s="425"/>
      <c r="F56" s="425"/>
      <c r="G56" s="425"/>
      <c r="H56" s="425"/>
      <c r="I56" s="425"/>
      <c r="J56" s="425"/>
      <c r="K56" s="425"/>
      <c r="L56" s="425"/>
      <c r="Q56" s="213"/>
    </row>
    <row r="57" spans="1:21" ht="45" customHeight="1" x14ac:dyDescent="0.3">
      <c r="C57" s="431" t="s">
        <v>2924</v>
      </c>
      <c r="D57" s="434" t="s">
        <v>2</v>
      </c>
      <c r="E57" s="435"/>
      <c r="F57" s="445" t="s">
        <v>2923</v>
      </c>
      <c r="G57" s="446"/>
      <c r="H57" s="447"/>
      <c r="I57" s="434" t="s">
        <v>15</v>
      </c>
      <c r="J57" s="437"/>
      <c r="K57" s="439" t="s">
        <v>5</v>
      </c>
      <c r="L57" s="436"/>
      <c r="M57" s="95"/>
      <c r="N57" s="95"/>
      <c r="Q57" s="213"/>
      <c r="R57" s="17"/>
    </row>
    <row r="58" spans="1:21" ht="86.55" customHeight="1" x14ac:dyDescent="0.3">
      <c r="C58" s="431"/>
      <c r="D58" s="144" t="s">
        <v>2984</v>
      </c>
      <c r="E58" s="144" t="s">
        <v>2985</v>
      </c>
      <c r="F58" s="144" t="s">
        <v>2925</v>
      </c>
      <c r="G58" s="144" t="s">
        <v>2926</v>
      </c>
      <c r="H58" s="144" t="s">
        <v>2927</v>
      </c>
      <c r="I58" s="144" t="s">
        <v>2986</v>
      </c>
      <c r="J58" s="144" t="s">
        <v>2987</v>
      </c>
      <c r="K58" s="8" t="s">
        <v>3030</v>
      </c>
      <c r="L58" s="144" t="s">
        <v>3031</v>
      </c>
      <c r="M58" s="15"/>
      <c r="N58" s="449" t="s">
        <v>2996</v>
      </c>
      <c r="O58" s="449"/>
      <c r="P58" s="449"/>
      <c r="Q58" s="213"/>
      <c r="R58" s="104"/>
    </row>
    <row r="59" spans="1:21" ht="18" customHeight="1" x14ac:dyDescent="0.35">
      <c r="B59" s="173" t="s">
        <v>2955</v>
      </c>
      <c r="C59" s="183">
        <v>0</v>
      </c>
      <c r="D59" s="183">
        <v>0</v>
      </c>
      <c r="E59" s="183">
        <v>0</v>
      </c>
      <c r="F59" s="183">
        <v>0</v>
      </c>
      <c r="G59" s="183">
        <v>0</v>
      </c>
      <c r="H59" s="183">
        <v>0</v>
      </c>
      <c r="I59" s="183">
        <v>0</v>
      </c>
      <c r="J59" s="183">
        <v>0</v>
      </c>
      <c r="K59" s="110">
        <f>IF(C59&gt;1,"0",E59*1.15+(F59*15)+(G59*15)+(H59*15)+(I59*1)+(J59*20))</f>
        <v>0</v>
      </c>
      <c r="L59" s="111" t="str">
        <f>IF(C59&gt;1,D59+(F59*15)+(G59*15)+(H59*15)+(I59*1)+(J59*20),"0")</f>
        <v>0</v>
      </c>
      <c r="M59" s="15"/>
      <c r="O59" s="157" t="s">
        <v>2955</v>
      </c>
      <c r="P59" s="186">
        <v>0</v>
      </c>
      <c r="Q59" s="206">
        <f>IF((I59+J59)&gt;1,"choisir combustible carboné ou décarboné",IF(AND(C59&gt;1,D59=0),"erreur d'encodage de l'âge",IF(AND(C59=1,E59=0),"erreur d'encodage de l'âge",IF((K59+L59)&lt;0,0,IF(I187&lt;=64%,0,(K59+L59)/30*P59)))))</f>
        <v>0</v>
      </c>
      <c r="R59" s="407" t="str">
        <f>IF(Q59=0,"La priorisation de ce critère s'activera, le cas échéant, si le % de rénovation des parois est bien supérieur à 65%","")</f>
        <v>La priorisation de ce critère s'activera, le cas échéant, si le % de rénovation des parois est bien supérieur à 65%</v>
      </c>
      <c r="S59" s="407"/>
      <c r="T59" s="407"/>
      <c r="U59" s="407"/>
    </row>
    <row r="60" spans="1:21" s="15" customFormat="1" x14ac:dyDescent="0.3">
      <c r="A60" s="17"/>
      <c r="B60" s="11"/>
      <c r="C60" s="24"/>
      <c r="D60" s="24"/>
      <c r="E60" s="24"/>
      <c r="F60" s="39"/>
      <c r="G60" s="24"/>
      <c r="H60" s="24"/>
      <c r="I60" s="24"/>
      <c r="J60" s="24"/>
      <c r="K60" s="24"/>
      <c r="L60" s="24"/>
      <c r="M60" s="24"/>
      <c r="N60" s="24"/>
      <c r="O60" s="40"/>
      <c r="P60" s="40"/>
      <c r="Q60" s="213"/>
      <c r="R60" s="407"/>
      <c r="S60" s="407"/>
      <c r="T60" s="407"/>
      <c r="U60" s="407"/>
    </row>
    <row r="61" spans="1:21" s="15" customFormat="1" x14ac:dyDescent="0.3">
      <c r="A61" s="17"/>
      <c r="B61"/>
      <c r="C61" s="426" t="s">
        <v>3034</v>
      </c>
      <c r="D61" s="426"/>
      <c r="E61" s="426"/>
      <c r="F61" s="426"/>
      <c r="G61" s="426"/>
      <c r="H61" s="426"/>
      <c r="I61" s="426"/>
      <c r="J61" s="426"/>
      <c r="K61" s="426"/>
      <c r="L61" s="426"/>
      <c r="M61"/>
      <c r="N61"/>
      <c r="O61"/>
      <c r="P61"/>
      <c r="Q61" s="213"/>
      <c r="R61" s="407"/>
      <c r="S61" s="407"/>
      <c r="T61" s="407"/>
      <c r="U61" s="407"/>
    </row>
    <row r="62" spans="1:21" s="15" customFormat="1" ht="31.5" customHeight="1" x14ac:dyDescent="0.3">
      <c r="A62" s="17"/>
      <c r="B62"/>
      <c r="C62" s="431" t="s">
        <v>2997</v>
      </c>
      <c r="D62" s="432" t="s">
        <v>2998</v>
      </c>
      <c r="E62" s="432" t="s">
        <v>2999</v>
      </c>
      <c r="F62" s="434" t="s">
        <v>16</v>
      </c>
      <c r="G62" s="435"/>
      <c r="H62" s="436"/>
      <c r="I62" s="95"/>
      <c r="J62" s="95"/>
      <c r="K62" s="95"/>
      <c r="L62" s="95"/>
      <c r="M62" s="95"/>
      <c r="N62" s="95"/>
      <c r="O62" s="438"/>
      <c r="P62" s="438"/>
      <c r="Q62" s="213"/>
      <c r="R62" s="407"/>
      <c r="S62" s="407"/>
      <c r="T62" s="407"/>
      <c r="U62" s="407"/>
    </row>
    <row r="63" spans="1:21" ht="58.95" customHeight="1" x14ac:dyDescent="0.3">
      <c r="C63" s="431"/>
      <c r="D63" s="433"/>
      <c r="E63" s="433"/>
      <c r="F63" s="144" t="s">
        <v>17</v>
      </c>
      <c r="G63" s="144" t="s">
        <v>2920</v>
      </c>
      <c r="H63" s="144" t="s">
        <v>3000</v>
      </c>
      <c r="I63" s="154"/>
      <c r="K63" s="154"/>
      <c r="L63" s="154"/>
      <c r="M63" s="15"/>
      <c r="N63" s="449" t="s">
        <v>3001</v>
      </c>
      <c r="O63" s="449"/>
      <c r="P63" s="449"/>
      <c r="Q63" s="213"/>
      <c r="R63" s="104"/>
    </row>
    <row r="64" spans="1:21" ht="18" customHeight="1" x14ac:dyDescent="0.35">
      <c r="B64" s="173" t="s">
        <v>2955</v>
      </c>
      <c r="C64" s="184">
        <v>0</v>
      </c>
      <c r="D64" s="184">
        <v>0</v>
      </c>
      <c r="E64" s="184">
        <v>0</v>
      </c>
      <c r="F64" s="184">
        <v>0</v>
      </c>
      <c r="G64" s="184">
        <v>0</v>
      </c>
      <c r="H64" s="184">
        <v>0</v>
      </c>
      <c r="I64" s="24"/>
      <c r="K64" s="24"/>
      <c r="L64" s="24"/>
      <c r="M64" s="15"/>
      <c r="O64" s="157" t="s">
        <v>2955</v>
      </c>
      <c r="P64" s="186">
        <v>0</v>
      </c>
      <c r="Q64" s="206">
        <f>IF((F64+G64+H64)&gt;1,"choisir un seul type de production",IF((C64+D64)&lt;2,0,IF(I187&lt;=64%,0,((E64*1)+(F64*10)+(G64*30)-(H64*20))/2000*5*P64)))</f>
        <v>0</v>
      </c>
      <c r="R64" s="407" t="str">
        <f>IF(Q64=0,"La priorisation de ce critère s'activera, le cas échéant, si le % de rénovation des parois est bien supérieur à 65%","")</f>
        <v>La priorisation de ce critère s'activera, le cas échéant, si le % de rénovation des parois est bien supérieur à 65%</v>
      </c>
      <c r="S64" s="407"/>
      <c r="T64" s="407"/>
      <c r="U64" s="407"/>
    </row>
    <row r="65" spans="2:21" x14ac:dyDescent="0.3">
      <c r="B65" s="11"/>
      <c r="C65" s="24"/>
      <c r="D65" s="24"/>
      <c r="E65" s="24"/>
      <c r="F65" s="39"/>
      <c r="G65" s="24"/>
      <c r="H65" s="24"/>
      <c r="I65" s="24"/>
      <c r="J65" s="24"/>
      <c r="K65" s="24"/>
      <c r="L65" s="24"/>
      <c r="M65" s="24"/>
      <c r="N65" s="24"/>
      <c r="O65" s="40"/>
      <c r="P65" s="40"/>
      <c r="Q65" s="213"/>
      <c r="R65" s="407"/>
      <c r="S65" s="407"/>
      <c r="T65" s="407"/>
      <c r="U65" s="407"/>
    </row>
    <row r="66" spans="2:21" x14ac:dyDescent="0.3">
      <c r="C66" s="427" t="s">
        <v>2921</v>
      </c>
      <c r="D66" s="427"/>
      <c r="E66" s="427"/>
      <c r="F66" s="427"/>
      <c r="G66" s="427"/>
      <c r="H66" s="427"/>
      <c r="I66" s="427"/>
      <c r="J66" s="427"/>
      <c r="K66" s="427"/>
      <c r="L66" s="427"/>
      <c r="Q66" s="213"/>
      <c r="R66" s="407"/>
      <c r="S66" s="407"/>
      <c r="T66" s="407"/>
      <c r="U66" s="407"/>
    </row>
    <row r="67" spans="2:21" ht="45.6" customHeight="1" x14ac:dyDescent="0.3">
      <c r="C67" s="441" t="s">
        <v>3002</v>
      </c>
      <c r="D67" s="442"/>
      <c r="Q67" s="213"/>
      <c r="R67" s="407"/>
      <c r="S67" s="407"/>
      <c r="T67" s="407"/>
      <c r="U67" s="407"/>
    </row>
    <row r="68" spans="2:21" ht="54.6" customHeight="1" x14ac:dyDescent="0.3">
      <c r="C68" s="144" t="s">
        <v>3003</v>
      </c>
      <c r="D68" s="144" t="s">
        <v>3004</v>
      </c>
      <c r="E68" s="17"/>
      <c r="F68" s="17"/>
      <c r="G68" s="99"/>
      <c r="H68" s="100"/>
      <c r="I68" s="17"/>
      <c r="J68" s="101"/>
      <c r="K68" s="31"/>
      <c r="M68" s="15"/>
      <c r="N68" s="449" t="s">
        <v>3005</v>
      </c>
      <c r="O68" s="449"/>
      <c r="P68" s="449"/>
      <c r="Q68" s="213"/>
      <c r="R68" s="104"/>
    </row>
    <row r="69" spans="2:21" ht="18" customHeight="1" x14ac:dyDescent="0.35">
      <c r="B69" s="173" t="s">
        <v>2955</v>
      </c>
      <c r="C69" s="184">
        <v>0</v>
      </c>
      <c r="D69" s="184">
        <v>0</v>
      </c>
      <c r="E69" s="102"/>
      <c r="F69" s="32"/>
      <c r="G69" s="32"/>
      <c r="H69" s="32"/>
      <c r="I69" s="32"/>
      <c r="J69" s="32"/>
      <c r="M69" s="15"/>
      <c r="O69" s="157" t="s">
        <v>2955</v>
      </c>
      <c r="P69" s="186">
        <v>0</v>
      </c>
      <c r="Q69" s="206">
        <f>IF((C69+D69)&lt;1,0*P69,(((C69*10)+(D69*10))/20*2*P69))</f>
        <v>0</v>
      </c>
      <c r="R69" s="104"/>
    </row>
    <row r="70" spans="2:21" x14ac:dyDescent="0.3">
      <c r="E70" s="17"/>
      <c r="F70" s="17"/>
      <c r="G70" s="17"/>
      <c r="H70" s="17"/>
      <c r="I70" s="17"/>
      <c r="J70" s="17"/>
      <c r="Q70" s="213"/>
    </row>
    <row r="71" spans="2:21" x14ac:dyDescent="0.3">
      <c r="C71" s="427" t="s">
        <v>27</v>
      </c>
      <c r="D71" s="427"/>
      <c r="E71" s="427"/>
      <c r="F71" s="427"/>
      <c r="G71" s="427"/>
      <c r="H71" s="427"/>
      <c r="I71" s="427"/>
      <c r="J71" s="427"/>
      <c r="K71" s="427"/>
      <c r="L71" s="427"/>
      <c r="Q71" s="213"/>
    </row>
    <row r="72" spans="2:21" ht="28.2" customHeight="1" x14ac:dyDescent="0.3">
      <c r="C72" s="431" t="s">
        <v>3006</v>
      </c>
      <c r="D72" s="444" t="s">
        <v>3007</v>
      </c>
      <c r="E72" s="444"/>
      <c r="F72" s="431" t="s">
        <v>3035</v>
      </c>
      <c r="G72" s="103"/>
      <c r="Q72" s="213"/>
      <c r="R72" s="104"/>
    </row>
    <row r="73" spans="2:21" ht="59.55" customHeight="1" x14ac:dyDescent="0.3">
      <c r="C73" s="431"/>
      <c r="D73" s="144" t="s">
        <v>3008</v>
      </c>
      <c r="E73" s="144" t="s">
        <v>3009</v>
      </c>
      <c r="F73" s="431"/>
      <c r="G73" s="99"/>
      <c r="H73" s="100"/>
      <c r="I73" s="17"/>
      <c r="J73" s="101"/>
      <c r="K73" s="31"/>
      <c r="M73" s="15"/>
      <c r="N73" s="449" t="s">
        <v>3010</v>
      </c>
      <c r="O73" s="449"/>
      <c r="P73" s="449"/>
      <c r="Q73" s="213"/>
      <c r="R73" s="104"/>
    </row>
    <row r="74" spans="2:21" ht="18" customHeight="1" x14ac:dyDescent="0.35">
      <c r="B74" s="173" t="s">
        <v>2955</v>
      </c>
      <c r="C74" s="184">
        <v>0</v>
      </c>
      <c r="D74" s="184">
        <v>0</v>
      </c>
      <c r="E74" s="184">
        <v>0</v>
      </c>
      <c r="F74" s="184">
        <v>0</v>
      </c>
      <c r="G74" s="32"/>
      <c r="H74" s="32"/>
      <c r="I74" s="32"/>
      <c r="J74" s="32"/>
      <c r="M74" s="15"/>
      <c r="O74" s="157" t="s">
        <v>2955</v>
      </c>
      <c r="P74" s="186">
        <v>0</v>
      </c>
      <c r="Q74" s="206">
        <f>IF((D74+E74+F74)=3,"flux ne peut pas être simple et double",IF(I187&lt;=64%,0,IF((C74)=1,2*P74,(((D74*20)+(E74*1)+(F74*10))/31*2*P74))))</f>
        <v>0</v>
      </c>
      <c r="S74" s="291"/>
      <c r="T74" s="291"/>
      <c r="U74" s="291"/>
    </row>
    <row r="75" spans="2:21" x14ac:dyDescent="0.3">
      <c r="E75" s="17"/>
      <c r="F75" s="17"/>
      <c r="G75" s="17"/>
      <c r="H75" s="17"/>
      <c r="I75" s="17"/>
      <c r="J75" s="17"/>
      <c r="Q75" s="213"/>
      <c r="R75" s="407" t="str">
        <f>IF(Q74=0,"La priorisation de ce critère s'activera, le cas échéant, si le % de rénovation des parois est bien supérieur à 65%","")</f>
        <v>La priorisation de ce critère s'activera, le cas échéant, si le % de rénovation des parois est bien supérieur à 65%</v>
      </c>
      <c r="S75" s="407"/>
      <c r="T75" s="407"/>
      <c r="U75" s="407"/>
    </row>
    <row r="76" spans="2:21" x14ac:dyDescent="0.3">
      <c r="C76" s="427" t="s">
        <v>2980</v>
      </c>
      <c r="D76" s="427"/>
      <c r="E76" s="427"/>
      <c r="F76" s="427"/>
      <c r="G76" s="427"/>
      <c r="H76" s="427"/>
      <c r="I76" s="427"/>
      <c r="J76" s="427"/>
      <c r="K76" s="427"/>
      <c r="L76" s="427"/>
      <c r="Q76" s="213"/>
      <c r="R76" s="407"/>
      <c r="S76" s="407"/>
      <c r="T76" s="407"/>
      <c r="U76" s="407"/>
    </row>
    <row r="77" spans="2:21" ht="72" x14ac:dyDescent="0.3">
      <c r="C77" s="144" t="s">
        <v>3011</v>
      </c>
      <c r="D77" s="144" t="s">
        <v>3014</v>
      </c>
      <c r="E77" s="144" t="s">
        <v>3015</v>
      </c>
      <c r="F77" s="17"/>
      <c r="G77" s="17"/>
      <c r="H77" s="17"/>
      <c r="I77" s="17"/>
      <c r="J77" s="17"/>
      <c r="M77" s="15"/>
      <c r="N77" s="449" t="s">
        <v>3012</v>
      </c>
      <c r="O77" s="449"/>
      <c r="P77" s="449"/>
      <c r="Q77" s="213"/>
      <c r="R77" s="407"/>
      <c r="S77" s="407"/>
      <c r="T77" s="407"/>
      <c r="U77" s="407"/>
    </row>
    <row r="78" spans="2:21" ht="18" customHeight="1" x14ac:dyDescent="0.35">
      <c r="B78" s="173" t="s">
        <v>2955</v>
      </c>
      <c r="C78" s="184">
        <v>0</v>
      </c>
      <c r="D78" s="184">
        <v>0</v>
      </c>
      <c r="E78" s="184">
        <v>0</v>
      </c>
      <c r="F78" s="17"/>
      <c r="G78" s="17"/>
      <c r="H78" s="17"/>
      <c r="I78" s="17"/>
      <c r="J78" s="17"/>
      <c r="M78" s="15"/>
      <c r="O78" s="157" t="s">
        <v>2955</v>
      </c>
      <c r="P78" s="186">
        <v>0</v>
      </c>
      <c r="Q78" s="206">
        <f>IF((D78+E78)=2,"le rapport ne peut pas être favorable et défavorable",(((C78*20)+(D78*20)+(E78*10))/40*2*P78))</f>
        <v>0</v>
      </c>
    </row>
    <row r="79" spans="2:21" x14ac:dyDescent="0.3">
      <c r="E79" s="17"/>
      <c r="F79" s="17"/>
      <c r="G79" s="17"/>
      <c r="H79" s="17"/>
      <c r="I79" s="17"/>
      <c r="J79" s="17"/>
      <c r="Q79" s="213"/>
    </row>
    <row r="80" spans="2:21" x14ac:dyDescent="0.3">
      <c r="C80" s="427" t="s">
        <v>2981</v>
      </c>
      <c r="D80" s="427"/>
      <c r="E80" s="427"/>
      <c r="F80" s="427"/>
      <c r="G80" s="427"/>
      <c r="H80" s="427"/>
      <c r="I80" s="427"/>
      <c r="J80" s="427"/>
      <c r="K80" s="427"/>
      <c r="L80" s="427"/>
      <c r="Q80" s="213"/>
    </row>
    <row r="81" spans="1:21" ht="77.55" customHeight="1" x14ac:dyDescent="0.3">
      <c r="C81" s="144" t="s">
        <v>3013</v>
      </c>
      <c r="D81" s="144" t="s">
        <v>3016</v>
      </c>
      <c r="E81" s="144" t="s">
        <v>3036</v>
      </c>
      <c r="F81" s="17"/>
      <c r="G81" s="17"/>
      <c r="H81" s="17"/>
      <c r="I81" s="17"/>
      <c r="J81" s="17"/>
      <c r="M81" s="15"/>
      <c r="N81" s="449" t="s">
        <v>3017</v>
      </c>
      <c r="O81" s="449"/>
      <c r="P81" s="449"/>
      <c r="Q81" s="213"/>
    </row>
    <row r="82" spans="1:21" ht="18" x14ac:dyDescent="0.35">
      <c r="B82" s="173" t="s">
        <v>2955</v>
      </c>
      <c r="C82" s="184">
        <v>0</v>
      </c>
      <c r="D82" s="184">
        <v>0</v>
      </c>
      <c r="E82" s="184">
        <v>0</v>
      </c>
      <c r="F82" s="17"/>
      <c r="G82" s="17"/>
      <c r="H82" s="17"/>
      <c r="I82" s="17"/>
      <c r="J82" s="17"/>
      <c r="M82" s="15"/>
      <c r="O82" s="157" t="s">
        <v>2955</v>
      </c>
      <c r="P82" s="186">
        <v>0</v>
      </c>
      <c r="Q82" s="206">
        <f>(((C82*20)+(D82*20)+(E82*10))/50*2*P82)</f>
        <v>0</v>
      </c>
    </row>
    <row r="83" spans="1:21" x14ac:dyDescent="0.3">
      <c r="Q83" s="213"/>
    </row>
    <row r="84" spans="1:21" s="150" customFormat="1" ht="19.95" customHeight="1" x14ac:dyDescent="0.3">
      <c r="A84" s="175"/>
      <c r="B84" s="179"/>
      <c r="C84" s="443" t="s">
        <v>2983</v>
      </c>
      <c r="D84" s="443"/>
      <c r="E84" s="443"/>
      <c r="F84" s="443"/>
      <c r="G84" s="443"/>
      <c r="H84" s="443"/>
      <c r="I84" s="179"/>
      <c r="J84" s="179"/>
      <c r="K84" s="179"/>
      <c r="L84" s="179"/>
      <c r="M84" s="179"/>
      <c r="N84" s="179"/>
      <c r="O84" s="179"/>
      <c r="P84" s="169" t="s">
        <v>3026</v>
      </c>
      <c r="Q84" s="212">
        <f>SUM(Q87:Q181)</f>
        <v>0</v>
      </c>
      <c r="R84" s="406"/>
      <c r="S84" s="406"/>
      <c r="T84" s="406"/>
    </row>
    <row r="85" spans="1:21" x14ac:dyDescent="0.3">
      <c r="Q85" s="213"/>
    </row>
    <row r="86" spans="1:21" ht="15.6" x14ac:dyDescent="0.3">
      <c r="C86" s="440" t="s">
        <v>3056</v>
      </c>
      <c r="D86" s="440"/>
      <c r="E86" s="440"/>
      <c r="F86" s="171"/>
      <c r="G86" s="171"/>
      <c r="H86" s="171"/>
      <c r="I86" s="171"/>
      <c r="J86" s="171"/>
      <c r="K86" s="145"/>
      <c r="L86" s="6"/>
      <c r="M86" s="6"/>
      <c r="N86" s="6"/>
      <c r="O86" s="6"/>
      <c r="P86" s="6"/>
      <c r="Q86" s="213"/>
      <c r="R86" s="6"/>
    </row>
    <row r="87" spans="1:21" ht="93.6" customHeight="1" x14ac:dyDescent="0.3">
      <c r="C87" s="143" t="s">
        <v>12</v>
      </c>
      <c r="D87" s="226" t="s">
        <v>2942</v>
      </c>
      <c r="E87" s="226" t="s">
        <v>2910</v>
      </c>
      <c r="F87" s="142" t="s">
        <v>3057</v>
      </c>
      <c r="G87" s="166" t="s">
        <v>2909</v>
      </c>
      <c r="H87" s="142" t="s">
        <v>19</v>
      </c>
      <c r="I87" s="112"/>
      <c r="J87" s="112"/>
      <c r="K87" s="9"/>
      <c r="M87" s="15"/>
      <c r="N87" s="449" t="s">
        <v>3054</v>
      </c>
      <c r="O87" s="449"/>
      <c r="P87" s="449"/>
      <c r="Q87" s="213"/>
      <c r="R87" s="95"/>
    </row>
    <row r="88" spans="1:21" ht="18" x14ac:dyDescent="0.35">
      <c r="B88" s="173" t="s">
        <v>2955</v>
      </c>
      <c r="C88" s="113">
        <f>'Bilan énergétique'!L14</f>
        <v>0</v>
      </c>
      <c r="D88" s="184">
        <v>0</v>
      </c>
      <c r="E88" s="184">
        <v>0</v>
      </c>
      <c r="F88" s="184">
        <v>0</v>
      </c>
      <c r="G88" s="114">
        <f>'Bilan énergétique'!M14</f>
        <v>0</v>
      </c>
      <c r="H88" s="115">
        <f>G88*((1+(D88*80)+(E88*40)+(F88*40))/10)</f>
        <v>0</v>
      </c>
      <c r="I88" s="112"/>
      <c r="J88" s="116"/>
      <c r="M88" s="15"/>
      <c r="O88" s="167" t="s">
        <v>3018</v>
      </c>
      <c r="P88" s="187">
        <v>0</v>
      </c>
      <c r="Q88" s="206">
        <f>H88*P88</f>
        <v>0</v>
      </c>
      <c r="R88" s="288"/>
      <c r="S88" s="288"/>
      <c r="T88" s="288"/>
      <c r="U88" s="288"/>
    </row>
    <row r="89" spans="1:21" ht="18" hidden="1" customHeight="1" x14ac:dyDescent="0.3">
      <c r="B89" s="7"/>
      <c r="C89" s="117">
        <v>72</v>
      </c>
      <c r="D89" s="118"/>
      <c r="E89" s="119"/>
      <c r="F89" s="120"/>
      <c r="G89" s="120"/>
      <c r="H89" s="120"/>
      <c r="I89" s="121"/>
      <c r="J89" s="122" t="e">
        <f>(C89*D89*(E89*10+#REF!*1+#REF!*1+H89*35))</f>
        <v>#REF!</v>
      </c>
      <c r="Q89" s="213"/>
      <c r="R89" s="288"/>
      <c r="S89" s="288"/>
      <c r="T89" s="288"/>
      <c r="U89" s="288"/>
    </row>
    <row r="90" spans="1:21" ht="18" hidden="1" customHeight="1" x14ac:dyDescent="0.3">
      <c r="B90" s="7"/>
      <c r="C90" s="117">
        <v>103</v>
      </c>
      <c r="D90" s="118"/>
      <c r="E90" s="119"/>
      <c r="F90" s="120"/>
      <c r="G90" s="120"/>
      <c r="H90" s="120"/>
      <c r="I90" s="121"/>
      <c r="J90" s="122" t="e">
        <f>(C90*D90*(E90*10+#REF!*1+#REF!*1+H90*35))</f>
        <v>#REF!</v>
      </c>
      <c r="Q90" s="213"/>
      <c r="R90" s="288"/>
      <c r="S90" s="288"/>
      <c r="T90" s="288"/>
      <c r="U90" s="288"/>
    </row>
    <row r="91" spans="1:21" ht="18" hidden="1" customHeight="1" x14ac:dyDescent="0.3">
      <c r="B91" s="7"/>
      <c r="C91" s="117">
        <v>208</v>
      </c>
      <c r="D91" s="118"/>
      <c r="E91" s="119"/>
      <c r="F91" s="120"/>
      <c r="G91" s="120"/>
      <c r="H91" s="120"/>
      <c r="I91" s="121"/>
      <c r="J91" s="122" t="e">
        <f>(C91*D91*(E91*10+#REF!*1+#REF!*1+H91*35))</f>
        <v>#REF!</v>
      </c>
      <c r="Q91" s="213"/>
      <c r="R91" s="288"/>
      <c r="S91" s="288"/>
      <c r="T91" s="288"/>
      <c r="U91" s="288"/>
    </row>
    <row r="92" spans="1:21" ht="18" hidden="1" customHeight="1" x14ac:dyDescent="0.3">
      <c r="B92" s="7"/>
      <c r="C92" s="117">
        <v>242</v>
      </c>
      <c r="D92" s="118"/>
      <c r="E92" s="119"/>
      <c r="F92" s="120"/>
      <c r="G92" s="120"/>
      <c r="H92" s="120"/>
      <c r="I92" s="121"/>
      <c r="J92" s="122" t="e">
        <f>(C92*D92*(E92*10+#REF!*1+#REF!*1+H92*35))</f>
        <v>#REF!</v>
      </c>
      <c r="Q92" s="213"/>
      <c r="R92" s="288"/>
      <c r="S92" s="288"/>
      <c r="T92" s="288"/>
      <c r="U92" s="288"/>
    </row>
    <row r="93" spans="1:21" ht="18" hidden="1" customHeight="1" x14ac:dyDescent="0.3">
      <c r="B93" s="7"/>
      <c r="C93" s="117">
        <v>93</v>
      </c>
      <c r="D93" s="118"/>
      <c r="E93" s="119"/>
      <c r="F93" s="120"/>
      <c r="G93" s="120"/>
      <c r="H93" s="120"/>
      <c r="I93" s="121"/>
      <c r="J93" s="122" t="e">
        <f>(C93*D93*(E93*10+#REF!*1+#REF!*1+H93*35))</f>
        <v>#REF!</v>
      </c>
      <c r="Q93" s="213"/>
      <c r="R93" s="288"/>
      <c r="S93" s="288"/>
      <c r="T93" s="288"/>
      <c r="U93" s="288"/>
    </row>
    <row r="94" spans="1:21" ht="18" hidden="1" customHeight="1" x14ac:dyDescent="0.3">
      <c r="B94" s="7"/>
      <c r="C94" s="117">
        <v>680</v>
      </c>
      <c r="D94" s="118"/>
      <c r="E94" s="119"/>
      <c r="F94" s="120"/>
      <c r="G94" s="120"/>
      <c r="H94" s="120"/>
      <c r="I94" s="121"/>
      <c r="J94" s="122" t="e">
        <f>(C94*D94*(E94*10+#REF!*1+#REF!*1+H94*35))</f>
        <v>#REF!</v>
      </c>
      <c r="Q94" s="213"/>
      <c r="R94" s="288"/>
      <c r="S94" s="288"/>
      <c r="T94" s="288"/>
      <c r="U94" s="288"/>
    </row>
    <row r="95" spans="1:21" ht="18" hidden="1" customHeight="1" x14ac:dyDescent="0.3">
      <c r="B95" s="7"/>
      <c r="C95" s="117">
        <v>62</v>
      </c>
      <c r="D95" s="118"/>
      <c r="E95" s="119"/>
      <c r="F95" s="120"/>
      <c r="G95" s="120"/>
      <c r="H95" s="120"/>
      <c r="I95" s="121"/>
      <c r="J95" s="122" t="e">
        <f>(C95*D95*(E95*10+#REF!*1+#REF!*1+H95*35))</f>
        <v>#REF!</v>
      </c>
      <c r="Q95" s="213"/>
      <c r="R95" s="288"/>
      <c r="S95" s="288"/>
      <c r="T95" s="288"/>
      <c r="U95" s="288"/>
    </row>
    <row r="96" spans="1:21" ht="18" hidden="1" customHeight="1" x14ac:dyDescent="0.3">
      <c r="B96" s="7"/>
      <c r="C96" s="117">
        <v>566</v>
      </c>
      <c r="D96" s="118"/>
      <c r="E96" s="119"/>
      <c r="F96" s="120"/>
      <c r="G96" s="120"/>
      <c r="H96" s="120"/>
      <c r="I96" s="121"/>
      <c r="J96" s="122" t="e">
        <f>(C96*D96*(E96*10+#REF!*1+#REF!*1+H96*35))</f>
        <v>#REF!</v>
      </c>
      <c r="Q96" s="213"/>
      <c r="R96" s="288"/>
      <c r="S96" s="288"/>
      <c r="T96" s="288"/>
      <c r="U96" s="288"/>
    </row>
    <row r="97" spans="2:21" ht="18" hidden="1" customHeight="1" x14ac:dyDescent="0.3">
      <c r="B97" s="7"/>
      <c r="C97" s="117">
        <v>464</v>
      </c>
      <c r="D97" s="118"/>
      <c r="E97" s="119"/>
      <c r="F97" s="120"/>
      <c r="G97" s="120"/>
      <c r="H97" s="120"/>
      <c r="I97" s="121"/>
      <c r="J97" s="122" t="e">
        <f>(C97*D97*(E97*10+#REF!*1+#REF!*1+H97*35))</f>
        <v>#REF!</v>
      </c>
      <c r="Q97" s="213"/>
      <c r="R97" s="288"/>
      <c r="S97" s="288"/>
      <c r="T97" s="288"/>
      <c r="U97" s="288"/>
    </row>
    <row r="98" spans="2:21" ht="18" hidden="1" customHeight="1" x14ac:dyDescent="0.3">
      <c r="B98" s="7"/>
      <c r="C98" s="117"/>
      <c r="D98" s="118"/>
      <c r="E98" s="119"/>
      <c r="F98" s="120"/>
      <c r="G98" s="120"/>
      <c r="H98" s="120"/>
      <c r="I98" s="121"/>
      <c r="J98" s="122" t="e">
        <f>(C98*D98*(E98*10+#REF!*1+#REF!*1+H98*35))</f>
        <v>#REF!</v>
      </c>
      <c r="Q98" s="213"/>
      <c r="R98" s="288"/>
      <c r="S98" s="288"/>
      <c r="T98" s="288"/>
      <c r="U98" s="288"/>
    </row>
    <row r="99" spans="2:21" ht="18" hidden="1" customHeight="1" x14ac:dyDescent="0.3">
      <c r="B99" s="7"/>
      <c r="C99" s="117"/>
      <c r="D99" s="118"/>
      <c r="E99" s="119"/>
      <c r="F99" s="120"/>
      <c r="G99" s="120"/>
      <c r="H99" s="120"/>
      <c r="I99" s="121"/>
      <c r="J99" s="122" t="e">
        <f>(C99*D99*(E99*10+#REF!*1+#REF!*1+H99*35))</f>
        <v>#REF!</v>
      </c>
      <c r="Q99" s="213"/>
      <c r="R99" s="288"/>
      <c r="S99" s="288"/>
      <c r="T99" s="288"/>
      <c r="U99" s="288"/>
    </row>
    <row r="100" spans="2:21" ht="18" hidden="1" customHeight="1" x14ac:dyDescent="0.3">
      <c r="B100" s="7"/>
      <c r="C100" s="117"/>
      <c r="D100" s="118"/>
      <c r="E100" s="119"/>
      <c r="F100" s="120"/>
      <c r="G100" s="120"/>
      <c r="H100" s="120"/>
      <c r="I100" s="121"/>
      <c r="J100" s="122" t="e">
        <f>(C100*D100*(E100*10+#REF!*1+#REF!*1+H100*35))</f>
        <v>#REF!</v>
      </c>
      <c r="Q100" s="213"/>
      <c r="R100" s="288"/>
      <c r="S100" s="288"/>
      <c r="T100" s="288"/>
      <c r="U100" s="288"/>
    </row>
    <row r="101" spans="2:21" ht="18" hidden="1" customHeight="1" x14ac:dyDescent="0.3">
      <c r="B101" s="7"/>
      <c r="C101" s="117"/>
      <c r="D101" s="118"/>
      <c r="E101" s="119"/>
      <c r="F101" s="120"/>
      <c r="G101" s="120"/>
      <c r="H101" s="120"/>
      <c r="I101" s="121"/>
      <c r="J101" s="122" t="e">
        <f>(C101*D101*(E101*10+#REF!*1+#REF!*1+H101*35))</f>
        <v>#REF!</v>
      </c>
      <c r="Q101" s="213"/>
      <c r="R101" s="288"/>
      <c r="S101" s="288"/>
      <c r="T101" s="288"/>
      <c r="U101" s="288"/>
    </row>
    <row r="102" spans="2:21" ht="18" hidden="1" customHeight="1" x14ac:dyDescent="0.3">
      <c r="B102" s="7"/>
      <c r="C102" s="117"/>
      <c r="D102" s="118"/>
      <c r="E102" s="119"/>
      <c r="F102" s="120"/>
      <c r="G102" s="120"/>
      <c r="H102" s="120"/>
      <c r="I102" s="121"/>
      <c r="J102" s="122" t="e">
        <f>(C102*D102*(E102*10+#REF!*1+#REF!*1+H102*35))</f>
        <v>#REF!</v>
      </c>
      <c r="Q102" s="213"/>
      <c r="R102" s="288"/>
      <c r="S102" s="288"/>
      <c r="T102" s="288"/>
      <c r="U102" s="288"/>
    </row>
    <row r="103" spans="2:21" ht="18" hidden="1" customHeight="1" x14ac:dyDescent="0.3">
      <c r="B103" s="7"/>
      <c r="C103" s="117"/>
      <c r="D103" s="118"/>
      <c r="E103" s="119"/>
      <c r="F103" s="120"/>
      <c r="G103" s="120"/>
      <c r="H103" s="120"/>
      <c r="I103" s="121"/>
      <c r="J103" s="122" t="e">
        <f>(C103*D103*(E103*10+#REF!*1+#REF!*1+H103*35))</f>
        <v>#REF!</v>
      </c>
      <c r="Q103" s="213"/>
      <c r="R103" s="288"/>
      <c r="S103" s="288"/>
      <c r="T103" s="288"/>
      <c r="U103" s="288"/>
    </row>
    <row r="104" spans="2:21" ht="18" hidden="1" customHeight="1" x14ac:dyDescent="0.3">
      <c r="B104" s="7"/>
      <c r="C104" s="117"/>
      <c r="D104" s="118"/>
      <c r="E104" s="119"/>
      <c r="F104" s="120"/>
      <c r="G104" s="120"/>
      <c r="H104" s="120"/>
      <c r="I104" s="121"/>
      <c r="J104" s="122" t="e">
        <f>(C104*D104*(E104*10+#REF!*1+#REF!*1+H104*35))</f>
        <v>#REF!</v>
      </c>
      <c r="Q104" s="213"/>
      <c r="R104" s="288"/>
      <c r="S104" s="288"/>
      <c r="T104" s="288"/>
      <c r="U104" s="288"/>
    </row>
    <row r="105" spans="2:21" ht="18" hidden="1" customHeight="1" x14ac:dyDescent="0.3">
      <c r="B105" s="7"/>
      <c r="C105" s="117"/>
      <c r="D105" s="118"/>
      <c r="E105" s="119"/>
      <c r="F105" s="120"/>
      <c r="G105" s="120"/>
      <c r="H105" s="120"/>
      <c r="I105" s="121"/>
      <c r="J105" s="122" t="e">
        <f>(C105*D105*(E105*10+#REF!*1+#REF!*1+H105*35))</f>
        <v>#REF!</v>
      </c>
      <c r="Q105" s="213"/>
      <c r="R105" s="288"/>
      <c r="S105" s="288"/>
      <c r="T105" s="288"/>
      <c r="U105" s="288"/>
    </row>
    <row r="106" spans="2:21" ht="15.6" x14ac:dyDescent="0.3">
      <c r="C106" s="112"/>
      <c r="D106" s="112"/>
      <c r="E106" s="112"/>
      <c r="F106" s="112"/>
      <c r="G106" s="112"/>
      <c r="H106" s="112"/>
      <c r="I106" s="112"/>
      <c r="J106" s="123"/>
      <c r="Q106" s="213"/>
      <c r="R106" s="288"/>
      <c r="S106" s="288"/>
      <c r="T106" s="288"/>
      <c r="U106" s="288"/>
    </row>
    <row r="107" spans="2:21" ht="15.6" x14ac:dyDescent="0.3">
      <c r="C107" s="172" t="s">
        <v>3019</v>
      </c>
      <c r="D107" s="172"/>
      <c r="E107" s="172"/>
      <c r="F107" s="172"/>
      <c r="G107" s="172"/>
      <c r="H107" s="172"/>
      <c r="I107" s="172"/>
      <c r="J107" s="172"/>
      <c r="Q107" s="213"/>
      <c r="R107" s="288"/>
      <c r="S107" s="288"/>
      <c r="T107" s="288"/>
      <c r="U107" s="288"/>
    </row>
    <row r="108" spans="2:21" ht="31.2" customHeight="1" x14ac:dyDescent="0.3">
      <c r="C108" s="415" t="s">
        <v>12</v>
      </c>
      <c r="D108" s="417" t="s">
        <v>11</v>
      </c>
      <c r="E108" s="418"/>
      <c r="F108" s="415" t="s">
        <v>2941</v>
      </c>
      <c r="G108" s="415" t="s">
        <v>18</v>
      </c>
      <c r="H108" s="415" t="s">
        <v>6</v>
      </c>
      <c r="I108" s="415" t="s">
        <v>2909</v>
      </c>
      <c r="J108" s="415" t="s">
        <v>19</v>
      </c>
      <c r="K108" s="95"/>
      <c r="Q108" s="213"/>
      <c r="R108" s="288"/>
      <c r="S108" s="288"/>
      <c r="T108" s="288"/>
      <c r="U108" s="288"/>
    </row>
    <row r="109" spans="2:21" ht="78" customHeight="1" x14ac:dyDescent="0.3">
      <c r="C109" s="416"/>
      <c r="D109" s="124" t="s">
        <v>2912</v>
      </c>
      <c r="E109" s="124" t="s">
        <v>2913</v>
      </c>
      <c r="F109" s="416"/>
      <c r="G109" s="416"/>
      <c r="H109" s="416"/>
      <c r="I109" s="416"/>
      <c r="J109" s="416"/>
      <c r="K109" s="154"/>
      <c r="M109" s="15"/>
      <c r="N109" s="449" t="s">
        <v>3059</v>
      </c>
      <c r="O109" s="449"/>
      <c r="P109" s="449"/>
      <c r="Q109" s="213"/>
      <c r="R109" s="95"/>
    </row>
    <row r="110" spans="2:21" ht="18.75" customHeight="1" x14ac:dyDescent="0.35">
      <c r="B110" s="173" t="s">
        <v>2955</v>
      </c>
      <c r="C110" s="113">
        <f>'Bilan énergétique'!R14</f>
        <v>0</v>
      </c>
      <c r="D110" s="184">
        <v>0</v>
      </c>
      <c r="E110" s="184">
        <v>0</v>
      </c>
      <c r="F110" s="184">
        <v>0</v>
      </c>
      <c r="G110" s="184">
        <v>0</v>
      </c>
      <c r="H110" s="184">
        <v>0</v>
      </c>
      <c r="I110" s="125">
        <f>'Bilan énergétique'!S14</f>
        <v>0</v>
      </c>
      <c r="J110" s="126">
        <f>I110*((1+D110*30+E110*10+F110*20+G110*50+H110*35)/10)</f>
        <v>0</v>
      </c>
      <c r="K110" s="24"/>
      <c r="M110" s="15"/>
      <c r="O110" s="167" t="s">
        <v>3048</v>
      </c>
      <c r="P110" s="187">
        <v>0</v>
      </c>
      <c r="Q110" s="206">
        <f>IF((D110+E110)=2,"le préfabriqué ne peut pas être d'avant et après 2010",(J110*P110))</f>
        <v>0</v>
      </c>
      <c r="R110" s="288"/>
      <c r="S110" s="288"/>
      <c r="T110" s="288"/>
      <c r="U110" s="288"/>
    </row>
    <row r="111" spans="2:21" ht="15.75" hidden="1" customHeight="1" x14ac:dyDescent="0.3">
      <c r="B111" s="7"/>
      <c r="C111" s="117">
        <v>678</v>
      </c>
      <c r="D111" s="120"/>
      <c r="E111" s="120"/>
      <c r="F111" s="127"/>
      <c r="G111" s="120"/>
      <c r="H111" s="120"/>
      <c r="I111" s="128"/>
      <c r="J111" s="129" t="e">
        <f>(C111)*(D111*10+E111*30+#REF!*20+#REF!*30+#REF!*20+#REF!*10+#REF!*50+K111*25+F111*1+G111*50+H111*35)</f>
        <v>#REF!</v>
      </c>
      <c r="K111" s="24"/>
      <c r="Q111" s="213"/>
      <c r="R111" s="288"/>
      <c r="S111" s="288"/>
      <c r="T111" s="288"/>
      <c r="U111" s="288"/>
    </row>
    <row r="112" spans="2:21" ht="15.75" hidden="1" customHeight="1" x14ac:dyDescent="0.3">
      <c r="B112" s="7"/>
      <c r="C112" s="117">
        <v>341</v>
      </c>
      <c r="D112" s="120"/>
      <c r="E112" s="120"/>
      <c r="F112" s="127"/>
      <c r="G112" s="120"/>
      <c r="H112" s="120"/>
      <c r="I112" s="128"/>
      <c r="J112" s="129" t="e">
        <f>(C112)*(D112*10+E112*30+#REF!*20+#REF!*30+#REF!*20+#REF!*10+#REF!*50+K112*25+F112*1+G112*50+H112*35)</f>
        <v>#REF!</v>
      </c>
      <c r="K112" s="24"/>
      <c r="Q112" s="213"/>
      <c r="R112" s="288"/>
      <c r="S112" s="288"/>
      <c r="T112" s="288"/>
      <c r="U112" s="288"/>
    </row>
    <row r="113" spans="2:21" ht="15.75" hidden="1" customHeight="1" x14ac:dyDescent="0.3">
      <c r="B113" s="7"/>
      <c r="C113" s="117">
        <v>1040</v>
      </c>
      <c r="D113" s="120"/>
      <c r="E113" s="120"/>
      <c r="F113" s="127"/>
      <c r="G113" s="120"/>
      <c r="H113" s="120"/>
      <c r="I113" s="128"/>
      <c r="J113" s="129" t="e">
        <f>(C113)*(D113*10+E113*30+#REF!*20+#REF!*30+#REF!*20+#REF!*10+#REF!*50+K113*25+F113*1+G113*50+H113*35)</f>
        <v>#REF!</v>
      </c>
      <c r="K113" s="24"/>
      <c r="Q113" s="213"/>
      <c r="R113" s="288"/>
      <c r="S113" s="288"/>
      <c r="T113" s="288"/>
      <c r="U113" s="288"/>
    </row>
    <row r="114" spans="2:21" ht="15.75" hidden="1" customHeight="1" x14ac:dyDescent="0.3">
      <c r="B114" s="7"/>
      <c r="C114" s="117">
        <v>525</v>
      </c>
      <c r="D114" s="120"/>
      <c r="E114" s="120"/>
      <c r="F114" s="127"/>
      <c r="G114" s="120"/>
      <c r="H114" s="120"/>
      <c r="I114" s="128"/>
      <c r="J114" s="129" t="e">
        <f>(C114)*(D114*10+E114*30+#REF!*20+#REF!*30+#REF!*20+#REF!*10+#REF!*50+K114*25+F114*1+G114*50+H114*35)</f>
        <v>#REF!</v>
      </c>
      <c r="K114" s="24"/>
      <c r="Q114" s="213"/>
      <c r="R114" s="288"/>
      <c r="S114" s="288"/>
      <c r="T114" s="288"/>
      <c r="U114" s="288"/>
    </row>
    <row r="115" spans="2:21" ht="15.75" hidden="1" customHeight="1" x14ac:dyDescent="0.3">
      <c r="B115" s="7"/>
      <c r="C115" s="117">
        <v>1198</v>
      </c>
      <c r="D115" s="120"/>
      <c r="E115" s="120"/>
      <c r="F115" s="127"/>
      <c r="G115" s="120"/>
      <c r="H115" s="120"/>
      <c r="I115" s="128"/>
      <c r="J115" s="129" t="e">
        <f>(C115)*(D115*10+E115*30+#REF!*20+#REF!*30+#REF!*20+#REF!*10+#REF!*50+K115*25+F115*1+G115*50+H115*35)</f>
        <v>#REF!</v>
      </c>
      <c r="K115" s="24"/>
      <c r="Q115" s="213"/>
      <c r="R115" s="288"/>
      <c r="S115" s="288"/>
      <c r="T115" s="288"/>
      <c r="U115" s="288"/>
    </row>
    <row r="116" spans="2:21" ht="15.75" hidden="1" customHeight="1" x14ac:dyDescent="0.3">
      <c r="B116" s="7"/>
      <c r="C116" s="117">
        <v>212</v>
      </c>
      <c r="D116" s="120"/>
      <c r="E116" s="120"/>
      <c r="F116" s="127"/>
      <c r="G116" s="120"/>
      <c r="H116" s="120"/>
      <c r="I116" s="128"/>
      <c r="J116" s="129" t="e">
        <f>(C116)*(D116*10+E116*30+#REF!*20+#REF!*30+#REF!*20+#REF!*10+#REF!*50+K116*25+F116*1+G116*50+H116*35)</f>
        <v>#REF!</v>
      </c>
      <c r="K116" s="24"/>
      <c r="Q116" s="213"/>
      <c r="R116" s="288"/>
      <c r="S116" s="288"/>
      <c r="T116" s="288"/>
      <c r="U116" s="288"/>
    </row>
    <row r="117" spans="2:21" ht="15.75" hidden="1" customHeight="1" x14ac:dyDescent="0.3">
      <c r="B117" s="7"/>
      <c r="C117" s="117">
        <v>450</v>
      </c>
      <c r="D117" s="120"/>
      <c r="E117" s="120"/>
      <c r="F117" s="127"/>
      <c r="G117" s="120"/>
      <c r="H117" s="120"/>
      <c r="I117" s="128"/>
      <c r="J117" s="129" t="e">
        <f>(C117)*(D117*10+E117*30+#REF!*20+#REF!*30+#REF!*20+#REF!*10+#REF!*50+K117*25+F117*1+G117*50+H117*35)</f>
        <v>#REF!</v>
      </c>
      <c r="K117" s="24"/>
      <c r="Q117" s="213"/>
      <c r="R117" s="288"/>
      <c r="S117" s="288"/>
      <c r="T117" s="288"/>
      <c r="U117" s="288"/>
    </row>
    <row r="118" spans="2:21" ht="15.75" hidden="1" customHeight="1" x14ac:dyDescent="0.3">
      <c r="B118" s="7"/>
      <c r="C118" s="117">
        <v>595</v>
      </c>
      <c r="D118" s="120"/>
      <c r="E118" s="120"/>
      <c r="F118" s="127"/>
      <c r="G118" s="120"/>
      <c r="H118" s="120"/>
      <c r="I118" s="128"/>
      <c r="J118" s="129" t="e">
        <f>(C118)*(D118*10+E118*30+#REF!*20+#REF!*30+#REF!*20+#REF!*10+#REF!*50+K118*25+F118*1+G118*50+H118*35)</f>
        <v>#REF!</v>
      </c>
      <c r="K118" s="24"/>
      <c r="Q118" s="213"/>
      <c r="R118" s="288"/>
      <c r="S118" s="288"/>
      <c r="T118" s="288"/>
      <c r="U118" s="288"/>
    </row>
    <row r="119" spans="2:21" ht="15.75" hidden="1" customHeight="1" x14ac:dyDescent="0.3">
      <c r="B119" s="7"/>
      <c r="C119" s="117"/>
      <c r="D119" s="120"/>
      <c r="E119" s="120"/>
      <c r="F119" s="127"/>
      <c r="G119" s="120"/>
      <c r="H119" s="120"/>
      <c r="I119" s="128"/>
      <c r="J119" s="129" t="e">
        <f>(C119)*(D119*10+E119*30+#REF!*20+#REF!*30+#REF!*20+#REF!*10+#REF!*50+K119*25+F119*1+G119*50+H119*35)</f>
        <v>#REF!</v>
      </c>
      <c r="K119" s="24"/>
      <c r="Q119" s="213"/>
      <c r="R119" s="288"/>
      <c r="S119" s="288"/>
      <c r="T119" s="288"/>
      <c r="U119" s="288"/>
    </row>
    <row r="120" spans="2:21" ht="15.75" hidden="1" customHeight="1" x14ac:dyDescent="0.3">
      <c r="B120" s="7"/>
      <c r="C120" s="117"/>
      <c r="D120" s="120"/>
      <c r="E120" s="120"/>
      <c r="F120" s="127"/>
      <c r="G120" s="120"/>
      <c r="H120" s="120"/>
      <c r="I120" s="128"/>
      <c r="J120" s="129" t="e">
        <f>(C120)*(D120*10+E120*30+#REF!*20+#REF!*30+#REF!*20+#REF!*10+#REF!*50+K120*25+F120*1+G120*50+H120*35)</f>
        <v>#REF!</v>
      </c>
      <c r="K120" s="24"/>
      <c r="Q120" s="213"/>
      <c r="R120" s="288"/>
      <c r="S120" s="288"/>
      <c r="T120" s="288"/>
      <c r="U120" s="288"/>
    </row>
    <row r="121" spans="2:21" ht="15.75" hidden="1" customHeight="1" x14ac:dyDescent="0.3">
      <c r="B121" s="7"/>
      <c r="C121" s="117"/>
      <c r="D121" s="120"/>
      <c r="E121" s="120"/>
      <c r="F121" s="127"/>
      <c r="G121" s="120"/>
      <c r="H121" s="120"/>
      <c r="I121" s="128"/>
      <c r="J121" s="129" t="e">
        <f>(C121)*(D121*10+E121*30+#REF!*20+#REF!*30+#REF!*20+#REF!*10+#REF!*50+K121*25+F121*1+G121*50+H121*35)</f>
        <v>#REF!</v>
      </c>
      <c r="K121" s="24"/>
      <c r="Q121" s="213"/>
      <c r="R121" s="288"/>
      <c r="S121" s="288"/>
      <c r="T121" s="288"/>
      <c r="U121" s="288"/>
    </row>
    <row r="122" spans="2:21" ht="15.75" hidden="1" customHeight="1" x14ac:dyDescent="0.3">
      <c r="B122" s="7"/>
      <c r="C122" s="117"/>
      <c r="D122" s="120"/>
      <c r="E122" s="120"/>
      <c r="F122" s="127"/>
      <c r="G122" s="120"/>
      <c r="H122" s="120"/>
      <c r="I122" s="128"/>
      <c r="J122" s="129" t="e">
        <f>(C122)*(D122*10+E122*30+#REF!*20+#REF!*30+#REF!*20+#REF!*10+#REF!*50+K122*25+F122*1+G122*50+H122*35)</f>
        <v>#REF!</v>
      </c>
      <c r="K122" s="24"/>
      <c r="Q122" s="213"/>
      <c r="R122" s="288"/>
      <c r="S122" s="288"/>
      <c r="T122" s="288"/>
      <c r="U122" s="288"/>
    </row>
    <row r="123" spans="2:21" ht="15.75" hidden="1" customHeight="1" x14ac:dyDescent="0.3">
      <c r="B123" s="7"/>
      <c r="C123" s="117"/>
      <c r="D123" s="120"/>
      <c r="E123" s="120"/>
      <c r="F123" s="127"/>
      <c r="G123" s="120"/>
      <c r="H123" s="120"/>
      <c r="I123" s="128"/>
      <c r="J123" s="129" t="e">
        <f>(C123)*(D123*10+E123*30+#REF!*20+#REF!*30+#REF!*20+#REF!*10+#REF!*50+K123*25+F123*1+G123*50+H123*35)</f>
        <v>#REF!</v>
      </c>
      <c r="K123" s="24"/>
      <c r="Q123" s="213"/>
      <c r="R123" s="288"/>
      <c r="S123" s="288"/>
      <c r="T123" s="288"/>
      <c r="U123" s="288"/>
    </row>
    <row r="124" spans="2:21" ht="15.6" x14ac:dyDescent="0.3">
      <c r="C124" s="112"/>
      <c r="D124" s="112"/>
      <c r="E124" s="112"/>
      <c r="F124" s="112"/>
      <c r="G124" s="130"/>
      <c r="H124" s="130"/>
      <c r="I124" s="112"/>
      <c r="J124" s="131"/>
      <c r="Q124" s="213"/>
      <c r="R124" s="288"/>
      <c r="S124" s="288"/>
      <c r="T124" s="288"/>
      <c r="U124" s="288"/>
    </row>
    <row r="125" spans="2:21" ht="15.6" x14ac:dyDescent="0.3">
      <c r="C125" s="172" t="s">
        <v>2930</v>
      </c>
      <c r="D125" s="172"/>
      <c r="E125" s="172"/>
      <c r="F125" s="172"/>
      <c r="G125" s="172"/>
      <c r="H125" s="172"/>
      <c r="I125" s="172"/>
      <c r="J125" s="172"/>
      <c r="Q125" s="213"/>
      <c r="R125" s="288"/>
      <c r="S125" s="288"/>
      <c r="T125" s="288"/>
      <c r="U125" s="288"/>
    </row>
    <row r="126" spans="2:21" ht="31.2" customHeight="1" x14ac:dyDescent="0.3">
      <c r="C126" s="415" t="s">
        <v>12</v>
      </c>
      <c r="D126" s="417" t="s">
        <v>11</v>
      </c>
      <c r="E126" s="418"/>
      <c r="F126" s="415" t="s">
        <v>2911</v>
      </c>
      <c r="G126" s="415" t="s">
        <v>18</v>
      </c>
      <c r="H126" s="415" t="s">
        <v>6</v>
      </c>
      <c r="I126" s="415" t="s">
        <v>2909</v>
      </c>
      <c r="J126" s="415" t="s">
        <v>19</v>
      </c>
      <c r="K126" s="95"/>
      <c r="L126" s="9"/>
      <c r="M126" s="9"/>
      <c r="N126" s="449" t="s">
        <v>3020</v>
      </c>
      <c r="O126" s="449"/>
      <c r="P126" s="449"/>
      <c r="Q126" s="213"/>
      <c r="R126" s="288"/>
      <c r="S126" s="288"/>
      <c r="T126" s="288"/>
      <c r="U126" s="288"/>
    </row>
    <row r="127" spans="2:21" ht="45.75" customHeight="1" x14ac:dyDescent="0.3">
      <c r="C127" s="416"/>
      <c r="D127" s="124" t="s">
        <v>2912</v>
      </c>
      <c r="E127" s="124" t="s">
        <v>2913</v>
      </c>
      <c r="F127" s="416"/>
      <c r="G127" s="416"/>
      <c r="H127" s="416"/>
      <c r="I127" s="416"/>
      <c r="J127" s="416"/>
      <c r="K127" s="154"/>
      <c r="L127" s="9"/>
      <c r="M127" s="15"/>
      <c r="N127" s="449"/>
      <c r="O127" s="449"/>
      <c r="P127" s="449"/>
      <c r="Q127" s="213"/>
      <c r="R127" s="288"/>
      <c r="S127" s="288"/>
      <c r="T127" s="288"/>
      <c r="U127" s="288"/>
    </row>
    <row r="128" spans="2:21" ht="18" x14ac:dyDescent="0.35">
      <c r="B128" s="173" t="s">
        <v>2955</v>
      </c>
      <c r="C128" s="113">
        <f>'Bilan énergétique'!N14</f>
        <v>0</v>
      </c>
      <c r="D128" s="184">
        <v>0</v>
      </c>
      <c r="E128" s="184">
        <v>0</v>
      </c>
      <c r="F128" s="184">
        <v>0</v>
      </c>
      <c r="G128" s="184">
        <v>0</v>
      </c>
      <c r="H128" s="184">
        <v>0</v>
      </c>
      <c r="I128" s="132">
        <f>'Bilan énergétique'!O14</f>
        <v>0</v>
      </c>
      <c r="J128" s="126">
        <f>I128*((1+D128*30+E128*10+F128*50+G128*50+H128*35)/10)</f>
        <v>0</v>
      </c>
      <c r="K128" s="24"/>
      <c r="L128" s="9"/>
      <c r="M128" s="15"/>
      <c r="O128" s="167" t="s">
        <v>3049</v>
      </c>
      <c r="P128" s="187">
        <v>0</v>
      </c>
      <c r="Q128" s="206">
        <f>IF((D128+E128)=2,"le préfabriqué ne peut pas être d'avant et après 2010",(J128*P128))</f>
        <v>0</v>
      </c>
      <c r="R128" s="288"/>
      <c r="S128" s="288"/>
      <c r="T128" s="288"/>
      <c r="U128" s="288"/>
    </row>
    <row r="129" spans="1:21" ht="15.75" hidden="1" customHeight="1" x14ac:dyDescent="0.3">
      <c r="B129" s="7"/>
      <c r="C129" s="117">
        <v>772</v>
      </c>
      <c r="D129" s="120"/>
      <c r="E129" s="120"/>
      <c r="F129" s="120"/>
      <c r="G129" s="120"/>
      <c r="H129" s="120"/>
      <c r="I129" s="128"/>
      <c r="J129" s="129" t="e">
        <f>(C129)*(#REF!*30+#REF!*10+#REF!*30+D129*20+E129*10+#REF!*50+#REF!*25+K129*1+G129*50+H129*35)</f>
        <v>#REF!</v>
      </c>
      <c r="K129" s="24"/>
      <c r="L129" s="9"/>
      <c r="M129" s="9"/>
      <c r="Q129" s="213"/>
      <c r="R129" s="288"/>
      <c r="S129" s="288"/>
      <c r="T129" s="288"/>
      <c r="U129" s="288"/>
    </row>
    <row r="130" spans="1:21" ht="15.75" hidden="1" customHeight="1" x14ac:dyDescent="0.3">
      <c r="B130" s="7"/>
      <c r="C130" s="117">
        <v>1262</v>
      </c>
      <c r="D130" s="120"/>
      <c r="E130" s="120"/>
      <c r="F130" s="120"/>
      <c r="G130" s="120"/>
      <c r="H130" s="120"/>
      <c r="I130" s="128"/>
      <c r="J130" s="129" t="e">
        <f>(C130)*(#REF!*30+#REF!*10+#REF!*30+D130*20+E130*10+#REF!*50+#REF!*25+K130*1+G130*50+H130*35)</f>
        <v>#REF!</v>
      </c>
      <c r="K130" s="24"/>
      <c r="L130" s="9"/>
      <c r="M130" s="9"/>
      <c r="Q130" s="213"/>
      <c r="R130" s="288"/>
      <c r="S130" s="288"/>
      <c r="T130" s="288"/>
      <c r="U130" s="288"/>
    </row>
    <row r="131" spans="1:21" ht="15.6" hidden="1" customHeight="1" x14ac:dyDescent="0.3">
      <c r="B131" s="7"/>
      <c r="C131" s="117">
        <v>688</v>
      </c>
      <c r="D131" s="120"/>
      <c r="E131" s="120"/>
      <c r="F131" s="120"/>
      <c r="G131" s="120"/>
      <c r="H131" s="120"/>
      <c r="I131" s="128"/>
      <c r="J131" s="129" t="e">
        <f>(C131)*(#REF!*30+#REF!*10+#REF!*30+D131*20+E131*10+#REF!*50+#REF!*25+K131*1+G131*50+H131*35)</f>
        <v>#REF!</v>
      </c>
      <c r="K131" s="24"/>
      <c r="L131" s="9"/>
      <c r="M131" s="9"/>
      <c r="Q131" s="213"/>
      <c r="R131" s="288"/>
      <c r="S131" s="288"/>
      <c r="T131" s="288"/>
      <c r="U131" s="288"/>
    </row>
    <row r="132" spans="1:21" ht="15.6" hidden="1" customHeight="1" x14ac:dyDescent="0.3">
      <c r="B132" s="7"/>
      <c r="C132" s="117">
        <v>585</v>
      </c>
      <c r="D132" s="120"/>
      <c r="E132" s="120"/>
      <c r="F132" s="120"/>
      <c r="G132" s="120"/>
      <c r="H132" s="120"/>
      <c r="I132" s="128"/>
      <c r="J132" s="129" t="e">
        <f>(C132)*(#REF!*30+#REF!*10+#REF!*30+D132*20+E132*10+#REF!*50+#REF!*25+K132*1+G132*50+H132*35)</f>
        <v>#REF!</v>
      </c>
      <c r="K132" s="24"/>
      <c r="L132" s="9"/>
      <c r="M132" s="9"/>
      <c r="Q132" s="213"/>
      <c r="R132" s="288"/>
      <c r="S132" s="288"/>
      <c r="T132" s="288"/>
      <c r="U132" s="288"/>
    </row>
    <row r="133" spans="1:21" ht="15.6" hidden="1" customHeight="1" x14ac:dyDescent="0.3">
      <c r="B133" s="7"/>
      <c r="C133" s="117">
        <v>323</v>
      </c>
      <c r="D133" s="120"/>
      <c r="E133" s="120"/>
      <c r="F133" s="120"/>
      <c r="G133" s="120"/>
      <c r="H133" s="120"/>
      <c r="I133" s="128"/>
      <c r="J133" s="129" t="e">
        <f>(C133)*(#REF!*30+#REF!*10+#REF!*30+D133*20+E133*10+#REF!*50+#REF!*25+K133*1+G133*50+H133*35)</f>
        <v>#REF!</v>
      </c>
      <c r="K133" s="24"/>
      <c r="L133" s="9"/>
      <c r="M133" s="9"/>
      <c r="Q133" s="213"/>
      <c r="R133" s="288"/>
      <c r="S133" s="288"/>
      <c r="T133" s="288"/>
      <c r="U133" s="288"/>
    </row>
    <row r="134" spans="1:21" ht="15.6" hidden="1" customHeight="1" x14ac:dyDescent="0.3">
      <c r="B134" s="7"/>
      <c r="C134" s="117">
        <v>541</v>
      </c>
      <c r="D134" s="120"/>
      <c r="E134" s="120"/>
      <c r="F134" s="120"/>
      <c r="G134" s="120"/>
      <c r="H134" s="120"/>
      <c r="I134" s="128"/>
      <c r="J134" s="129" t="e">
        <f>(C134)*(#REF!*30+#REF!*10+#REF!*30+D134*20+E134*10+#REF!*50+#REF!*25+K134*1+G134*50+H134*35)</f>
        <v>#REF!</v>
      </c>
      <c r="K134" s="24"/>
      <c r="L134" s="9"/>
      <c r="M134" s="9"/>
      <c r="Q134" s="213"/>
      <c r="R134" s="288"/>
      <c r="S134" s="288"/>
      <c r="T134" s="288"/>
      <c r="U134" s="288"/>
    </row>
    <row r="135" spans="1:21" ht="15.6" hidden="1" customHeight="1" x14ac:dyDescent="0.3">
      <c r="B135" s="7"/>
      <c r="C135" s="117">
        <v>877</v>
      </c>
      <c r="D135" s="120"/>
      <c r="E135" s="120"/>
      <c r="F135" s="120"/>
      <c r="G135" s="120"/>
      <c r="H135" s="120"/>
      <c r="I135" s="128"/>
      <c r="J135" s="129" t="e">
        <f>(C135)*(#REF!*30+#REF!*10+#REF!*30+D135*20+E135*10+#REF!*50+#REF!*25+K135*1+G135*50+H135*35)</f>
        <v>#REF!</v>
      </c>
      <c r="K135" s="24"/>
      <c r="L135" s="9"/>
      <c r="M135" s="9"/>
      <c r="Q135" s="213"/>
      <c r="R135" s="288"/>
      <c r="S135" s="288"/>
      <c r="T135" s="288"/>
      <c r="U135" s="288"/>
    </row>
    <row r="136" spans="1:21" ht="15.6" hidden="1" customHeight="1" x14ac:dyDescent="0.3">
      <c r="B136" s="7"/>
      <c r="C136" s="117">
        <v>588</v>
      </c>
      <c r="D136" s="120"/>
      <c r="E136" s="120"/>
      <c r="F136" s="120"/>
      <c r="G136" s="120"/>
      <c r="H136" s="120"/>
      <c r="I136" s="128"/>
      <c r="J136" s="129" t="e">
        <f>(C136)*(#REF!*30+#REF!*10+#REF!*30+D136*20+E136*10+#REF!*50+#REF!*25+K136*1+G136*50+H136*35)</f>
        <v>#REF!</v>
      </c>
      <c r="K136" s="24"/>
      <c r="L136" s="9"/>
      <c r="M136" s="9"/>
      <c r="Q136" s="213"/>
      <c r="R136" s="288"/>
      <c r="S136" s="288"/>
      <c r="T136" s="288"/>
      <c r="U136" s="288"/>
    </row>
    <row r="137" spans="1:21" ht="15.6" hidden="1" customHeight="1" x14ac:dyDescent="0.3">
      <c r="B137" s="7"/>
      <c r="C137" s="117"/>
      <c r="D137" s="120"/>
      <c r="E137" s="120"/>
      <c r="F137" s="120"/>
      <c r="G137" s="120"/>
      <c r="H137" s="120"/>
      <c r="I137" s="128"/>
      <c r="J137" s="129" t="e">
        <f>(C137)*(#REF!*30+#REF!*10+#REF!*30+D137*20+E137*10+#REF!*50+#REF!*25+K137*1+G137*50+H137*35)</f>
        <v>#REF!</v>
      </c>
      <c r="K137" s="24"/>
      <c r="L137" s="9"/>
      <c r="M137" s="9"/>
      <c r="Q137" s="213"/>
      <c r="R137" s="288"/>
      <c r="S137" s="288"/>
      <c r="T137" s="288"/>
      <c r="U137" s="288"/>
    </row>
    <row r="138" spans="1:21" ht="15.6" hidden="1" customHeight="1" x14ac:dyDescent="0.3">
      <c r="B138" s="7"/>
      <c r="C138" s="117"/>
      <c r="D138" s="120"/>
      <c r="E138" s="120"/>
      <c r="F138" s="120"/>
      <c r="G138" s="120"/>
      <c r="H138" s="120"/>
      <c r="I138" s="128"/>
      <c r="J138" s="129" t="e">
        <f>(C138)*(#REF!*30+#REF!*10+#REF!*30+D138*20+E138*10+#REF!*50+#REF!*25+K138*1+G138*50+H138*35)</f>
        <v>#REF!</v>
      </c>
      <c r="K138" s="24"/>
      <c r="L138" s="9"/>
      <c r="M138" s="9"/>
      <c r="Q138" s="213"/>
      <c r="R138" s="288"/>
      <c r="S138" s="288"/>
      <c r="T138" s="288"/>
      <c r="U138" s="288"/>
    </row>
    <row r="139" spans="1:21" ht="15.6" hidden="1" customHeight="1" x14ac:dyDescent="0.3">
      <c r="B139" s="7"/>
      <c r="C139" s="117"/>
      <c r="D139" s="120"/>
      <c r="E139" s="120"/>
      <c r="F139" s="120"/>
      <c r="G139" s="120"/>
      <c r="H139" s="120"/>
      <c r="I139" s="128"/>
      <c r="J139" s="129" t="e">
        <f>(C139)*(#REF!*30+#REF!*10+#REF!*30+D139*20+E139*10+#REF!*50+#REF!*25+K139*1+G139*50+H139*35)</f>
        <v>#REF!</v>
      </c>
      <c r="K139" s="24"/>
      <c r="L139" s="9"/>
      <c r="M139" s="9"/>
      <c r="Q139" s="213"/>
      <c r="R139" s="288"/>
      <c r="S139" s="288"/>
      <c r="T139" s="288"/>
      <c r="U139" s="288"/>
    </row>
    <row r="140" spans="1:21" ht="15.6" hidden="1" customHeight="1" x14ac:dyDescent="0.3">
      <c r="B140" s="7"/>
      <c r="C140" s="117"/>
      <c r="D140" s="120"/>
      <c r="E140" s="120"/>
      <c r="F140" s="120"/>
      <c r="G140" s="120"/>
      <c r="H140" s="120"/>
      <c r="I140" s="128"/>
      <c r="J140" s="129" t="e">
        <f>(C140)*(#REF!*30+#REF!*10+#REF!*30+D140*20+E140*10+#REF!*50+#REF!*25+K140*1+G140*50+H140*35)</f>
        <v>#REF!</v>
      </c>
      <c r="K140" s="24"/>
      <c r="L140" s="9"/>
      <c r="M140" s="9"/>
      <c r="Q140" s="213"/>
      <c r="R140" s="288"/>
      <c r="S140" s="288"/>
      <c r="T140" s="288"/>
      <c r="U140" s="288"/>
    </row>
    <row r="141" spans="1:21" ht="15.6" hidden="1" customHeight="1" x14ac:dyDescent="0.3">
      <c r="B141" s="7"/>
      <c r="C141" s="117"/>
      <c r="D141" s="120"/>
      <c r="E141" s="120"/>
      <c r="F141" s="120"/>
      <c r="G141" s="120"/>
      <c r="H141" s="120"/>
      <c r="I141" s="128"/>
      <c r="J141" s="129" t="e">
        <f>(C141)*(#REF!*30+#REF!*10+#REF!*30+D141*20+E141*10+#REF!*50+#REF!*25+K141*1+G141*50+H141*35)</f>
        <v>#REF!</v>
      </c>
      <c r="K141" s="24"/>
      <c r="L141" s="9"/>
      <c r="M141" s="9"/>
      <c r="Q141" s="213"/>
      <c r="R141" s="288"/>
      <c r="S141" s="288"/>
      <c r="T141" s="288"/>
      <c r="U141" s="288"/>
    </row>
    <row r="142" spans="1:21" s="15" customFormat="1" ht="15.6" x14ac:dyDescent="0.3">
      <c r="A142" s="17"/>
      <c r="B142" s="11"/>
      <c r="C142" s="133"/>
      <c r="D142" s="119"/>
      <c r="E142" s="119"/>
      <c r="F142" s="133"/>
      <c r="G142" s="119"/>
      <c r="H142" s="119"/>
      <c r="I142" s="133"/>
      <c r="J142" s="131"/>
      <c r="K142" s="24"/>
      <c r="L142" s="17"/>
      <c r="M142" s="17"/>
      <c r="Q142" s="213"/>
      <c r="R142" s="288"/>
      <c r="S142" s="288"/>
      <c r="T142" s="288"/>
      <c r="U142" s="288"/>
    </row>
    <row r="143" spans="1:21" s="15" customFormat="1" ht="15.6" x14ac:dyDescent="0.3">
      <c r="A143" s="17"/>
      <c r="B143" s="11"/>
      <c r="C143" s="138" t="s">
        <v>2931</v>
      </c>
      <c r="D143" s="138"/>
      <c r="E143" s="138"/>
      <c r="F143" s="138"/>
      <c r="G143" s="138"/>
      <c r="H143" s="138"/>
      <c r="I143" s="138"/>
      <c r="J143" s="138"/>
      <c r="K143" s="24"/>
      <c r="L143" s="17"/>
      <c r="M143" s="17"/>
      <c r="Q143" s="213"/>
      <c r="R143" s="288"/>
      <c r="S143" s="288"/>
      <c r="T143" s="288"/>
      <c r="U143" s="288"/>
    </row>
    <row r="144" spans="1:21" s="15" customFormat="1" ht="42.75" customHeight="1" x14ac:dyDescent="0.3">
      <c r="A144" s="17"/>
      <c r="B144"/>
      <c r="C144" s="415" t="s">
        <v>12</v>
      </c>
      <c r="D144" s="415" t="s">
        <v>2941</v>
      </c>
      <c r="E144" s="415" t="s">
        <v>18</v>
      </c>
      <c r="F144" s="415" t="s">
        <v>6</v>
      </c>
      <c r="G144" s="415" t="s">
        <v>2909</v>
      </c>
      <c r="H144" s="415" t="s">
        <v>19</v>
      </c>
      <c r="I144" s="134"/>
      <c r="J144" s="134"/>
      <c r="K144" s="95"/>
      <c r="L144" s="17"/>
      <c r="M144" s="17"/>
      <c r="N144" s="449" t="s">
        <v>3021</v>
      </c>
      <c r="O144" s="449"/>
      <c r="P144" s="449"/>
      <c r="Q144" s="213"/>
      <c r="R144" s="288"/>
      <c r="S144" s="288"/>
      <c r="T144" s="288"/>
      <c r="U144" s="288"/>
    </row>
    <row r="145" spans="1:21" s="15" customFormat="1" ht="43.95" customHeight="1" x14ac:dyDescent="0.3">
      <c r="A145" s="17"/>
      <c r="B145"/>
      <c r="C145" s="416"/>
      <c r="D145" s="416"/>
      <c r="E145" s="416"/>
      <c r="F145" s="416"/>
      <c r="G145" s="416"/>
      <c r="H145" s="416"/>
      <c r="I145" s="134"/>
      <c r="J145" s="134"/>
      <c r="K145" s="154"/>
      <c r="L145" s="17"/>
      <c r="N145" s="449"/>
      <c r="O145" s="449"/>
      <c r="P145" s="449"/>
      <c r="Q145" s="213"/>
      <c r="R145" s="104"/>
    </row>
    <row r="146" spans="1:21" s="15" customFormat="1" ht="18.75" customHeight="1" x14ac:dyDescent="0.35">
      <c r="A146" s="17"/>
      <c r="B146" s="173" t="s">
        <v>2955</v>
      </c>
      <c r="C146" s="113">
        <f>'Bilan énergétique'!T14</f>
        <v>0</v>
      </c>
      <c r="D146" s="184">
        <v>0</v>
      </c>
      <c r="E146" s="184">
        <v>0</v>
      </c>
      <c r="F146" s="184">
        <v>0</v>
      </c>
      <c r="G146" s="132">
        <f>'Bilan énergétique'!U14</f>
        <v>0</v>
      </c>
      <c r="H146" s="126">
        <f>(G146)*(1+D146*20+E146*50+F146*35)/10</f>
        <v>0</v>
      </c>
      <c r="I146" s="134"/>
      <c r="J146" s="134"/>
      <c r="K146" s="24"/>
      <c r="L146" s="17"/>
      <c r="N146"/>
      <c r="O146" s="167" t="s">
        <v>3050</v>
      </c>
      <c r="P146" s="187">
        <v>0</v>
      </c>
      <c r="Q146" s="206">
        <f>H146*P146</f>
        <v>0</v>
      </c>
      <c r="R146" s="288"/>
      <c r="S146" s="288"/>
      <c r="T146" s="288"/>
      <c r="U146" s="288"/>
    </row>
    <row r="147" spans="1:21" x14ac:dyDescent="0.3">
      <c r="C147" s="112"/>
      <c r="D147" s="112"/>
      <c r="E147" s="112"/>
      <c r="F147" s="112"/>
      <c r="G147" s="112"/>
      <c r="H147" s="112"/>
      <c r="I147" s="112"/>
      <c r="J147" s="130"/>
      <c r="K147" s="9"/>
      <c r="L147" s="9"/>
      <c r="M147" s="9"/>
      <c r="Q147" s="213"/>
      <c r="R147" s="288"/>
      <c r="S147" s="288"/>
      <c r="T147" s="288"/>
      <c r="U147" s="288"/>
    </row>
    <row r="148" spans="1:21" ht="15.6" x14ac:dyDescent="0.3">
      <c r="C148" s="172" t="s">
        <v>4</v>
      </c>
      <c r="D148" s="172"/>
      <c r="E148" s="172"/>
      <c r="F148" s="172"/>
      <c r="G148" s="172"/>
      <c r="H148" s="172"/>
      <c r="I148" s="172"/>
      <c r="J148" s="172"/>
      <c r="K148" s="9"/>
      <c r="L148" s="9"/>
      <c r="M148" s="9"/>
      <c r="Q148" s="213"/>
      <c r="R148" s="288"/>
      <c r="S148" s="288"/>
      <c r="T148" s="288"/>
      <c r="U148" s="288"/>
    </row>
    <row r="149" spans="1:21" ht="46.5" customHeight="1" x14ac:dyDescent="0.3">
      <c r="C149" s="415" t="s">
        <v>12</v>
      </c>
      <c r="D149" s="417" t="s">
        <v>11</v>
      </c>
      <c r="E149" s="418"/>
      <c r="F149" s="415" t="s">
        <v>2914</v>
      </c>
      <c r="G149" s="415" t="s">
        <v>18</v>
      </c>
      <c r="H149" s="415" t="s">
        <v>6</v>
      </c>
      <c r="I149" s="415" t="s">
        <v>2909</v>
      </c>
      <c r="J149" s="415" t="s">
        <v>19</v>
      </c>
      <c r="K149" s="95"/>
      <c r="L149" s="9"/>
      <c r="M149" s="9"/>
      <c r="Q149" s="213"/>
      <c r="R149" s="288"/>
      <c r="S149" s="288"/>
      <c r="T149" s="288"/>
      <c r="U149" s="288"/>
    </row>
    <row r="150" spans="1:21" ht="50.25" customHeight="1" x14ac:dyDescent="0.3">
      <c r="C150" s="416"/>
      <c r="D150" s="124" t="s">
        <v>2912</v>
      </c>
      <c r="E150" s="124" t="s">
        <v>2913</v>
      </c>
      <c r="F150" s="416"/>
      <c r="G150" s="416"/>
      <c r="H150" s="416"/>
      <c r="I150" s="416"/>
      <c r="J150" s="416"/>
      <c r="K150" s="90"/>
      <c r="L150" s="9"/>
      <c r="M150" s="15"/>
      <c r="N150" s="449" t="s">
        <v>3022</v>
      </c>
      <c r="O150" s="449"/>
      <c r="P150" s="449"/>
      <c r="Q150" s="213"/>
      <c r="R150" s="288"/>
      <c r="S150" s="288"/>
      <c r="T150" s="288"/>
      <c r="U150" s="288"/>
    </row>
    <row r="151" spans="1:21" ht="18.75" customHeight="1" x14ac:dyDescent="0.35">
      <c r="B151" s="173" t="s">
        <v>2955</v>
      </c>
      <c r="C151" s="113">
        <f>'Bilan énergétique'!P14</f>
        <v>0</v>
      </c>
      <c r="D151" s="184">
        <v>0</v>
      </c>
      <c r="E151" s="184">
        <v>0</v>
      </c>
      <c r="F151" s="184">
        <v>0</v>
      </c>
      <c r="G151" s="184">
        <v>0</v>
      </c>
      <c r="H151" s="184">
        <v>0</v>
      </c>
      <c r="I151" s="132">
        <f>'Bilan énergétique'!Q14</f>
        <v>0</v>
      </c>
      <c r="J151" s="126">
        <f>I151*((1+D151*30+E151*10+F151*50+G151*50+H151*35)/10)</f>
        <v>0</v>
      </c>
      <c r="K151" s="24"/>
      <c r="L151" s="9"/>
      <c r="M151" s="15"/>
      <c r="O151" s="167" t="s">
        <v>3051</v>
      </c>
      <c r="P151" s="187">
        <v>0</v>
      </c>
      <c r="Q151" s="206">
        <f>IF((D151+E151)=2,"le préfabriqué ne peut pas être d'avant et après 2010",(J151*P151))</f>
        <v>0</v>
      </c>
      <c r="R151" s="288"/>
      <c r="S151" s="288"/>
      <c r="T151" s="288"/>
      <c r="U151" s="288"/>
    </row>
    <row r="152" spans="1:21" ht="15.75" hidden="1" customHeight="1" x14ac:dyDescent="0.3">
      <c r="B152" s="7"/>
      <c r="C152" s="117">
        <v>678</v>
      </c>
      <c r="D152" s="120"/>
      <c r="E152" s="120"/>
      <c r="F152" s="135"/>
      <c r="G152" s="119"/>
      <c r="H152" s="119"/>
      <c r="I152" s="119"/>
      <c r="J152" s="119"/>
      <c r="K152" s="89"/>
      <c r="L152" s="25"/>
      <c r="M152" s="10"/>
      <c r="N152" s="10"/>
      <c r="O152" s="96"/>
      <c r="P152" s="97">
        <f t="shared" ref="P152:P170" si="0">(C152)+(D152*10+E152*20+F152*30+G152*20+H152*10+I152*50+J152*25+K152*1+M152*50+N152*35)</f>
        <v>678</v>
      </c>
      <c r="Q152" s="214"/>
      <c r="R152" s="288"/>
      <c r="S152" s="288"/>
      <c r="T152" s="288"/>
      <c r="U152" s="288"/>
    </row>
    <row r="153" spans="1:21" ht="15.75" hidden="1" customHeight="1" x14ac:dyDescent="0.3">
      <c r="B153" s="7"/>
      <c r="C153" s="117">
        <v>337</v>
      </c>
      <c r="D153" s="120"/>
      <c r="E153" s="120"/>
      <c r="F153" s="135"/>
      <c r="G153" s="119"/>
      <c r="H153" s="119"/>
      <c r="I153" s="119"/>
      <c r="J153" s="119"/>
      <c r="K153" s="89"/>
      <c r="L153" s="25"/>
      <c r="M153" s="10"/>
      <c r="N153" s="10"/>
      <c r="O153" s="96"/>
      <c r="P153" s="97">
        <f t="shared" si="0"/>
        <v>337</v>
      </c>
      <c r="Q153" s="214"/>
      <c r="R153" s="288"/>
      <c r="S153" s="288"/>
      <c r="T153" s="288"/>
      <c r="U153" s="288"/>
    </row>
    <row r="154" spans="1:21" ht="15.75" hidden="1" customHeight="1" x14ac:dyDescent="0.3">
      <c r="B154" s="7"/>
      <c r="C154" s="117">
        <v>1077</v>
      </c>
      <c r="D154" s="120"/>
      <c r="E154" s="120"/>
      <c r="F154" s="135"/>
      <c r="G154" s="119"/>
      <c r="H154" s="119"/>
      <c r="I154" s="119"/>
      <c r="J154" s="119"/>
      <c r="K154" s="89"/>
      <c r="L154" s="25"/>
      <c r="M154" s="10"/>
      <c r="N154" s="10"/>
      <c r="O154" s="96"/>
      <c r="P154" s="97">
        <f t="shared" si="0"/>
        <v>1077</v>
      </c>
      <c r="Q154" s="214"/>
      <c r="R154" s="288"/>
      <c r="S154" s="288"/>
      <c r="T154" s="288"/>
      <c r="U154" s="288"/>
    </row>
    <row r="155" spans="1:21" ht="15.75" hidden="1" customHeight="1" x14ac:dyDescent="0.3">
      <c r="B155" s="7"/>
      <c r="C155" s="117">
        <v>106</v>
      </c>
      <c r="D155" s="120"/>
      <c r="E155" s="120"/>
      <c r="F155" s="135"/>
      <c r="G155" s="119"/>
      <c r="H155" s="119"/>
      <c r="I155" s="119"/>
      <c r="J155" s="119"/>
      <c r="K155" s="89"/>
      <c r="L155" s="25"/>
      <c r="M155" s="10"/>
      <c r="N155" s="10"/>
      <c r="O155" s="96"/>
      <c r="P155" s="97">
        <f t="shared" si="0"/>
        <v>106</v>
      </c>
      <c r="Q155" s="214"/>
      <c r="R155" s="288"/>
      <c r="S155" s="288"/>
      <c r="T155" s="288"/>
      <c r="U155" s="288"/>
    </row>
    <row r="156" spans="1:21" ht="15.75" hidden="1" customHeight="1" x14ac:dyDescent="0.3">
      <c r="B156" s="7"/>
      <c r="C156" s="117">
        <v>1198</v>
      </c>
      <c r="D156" s="120"/>
      <c r="E156" s="120"/>
      <c r="F156" s="135"/>
      <c r="G156" s="119"/>
      <c r="H156" s="119"/>
      <c r="I156" s="119"/>
      <c r="J156" s="119"/>
      <c r="K156" s="89"/>
      <c r="L156" s="25"/>
      <c r="M156" s="10"/>
      <c r="N156" s="10"/>
      <c r="O156" s="96"/>
      <c r="P156" s="97">
        <f t="shared" si="0"/>
        <v>1198</v>
      </c>
      <c r="Q156" s="214"/>
      <c r="R156" s="288"/>
      <c r="S156" s="288"/>
      <c r="T156" s="288"/>
      <c r="U156" s="288"/>
    </row>
    <row r="157" spans="1:21" ht="15.75" hidden="1" customHeight="1" x14ac:dyDescent="0.3">
      <c r="B157" s="7"/>
      <c r="C157" s="117">
        <v>215</v>
      </c>
      <c r="D157" s="120"/>
      <c r="E157" s="120"/>
      <c r="F157" s="135"/>
      <c r="G157" s="119"/>
      <c r="H157" s="119"/>
      <c r="I157" s="119"/>
      <c r="J157" s="119"/>
      <c r="K157" s="89"/>
      <c r="L157" s="25"/>
      <c r="M157" s="10"/>
      <c r="N157" s="10"/>
      <c r="O157" s="96"/>
      <c r="P157" s="97">
        <f t="shared" si="0"/>
        <v>215</v>
      </c>
      <c r="Q157" s="214"/>
      <c r="R157" s="288"/>
      <c r="S157" s="288"/>
      <c r="T157" s="288"/>
      <c r="U157" s="288"/>
    </row>
    <row r="158" spans="1:21" ht="15.75" hidden="1" customHeight="1" x14ac:dyDescent="0.3">
      <c r="B158" s="7"/>
      <c r="C158" s="117">
        <v>450</v>
      </c>
      <c r="D158" s="120"/>
      <c r="E158" s="120"/>
      <c r="F158" s="135"/>
      <c r="G158" s="119"/>
      <c r="H158" s="119"/>
      <c r="I158" s="119"/>
      <c r="J158" s="119"/>
      <c r="K158" s="89"/>
      <c r="L158" s="25"/>
      <c r="M158" s="10"/>
      <c r="N158" s="10"/>
      <c r="O158" s="96"/>
      <c r="P158" s="97">
        <f t="shared" si="0"/>
        <v>450</v>
      </c>
      <c r="Q158" s="214"/>
      <c r="R158" s="288"/>
      <c r="S158" s="288"/>
      <c r="T158" s="288"/>
      <c r="U158" s="288"/>
    </row>
    <row r="159" spans="1:21" ht="15.75" hidden="1" customHeight="1" x14ac:dyDescent="0.3">
      <c r="B159" s="7"/>
      <c r="C159" s="117">
        <v>663</v>
      </c>
      <c r="D159" s="120"/>
      <c r="E159" s="120"/>
      <c r="F159" s="135"/>
      <c r="G159" s="119"/>
      <c r="H159" s="119"/>
      <c r="I159" s="119"/>
      <c r="J159" s="119"/>
      <c r="K159" s="89"/>
      <c r="L159" s="25"/>
      <c r="M159" s="10"/>
      <c r="N159" s="10"/>
      <c r="O159" s="96"/>
      <c r="P159" s="97">
        <f t="shared" si="0"/>
        <v>663</v>
      </c>
      <c r="Q159" s="214"/>
      <c r="R159" s="288"/>
      <c r="S159" s="288"/>
      <c r="T159" s="288"/>
      <c r="U159" s="288"/>
    </row>
    <row r="160" spans="1:21" ht="15.75" hidden="1" customHeight="1" x14ac:dyDescent="0.3">
      <c r="B160" s="7"/>
      <c r="C160" s="117"/>
      <c r="D160" s="120"/>
      <c r="E160" s="120"/>
      <c r="F160" s="135"/>
      <c r="G160" s="119"/>
      <c r="H160" s="119"/>
      <c r="I160" s="119"/>
      <c r="J160" s="119"/>
      <c r="K160" s="89"/>
      <c r="L160" s="25"/>
      <c r="M160" s="10"/>
      <c r="N160" s="10"/>
      <c r="O160" s="96"/>
      <c r="P160" s="97">
        <f t="shared" si="0"/>
        <v>0</v>
      </c>
      <c r="Q160" s="214"/>
      <c r="R160" s="288"/>
      <c r="S160" s="288"/>
      <c r="T160" s="288"/>
      <c r="U160" s="288"/>
    </row>
    <row r="161" spans="2:21" ht="15.75" hidden="1" customHeight="1" x14ac:dyDescent="0.3">
      <c r="B161" s="7"/>
      <c r="C161" s="117"/>
      <c r="D161" s="120"/>
      <c r="E161" s="120"/>
      <c r="F161" s="135"/>
      <c r="G161" s="119"/>
      <c r="H161" s="119"/>
      <c r="I161" s="119"/>
      <c r="J161" s="119"/>
      <c r="K161" s="89"/>
      <c r="L161" s="25"/>
      <c r="M161" s="10"/>
      <c r="N161" s="10"/>
      <c r="O161" s="96"/>
      <c r="P161" s="97">
        <f t="shared" si="0"/>
        <v>0</v>
      </c>
      <c r="Q161" s="214"/>
      <c r="R161" s="288"/>
      <c r="S161" s="288"/>
      <c r="T161" s="288"/>
      <c r="U161" s="288"/>
    </row>
    <row r="162" spans="2:21" ht="15.75" hidden="1" customHeight="1" x14ac:dyDescent="0.3">
      <c r="B162" s="7"/>
      <c r="C162" s="117"/>
      <c r="D162" s="120"/>
      <c r="E162" s="120"/>
      <c r="F162" s="135"/>
      <c r="G162" s="119"/>
      <c r="H162" s="119"/>
      <c r="I162" s="119"/>
      <c r="J162" s="119"/>
      <c r="K162" s="89"/>
      <c r="L162" s="25"/>
      <c r="M162" s="10"/>
      <c r="N162" s="10"/>
      <c r="O162" s="96"/>
      <c r="P162" s="97">
        <f t="shared" si="0"/>
        <v>0</v>
      </c>
      <c r="Q162" s="214"/>
      <c r="R162" s="288"/>
      <c r="S162" s="288"/>
      <c r="T162" s="288"/>
      <c r="U162" s="288"/>
    </row>
    <row r="163" spans="2:21" ht="15.75" hidden="1" customHeight="1" x14ac:dyDescent="0.3">
      <c r="B163" s="7"/>
      <c r="C163" s="117"/>
      <c r="D163" s="120"/>
      <c r="E163" s="120"/>
      <c r="F163" s="135"/>
      <c r="G163" s="119"/>
      <c r="H163" s="119"/>
      <c r="I163" s="119"/>
      <c r="J163" s="119"/>
      <c r="K163" s="89"/>
      <c r="L163" s="25"/>
      <c r="M163" s="10"/>
      <c r="N163" s="10"/>
      <c r="O163" s="96"/>
      <c r="P163" s="97">
        <f t="shared" si="0"/>
        <v>0</v>
      </c>
      <c r="Q163" s="214"/>
      <c r="R163" s="288"/>
      <c r="S163" s="288"/>
      <c r="T163" s="288"/>
      <c r="U163" s="288"/>
    </row>
    <row r="164" spans="2:21" ht="15.75" hidden="1" customHeight="1" x14ac:dyDescent="0.3">
      <c r="B164" s="7"/>
      <c r="C164" s="117"/>
      <c r="D164" s="120"/>
      <c r="E164" s="120"/>
      <c r="F164" s="135"/>
      <c r="G164" s="119"/>
      <c r="H164" s="119"/>
      <c r="I164" s="119"/>
      <c r="J164" s="119"/>
      <c r="K164" s="89"/>
      <c r="L164" s="25"/>
      <c r="M164" s="10"/>
      <c r="N164" s="10"/>
      <c r="O164" s="96"/>
      <c r="P164" s="97">
        <f t="shared" si="0"/>
        <v>0</v>
      </c>
      <c r="Q164" s="214"/>
      <c r="R164" s="288"/>
      <c r="S164" s="288"/>
      <c r="T164" s="288"/>
      <c r="U164" s="288"/>
    </row>
    <row r="165" spans="2:21" ht="15.75" hidden="1" customHeight="1" x14ac:dyDescent="0.3">
      <c r="B165" s="7"/>
      <c r="C165" s="117"/>
      <c r="D165" s="120">
        <v>1</v>
      </c>
      <c r="E165" s="120"/>
      <c r="F165" s="135"/>
      <c r="G165" s="119"/>
      <c r="H165" s="119"/>
      <c r="I165" s="119"/>
      <c r="J165" s="119"/>
      <c r="K165" s="89"/>
      <c r="L165" s="25"/>
      <c r="M165" s="10"/>
      <c r="N165" s="10"/>
      <c r="O165" s="96"/>
      <c r="P165" s="97">
        <f t="shared" si="0"/>
        <v>10</v>
      </c>
      <c r="Q165" s="214"/>
      <c r="R165" s="288"/>
      <c r="S165" s="288"/>
      <c r="T165" s="288"/>
      <c r="U165" s="288"/>
    </row>
    <row r="166" spans="2:21" ht="15.75" hidden="1" customHeight="1" x14ac:dyDescent="0.3">
      <c r="B166" s="7"/>
      <c r="C166" s="117"/>
      <c r="D166" s="120">
        <v>1</v>
      </c>
      <c r="E166" s="120"/>
      <c r="F166" s="135"/>
      <c r="G166" s="119"/>
      <c r="H166" s="119"/>
      <c r="I166" s="119"/>
      <c r="J166" s="119"/>
      <c r="K166" s="89"/>
      <c r="L166" s="25"/>
      <c r="M166" s="10"/>
      <c r="N166" s="10"/>
      <c r="O166" s="96"/>
      <c r="P166" s="97">
        <f t="shared" si="0"/>
        <v>10</v>
      </c>
      <c r="Q166" s="214"/>
      <c r="R166" s="288"/>
      <c r="S166" s="288"/>
      <c r="T166" s="288"/>
      <c r="U166" s="288"/>
    </row>
    <row r="167" spans="2:21" ht="15.75" hidden="1" customHeight="1" x14ac:dyDescent="0.3">
      <c r="B167" s="7"/>
      <c r="C167" s="117"/>
      <c r="D167" s="120">
        <v>1</v>
      </c>
      <c r="E167" s="120"/>
      <c r="F167" s="135"/>
      <c r="G167" s="119"/>
      <c r="H167" s="119"/>
      <c r="I167" s="119"/>
      <c r="J167" s="119"/>
      <c r="K167" s="89"/>
      <c r="L167" s="25"/>
      <c r="M167" s="10"/>
      <c r="N167" s="10"/>
      <c r="O167" s="96"/>
      <c r="P167" s="97">
        <f t="shared" si="0"/>
        <v>10</v>
      </c>
      <c r="Q167" s="214"/>
      <c r="R167" s="288"/>
      <c r="S167" s="288"/>
      <c r="T167" s="288"/>
      <c r="U167" s="288"/>
    </row>
    <row r="168" spans="2:21" ht="15.75" hidden="1" customHeight="1" x14ac:dyDescent="0.3">
      <c r="B168" s="7"/>
      <c r="C168" s="117"/>
      <c r="D168" s="120">
        <v>1</v>
      </c>
      <c r="E168" s="120"/>
      <c r="F168" s="135"/>
      <c r="G168" s="119"/>
      <c r="H168" s="119"/>
      <c r="I168" s="119"/>
      <c r="J168" s="119"/>
      <c r="K168" s="89"/>
      <c r="L168" s="25"/>
      <c r="M168" s="10"/>
      <c r="N168" s="10"/>
      <c r="O168" s="96"/>
      <c r="P168" s="97">
        <f t="shared" si="0"/>
        <v>10</v>
      </c>
      <c r="Q168" s="214"/>
      <c r="R168" s="288"/>
      <c r="S168" s="288"/>
      <c r="T168" s="288"/>
      <c r="U168" s="288"/>
    </row>
    <row r="169" spans="2:21" ht="15.75" hidden="1" customHeight="1" x14ac:dyDescent="0.3">
      <c r="B169" s="7"/>
      <c r="C169" s="117"/>
      <c r="D169" s="120">
        <v>1</v>
      </c>
      <c r="E169" s="120"/>
      <c r="F169" s="135"/>
      <c r="G169" s="119"/>
      <c r="H169" s="119"/>
      <c r="I169" s="119"/>
      <c r="J169" s="119"/>
      <c r="K169" s="89"/>
      <c r="L169" s="25"/>
      <c r="M169" s="10"/>
      <c r="N169" s="10"/>
      <c r="O169" s="96"/>
      <c r="P169" s="97">
        <f t="shared" si="0"/>
        <v>10</v>
      </c>
      <c r="Q169" s="214"/>
      <c r="R169" s="288"/>
      <c r="S169" s="288"/>
      <c r="T169" s="288"/>
      <c r="U169" s="288"/>
    </row>
    <row r="170" spans="2:21" ht="15.75" hidden="1" customHeight="1" x14ac:dyDescent="0.3">
      <c r="B170" s="7"/>
      <c r="C170" s="117"/>
      <c r="D170" s="120">
        <v>1</v>
      </c>
      <c r="E170" s="120"/>
      <c r="F170" s="135"/>
      <c r="G170" s="119"/>
      <c r="H170" s="119"/>
      <c r="I170" s="119"/>
      <c r="J170" s="119"/>
      <c r="K170" s="89"/>
      <c r="L170" s="25"/>
      <c r="M170" s="10"/>
      <c r="N170" s="10"/>
      <c r="O170" s="96"/>
      <c r="P170" s="97">
        <f t="shared" si="0"/>
        <v>10</v>
      </c>
      <c r="Q170" s="214"/>
      <c r="R170" s="288"/>
      <c r="S170" s="288"/>
      <c r="T170" s="288"/>
      <c r="U170" s="288"/>
    </row>
    <row r="171" spans="2:21" ht="15.6" x14ac:dyDescent="0.3">
      <c r="C171" s="112"/>
      <c r="D171" s="112"/>
      <c r="E171" s="112"/>
      <c r="F171" s="112"/>
      <c r="G171" s="112"/>
      <c r="H171" s="112"/>
      <c r="I171" s="112"/>
      <c r="J171" s="112"/>
      <c r="O171" s="9"/>
      <c r="P171" s="41"/>
      <c r="Q171" s="214"/>
      <c r="R171" s="288"/>
      <c r="S171" s="288"/>
      <c r="T171" s="288"/>
      <c r="U171" s="288"/>
    </row>
    <row r="172" spans="2:21" ht="15.6" x14ac:dyDescent="0.3">
      <c r="C172" s="138" t="s">
        <v>2928</v>
      </c>
      <c r="D172" s="138"/>
      <c r="E172" s="138"/>
      <c r="F172" s="138"/>
      <c r="G172" s="138"/>
      <c r="H172" s="138"/>
      <c r="I172" s="138"/>
      <c r="J172" s="138"/>
      <c r="K172" s="9"/>
      <c r="L172" s="9"/>
      <c r="M172" s="9"/>
      <c r="Q172" s="213"/>
      <c r="R172" s="288"/>
      <c r="S172" s="288"/>
      <c r="T172" s="288"/>
      <c r="U172" s="288"/>
    </row>
    <row r="173" spans="2:21" ht="36.6" customHeight="1" x14ac:dyDescent="0.3">
      <c r="C173" s="417" t="s">
        <v>11</v>
      </c>
      <c r="D173" s="418"/>
      <c r="E173" s="415" t="s">
        <v>2911</v>
      </c>
      <c r="F173" s="415" t="s">
        <v>18</v>
      </c>
      <c r="G173" s="415" t="s">
        <v>6</v>
      </c>
      <c r="H173" s="415" t="s">
        <v>19</v>
      </c>
      <c r="I173" s="112"/>
      <c r="J173" s="112"/>
      <c r="L173" s="9"/>
      <c r="M173" s="9"/>
      <c r="Q173" s="213"/>
      <c r="R173" s="288"/>
      <c r="S173" s="288"/>
      <c r="T173" s="288"/>
      <c r="U173" s="288"/>
    </row>
    <row r="174" spans="2:21" ht="63.75" customHeight="1" x14ac:dyDescent="0.3">
      <c r="C174" s="124" t="s">
        <v>2912</v>
      </c>
      <c r="D174" s="124" t="s">
        <v>2913</v>
      </c>
      <c r="E174" s="416"/>
      <c r="F174" s="416"/>
      <c r="G174" s="416"/>
      <c r="H174" s="416"/>
      <c r="I174" s="116"/>
      <c r="J174" s="112"/>
      <c r="L174" s="9"/>
      <c r="M174" s="15"/>
      <c r="N174" s="449" t="s">
        <v>3023</v>
      </c>
      <c r="O174" s="449"/>
      <c r="P174" s="449"/>
      <c r="Q174" s="213"/>
      <c r="R174" s="95"/>
    </row>
    <row r="175" spans="2:21" ht="18" x14ac:dyDescent="0.35">
      <c r="B175" s="173" t="s">
        <v>2955</v>
      </c>
      <c r="C175" s="184">
        <v>0</v>
      </c>
      <c r="D175" s="184">
        <v>0</v>
      </c>
      <c r="E175" s="184">
        <v>0</v>
      </c>
      <c r="F175" s="184">
        <v>0</v>
      </c>
      <c r="G175" s="184">
        <v>0</v>
      </c>
      <c r="H175" s="126">
        <f>(C175*30+D175*10+E175*50+F175*50+G175*35)/215*5</f>
        <v>0</v>
      </c>
      <c r="I175" s="116"/>
      <c r="J175" s="112"/>
      <c r="L175" s="9"/>
      <c r="M175" s="15"/>
      <c r="O175" s="167" t="s">
        <v>3052</v>
      </c>
      <c r="P175" s="187">
        <v>0</v>
      </c>
      <c r="Q175" s="206">
        <f>IF((C175+D175)=2,"le préfabriqué ne peut pas être d'avant et après 2010",H175*P175)</f>
        <v>0</v>
      </c>
      <c r="R175" s="104"/>
    </row>
    <row r="176" spans="2:21" ht="15.6" x14ac:dyDescent="0.3">
      <c r="B176" s="7"/>
      <c r="C176" s="136"/>
      <c r="D176" s="136"/>
      <c r="E176" s="136"/>
      <c r="F176" s="136"/>
      <c r="G176" s="136"/>
      <c r="H176" s="136"/>
      <c r="I176" s="137"/>
      <c r="J176" s="130"/>
      <c r="K176" s="17"/>
      <c r="L176" s="17"/>
      <c r="M176" s="17"/>
      <c r="N176" s="17"/>
      <c r="O176" s="17"/>
      <c r="P176" s="17"/>
      <c r="Q176" s="214"/>
      <c r="R176" s="104"/>
    </row>
    <row r="177" spans="2:19" ht="15.6" x14ac:dyDescent="0.3">
      <c r="B177" s="7"/>
      <c r="C177" s="138" t="s">
        <v>2929</v>
      </c>
      <c r="D177" s="138"/>
      <c r="E177" s="138"/>
      <c r="F177" s="138"/>
      <c r="G177" s="138"/>
      <c r="H177" s="138"/>
      <c r="I177" s="138"/>
      <c r="J177" s="138"/>
      <c r="K177" s="9"/>
      <c r="L177" s="9"/>
      <c r="M177" s="9"/>
      <c r="Q177" s="213"/>
      <c r="R177" s="17"/>
    </row>
    <row r="178" spans="2:19" ht="36.6" customHeight="1" x14ac:dyDescent="0.3">
      <c r="B178" s="7"/>
      <c r="C178" s="417" t="s">
        <v>11</v>
      </c>
      <c r="D178" s="418"/>
      <c r="E178" s="415" t="s">
        <v>18</v>
      </c>
      <c r="F178" s="415" t="s">
        <v>6</v>
      </c>
      <c r="G178" s="415" t="s">
        <v>2919</v>
      </c>
      <c r="H178" s="415" t="s">
        <v>19</v>
      </c>
      <c r="I178" s="130"/>
      <c r="J178" s="112"/>
      <c r="L178" s="9"/>
      <c r="M178" s="9"/>
      <c r="Q178" s="213"/>
      <c r="R178" s="95"/>
    </row>
    <row r="179" spans="2:19" ht="54.6" customHeight="1" x14ac:dyDescent="0.3">
      <c r="B179" s="7"/>
      <c r="C179" s="124" t="s">
        <v>2912</v>
      </c>
      <c r="D179" s="124" t="s">
        <v>2913</v>
      </c>
      <c r="E179" s="416"/>
      <c r="F179" s="416"/>
      <c r="G179" s="416"/>
      <c r="H179" s="416"/>
      <c r="I179" s="130"/>
      <c r="J179" s="112"/>
      <c r="L179" s="9"/>
      <c r="M179" s="15"/>
      <c r="N179" s="449" t="s">
        <v>3024</v>
      </c>
      <c r="O179" s="449"/>
      <c r="P179" s="449"/>
      <c r="Q179" s="213"/>
      <c r="R179" s="95"/>
    </row>
    <row r="180" spans="2:19" ht="18" x14ac:dyDescent="0.35">
      <c r="B180" s="173" t="s">
        <v>2955</v>
      </c>
      <c r="C180" s="184">
        <v>0</v>
      </c>
      <c r="D180" s="184">
        <v>0</v>
      </c>
      <c r="E180" s="184">
        <v>0</v>
      </c>
      <c r="F180" s="184">
        <v>0</v>
      </c>
      <c r="G180" s="184">
        <v>0</v>
      </c>
      <c r="H180" s="109">
        <f>(C180*30+D180*10+E180*50+F180*35+G180*40)/215*5</f>
        <v>0</v>
      </c>
      <c r="I180" s="17"/>
      <c r="L180" s="9"/>
      <c r="M180" s="15"/>
      <c r="O180" s="167" t="s">
        <v>3053</v>
      </c>
      <c r="P180" s="187">
        <v>0</v>
      </c>
      <c r="Q180" s="206">
        <f>IF((C180+D180)=2,"le préfabriqué ne peut pas être d'avant et après 2010",H180*P180)</f>
        <v>0</v>
      </c>
      <c r="R180" s="104"/>
    </row>
    <row r="181" spans="2:19" ht="15.6" x14ac:dyDescent="0.3">
      <c r="O181" s="9"/>
      <c r="P181" s="41"/>
      <c r="Q181" s="214"/>
      <c r="R181" s="9"/>
    </row>
    <row r="182" spans="2:19" ht="15" thickBot="1" x14ac:dyDescent="0.35">
      <c r="Q182" s="215"/>
    </row>
    <row r="183" spans="2:19" ht="21.6" customHeight="1" x14ac:dyDescent="0.3">
      <c r="C183" s="188"/>
      <c r="D183" s="189"/>
      <c r="E183" s="189"/>
      <c r="F183" s="189"/>
      <c r="G183" s="189"/>
      <c r="H183" s="189"/>
      <c r="I183" s="190"/>
      <c r="N183" s="451" t="s">
        <v>3060</v>
      </c>
      <c r="O183" s="452"/>
      <c r="P183" s="452"/>
      <c r="Q183" s="455">
        <f>IF((Q50+Q6)&gt;=50,"50,00",Q50+Q6)</f>
        <v>0</v>
      </c>
      <c r="R183" s="411" t="s">
        <v>3027</v>
      </c>
      <c r="S183" s="413">
        <v>50</v>
      </c>
    </row>
    <row r="184" spans="2:19" ht="21.6" thickBot="1" x14ac:dyDescent="0.45">
      <c r="C184" s="191"/>
      <c r="D184" s="192" t="s">
        <v>2915</v>
      </c>
      <c r="E184" s="193"/>
      <c r="F184" s="193"/>
      <c r="G184" s="193"/>
      <c r="H184" s="194">
        <f>C88+C110+C128+C146+C151</f>
        <v>0</v>
      </c>
      <c r="I184" s="195" t="s">
        <v>3025</v>
      </c>
      <c r="J184" s="9"/>
      <c r="K184" s="9"/>
      <c r="L184" s="9"/>
      <c r="M184" s="9"/>
      <c r="N184" s="453"/>
      <c r="O184" s="454"/>
      <c r="P184" s="454"/>
      <c r="Q184" s="456"/>
      <c r="R184" s="412"/>
      <c r="S184" s="414"/>
    </row>
    <row r="185" spans="2:19" ht="21" x14ac:dyDescent="0.4">
      <c r="C185" s="196"/>
      <c r="D185" s="192" t="s">
        <v>2916</v>
      </c>
      <c r="E185" s="197"/>
      <c r="F185" s="197"/>
      <c r="G185" s="197"/>
      <c r="H185" s="194">
        <f>(C88*P88)+(C110*P110)+(C128*P128)+(C146*P146)+(C151*P151)</f>
        <v>0</v>
      </c>
      <c r="I185" s="195" t="s">
        <v>3025</v>
      </c>
      <c r="J185" s="9"/>
      <c r="K185" s="92"/>
      <c r="L185" s="9"/>
      <c r="M185" s="9"/>
      <c r="N185" s="9"/>
      <c r="O185" s="9"/>
      <c r="P185" s="9"/>
      <c r="Q185" s="216"/>
      <c r="R185" s="9"/>
    </row>
    <row r="186" spans="2:19" ht="21" x14ac:dyDescent="0.4">
      <c r="C186" s="196"/>
      <c r="D186" s="198"/>
      <c r="E186" s="199"/>
      <c r="F186" s="199"/>
      <c r="G186" s="199"/>
      <c r="H186" s="199"/>
      <c r="I186" s="200"/>
      <c r="K186" s="410" t="s">
        <v>3062</v>
      </c>
      <c r="L186" s="410"/>
      <c r="P186" s="9"/>
      <c r="Q186" s="217"/>
      <c r="R186" s="9"/>
    </row>
    <row r="187" spans="2:19" ht="21" customHeight="1" x14ac:dyDescent="0.5">
      <c r="C187" s="196"/>
      <c r="D187" s="193"/>
      <c r="E187" s="193"/>
      <c r="F187" s="193"/>
      <c r="G187" s="225"/>
      <c r="H187" s="290" t="s">
        <v>3028</v>
      </c>
      <c r="I187" s="289">
        <f>IF(H185=0,0,IF(H184=0,0,ROUND((H185/H184),2)))</f>
        <v>0</v>
      </c>
      <c r="K187" s="410"/>
      <c r="L187" s="410"/>
      <c r="P187" s="9"/>
      <c r="Q187" s="405" t="s">
        <v>3063</v>
      </c>
      <c r="R187" s="405"/>
      <c r="S187" s="405"/>
    </row>
    <row r="188" spans="2:19" ht="15" customHeight="1" thickBot="1" x14ac:dyDescent="0.35">
      <c r="C188" s="201"/>
      <c r="D188" s="202"/>
      <c r="E188" s="203"/>
      <c r="F188" s="203"/>
      <c r="G188" s="203"/>
      <c r="H188" s="203"/>
      <c r="I188" s="204"/>
      <c r="K188" s="410"/>
      <c r="L188" s="410"/>
      <c r="P188" s="9"/>
      <c r="Q188" s="405"/>
      <c r="R188" s="405"/>
      <c r="S188" s="405"/>
    </row>
    <row r="189" spans="2:19" ht="14.55" customHeight="1" x14ac:dyDescent="0.3">
      <c r="B189" s="12"/>
      <c r="C189" s="408" t="str">
        <f>IF(I187&lt;35%,Feuil2!H2,IF(Valorisation!I187&gt;=65%,Feuil2!H4,IF(Valorisation!I187&gt;=35%,Feuil2!H3,IF(Valorisation!I187&gt;=65%,Feuil2!H4,""))))</f>
        <v>Votre candidature n'entre pas dans le cadre de l'appel à projets.
(NON ELIGIBLE sur base de l'article 7. 4 du Décret)</v>
      </c>
      <c r="D189" s="408"/>
      <c r="E189" s="408"/>
      <c r="F189" s="408"/>
      <c r="G189" s="408"/>
      <c r="H189" s="408"/>
      <c r="I189" s="408"/>
      <c r="J189" s="9"/>
      <c r="K189" s="93"/>
      <c r="L189" s="93"/>
      <c r="M189" s="93"/>
      <c r="N189" s="93"/>
      <c r="O189" s="93"/>
      <c r="P189" s="93"/>
      <c r="Q189" s="405"/>
      <c r="R189" s="405"/>
      <c r="S189" s="405"/>
    </row>
    <row r="190" spans="2:19" ht="14.55" customHeight="1" x14ac:dyDescent="0.3">
      <c r="B190" s="12"/>
      <c r="C190" s="409"/>
      <c r="D190" s="409"/>
      <c r="E190" s="409"/>
      <c r="F190" s="409"/>
      <c r="G190" s="409"/>
      <c r="H190" s="409"/>
      <c r="I190" s="409"/>
      <c r="J190" s="9"/>
      <c r="K190" s="93"/>
      <c r="L190" s="93"/>
      <c r="M190" s="93"/>
      <c r="N190" s="93"/>
      <c r="O190" s="93"/>
      <c r="P190" s="93"/>
      <c r="Q190" s="405"/>
      <c r="R190" s="405"/>
      <c r="S190" s="405"/>
    </row>
    <row r="191" spans="2:19" ht="14.55" customHeight="1" x14ac:dyDescent="0.3">
      <c r="B191" s="12"/>
      <c r="C191" s="409"/>
      <c r="D191" s="409"/>
      <c r="E191" s="409"/>
      <c r="F191" s="409"/>
      <c r="G191" s="409"/>
      <c r="H191" s="409"/>
      <c r="I191" s="409"/>
      <c r="J191" s="9"/>
      <c r="K191" s="93"/>
      <c r="L191" s="93"/>
      <c r="M191" s="93"/>
      <c r="N191" s="93"/>
      <c r="O191" s="93"/>
      <c r="P191" s="93"/>
      <c r="Q191" s="405"/>
      <c r="R191" s="405"/>
      <c r="S191" s="405"/>
    </row>
    <row r="192" spans="2:19" ht="42" customHeight="1" x14ac:dyDescent="0.3">
      <c r="B192" s="12"/>
      <c r="C192" s="409"/>
      <c r="D192" s="409"/>
      <c r="E192" s="409"/>
      <c r="F192" s="409"/>
      <c r="G192" s="409"/>
      <c r="H192" s="409"/>
      <c r="I192" s="409"/>
      <c r="J192" s="9"/>
      <c r="K192" s="227"/>
      <c r="L192" s="93"/>
      <c r="M192" s="93"/>
      <c r="N192" s="93"/>
      <c r="O192" s="93"/>
      <c r="P192" s="93"/>
      <c r="Q192" s="218"/>
      <c r="R192" s="9"/>
    </row>
    <row r="193" spans="2:18" x14ac:dyDescent="0.3">
      <c r="B193" s="12"/>
      <c r="C193" s="12"/>
      <c r="D193" s="91"/>
      <c r="E193" s="91"/>
      <c r="F193" s="91"/>
      <c r="G193" s="91"/>
      <c r="H193" s="17"/>
      <c r="J193" s="9"/>
      <c r="K193" s="228"/>
      <c r="L193" s="93"/>
      <c r="M193" s="93"/>
      <c r="N193" s="93"/>
      <c r="O193" s="93"/>
      <c r="P193" s="93"/>
      <c r="Q193" s="218"/>
      <c r="R193" s="9"/>
    </row>
    <row r="194" spans="2:18" x14ac:dyDescent="0.3">
      <c r="B194" s="12"/>
      <c r="C194" s="12"/>
      <c r="D194" s="91"/>
      <c r="E194" s="91"/>
      <c r="F194" s="91"/>
      <c r="G194" s="91"/>
      <c r="J194" s="9"/>
      <c r="K194" s="229"/>
      <c r="M194" s="94"/>
      <c r="N194" s="94"/>
      <c r="O194" s="94"/>
      <c r="P194" s="94"/>
      <c r="Q194" s="219"/>
      <c r="R194" s="9"/>
    </row>
    <row r="195" spans="2:18" x14ac:dyDescent="0.3">
      <c r="B195" s="12"/>
      <c r="C195" s="12"/>
      <c r="D195" s="91"/>
      <c r="E195" s="91"/>
      <c r="F195" s="91"/>
      <c r="G195" s="91"/>
      <c r="H195" s="17"/>
      <c r="J195" s="9"/>
      <c r="K195" s="230"/>
      <c r="L195" s="9"/>
      <c r="M195" s="9"/>
      <c r="N195" s="9"/>
      <c r="O195" s="9"/>
      <c r="P195" s="9"/>
      <c r="Q195" s="216"/>
      <c r="R195" s="9"/>
    </row>
    <row r="196" spans="2:18" x14ac:dyDescent="0.3">
      <c r="B196" s="12"/>
      <c r="C196" s="12"/>
      <c r="D196" s="91"/>
      <c r="E196" s="91"/>
      <c r="F196" s="91"/>
      <c r="G196" s="91"/>
      <c r="H196" s="17"/>
      <c r="J196" s="9"/>
      <c r="K196" s="231"/>
      <c r="L196" s="9"/>
      <c r="M196" s="9"/>
      <c r="N196" s="9"/>
      <c r="O196" s="9"/>
      <c r="P196" s="9"/>
      <c r="Q196" s="216"/>
      <c r="R196" s="9"/>
    </row>
    <row r="197" spans="2:18" x14ac:dyDescent="0.3">
      <c r="B197" s="12"/>
      <c r="C197" s="12"/>
      <c r="D197" s="91"/>
      <c r="E197" s="91"/>
      <c r="F197" s="91"/>
      <c r="G197" s="91"/>
      <c r="H197" s="17"/>
      <c r="K197" s="227"/>
    </row>
    <row r="198" spans="2:18" x14ac:dyDescent="0.3">
      <c r="B198" s="12"/>
      <c r="C198" s="12"/>
      <c r="D198" s="91"/>
      <c r="E198" s="91"/>
      <c r="F198" s="91"/>
      <c r="G198" s="91"/>
      <c r="H198" s="17"/>
      <c r="K198" s="229"/>
    </row>
    <row r="199" spans="2:18" x14ac:dyDescent="0.3">
      <c r="B199" s="12"/>
      <c r="C199" s="12"/>
      <c r="D199" s="91"/>
      <c r="E199" s="91"/>
      <c r="F199" s="91"/>
      <c r="G199" s="91"/>
      <c r="H199" s="17"/>
    </row>
    <row r="200" spans="2:18" x14ac:dyDescent="0.3">
      <c r="B200" s="12"/>
      <c r="C200" s="12"/>
      <c r="D200" s="91"/>
      <c r="E200" s="91"/>
      <c r="F200" s="91"/>
      <c r="G200" s="91"/>
      <c r="H200" s="17"/>
    </row>
    <row r="201" spans="2:18" x14ac:dyDescent="0.3">
      <c r="B201" s="12"/>
      <c r="C201" s="12"/>
      <c r="D201" s="91"/>
      <c r="E201" s="91"/>
      <c r="F201" s="91"/>
      <c r="G201" s="91"/>
      <c r="H201" s="17"/>
    </row>
    <row r="202" spans="2:18" x14ac:dyDescent="0.3">
      <c r="B202" s="12"/>
      <c r="C202" s="12"/>
      <c r="D202" s="91"/>
      <c r="E202" s="91"/>
      <c r="F202" s="91"/>
      <c r="G202" s="91"/>
      <c r="H202" s="17"/>
    </row>
    <row r="203" spans="2:18" x14ac:dyDescent="0.3">
      <c r="B203" s="12"/>
      <c r="C203" s="12"/>
      <c r="D203" s="91"/>
      <c r="E203" s="91"/>
      <c r="F203" s="91"/>
      <c r="G203" s="91"/>
      <c r="H203" s="17"/>
    </row>
    <row r="204" spans="2:18" x14ac:dyDescent="0.3">
      <c r="B204" s="17"/>
      <c r="C204" s="17"/>
      <c r="D204" s="17"/>
      <c r="E204" s="17"/>
      <c r="F204" s="17"/>
      <c r="G204" s="17"/>
      <c r="H204" s="17"/>
    </row>
    <row r="205" spans="2:18" x14ac:dyDescent="0.3">
      <c r="B205" s="17"/>
      <c r="C205" s="17"/>
      <c r="D205" s="17"/>
      <c r="E205" s="17"/>
      <c r="F205" s="17"/>
      <c r="G205" s="17"/>
      <c r="H205" s="17"/>
    </row>
    <row r="206" spans="2:18" x14ac:dyDescent="0.3">
      <c r="B206" s="17"/>
      <c r="C206" s="17"/>
      <c r="D206" s="17"/>
      <c r="E206" s="17"/>
      <c r="F206" s="17"/>
      <c r="G206" s="17"/>
      <c r="H206" s="17"/>
    </row>
    <row r="207" spans="2:18" x14ac:dyDescent="0.3">
      <c r="B207" s="17"/>
      <c r="C207" s="17"/>
      <c r="D207" s="17"/>
      <c r="E207" s="17"/>
      <c r="F207" s="17"/>
      <c r="G207" s="17"/>
      <c r="H207" s="17"/>
    </row>
    <row r="210" spans="11:11" x14ac:dyDescent="0.3">
      <c r="K210" s="42"/>
    </row>
  </sheetData>
  <sheetProtection password="DDC0" sheet="1" objects="1" scenarios="1" selectLockedCells="1"/>
  <mergeCells count="135">
    <mergeCell ref="N183:P184"/>
    <mergeCell ref="Q183:Q184"/>
    <mergeCell ref="Q2:Q5"/>
    <mergeCell ref="O6:P7"/>
    <mergeCell ref="Q6:Q7"/>
    <mergeCell ref="O50:P51"/>
    <mergeCell ref="Q50:Q51"/>
    <mergeCell ref="N150:P150"/>
    <mergeCell ref="N174:P174"/>
    <mergeCell ref="N179:P179"/>
    <mergeCell ref="N126:P127"/>
    <mergeCell ref="N144:P145"/>
    <mergeCell ref="N68:P68"/>
    <mergeCell ref="N73:P73"/>
    <mergeCell ref="N77:P77"/>
    <mergeCell ref="N81:P81"/>
    <mergeCell ref="N87:P87"/>
    <mergeCell ref="N109:P109"/>
    <mergeCell ref="N58:P58"/>
    <mergeCell ref="N63:P63"/>
    <mergeCell ref="B6:B7"/>
    <mergeCell ref="B50:B51"/>
    <mergeCell ref="N47:P47"/>
    <mergeCell ref="N43:P43"/>
    <mergeCell ref="N39:P39"/>
    <mergeCell ref="N35:P35"/>
    <mergeCell ref="N31:P31"/>
    <mergeCell ref="N27:P27"/>
    <mergeCell ref="N23:P23"/>
    <mergeCell ref="N19:P19"/>
    <mergeCell ref="C19:D19"/>
    <mergeCell ref="E19:F19"/>
    <mergeCell ref="G19:H19"/>
    <mergeCell ref="E39:F39"/>
    <mergeCell ref="G39:H39"/>
    <mergeCell ref="C42:J42"/>
    <mergeCell ref="C34:J34"/>
    <mergeCell ref="C22:J22"/>
    <mergeCell ref="C26:J26"/>
    <mergeCell ref="C23:D23"/>
    <mergeCell ref="G23:H23"/>
    <mergeCell ref="C31:D31"/>
    <mergeCell ref="E31:F31"/>
    <mergeCell ref="E23:F23"/>
    <mergeCell ref="I23:J23"/>
    <mergeCell ref="C71:L71"/>
    <mergeCell ref="C76:L76"/>
    <mergeCell ref="C80:L80"/>
    <mergeCell ref="C84:H84"/>
    <mergeCell ref="C72:C73"/>
    <mergeCell ref="D72:E72"/>
    <mergeCell ref="F72:F73"/>
    <mergeCell ref="C47:D47"/>
    <mergeCell ref="E47:F47"/>
    <mergeCell ref="G47:H47"/>
    <mergeCell ref="D57:E57"/>
    <mergeCell ref="F57:H57"/>
    <mergeCell ref="C57:C58"/>
    <mergeCell ref="C27:D27"/>
    <mergeCell ref="E27:F27"/>
    <mergeCell ref="C54:G54"/>
    <mergeCell ref="G35:H35"/>
    <mergeCell ref="C43:D43"/>
    <mergeCell ref="C38:J38"/>
    <mergeCell ref="C39:D39"/>
    <mergeCell ref="C173:D173"/>
    <mergeCell ref="D126:E126"/>
    <mergeCell ref="E144:E145"/>
    <mergeCell ref="F62:H62"/>
    <mergeCell ref="I57:J57"/>
    <mergeCell ref="C35:D35"/>
    <mergeCell ref="E35:F35"/>
    <mergeCell ref="O62:P62"/>
    <mergeCell ref="K57:L57"/>
    <mergeCell ref="J126:J127"/>
    <mergeCell ref="J108:J109"/>
    <mergeCell ref="F108:F109"/>
    <mergeCell ref="C86:E86"/>
    <mergeCell ref="C67:D67"/>
    <mergeCell ref="G149:G150"/>
    <mergeCell ref="H149:H150"/>
    <mergeCell ref="G144:G145"/>
    <mergeCell ref="G126:G127"/>
    <mergeCell ref="H126:H127"/>
    <mergeCell ref="D149:E149"/>
    <mergeCell ref="F149:F150"/>
    <mergeCell ref="F126:F127"/>
    <mergeCell ref="B1:H1"/>
    <mergeCell ref="C10:C11"/>
    <mergeCell ref="F10:G10"/>
    <mergeCell ref="C18:J18"/>
    <mergeCell ref="C30:J30"/>
    <mergeCell ref="H144:H145"/>
    <mergeCell ref="D10:E10"/>
    <mergeCell ref="F144:F145"/>
    <mergeCell ref="G108:G109"/>
    <mergeCell ref="H108:H109"/>
    <mergeCell ref="D108:E108"/>
    <mergeCell ref="I108:I109"/>
    <mergeCell ref="C56:L56"/>
    <mergeCell ref="C61:L61"/>
    <mergeCell ref="C66:L66"/>
    <mergeCell ref="D16:I16"/>
    <mergeCell ref="E43:F43"/>
    <mergeCell ref="G43:H43"/>
    <mergeCell ref="C46:J46"/>
    <mergeCell ref="I126:I127"/>
    <mergeCell ref="D144:D145"/>
    <mergeCell ref="C62:C63"/>
    <mergeCell ref="D62:D63"/>
    <mergeCell ref="E62:E63"/>
    <mergeCell ref="Q187:S191"/>
    <mergeCell ref="R84:T84"/>
    <mergeCell ref="R59:U62"/>
    <mergeCell ref="R64:U67"/>
    <mergeCell ref="R75:U77"/>
    <mergeCell ref="C189:I192"/>
    <mergeCell ref="K186:L188"/>
    <mergeCell ref="R183:R184"/>
    <mergeCell ref="S183:S184"/>
    <mergeCell ref="J149:J150"/>
    <mergeCell ref="I149:I150"/>
    <mergeCell ref="C108:C109"/>
    <mergeCell ref="C126:C127"/>
    <mergeCell ref="C144:C145"/>
    <mergeCell ref="C149:C150"/>
    <mergeCell ref="E173:E174"/>
    <mergeCell ref="F173:F174"/>
    <mergeCell ref="G173:G174"/>
    <mergeCell ref="H173:H174"/>
    <mergeCell ref="C178:D178"/>
    <mergeCell ref="E178:E179"/>
    <mergeCell ref="F178:F179"/>
    <mergeCell ref="G178:G179"/>
    <mergeCell ref="H178:H179"/>
  </mergeCells>
  <conditionalFormatting sqref="C12:E12">
    <cfRule type="cellIs" dxfId="66" priority="208" operator="greaterThan">
      <formula>0</formula>
    </cfRule>
  </conditionalFormatting>
  <conditionalFormatting sqref="D20:D21 D25">
    <cfRule type="cellIs" dxfId="65" priority="174" operator="equal">
      <formula>1</formula>
    </cfRule>
  </conditionalFormatting>
  <conditionalFormatting sqref="F20:F21 F25">
    <cfRule type="cellIs" dxfId="64" priority="172" operator="equal">
      <formula>1</formula>
    </cfRule>
  </conditionalFormatting>
  <conditionalFormatting sqref="H20:H21 H25">
    <cfRule type="cellIs" dxfId="63" priority="170" operator="equal">
      <formula>1</formula>
    </cfRule>
  </conditionalFormatting>
  <conditionalFormatting sqref="F32">
    <cfRule type="cellIs" dxfId="62" priority="168" operator="equal">
      <formula>1</formula>
    </cfRule>
  </conditionalFormatting>
  <conditionalFormatting sqref="D32">
    <cfRule type="cellIs" dxfId="61" priority="166" operator="equal">
      <formula>1</formula>
    </cfRule>
  </conditionalFormatting>
  <conditionalFormatting sqref="D24">
    <cfRule type="cellIs" dxfId="60" priority="164" operator="equal">
      <formula>1</formula>
    </cfRule>
  </conditionalFormatting>
  <conditionalFormatting sqref="F24">
    <cfRule type="cellIs" dxfId="59" priority="162" operator="equal">
      <formula>1</formula>
    </cfRule>
  </conditionalFormatting>
  <conditionalFormatting sqref="H24">
    <cfRule type="cellIs" dxfId="58" priority="160" operator="equal">
      <formula>1</formula>
    </cfRule>
  </conditionalFormatting>
  <conditionalFormatting sqref="J24">
    <cfRule type="cellIs" dxfId="57" priority="156" operator="equal">
      <formula>1</formula>
    </cfRule>
  </conditionalFormatting>
  <conditionalFormatting sqref="D28">
    <cfRule type="cellIs" dxfId="56" priority="154" operator="equal">
      <formula>1</formula>
    </cfRule>
  </conditionalFormatting>
  <conditionalFormatting sqref="F28">
    <cfRule type="cellIs" dxfId="55" priority="152" operator="equal">
      <formula>1</formula>
    </cfRule>
  </conditionalFormatting>
  <conditionalFormatting sqref="D36">
    <cfRule type="cellIs" dxfId="54" priority="150" operator="equal">
      <formula>1</formula>
    </cfRule>
  </conditionalFormatting>
  <conditionalFormatting sqref="F36">
    <cfRule type="cellIs" dxfId="53" priority="148" operator="equal">
      <formula>1</formula>
    </cfRule>
  </conditionalFormatting>
  <conditionalFormatting sqref="H36">
    <cfRule type="cellIs" dxfId="52" priority="146" operator="equal">
      <formula>1</formula>
    </cfRule>
  </conditionalFormatting>
  <conditionalFormatting sqref="D40">
    <cfRule type="cellIs" dxfId="51" priority="135" operator="equal">
      <formula>1</formula>
    </cfRule>
  </conditionalFormatting>
  <conditionalFormatting sqref="F40">
    <cfRule type="cellIs" dxfId="50" priority="133" operator="equal">
      <formula>1</formula>
    </cfRule>
  </conditionalFormatting>
  <conditionalFormatting sqref="H40">
    <cfRule type="cellIs" dxfId="49" priority="131" operator="equal">
      <formula>1</formula>
    </cfRule>
  </conditionalFormatting>
  <conditionalFormatting sqref="D48">
    <cfRule type="cellIs" dxfId="48" priority="117" operator="equal">
      <formula>1</formula>
    </cfRule>
  </conditionalFormatting>
  <conditionalFormatting sqref="F48">
    <cfRule type="cellIs" dxfId="47" priority="115" operator="equal">
      <formula>1</formula>
    </cfRule>
  </conditionalFormatting>
  <conditionalFormatting sqref="H48">
    <cfRule type="cellIs" dxfId="46" priority="113" operator="equal">
      <formula>1</formula>
    </cfRule>
  </conditionalFormatting>
  <conditionalFormatting sqref="D44">
    <cfRule type="cellIs" dxfId="45" priority="109" operator="equal">
      <formula>1</formula>
    </cfRule>
  </conditionalFormatting>
  <conditionalFormatting sqref="F44">
    <cfRule type="cellIs" dxfId="44" priority="107" operator="equal">
      <formula>1</formula>
    </cfRule>
  </conditionalFormatting>
  <conditionalFormatting sqref="H44">
    <cfRule type="cellIs" dxfId="43" priority="105" operator="equal">
      <formula>1</formula>
    </cfRule>
  </conditionalFormatting>
  <conditionalFormatting sqref="P20">
    <cfRule type="cellIs" dxfId="42" priority="99" operator="equal">
      <formula>1</formula>
    </cfRule>
  </conditionalFormatting>
  <conditionalFormatting sqref="P24">
    <cfRule type="cellIs" dxfId="41" priority="97" operator="equal">
      <formula>1</formula>
    </cfRule>
  </conditionalFormatting>
  <conditionalFormatting sqref="P28">
    <cfRule type="cellIs" dxfId="40" priority="95" operator="equal">
      <formula>1</formula>
    </cfRule>
  </conditionalFormatting>
  <conditionalFormatting sqref="P32">
    <cfRule type="cellIs" dxfId="39" priority="93" operator="equal">
      <formula>1</formula>
    </cfRule>
  </conditionalFormatting>
  <conditionalFormatting sqref="P36">
    <cfRule type="cellIs" dxfId="38" priority="91" operator="equal">
      <formula>1</formula>
    </cfRule>
  </conditionalFormatting>
  <conditionalFormatting sqref="P40">
    <cfRule type="cellIs" dxfId="37" priority="89" operator="equal">
      <formula>1</formula>
    </cfRule>
  </conditionalFormatting>
  <conditionalFormatting sqref="P44">
    <cfRule type="cellIs" dxfId="36" priority="87" operator="equal">
      <formula>1</formula>
    </cfRule>
  </conditionalFormatting>
  <conditionalFormatting sqref="P48">
    <cfRule type="cellIs" dxfId="35" priority="85" operator="equal">
      <formula>1</formula>
    </cfRule>
  </conditionalFormatting>
  <conditionalFormatting sqref="D59:J59">
    <cfRule type="cellIs" dxfId="34" priority="83" operator="equal">
      <formula>1</formula>
    </cfRule>
  </conditionalFormatting>
  <conditionalFormatting sqref="C64:H64">
    <cfRule type="cellIs" dxfId="33" priority="81" operator="equal">
      <formula>1</formula>
    </cfRule>
  </conditionalFormatting>
  <conditionalFormatting sqref="C69:D69">
    <cfRule type="cellIs" dxfId="32" priority="79" operator="equal">
      <formula>1</formula>
    </cfRule>
  </conditionalFormatting>
  <conditionalFormatting sqref="C74:F74">
    <cfRule type="cellIs" dxfId="31" priority="77" operator="equal">
      <formula>1</formula>
    </cfRule>
  </conditionalFormatting>
  <conditionalFormatting sqref="C78:E78">
    <cfRule type="cellIs" dxfId="30" priority="75" operator="equal">
      <formula>1</formula>
    </cfRule>
  </conditionalFormatting>
  <conditionalFormatting sqref="C82:E82">
    <cfRule type="cellIs" dxfId="29" priority="73" operator="equal">
      <formula>1</formula>
    </cfRule>
  </conditionalFormatting>
  <conditionalFormatting sqref="C59">
    <cfRule type="cellIs" dxfId="28" priority="71" operator="equal">
      <formula>1</formula>
    </cfRule>
  </conditionalFormatting>
  <conditionalFormatting sqref="P59">
    <cfRule type="cellIs" dxfId="27" priority="69" operator="equal">
      <formula>1</formula>
    </cfRule>
  </conditionalFormatting>
  <conditionalFormatting sqref="P64">
    <cfRule type="cellIs" dxfId="26" priority="67" operator="equal">
      <formula>1</formula>
    </cfRule>
  </conditionalFormatting>
  <conditionalFormatting sqref="P180">
    <cfRule type="cellIs" dxfId="25" priority="11" operator="equal">
      <formula>1</formula>
    </cfRule>
  </conditionalFormatting>
  <conditionalFormatting sqref="D88:F88">
    <cfRule type="cellIs" dxfId="24" priority="57" operator="equal">
      <formula>1</formula>
    </cfRule>
  </conditionalFormatting>
  <conditionalFormatting sqref="D110:H110">
    <cfRule type="cellIs" dxfId="23" priority="55" operator="equal">
      <formula>1</formula>
    </cfRule>
  </conditionalFormatting>
  <conditionalFormatting sqref="D128:H128">
    <cfRule type="cellIs" dxfId="22" priority="53" operator="equal">
      <formula>1</formula>
    </cfRule>
  </conditionalFormatting>
  <conditionalFormatting sqref="D146:F146">
    <cfRule type="cellIs" dxfId="21" priority="51" operator="equal">
      <formula>1</formula>
    </cfRule>
  </conditionalFormatting>
  <conditionalFormatting sqref="D151:H151">
    <cfRule type="cellIs" dxfId="20" priority="49" operator="equal">
      <formula>1</formula>
    </cfRule>
  </conditionalFormatting>
  <conditionalFormatting sqref="C180:G180">
    <cfRule type="cellIs" dxfId="19" priority="47" operator="equal">
      <formula>1</formula>
    </cfRule>
  </conditionalFormatting>
  <conditionalFormatting sqref="C175:G175">
    <cfRule type="cellIs" dxfId="18" priority="45" operator="equal">
      <formula>1</formula>
    </cfRule>
  </conditionalFormatting>
  <conditionalFormatting sqref="P88">
    <cfRule type="cellIs" dxfId="17" priority="43" operator="equal">
      <formula>1</formula>
    </cfRule>
  </conditionalFormatting>
  <conditionalFormatting sqref="P69">
    <cfRule type="cellIs" dxfId="16" priority="41" operator="equal">
      <formula>1</formula>
    </cfRule>
  </conditionalFormatting>
  <conditionalFormatting sqref="P74">
    <cfRule type="cellIs" dxfId="15" priority="39" operator="equal">
      <formula>1</formula>
    </cfRule>
  </conditionalFormatting>
  <conditionalFormatting sqref="P78">
    <cfRule type="cellIs" dxfId="14" priority="37" operator="equal">
      <formula>1</formula>
    </cfRule>
  </conditionalFormatting>
  <conditionalFormatting sqref="P82">
    <cfRule type="cellIs" dxfId="13" priority="35" operator="equal">
      <formula>1</formula>
    </cfRule>
  </conditionalFormatting>
  <conditionalFormatting sqref="P110">
    <cfRule type="cellIs" dxfId="12" priority="21" operator="equal">
      <formula>1</formula>
    </cfRule>
  </conditionalFormatting>
  <conditionalFormatting sqref="P128">
    <cfRule type="cellIs" dxfId="11" priority="19" operator="equal">
      <formula>1</formula>
    </cfRule>
  </conditionalFormatting>
  <conditionalFormatting sqref="P146">
    <cfRule type="cellIs" dxfId="10" priority="17" operator="equal">
      <formula>1</formula>
    </cfRule>
  </conditionalFormatting>
  <conditionalFormatting sqref="P151">
    <cfRule type="cellIs" dxfId="9" priority="15" operator="equal">
      <formula>1</formula>
    </cfRule>
  </conditionalFormatting>
  <conditionalFormatting sqref="P175">
    <cfRule type="cellIs" dxfId="8" priority="13" operator="equal">
      <formula>1</formula>
    </cfRule>
  </conditionalFormatting>
  <conditionalFormatting sqref="C189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C189:I192">
    <cfRule type="containsText" dxfId="7" priority="1" operator="containsText" text="placement">
      <formula>NOT(ISERROR(SEARCH("placement",C189)))</formula>
    </cfRule>
  </conditionalFormatting>
  <dataValidations count="1">
    <dataValidation type="list" allowBlank="1" showInputMessage="1" showErrorMessage="1" sqref="D151:H151 C180:G180 D146:F146 D128:H128 D110:H110 D88:F88 P78 C69:D69 P59 C74:F74 C82:E82 C78:E78 F28 D28 J24 H36 F32 D32 D24:D25 H24:H25 F36 D36 D20:D21 F20:F21 H20:H21 F24:F25 H40 F40 D40 H48 F48 D48 H44 F44 D44 P20 P24 P28 P32 P36 P40 P44 P48 F59:J59 C64:D64 F64:H64 P64 C175:G175 P69 P74 P82">
      <formula1>"0,1"</formula1>
    </dataValidation>
  </dataValidations>
  <pageMargins left="0.7" right="0.7" top="0.75" bottom="0.75" header="0.3" footer="0.3"/>
  <pageSetup paperSize="9" scale="20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09" id="{97621CBD-AA8E-4936-AE90-1455644D3B7F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C12:E12</xm:sqref>
        </x14:conditionalFormatting>
        <x14:conditionalFormatting xmlns:xm="http://schemas.microsoft.com/office/excel/2006/main">
          <x14:cfRule type="iconSet" priority="175" id="{EE8153A9-4C83-486F-8D55-61BE076148C0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D20:D21 D25</xm:sqref>
        </x14:conditionalFormatting>
        <x14:conditionalFormatting xmlns:xm="http://schemas.microsoft.com/office/excel/2006/main">
          <x14:cfRule type="iconSet" priority="173" id="{68B55DFB-A9C0-43DD-9661-3896F8019DD3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F20:F21 F25</xm:sqref>
        </x14:conditionalFormatting>
        <x14:conditionalFormatting xmlns:xm="http://schemas.microsoft.com/office/excel/2006/main">
          <x14:cfRule type="iconSet" priority="171" id="{1E866751-757A-4BCE-8FC9-3A86ED20BDA1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H20:H21 H25</xm:sqref>
        </x14:conditionalFormatting>
        <x14:conditionalFormatting xmlns:xm="http://schemas.microsoft.com/office/excel/2006/main">
          <x14:cfRule type="iconSet" priority="169" id="{B2A5647F-1D5A-440D-A4BC-4D16B7F9D464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F32</xm:sqref>
        </x14:conditionalFormatting>
        <x14:conditionalFormatting xmlns:xm="http://schemas.microsoft.com/office/excel/2006/main">
          <x14:cfRule type="iconSet" priority="167" id="{16B091AC-0F19-47D8-87C2-DA3555DBE307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D32</xm:sqref>
        </x14:conditionalFormatting>
        <x14:conditionalFormatting xmlns:xm="http://schemas.microsoft.com/office/excel/2006/main">
          <x14:cfRule type="iconSet" priority="165" id="{B022EA89-FFAB-44A5-9309-4EE1B37371EB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D24</xm:sqref>
        </x14:conditionalFormatting>
        <x14:conditionalFormatting xmlns:xm="http://schemas.microsoft.com/office/excel/2006/main">
          <x14:cfRule type="iconSet" priority="163" id="{E33BF80D-2C8B-463A-BBBB-B8518DF3266C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F24</xm:sqref>
        </x14:conditionalFormatting>
        <x14:conditionalFormatting xmlns:xm="http://schemas.microsoft.com/office/excel/2006/main">
          <x14:cfRule type="iconSet" priority="161" id="{AE12FD95-BC72-4A31-8DF2-E6DF87B1F954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57" id="{97872A99-EB71-4D3C-95BC-112A088EB500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J24</xm:sqref>
        </x14:conditionalFormatting>
        <x14:conditionalFormatting xmlns:xm="http://schemas.microsoft.com/office/excel/2006/main">
          <x14:cfRule type="iconSet" priority="155" id="{5005D07A-B6E5-4B48-8A7C-7F12EB293AC6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D28</xm:sqref>
        </x14:conditionalFormatting>
        <x14:conditionalFormatting xmlns:xm="http://schemas.microsoft.com/office/excel/2006/main">
          <x14:cfRule type="iconSet" priority="153" id="{D2A8E1A4-9801-434A-B86C-C6E202A19095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F28</xm:sqref>
        </x14:conditionalFormatting>
        <x14:conditionalFormatting xmlns:xm="http://schemas.microsoft.com/office/excel/2006/main">
          <x14:cfRule type="iconSet" priority="151" id="{A533911E-535A-4052-AB0B-04A55E11721A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D36</xm:sqref>
        </x14:conditionalFormatting>
        <x14:conditionalFormatting xmlns:xm="http://schemas.microsoft.com/office/excel/2006/main">
          <x14:cfRule type="iconSet" priority="149" id="{C071E6EB-43FD-4290-BD08-A43CA501C72F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F36</xm:sqref>
        </x14:conditionalFormatting>
        <x14:conditionalFormatting xmlns:xm="http://schemas.microsoft.com/office/excel/2006/main">
          <x14:cfRule type="iconSet" priority="147" id="{7CC01656-6758-40C6-9926-C480FDAE5CBD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H36</xm:sqref>
        </x14:conditionalFormatting>
        <x14:conditionalFormatting xmlns:xm="http://schemas.microsoft.com/office/excel/2006/main">
          <x14:cfRule type="iconSet" priority="136" id="{EBADB5EF-577E-4C0A-A9DB-10A8D0370085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D40</xm:sqref>
        </x14:conditionalFormatting>
        <x14:conditionalFormatting xmlns:xm="http://schemas.microsoft.com/office/excel/2006/main">
          <x14:cfRule type="iconSet" priority="134" id="{639C3D3B-901F-44CD-8C39-1484E38DA21A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F40</xm:sqref>
        </x14:conditionalFormatting>
        <x14:conditionalFormatting xmlns:xm="http://schemas.microsoft.com/office/excel/2006/main">
          <x14:cfRule type="iconSet" priority="132" id="{AE73E576-6DAC-49D3-9666-0BF4FA76BD3B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H40</xm:sqref>
        </x14:conditionalFormatting>
        <x14:conditionalFormatting xmlns:xm="http://schemas.microsoft.com/office/excel/2006/main">
          <x14:cfRule type="iconSet" priority="118" id="{B7F81A45-7152-4EA5-A746-F605D21A7AB9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D48</xm:sqref>
        </x14:conditionalFormatting>
        <x14:conditionalFormatting xmlns:xm="http://schemas.microsoft.com/office/excel/2006/main">
          <x14:cfRule type="iconSet" priority="116" id="{02A270E4-39AD-48A2-A37B-09A60B6C8277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F48</xm:sqref>
        </x14:conditionalFormatting>
        <x14:conditionalFormatting xmlns:xm="http://schemas.microsoft.com/office/excel/2006/main">
          <x14:cfRule type="iconSet" priority="114" id="{E3078ECB-2DB4-461A-BC8A-80C4DFB06AF7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110" id="{5865EEBB-ACFA-4715-B680-D502890EDC4B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D44</xm:sqref>
        </x14:conditionalFormatting>
        <x14:conditionalFormatting xmlns:xm="http://schemas.microsoft.com/office/excel/2006/main">
          <x14:cfRule type="iconSet" priority="108" id="{344A93F6-A31E-4DF9-AA3B-27B765B172AF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F44</xm:sqref>
        </x14:conditionalFormatting>
        <x14:conditionalFormatting xmlns:xm="http://schemas.microsoft.com/office/excel/2006/main">
          <x14:cfRule type="iconSet" priority="106" id="{DCCCA4AA-FFA6-441B-8F14-F070B2CB7F97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100" id="{1E45168C-5E13-4FCC-BEB6-750A35269457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98" id="{B2E92FFE-6679-4770-ACDE-B2950551A106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P24</xm:sqref>
        </x14:conditionalFormatting>
        <x14:conditionalFormatting xmlns:xm="http://schemas.microsoft.com/office/excel/2006/main">
          <x14:cfRule type="iconSet" priority="96" id="{EB31FF67-439F-4B84-8981-D2C8E8B7142A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P28</xm:sqref>
        </x14:conditionalFormatting>
        <x14:conditionalFormatting xmlns:xm="http://schemas.microsoft.com/office/excel/2006/main">
          <x14:cfRule type="iconSet" priority="94" id="{06AF30E5-8399-43AF-96BF-C1415178CA8A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P32</xm:sqref>
        </x14:conditionalFormatting>
        <x14:conditionalFormatting xmlns:xm="http://schemas.microsoft.com/office/excel/2006/main">
          <x14:cfRule type="iconSet" priority="92" id="{E28C3143-D5C1-4308-8AAF-B0DC0194FF78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P36</xm:sqref>
        </x14:conditionalFormatting>
        <x14:conditionalFormatting xmlns:xm="http://schemas.microsoft.com/office/excel/2006/main">
          <x14:cfRule type="iconSet" priority="90" id="{D1994943-2E59-4872-BA16-A9091366AF1C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P40</xm:sqref>
        </x14:conditionalFormatting>
        <x14:conditionalFormatting xmlns:xm="http://schemas.microsoft.com/office/excel/2006/main">
          <x14:cfRule type="iconSet" priority="88" id="{877065F7-5762-42C2-A096-AF7EDDA0C55B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P44</xm:sqref>
        </x14:conditionalFormatting>
        <x14:conditionalFormatting xmlns:xm="http://schemas.microsoft.com/office/excel/2006/main">
          <x14:cfRule type="iconSet" priority="86" id="{C7AC6B2B-CB71-4289-835F-DC6D52F26468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P48</xm:sqref>
        </x14:conditionalFormatting>
        <x14:conditionalFormatting xmlns:xm="http://schemas.microsoft.com/office/excel/2006/main">
          <x14:cfRule type="iconSet" priority="84" id="{067828E9-A842-40B7-9B75-9912644DB1FC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D59:J59</xm:sqref>
        </x14:conditionalFormatting>
        <x14:conditionalFormatting xmlns:xm="http://schemas.microsoft.com/office/excel/2006/main">
          <x14:cfRule type="iconSet" priority="82" id="{F34A786A-5CFD-4B94-9051-114A94462AD2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C64:H64</xm:sqref>
        </x14:conditionalFormatting>
        <x14:conditionalFormatting xmlns:xm="http://schemas.microsoft.com/office/excel/2006/main">
          <x14:cfRule type="iconSet" priority="80" id="{C3045CA3-19D5-4AAA-B8EB-A3ACCC9FABC4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C69:D69</xm:sqref>
        </x14:conditionalFormatting>
        <x14:conditionalFormatting xmlns:xm="http://schemas.microsoft.com/office/excel/2006/main">
          <x14:cfRule type="iconSet" priority="78" id="{35D088BB-3CCA-40C0-BB1C-B9EE55685F36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C74:F74</xm:sqref>
        </x14:conditionalFormatting>
        <x14:conditionalFormatting xmlns:xm="http://schemas.microsoft.com/office/excel/2006/main">
          <x14:cfRule type="iconSet" priority="76" id="{B4E2B8F8-52D2-47C0-8482-F94AD198A8F2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C78:E78</xm:sqref>
        </x14:conditionalFormatting>
        <x14:conditionalFormatting xmlns:xm="http://schemas.microsoft.com/office/excel/2006/main">
          <x14:cfRule type="iconSet" priority="74" id="{897F7347-1120-41B2-A1D5-50E29DD91C7C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C82:E82</xm:sqref>
        </x14:conditionalFormatting>
        <x14:conditionalFormatting xmlns:xm="http://schemas.microsoft.com/office/excel/2006/main">
          <x14:cfRule type="iconSet" priority="72" id="{069BECA9-BC68-4936-906F-8E7F1582F43E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C59</xm:sqref>
        </x14:conditionalFormatting>
        <x14:conditionalFormatting xmlns:xm="http://schemas.microsoft.com/office/excel/2006/main">
          <x14:cfRule type="iconSet" priority="70" id="{E045FED7-B50E-4767-B23A-4E9110D906C7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P59</xm:sqref>
        </x14:conditionalFormatting>
        <x14:conditionalFormatting xmlns:xm="http://schemas.microsoft.com/office/excel/2006/main">
          <x14:cfRule type="iconSet" priority="68" id="{A188D313-512C-49A9-9AD8-C2FA4538AF98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P64</xm:sqref>
        </x14:conditionalFormatting>
        <x14:conditionalFormatting xmlns:xm="http://schemas.microsoft.com/office/excel/2006/main">
          <x14:cfRule type="iconSet" priority="58" id="{082731CC-3728-411D-9FED-88C60A0FE86D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D88:F88</xm:sqref>
        </x14:conditionalFormatting>
        <x14:conditionalFormatting xmlns:xm="http://schemas.microsoft.com/office/excel/2006/main">
          <x14:cfRule type="iconSet" priority="56" id="{B85472F0-98FE-4683-BFEF-6E7B555BF884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D110:H110</xm:sqref>
        </x14:conditionalFormatting>
        <x14:conditionalFormatting xmlns:xm="http://schemas.microsoft.com/office/excel/2006/main">
          <x14:cfRule type="iconSet" priority="54" id="{AB7FF73C-832D-48F4-89C1-DEE3A7DD4C08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D128:H128</xm:sqref>
        </x14:conditionalFormatting>
        <x14:conditionalFormatting xmlns:xm="http://schemas.microsoft.com/office/excel/2006/main">
          <x14:cfRule type="iconSet" priority="52" id="{40FCCFB7-5E14-4017-9E4E-9A398CD29203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D146:F146</xm:sqref>
        </x14:conditionalFormatting>
        <x14:conditionalFormatting xmlns:xm="http://schemas.microsoft.com/office/excel/2006/main">
          <x14:cfRule type="iconSet" priority="50" id="{EC97AFA5-3224-4073-803F-5EC1ABE5C489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D151:H151</xm:sqref>
        </x14:conditionalFormatting>
        <x14:conditionalFormatting xmlns:xm="http://schemas.microsoft.com/office/excel/2006/main">
          <x14:cfRule type="iconSet" priority="48" id="{932B5D1E-A2B3-4A79-B46A-71AC93EE49C7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C180:G180</xm:sqref>
        </x14:conditionalFormatting>
        <x14:conditionalFormatting xmlns:xm="http://schemas.microsoft.com/office/excel/2006/main">
          <x14:cfRule type="iconSet" priority="46" id="{A7C11DFA-2F12-4C89-996B-4130A5DE659B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C175:G175</xm:sqref>
        </x14:conditionalFormatting>
        <x14:conditionalFormatting xmlns:xm="http://schemas.microsoft.com/office/excel/2006/main">
          <x14:cfRule type="iconSet" priority="44" id="{7249EE66-7E99-40C5-A430-8345DF2F5FCD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P88</xm:sqref>
        </x14:conditionalFormatting>
        <x14:conditionalFormatting xmlns:xm="http://schemas.microsoft.com/office/excel/2006/main">
          <x14:cfRule type="iconSet" priority="42" id="{943F61E1-0045-4502-ABE5-D7089D2E870F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P69</xm:sqref>
        </x14:conditionalFormatting>
        <x14:conditionalFormatting xmlns:xm="http://schemas.microsoft.com/office/excel/2006/main">
          <x14:cfRule type="iconSet" priority="40" id="{D111673D-2136-4A75-A3C5-A0A149FECF52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P74</xm:sqref>
        </x14:conditionalFormatting>
        <x14:conditionalFormatting xmlns:xm="http://schemas.microsoft.com/office/excel/2006/main">
          <x14:cfRule type="iconSet" priority="38" id="{E6D53718-E59E-4E2A-BE57-F8EA9830553D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P78</xm:sqref>
        </x14:conditionalFormatting>
        <x14:conditionalFormatting xmlns:xm="http://schemas.microsoft.com/office/excel/2006/main">
          <x14:cfRule type="iconSet" priority="36" id="{8D74F8DD-860C-4A67-909A-00E0A062512D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P82</xm:sqref>
        </x14:conditionalFormatting>
        <x14:conditionalFormatting xmlns:xm="http://schemas.microsoft.com/office/excel/2006/main">
          <x14:cfRule type="iconSet" priority="22" id="{AEF81BF5-8CAB-42A8-BAED-4B8D888E142A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P110</xm:sqref>
        </x14:conditionalFormatting>
        <x14:conditionalFormatting xmlns:xm="http://schemas.microsoft.com/office/excel/2006/main">
          <x14:cfRule type="iconSet" priority="20" id="{80B858F5-9668-4964-B795-7CD1D1D8BE63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P128</xm:sqref>
        </x14:conditionalFormatting>
        <x14:conditionalFormatting xmlns:xm="http://schemas.microsoft.com/office/excel/2006/main">
          <x14:cfRule type="iconSet" priority="18" id="{68BFE5CF-DB29-4493-8F5F-F7F263ECF88A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P146</xm:sqref>
        </x14:conditionalFormatting>
        <x14:conditionalFormatting xmlns:xm="http://schemas.microsoft.com/office/excel/2006/main">
          <x14:cfRule type="iconSet" priority="16" id="{267F4ED9-1B0A-43FB-801F-E801D447EA83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P151</xm:sqref>
        </x14:conditionalFormatting>
        <x14:conditionalFormatting xmlns:xm="http://schemas.microsoft.com/office/excel/2006/main">
          <x14:cfRule type="iconSet" priority="14" id="{500D77AD-156D-4C58-9649-B439F88E1638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P175</xm:sqref>
        </x14:conditionalFormatting>
        <x14:conditionalFormatting xmlns:xm="http://schemas.microsoft.com/office/excel/2006/main">
          <x14:cfRule type="iconSet" priority="12" id="{CF07CA33-E566-4D81-A562-CB0915DD1452}">
            <x14:iconSet iconSet="3Symbols"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Arrows" iconId="1"/>
              <x14:cfIcon iconSet="3Arrows" iconId="1"/>
              <x14:cfIcon iconSet="3Symbols" iconId="2"/>
            </x14:iconSet>
          </x14:cfRule>
          <xm:sqref>P180</xm:sqref>
        </x14:conditionalFormatting>
        <x14:conditionalFormatting xmlns:xm="http://schemas.microsoft.com/office/excel/2006/main">
          <x14:cfRule type="containsText" priority="9" operator="containsText" id="{9316568A-1EB2-408C-BDA4-33B496AEE8D8}">
            <xm:f>NOT(ISERROR(SEARCH(Feuil2!$H$2,C189)))</xm:f>
            <xm:f>Feuil2!$H$2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C189</xm:sqref>
        </x14:conditionalFormatting>
        <x14:conditionalFormatting xmlns:xm="http://schemas.microsoft.com/office/excel/2006/main">
          <x14:cfRule type="containsText" priority="6" operator="containsText" id="{A624DD34-CD12-4969-A0CC-001585A80A86}">
            <xm:f>NOT(ISERROR(SEARCH(Feuil2!$H$4,M190)))</xm:f>
            <xm:f>Feuil2!$H$4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" operator="containsText" id="{AE9A00E2-10EB-49DB-95F4-D857C4412BDC}">
            <xm:f>NOT(ISERROR(SEARCH(Feuil2!$H$4,M190)))</xm:f>
            <xm:f>Feuil2!$H$4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" operator="containsText" id="{49330585-8DDB-4B8F-A406-EB7D54C57F34}">
            <xm:f>NOT(ISERROR(SEARCH(Feuil2!$H$3,M190)))</xm:f>
            <xm:f>Feuil2!$H$3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M190</xm:sqref>
        </x14:conditionalFormatting>
        <x14:conditionalFormatting xmlns:xm="http://schemas.microsoft.com/office/excel/2006/main">
          <x14:cfRule type="containsText" priority="5" operator="containsText" id="{9DF63486-8EB1-44EC-A358-F77FF37BED49}">
            <xm:f>NOT(ISERROR(SEARCH(Feuil2!$H$4,C189)))</xm:f>
            <xm:f>Feuil2!$H$4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C189</xm:sqref>
        </x14:conditionalFormatting>
        <x14:conditionalFormatting xmlns:xm="http://schemas.microsoft.com/office/excel/2006/main">
          <x14:cfRule type="containsText" priority="4" operator="containsText" id="{F2F6E3B7-86BC-44D8-84EE-B9151FCEDC59}">
            <xm:f>NOT(ISERROR(SEARCH(Feuil2!$H$3,C189)))</xm:f>
            <xm:f>Feuil2!$H$3</xm:f>
            <x14:dxf>
              <font>
                <color theme="5"/>
              </font>
              <fill>
                <patternFill>
                  <bgColor theme="7" tint="0.79998168889431442"/>
                </patternFill>
              </fill>
            </x14:dxf>
          </x14:cfRule>
          <xm:sqref>C189</xm:sqref>
        </x14:conditionalFormatting>
        <x14:conditionalFormatting xmlns:xm="http://schemas.microsoft.com/office/excel/2006/main">
          <x14:cfRule type="containsText" priority="2" operator="containsText" id="{921F2B4C-39DF-483B-BD58-99145F9A5FA3}">
            <xm:f>NOT(ISERROR(SEARCH(Feuil2!$H$4,C189)))</xm:f>
            <xm:f>Feuil2!$H$4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C189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Feuil2!$A$1:$A$21</xm:f>
          </x14:formula1>
          <xm:sqref>C59</xm:sqref>
        </x14:dataValidation>
        <x14:dataValidation type="list" allowBlank="1" showInputMessage="1" showErrorMessage="1">
          <x14:formula1>
            <xm:f>Feuil2!$A$1:$A$66</xm:f>
          </x14:formula1>
          <xm:sqref>D59:E59</xm:sqref>
        </x14:dataValidation>
        <x14:dataValidation type="list" allowBlank="1" showInputMessage="1" showErrorMessage="1">
          <x14:formula1>
            <xm:f>Feuil2!$C$1:$C$40</xm:f>
          </x14:formula1>
          <xm:sqref>E64</xm:sqref>
        </x14:dataValidation>
        <x14:dataValidation type="list" allowBlank="1" showInputMessage="1" showErrorMessage="1">
          <x14:formula1>
            <xm:f>Feuil2!$E$2:$E$12</xm:f>
          </x14:formula1>
          <xm:sqref>P88 P175 P110 P128 P146 P151 P180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opLeftCell="C3" workbookViewId="0">
      <selection activeCell="H4" sqref="H4"/>
    </sheetView>
  </sheetViews>
  <sheetFormatPr baseColWidth="10" defaultRowHeight="14.4" x14ac:dyDescent="0.3"/>
  <sheetData>
    <row r="1" spans="1:8" x14ac:dyDescent="0.3">
      <c r="A1">
        <v>0</v>
      </c>
      <c r="C1">
        <v>0</v>
      </c>
    </row>
    <row r="2" spans="1:8" x14ac:dyDescent="0.3">
      <c r="A2">
        <v>1</v>
      </c>
      <c r="C2">
        <v>100</v>
      </c>
      <c r="E2" s="1">
        <v>1</v>
      </c>
      <c r="G2" t="s">
        <v>3064</v>
      </c>
      <c r="H2" s="232" t="s">
        <v>3088</v>
      </c>
    </row>
    <row r="3" spans="1:8" x14ac:dyDescent="0.3">
      <c r="A3">
        <f>A2+1</f>
        <v>2</v>
      </c>
      <c r="C3">
        <f>C2+50</f>
        <v>150</v>
      </c>
      <c r="E3" s="1">
        <v>0.9</v>
      </c>
      <c r="G3" t="s">
        <v>3065</v>
      </c>
      <c r="H3" s="232" t="s">
        <v>3089</v>
      </c>
    </row>
    <row r="4" spans="1:8" x14ac:dyDescent="0.3">
      <c r="A4">
        <f t="shared" ref="A4:A66" si="0">A3+1</f>
        <v>3</v>
      </c>
      <c r="C4">
        <f t="shared" ref="C4:C39" si="1">C3+50</f>
        <v>200</v>
      </c>
      <c r="E4" s="1">
        <v>0.8</v>
      </c>
      <c r="G4" t="s">
        <v>3066</v>
      </c>
      <c r="H4" s="232" t="s">
        <v>3090</v>
      </c>
    </row>
    <row r="5" spans="1:8" x14ac:dyDescent="0.3">
      <c r="A5">
        <f t="shared" si="0"/>
        <v>4</v>
      </c>
      <c r="C5">
        <f t="shared" si="1"/>
        <v>250</v>
      </c>
      <c r="E5" s="1">
        <v>0.7</v>
      </c>
      <c r="G5" s="230"/>
    </row>
    <row r="6" spans="1:8" x14ac:dyDescent="0.3">
      <c r="A6">
        <f t="shared" si="0"/>
        <v>5</v>
      </c>
      <c r="C6">
        <f t="shared" si="1"/>
        <v>300</v>
      </c>
      <c r="E6" s="1">
        <v>0.6</v>
      </c>
      <c r="G6" s="231"/>
      <c r="H6" t="s">
        <v>3087</v>
      </c>
    </row>
    <row r="7" spans="1:8" x14ac:dyDescent="0.3">
      <c r="A7">
        <f t="shared" si="0"/>
        <v>6</v>
      </c>
      <c r="C7">
        <f t="shared" si="1"/>
        <v>350</v>
      </c>
      <c r="E7" s="1">
        <v>0.5</v>
      </c>
      <c r="G7" s="227"/>
    </row>
    <row r="8" spans="1:8" x14ac:dyDescent="0.3">
      <c r="A8">
        <f t="shared" si="0"/>
        <v>7</v>
      </c>
      <c r="C8">
        <f t="shared" si="1"/>
        <v>400</v>
      </c>
      <c r="E8" s="1">
        <v>0.4</v>
      </c>
    </row>
    <row r="9" spans="1:8" x14ac:dyDescent="0.3">
      <c r="A9">
        <f t="shared" si="0"/>
        <v>8</v>
      </c>
      <c r="C9">
        <f t="shared" si="1"/>
        <v>450</v>
      </c>
      <c r="E9" s="1">
        <v>0.3</v>
      </c>
    </row>
    <row r="10" spans="1:8" x14ac:dyDescent="0.3">
      <c r="A10">
        <f t="shared" si="0"/>
        <v>9</v>
      </c>
      <c r="C10">
        <f t="shared" si="1"/>
        <v>500</v>
      </c>
      <c r="E10" s="1">
        <v>0.2</v>
      </c>
    </row>
    <row r="11" spans="1:8" x14ac:dyDescent="0.3">
      <c r="A11">
        <f t="shared" si="0"/>
        <v>10</v>
      </c>
      <c r="C11">
        <f t="shared" si="1"/>
        <v>550</v>
      </c>
      <c r="E11" s="1">
        <v>0.1</v>
      </c>
    </row>
    <row r="12" spans="1:8" x14ac:dyDescent="0.3">
      <c r="A12">
        <f t="shared" si="0"/>
        <v>11</v>
      </c>
      <c r="C12">
        <f t="shared" si="1"/>
        <v>600</v>
      </c>
      <c r="E12" s="1">
        <v>0</v>
      </c>
    </row>
    <row r="13" spans="1:8" x14ac:dyDescent="0.3">
      <c r="A13">
        <f t="shared" si="0"/>
        <v>12</v>
      </c>
      <c r="C13">
        <f t="shared" si="1"/>
        <v>650</v>
      </c>
    </row>
    <row r="14" spans="1:8" x14ac:dyDescent="0.3">
      <c r="A14">
        <f t="shared" si="0"/>
        <v>13</v>
      </c>
      <c r="C14">
        <f t="shared" si="1"/>
        <v>700</v>
      </c>
    </row>
    <row r="15" spans="1:8" x14ac:dyDescent="0.3">
      <c r="A15">
        <f t="shared" si="0"/>
        <v>14</v>
      </c>
      <c r="C15">
        <f t="shared" si="1"/>
        <v>750</v>
      </c>
    </row>
    <row r="16" spans="1:8" x14ac:dyDescent="0.3">
      <c r="A16">
        <f t="shared" si="0"/>
        <v>15</v>
      </c>
      <c r="C16">
        <f t="shared" si="1"/>
        <v>800</v>
      </c>
    </row>
    <row r="17" spans="1:3" x14ac:dyDescent="0.3">
      <c r="A17">
        <f t="shared" si="0"/>
        <v>16</v>
      </c>
      <c r="C17">
        <f t="shared" si="1"/>
        <v>850</v>
      </c>
    </row>
    <row r="18" spans="1:3" x14ac:dyDescent="0.3">
      <c r="A18">
        <f t="shared" si="0"/>
        <v>17</v>
      </c>
      <c r="C18">
        <f t="shared" si="1"/>
        <v>900</v>
      </c>
    </row>
    <row r="19" spans="1:3" x14ac:dyDescent="0.3">
      <c r="A19">
        <f t="shared" si="0"/>
        <v>18</v>
      </c>
      <c r="C19">
        <f t="shared" si="1"/>
        <v>950</v>
      </c>
    </row>
    <row r="20" spans="1:3" x14ac:dyDescent="0.3">
      <c r="A20">
        <f t="shared" si="0"/>
        <v>19</v>
      </c>
      <c r="C20">
        <f t="shared" si="1"/>
        <v>1000</v>
      </c>
    </row>
    <row r="21" spans="1:3" x14ac:dyDescent="0.3">
      <c r="A21">
        <f t="shared" si="0"/>
        <v>20</v>
      </c>
      <c r="C21">
        <f t="shared" si="1"/>
        <v>1050</v>
      </c>
    </row>
    <row r="22" spans="1:3" x14ac:dyDescent="0.3">
      <c r="A22">
        <f t="shared" si="0"/>
        <v>21</v>
      </c>
      <c r="C22">
        <f t="shared" si="1"/>
        <v>1100</v>
      </c>
    </row>
    <row r="23" spans="1:3" x14ac:dyDescent="0.3">
      <c r="A23">
        <f t="shared" si="0"/>
        <v>22</v>
      </c>
      <c r="C23">
        <f t="shared" si="1"/>
        <v>1150</v>
      </c>
    </row>
    <row r="24" spans="1:3" x14ac:dyDescent="0.3">
      <c r="A24">
        <f t="shared" si="0"/>
        <v>23</v>
      </c>
      <c r="C24">
        <f t="shared" si="1"/>
        <v>1200</v>
      </c>
    </row>
    <row r="25" spans="1:3" x14ac:dyDescent="0.3">
      <c r="A25">
        <f t="shared" si="0"/>
        <v>24</v>
      </c>
      <c r="C25">
        <f t="shared" si="1"/>
        <v>1250</v>
      </c>
    </row>
    <row r="26" spans="1:3" x14ac:dyDescent="0.3">
      <c r="A26">
        <f t="shared" si="0"/>
        <v>25</v>
      </c>
      <c r="C26">
        <f t="shared" si="1"/>
        <v>1300</v>
      </c>
    </row>
    <row r="27" spans="1:3" x14ac:dyDescent="0.3">
      <c r="A27">
        <f t="shared" si="0"/>
        <v>26</v>
      </c>
      <c r="C27">
        <f t="shared" si="1"/>
        <v>1350</v>
      </c>
    </row>
    <row r="28" spans="1:3" x14ac:dyDescent="0.3">
      <c r="A28">
        <f t="shared" si="0"/>
        <v>27</v>
      </c>
      <c r="C28">
        <f>C27+50</f>
        <v>1400</v>
      </c>
    </row>
    <row r="29" spans="1:3" x14ac:dyDescent="0.3">
      <c r="A29">
        <f t="shared" si="0"/>
        <v>28</v>
      </c>
      <c r="C29">
        <f t="shared" si="1"/>
        <v>1450</v>
      </c>
    </row>
    <row r="30" spans="1:3" x14ac:dyDescent="0.3">
      <c r="A30">
        <f t="shared" si="0"/>
        <v>29</v>
      </c>
      <c r="C30">
        <f t="shared" si="1"/>
        <v>1500</v>
      </c>
    </row>
    <row r="31" spans="1:3" x14ac:dyDescent="0.3">
      <c r="A31">
        <f t="shared" si="0"/>
        <v>30</v>
      </c>
      <c r="C31">
        <f t="shared" si="1"/>
        <v>1550</v>
      </c>
    </row>
    <row r="32" spans="1:3" x14ac:dyDescent="0.3">
      <c r="A32">
        <f t="shared" si="0"/>
        <v>31</v>
      </c>
      <c r="C32">
        <f t="shared" si="1"/>
        <v>1600</v>
      </c>
    </row>
    <row r="33" spans="1:3" x14ac:dyDescent="0.3">
      <c r="A33">
        <f t="shared" si="0"/>
        <v>32</v>
      </c>
      <c r="C33">
        <f t="shared" si="1"/>
        <v>1650</v>
      </c>
    </row>
    <row r="34" spans="1:3" x14ac:dyDescent="0.3">
      <c r="A34">
        <f t="shared" si="0"/>
        <v>33</v>
      </c>
      <c r="C34">
        <f t="shared" si="1"/>
        <v>1700</v>
      </c>
    </row>
    <row r="35" spans="1:3" x14ac:dyDescent="0.3">
      <c r="A35">
        <f t="shared" si="0"/>
        <v>34</v>
      </c>
      <c r="C35">
        <f t="shared" si="1"/>
        <v>1750</v>
      </c>
    </row>
    <row r="36" spans="1:3" x14ac:dyDescent="0.3">
      <c r="A36">
        <f t="shared" si="0"/>
        <v>35</v>
      </c>
      <c r="C36">
        <f>C35+50</f>
        <v>1800</v>
      </c>
    </row>
    <row r="37" spans="1:3" x14ac:dyDescent="0.3">
      <c r="A37">
        <f t="shared" si="0"/>
        <v>36</v>
      </c>
      <c r="C37">
        <f t="shared" si="1"/>
        <v>1850</v>
      </c>
    </row>
    <row r="38" spans="1:3" x14ac:dyDescent="0.3">
      <c r="A38">
        <f t="shared" si="0"/>
        <v>37</v>
      </c>
      <c r="C38">
        <f t="shared" si="1"/>
        <v>1900</v>
      </c>
    </row>
    <row r="39" spans="1:3" x14ac:dyDescent="0.3">
      <c r="A39">
        <f t="shared" si="0"/>
        <v>38</v>
      </c>
      <c r="C39">
        <f t="shared" si="1"/>
        <v>1950</v>
      </c>
    </row>
    <row r="40" spans="1:3" x14ac:dyDescent="0.3">
      <c r="A40">
        <f t="shared" si="0"/>
        <v>39</v>
      </c>
      <c r="C40">
        <v>1995</v>
      </c>
    </row>
    <row r="41" spans="1:3" x14ac:dyDescent="0.3">
      <c r="A41">
        <f t="shared" si="0"/>
        <v>40</v>
      </c>
    </row>
    <row r="42" spans="1:3" x14ac:dyDescent="0.3">
      <c r="A42">
        <f t="shared" si="0"/>
        <v>41</v>
      </c>
    </row>
    <row r="43" spans="1:3" x14ac:dyDescent="0.3">
      <c r="A43">
        <f t="shared" si="0"/>
        <v>42</v>
      </c>
    </row>
    <row r="44" spans="1:3" x14ac:dyDescent="0.3">
      <c r="A44">
        <f t="shared" si="0"/>
        <v>43</v>
      </c>
    </row>
    <row r="45" spans="1:3" x14ac:dyDescent="0.3">
      <c r="A45">
        <f t="shared" si="0"/>
        <v>44</v>
      </c>
    </row>
    <row r="46" spans="1:3" x14ac:dyDescent="0.3">
      <c r="A46">
        <f t="shared" si="0"/>
        <v>45</v>
      </c>
    </row>
    <row r="47" spans="1:3" x14ac:dyDescent="0.3">
      <c r="A47">
        <f t="shared" si="0"/>
        <v>46</v>
      </c>
    </row>
    <row r="48" spans="1:3" x14ac:dyDescent="0.3">
      <c r="A48">
        <f t="shared" si="0"/>
        <v>47</v>
      </c>
    </row>
    <row r="49" spans="1:1" x14ac:dyDescent="0.3">
      <c r="A49">
        <f t="shared" si="0"/>
        <v>48</v>
      </c>
    </row>
    <row r="50" spans="1:1" x14ac:dyDescent="0.3">
      <c r="A50">
        <f t="shared" si="0"/>
        <v>49</v>
      </c>
    </row>
    <row r="51" spans="1:1" x14ac:dyDescent="0.3">
      <c r="A51">
        <f t="shared" si="0"/>
        <v>50</v>
      </c>
    </row>
    <row r="52" spans="1:1" x14ac:dyDescent="0.3">
      <c r="A52">
        <f t="shared" si="0"/>
        <v>51</v>
      </c>
    </row>
    <row r="53" spans="1:1" x14ac:dyDescent="0.3">
      <c r="A53">
        <f t="shared" si="0"/>
        <v>52</v>
      </c>
    </row>
    <row r="54" spans="1:1" x14ac:dyDescent="0.3">
      <c r="A54">
        <f t="shared" si="0"/>
        <v>53</v>
      </c>
    </row>
    <row r="55" spans="1:1" x14ac:dyDescent="0.3">
      <c r="A55">
        <f t="shared" si="0"/>
        <v>54</v>
      </c>
    </row>
    <row r="56" spans="1:1" x14ac:dyDescent="0.3">
      <c r="A56">
        <f t="shared" si="0"/>
        <v>55</v>
      </c>
    </row>
    <row r="57" spans="1:1" x14ac:dyDescent="0.3">
      <c r="A57">
        <f t="shared" si="0"/>
        <v>56</v>
      </c>
    </row>
    <row r="58" spans="1:1" x14ac:dyDescent="0.3">
      <c r="A58">
        <f t="shared" si="0"/>
        <v>57</v>
      </c>
    </row>
    <row r="59" spans="1:1" x14ac:dyDescent="0.3">
      <c r="A59">
        <f t="shared" si="0"/>
        <v>58</v>
      </c>
    </row>
    <row r="60" spans="1:1" x14ac:dyDescent="0.3">
      <c r="A60">
        <f t="shared" si="0"/>
        <v>59</v>
      </c>
    </row>
    <row r="61" spans="1:1" x14ac:dyDescent="0.3">
      <c r="A61">
        <f t="shared" si="0"/>
        <v>60</v>
      </c>
    </row>
    <row r="62" spans="1:1" x14ac:dyDescent="0.3">
      <c r="A62">
        <f t="shared" si="0"/>
        <v>61</v>
      </c>
    </row>
    <row r="63" spans="1:1" x14ac:dyDescent="0.3">
      <c r="A63">
        <f t="shared" si="0"/>
        <v>62</v>
      </c>
    </row>
    <row r="64" spans="1:1" x14ac:dyDescent="0.3">
      <c r="A64">
        <f t="shared" si="0"/>
        <v>63</v>
      </c>
    </row>
    <row r="65" spans="1:1" x14ac:dyDescent="0.3">
      <c r="A65">
        <f t="shared" si="0"/>
        <v>64</v>
      </c>
    </row>
    <row r="66" spans="1:1" x14ac:dyDescent="0.3">
      <c r="A66">
        <f t="shared" si="0"/>
        <v>65</v>
      </c>
    </row>
  </sheetData>
  <sortState ref="E3:E12">
    <sortCondition descending="1" ref="E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H5572"/>
  <sheetViews>
    <sheetView workbookViewId="0">
      <selection activeCell="H4" sqref="H4"/>
    </sheetView>
  </sheetViews>
  <sheetFormatPr baseColWidth="10" defaultColWidth="11.44140625" defaultRowHeight="13.2" x14ac:dyDescent="0.25"/>
  <cols>
    <col min="1" max="7" width="11.44140625" style="43"/>
    <col min="8" max="8" width="11.44140625" style="87" customWidth="1"/>
    <col min="9" max="16384" width="11.44140625" style="43"/>
  </cols>
  <sheetData>
    <row r="1" spans="1:5" x14ac:dyDescent="0.25">
      <c r="A1" s="43" t="s">
        <v>93</v>
      </c>
      <c r="B1" s="88" t="s">
        <v>2908</v>
      </c>
      <c r="D1" s="43" t="s">
        <v>2907</v>
      </c>
      <c r="E1" s="43">
        <v>13</v>
      </c>
    </row>
    <row r="2" spans="1:5" x14ac:dyDescent="0.25">
      <c r="A2" s="43" t="s">
        <v>2906</v>
      </c>
      <c r="B2" s="87">
        <v>2087</v>
      </c>
      <c r="C2" s="43">
        <v>-8</v>
      </c>
    </row>
    <row r="3" spans="1:5" x14ac:dyDescent="0.25">
      <c r="A3" s="43" t="s">
        <v>2905</v>
      </c>
      <c r="B3" s="87">
        <v>1988.9109999999998</v>
      </c>
      <c r="C3" s="43">
        <v>-8</v>
      </c>
    </row>
    <row r="4" spans="1:5" x14ac:dyDescent="0.25">
      <c r="A4" s="43" t="s">
        <v>2904</v>
      </c>
      <c r="B4" s="87">
        <v>2087</v>
      </c>
      <c r="C4" s="43">
        <v>-8</v>
      </c>
    </row>
    <row r="5" spans="1:5" x14ac:dyDescent="0.25">
      <c r="A5" s="43" t="s">
        <v>2904</v>
      </c>
      <c r="B5" s="87">
        <v>2087</v>
      </c>
      <c r="C5" s="43">
        <v>-8</v>
      </c>
    </row>
    <row r="6" spans="1:5" x14ac:dyDescent="0.25">
      <c r="A6" s="43" t="s">
        <v>2903</v>
      </c>
      <c r="B6" s="87">
        <v>1988.9109999999998</v>
      </c>
      <c r="C6" s="43">
        <v>-8</v>
      </c>
    </row>
    <row r="7" spans="1:5" x14ac:dyDescent="0.25">
      <c r="A7" s="43" t="s">
        <v>2902</v>
      </c>
      <c r="B7" s="87">
        <v>2087</v>
      </c>
      <c r="C7" s="43">
        <v>-8</v>
      </c>
    </row>
    <row r="8" spans="1:5" x14ac:dyDescent="0.25">
      <c r="A8" s="43" t="s">
        <v>2901</v>
      </c>
      <c r="B8" s="87">
        <v>1988.9109999999998</v>
      </c>
      <c r="C8" s="43">
        <v>-8</v>
      </c>
    </row>
    <row r="9" spans="1:5" x14ac:dyDescent="0.25">
      <c r="A9" s="43" t="s">
        <v>2900</v>
      </c>
      <c r="B9" s="87">
        <v>1988.9109999999998</v>
      </c>
      <c r="C9" s="43">
        <v>-8</v>
      </c>
    </row>
    <row r="10" spans="1:5" x14ac:dyDescent="0.25">
      <c r="A10" s="43" t="s">
        <v>2899</v>
      </c>
      <c r="B10" s="87">
        <v>1988.9109999999998</v>
      </c>
      <c r="C10" s="43">
        <v>-8</v>
      </c>
    </row>
    <row r="11" spans="1:5" x14ac:dyDescent="0.25">
      <c r="A11" s="43" t="s">
        <v>2898</v>
      </c>
      <c r="B11" s="87">
        <v>2281.0909999999999</v>
      </c>
      <c r="C11" s="43">
        <v>-10</v>
      </c>
    </row>
    <row r="12" spans="1:5" x14ac:dyDescent="0.25">
      <c r="A12" s="43" t="s">
        <v>2897</v>
      </c>
      <c r="B12" s="87">
        <v>2087</v>
      </c>
      <c r="C12" s="43">
        <v>-9</v>
      </c>
    </row>
    <row r="13" spans="1:5" x14ac:dyDescent="0.25">
      <c r="A13" s="43" t="s">
        <v>2896</v>
      </c>
      <c r="B13" s="87">
        <v>2185.0889999999999</v>
      </c>
      <c r="C13" s="43">
        <v>-9</v>
      </c>
    </row>
    <row r="14" spans="1:5" x14ac:dyDescent="0.25">
      <c r="A14" s="43" t="s">
        <v>2895</v>
      </c>
      <c r="B14" s="87">
        <v>2281.0909999999999</v>
      </c>
      <c r="C14" s="43">
        <v>-10</v>
      </c>
    </row>
    <row r="15" spans="1:5" x14ac:dyDescent="0.25">
      <c r="A15" s="43" t="s">
        <v>2894</v>
      </c>
      <c r="B15" s="87">
        <v>2281.0909999999999</v>
      </c>
      <c r="C15" s="43">
        <v>-10</v>
      </c>
    </row>
    <row r="16" spans="1:5" x14ac:dyDescent="0.25">
      <c r="A16" s="43" t="s">
        <v>2893</v>
      </c>
      <c r="B16" s="87">
        <v>2185.0889999999999</v>
      </c>
      <c r="C16" s="43">
        <v>-9</v>
      </c>
    </row>
    <row r="17" spans="1:3" x14ac:dyDescent="0.25">
      <c r="A17" s="43" t="s">
        <v>2892</v>
      </c>
      <c r="B17" s="87">
        <v>2281.0909999999999</v>
      </c>
      <c r="C17" s="43">
        <v>-9</v>
      </c>
    </row>
    <row r="18" spans="1:3" x14ac:dyDescent="0.25">
      <c r="A18" s="43" t="s">
        <v>2891</v>
      </c>
      <c r="B18" s="87">
        <v>1988.9109999999998</v>
      </c>
      <c r="C18" s="43">
        <v>-8</v>
      </c>
    </row>
    <row r="19" spans="1:3" x14ac:dyDescent="0.25">
      <c r="A19" s="43" t="s">
        <v>2890</v>
      </c>
      <c r="B19" s="87">
        <v>1892.9090000000001</v>
      </c>
      <c r="C19" s="43">
        <v>-7</v>
      </c>
    </row>
    <row r="20" spans="1:3" x14ac:dyDescent="0.25">
      <c r="A20" s="43" t="s">
        <v>2889</v>
      </c>
      <c r="B20" s="87">
        <v>2087</v>
      </c>
      <c r="C20" s="43">
        <v>-8</v>
      </c>
    </row>
    <row r="21" spans="1:3" x14ac:dyDescent="0.25">
      <c r="A21" s="43" t="s">
        <v>2888</v>
      </c>
      <c r="B21" s="87">
        <v>1988.9109999999998</v>
      </c>
      <c r="C21" s="43">
        <v>-8</v>
      </c>
    </row>
    <row r="22" spans="1:3" x14ac:dyDescent="0.25">
      <c r="A22" s="43" t="s">
        <v>2887</v>
      </c>
      <c r="B22" s="87">
        <v>2379.1800000000003</v>
      </c>
      <c r="C22" s="43">
        <v>-10</v>
      </c>
    </row>
    <row r="23" spans="1:3" x14ac:dyDescent="0.25">
      <c r="A23" s="43" t="s">
        <v>2886</v>
      </c>
      <c r="B23" s="87">
        <v>2185.0889999999999</v>
      </c>
      <c r="C23" s="43">
        <v>-9</v>
      </c>
    </row>
    <row r="24" spans="1:3" x14ac:dyDescent="0.25">
      <c r="A24" s="43" t="s">
        <v>2885</v>
      </c>
      <c r="B24" s="87">
        <v>2185.0889999999999</v>
      </c>
      <c r="C24" s="43">
        <v>-9</v>
      </c>
    </row>
    <row r="25" spans="1:3" x14ac:dyDescent="0.25">
      <c r="A25" s="43" t="s">
        <v>2884</v>
      </c>
      <c r="B25" s="87">
        <v>2281.0909999999999</v>
      </c>
      <c r="C25" s="43">
        <v>-9</v>
      </c>
    </row>
    <row r="26" spans="1:3" x14ac:dyDescent="0.25">
      <c r="A26" s="43" t="s">
        <v>2883</v>
      </c>
      <c r="B26" s="87">
        <v>2281.0909999999999</v>
      </c>
      <c r="C26" s="43">
        <v>-9</v>
      </c>
    </row>
    <row r="27" spans="1:3" x14ac:dyDescent="0.25">
      <c r="A27" s="43" t="s">
        <v>2882</v>
      </c>
      <c r="B27" s="87">
        <v>2281.0909999999999</v>
      </c>
      <c r="C27" s="43">
        <v>-9</v>
      </c>
    </row>
    <row r="28" spans="1:3" x14ac:dyDescent="0.25">
      <c r="A28" s="43" t="s">
        <v>2881</v>
      </c>
      <c r="B28" s="87">
        <v>2087</v>
      </c>
      <c r="C28" s="43">
        <v>-8</v>
      </c>
    </row>
    <row r="29" spans="1:3" x14ac:dyDescent="0.25">
      <c r="A29" s="43" t="s">
        <v>2880</v>
      </c>
      <c r="B29" s="87">
        <v>2790.319</v>
      </c>
      <c r="C29" s="43">
        <v>-11</v>
      </c>
    </row>
    <row r="30" spans="1:3" x14ac:dyDescent="0.25">
      <c r="A30" s="43" t="s">
        <v>2879</v>
      </c>
      <c r="B30" s="87">
        <v>2185.0889999999999</v>
      </c>
      <c r="C30" s="43">
        <v>-9</v>
      </c>
    </row>
    <row r="31" spans="1:3" x14ac:dyDescent="0.25">
      <c r="A31" s="43" t="s">
        <v>2878</v>
      </c>
      <c r="B31" s="87">
        <v>2087</v>
      </c>
      <c r="C31" s="43">
        <v>-8</v>
      </c>
    </row>
    <row r="32" spans="1:3" x14ac:dyDescent="0.25">
      <c r="A32" s="43" t="s">
        <v>2877</v>
      </c>
      <c r="B32" s="87">
        <v>1892.9090000000001</v>
      </c>
      <c r="C32" s="43">
        <v>-8</v>
      </c>
    </row>
    <row r="33" spans="1:3" x14ac:dyDescent="0.25">
      <c r="A33" s="43" t="s">
        <v>2876</v>
      </c>
      <c r="B33" s="87">
        <v>2281.0909999999999</v>
      </c>
      <c r="C33" s="43">
        <v>-9</v>
      </c>
    </row>
    <row r="34" spans="1:3" x14ac:dyDescent="0.25">
      <c r="A34" s="43" t="s">
        <v>2875</v>
      </c>
      <c r="B34" s="87">
        <v>2548.2270000000003</v>
      </c>
      <c r="C34" s="43">
        <v>-11</v>
      </c>
    </row>
    <row r="35" spans="1:3" x14ac:dyDescent="0.25">
      <c r="A35" s="43" t="s">
        <v>2874</v>
      </c>
      <c r="B35" s="87">
        <v>2379.1800000000003</v>
      </c>
      <c r="C35" s="43">
        <v>-10</v>
      </c>
    </row>
    <row r="36" spans="1:3" x14ac:dyDescent="0.25">
      <c r="A36" s="43" t="s">
        <v>2873</v>
      </c>
      <c r="B36" s="87">
        <v>2185.0889999999999</v>
      </c>
      <c r="C36" s="43">
        <v>-9</v>
      </c>
    </row>
    <row r="37" spans="1:3" x14ac:dyDescent="0.25">
      <c r="A37" s="43" t="s">
        <v>2872</v>
      </c>
      <c r="B37" s="87">
        <v>2961.453</v>
      </c>
      <c r="C37" s="43">
        <v>-11</v>
      </c>
    </row>
    <row r="38" spans="1:3" x14ac:dyDescent="0.25">
      <c r="A38" s="43" t="s">
        <v>2871</v>
      </c>
      <c r="B38" s="87">
        <v>2379.1800000000003</v>
      </c>
      <c r="C38" s="43">
        <v>-10</v>
      </c>
    </row>
    <row r="39" spans="1:3" x14ac:dyDescent="0.25">
      <c r="A39" s="43" t="s">
        <v>2870</v>
      </c>
      <c r="B39" s="87">
        <v>2087</v>
      </c>
      <c r="C39" s="43">
        <v>-8</v>
      </c>
    </row>
    <row r="40" spans="1:3" x14ac:dyDescent="0.25">
      <c r="A40" s="43" t="s">
        <v>2869</v>
      </c>
      <c r="B40" s="87">
        <v>2281.0909999999999</v>
      </c>
      <c r="C40" s="43">
        <v>-9</v>
      </c>
    </row>
    <row r="41" spans="1:3" x14ac:dyDescent="0.25">
      <c r="A41" s="43" t="s">
        <v>2868</v>
      </c>
      <c r="B41" s="87">
        <v>2281.0909999999999</v>
      </c>
      <c r="C41" s="43">
        <v>-9</v>
      </c>
    </row>
    <row r="42" spans="1:3" x14ac:dyDescent="0.25">
      <c r="A42" s="43" t="s">
        <v>2867</v>
      </c>
      <c r="B42" s="87">
        <v>2087</v>
      </c>
      <c r="C42" s="43">
        <v>-8</v>
      </c>
    </row>
    <row r="43" spans="1:3" x14ac:dyDescent="0.25">
      <c r="A43" s="43" t="s">
        <v>2866</v>
      </c>
      <c r="B43" s="87">
        <v>2185.0889999999999</v>
      </c>
      <c r="C43" s="43">
        <v>-9</v>
      </c>
    </row>
    <row r="44" spans="1:3" x14ac:dyDescent="0.25">
      <c r="A44" s="43" t="s">
        <v>2865</v>
      </c>
      <c r="B44" s="87">
        <v>2379.1800000000003</v>
      </c>
      <c r="C44" s="43">
        <v>-10</v>
      </c>
    </row>
    <row r="45" spans="1:3" x14ac:dyDescent="0.25">
      <c r="A45" s="43" t="s">
        <v>2864</v>
      </c>
      <c r="B45" s="87">
        <v>2281.0909999999999</v>
      </c>
      <c r="C45" s="43">
        <v>-9</v>
      </c>
    </row>
    <row r="46" spans="1:3" x14ac:dyDescent="0.25">
      <c r="A46" s="43" t="s">
        <v>2863</v>
      </c>
      <c r="B46" s="87">
        <v>2087</v>
      </c>
      <c r="C46" s="43">
        <v>-8</v>
      </c>
    </row>
    <row r="47" spans="1:3" x14ac:dyDescent="0.25">
      <c r="A47" s="43" t="s">
        <v>2862</v>
      </c>
      <c r="B47" s="87">
        <v>2087</v>
      </c>
      <c r="C47" s="43">
        <v>-8</v>
      </c>
    </row>
    <row r="48" spans="1:3" x14ac:dyDescent="0.25">
      <c r="A48" s="43" t="s">
        <v>2861</v>
      </c>
      <c r="B48" s="87">
        <v>2281.0909999999999</v>
      </c>
      <c r="C48" s="43">
        <v>-10</v>
      </c>
    </row>
    <row r="49" spans="1:3" x14ac:dyDescent="0.25">
      <c r="A49" s="43" t="s">
        <v>2860</v>
      </c>
      <c r="B49" s="87">
        <v>2790.319</v>
      </c>
      <c r="C49" s="43">
        <v>-11</v>
      </c>
    </row>
    <row r="50" spans="1:3" x14ac:dyDescent="0.25">
      <c r="A50" s="43" t="s">
        <v>2859</v>
      </c>
      <c r="B50" s="87">
        <v>2790.319</v>
      </c>
      <c r="C50" s="43">
        <v>-11</v>
      </c>
    </row>
    <row r="51" spans="1:3" x14ac:dyDescent="0.25">
      <c r="A51" s="43" t="s">
        <v>2858</v>
      </c>
      <c r="B51" s="87">
        <v>2281.0909999999999</v>
      </c>
      <c r="C51" s="43">
        <v>-10</v>
      </c>
    </row>
    <row r="52" spans="1:3" x14ac:dyDescent="0.25">
      <c r="A52" s="43" t="s">
        <v>2857</v>
      </c>
      <c r="B52" s="87">
        <v>2185.0889999999999</v>
      </c>
      <c r="C52" s="43">
        <v>-9</v>
      </c>
    </row>
    <row r="53" spans="1:3" x14ac:dyDescent="0.25">
      <c r="A53" s="43" t="s">
        <v>2856</v>
      </c>
      <c r="B53" s="87">
        <v>2281.0909999999999</v>
      </c>
      <c r="C53" s="43">
        <v>-10</v>
      </c>
    </row>
    <row r="54" spans="1:3" x14ac:dyDescent="0.25">
      <c r="A54" s="43" t="s">
        <v>2855</v>
      </c>
      <c r="B54" s="87">
        <v>2087</v>
      </c>
      <c r="C54" s="43">
        <v>-8</v>
      </c>
    </row>
    <row r="55" spans="1:3" x14ac:dyDescent="0.25">
      <c r="A55" s="43" t="s">
        <v>2854</v>
      </c>
      <c r="B55" s="87">
        <v>2281.0909999999999</v>
      </c>
      <c r="C55" s="43">
        <v>-10</v>
      </c>
    </row>
    <row r="56" spans="1:3" x14ac:dyDescent="0.25">
      <c r="A56" s="43" t="s">
        <v>2853</v>
      </c>
      <c r="B56" s="87">
        <v>2185.0889999999999</v>
      </c>
      <c r="C56" s="43">
        <v>-9</v>
      </c>
    </row>
    <row r="57" spans="1:3" x14ac:dyDescent="0.25">
      <c r="A57" s="43" t="s">
        <v>2852</v>
      </c>
      <c r="B57" s="87">
        <v>2281.0909999999999</v>
      </c>
      <c r="C57" s="43">
        <v>-9</v>
      </c>
    </row>
    <row r="58" spans="1:3" x14ac:dyDescent="0.25">
      <c r="A58" s="43" t="s">
        <v>2851</v>
      </c>
      <c r="B58" s="87">
        <v>2087</v>
      </c>
      <c r="C58" s="43">
        <v>-8</v>
      </c>
    </row>
    <row r="59" spans="1:3" x14ac:dyDescent="0.25">
      <c r="A59" s="43" t="s">
        <v>2850</v>
      </c>
      <c r="B59" s="87">
        <v>1988.9109999999998</v>
      </c>
      <c r="C59" s="43">
        <v>-8</v>
      </c>
    </row>
    <row r="60" spans="1:3" x14ac:dyDescent="0.25">
      <c r="A60" s="43" t="s">
        <v>2849</v>
      </c>
      <c r="B60" s="87">
        <v>2087</v>
      </c>
      <c r="C60" s="43">
        <v>-8</v>
      </c>
    </row>
    <row r="61" spans="1:3" x14ac:dyDescent="0.25">
      <c r="A61" s="43" t="s">
        <v>2848</v>
      </c>
      <c r="B61" s="87">
        <v>1988.9109999999998</v>
      </c>
      <c r="C61" s="43">
        <v>-8</v>
      </c>
    </row>
    <row r="62" spans="1:3" x14ac:dyDescent="0.25">
      <c r="A62" s="43" t="s">
        <v>2847</v>
      </c>
      <c r="B62" s="87">
        <v>1988.9109999999998</v>
      </c>
      <c r="C62" s="43">
        <v>-8</v>
      </c>
    </row>
    <row r="63" spans="1:3" x14ac:dyDescent="0.25">
      <c r="A63" s="43" t="s">
        <v>2846</v>
      </c>
      <c r="B63" s="87">
        <v>2087</v>
      </c>
      <c r="C63" s="43">
        <v>-8</v>
      </c>
    </row>
    <row r="64" spans="1:3" x14ac:dyDescent="0.25">
      <c r="A64" s="43" t="s">
        <v>2845</v>
      </c>
      <c r="B64" s="87">
        <v>2087</v>
      </c>
      <c r="C64" s="43">
        <v>-8</v>
      </c>
    </row>
    <row r="65" spans="1:3" x14ac:dyDescent="0.25">
      <c r="A65" s="43" t="s">
        <v>2845</v>
      </c>
      <c r="B65" s="87">
        <v>2281.0909999999999</v>
      </c>
      <c r="C65" s="43">
        <v>-9</v>
      </c>
    </row>
    <row r="66" spans="1:3" x14ac:dyDescent="0.25">
      <c r="A66" s="43" t="s">
        <v>2844</v>
      </c>
      <c r="B66" s="87">
        <v>2548.2270000000003</v>
      </c>
      <c r="C66" s="43">
        <v>-11</v>
      </c>
    </row>
    <row r="67" spans="1:3" x14ac:dyDescent="0.25">
      <c r="A67" s="43" t="s">
        <v>2843</v>
      </c>
      <c r="B67" s="87">
        <v>2087</v>
      </c>
      <c r="C67" s="43">
        <v>-8</v>
      </c>
    </row>
    <row r="68" spans="1:3" x14ac:dyDescent="0.25">
      <c r="A68" s="43" t="s">
        <v>2842</v>
      </c>
      <c r="B68" s="87">
        <v>2087</v>
      </c>
      <c r="C68" s="43">
        <v>-8</v>
      </c>
    </row>
    <row r="69" spans="1:3" x14ac:dyDescent="0.25">
      <c r="A69" s="43" t="s">
        <v>2841</v>
      </c>
      <c r="B69" s="87">
        <v>2087</v>
      </c>
      <c r="C69" s="43">
        <v>-8</v>
      </c>
    </row>
    <row r="70" spans="1:3" x14ac:dyDescent="0.25">
      <c r="A70" s="43" t="s">
        <v>2840</v>
      </c>
      <c r="B70" s="87">
        <v>1988.9109999999998</v>
      </c>
      <c r="C70" s="43">
        <v>-8</v>
      </c>
    </row>
    <row r="71" spans="1:3" x14ac:dyDescent="0.25">
      <c r="A71" s="43" t="s">
        <v>2839</v>
      </c>
      <c r="B71" s="87">
        <v>2185.0889999999999</v>
      </c>
      <c r="C71" s="43">
        <v>-9</v>
      </c>
    </row>
    <row r="72" spans="1:3" x14ac:dyDescent="0.25">
      <c r="A72" s="43" t="s">
        <v>2838</v>
      </c>
      <c r="B72" s="87">
        <v>2281.0909999999999</v>
      </c>
      <c r="C72" s="43">
        <v>-9</v>
      </c>
    </row>
    <row r="73" spans="1:3" x14ac:dyDescent="0.25">
      <c r="A73" s="43" t="s">
        <v>2837</v>
      </c>
      <c r="B73" s="87">
        <v>2548.2270000000003</v>
      </c>
      <c r="C73" s="43">
        <v>-11</v>
      </c>
    </row>
    <row r="74" spans="1:3" x14ac:dyDescent="0.25">
      <c r="A74" s="43" t="s">
        <v>2836</v>
      </c>
      <c r="B74" s="87">
        <v>2087</v>
      </c>
      <c r="C74" s="43">
        <v>-9</v>
      </c>
    </row>
    <row r="75" spans="1:3" x14ac:dyDescent="0.25">
      <c r="A75" s="43" t="s">
        <v>2835</v>
      </c>
      <c r="B75" s="87">
        <v>2185.0889999999999</v>
      </c>
      <c r="C75" s="43">
        <v>-9</v>
      </c>
    </row>
    <row r="76" spans="1:3" x14ac:dyDescent="0.25">
      <c r="A76" s="43" t="s">
        <v>2834</v>
      </c>
      <c r="B76" s="87">
        <v>2548.2270000000003</v>
      </c>
      <c r="C76" s="43">
        <v>-10</v>
      </c>
    </row>
    <row r="77" spans="1:3" x14ac:dyDescent="0.25">
      <c r="A77" s="43" t="s">
        <v>2833</v>
      </c>
      <c r="B77" s="87">
        <v>2087</v>
      </c>
      <c r="C77" s="43">
        <v>-9</v>
      </c>
    </row>
    <row r="78" spans="1:3" x14ac:dyDescent="0.25">
      <c r="A78" s="43" t="s">
        <v>2832</v>
      </c>
      <c r="B78" s="87">
        <v>2087</v>
      </c>
      <c r="C78" s="43">
        <v>-8</v>
      </c>
    </row>
    <row r="79" spans="1:3" x14ac:dyDescent="0.25">
      <c r="A79" s="43" t="s">
        <v>2831</v>
      </c>
      <c r="B79" s="87">
        <v>1988.9109999999998</v>
      </c>
      <c r="C79" s="43">
        <v>-8</v>
      </c>
    </row>
    <row r="80" spans="1:3" x14ac:dyDescent="0.25">
      <c r="A80" s="43" t="s">
        <v>2830</v>
      </c>
      <c r="B80" s="87">
        <v>2185.0889999999999</v>
      </c>
      <c r="C80" s="43">
        <v>-8</v>
      </c>
    </row>
    <row r="81" spans="1:3" x14ac:dyDescent="0.25">
      <c r="A81" s="43" t="s">
        <v>2829</v>
      </c>
      <c r="B81" s="87">
        <v>2087</v>
      </c>
      <c r="C81" s="43">
        <v>-8</v>
      </c>
    </row>
    <row r="82" spans="1:3" x14ac:dyDescent="0.25">
      <c r="A82" s="43" t="s">
        <v>2828</v>
      </c>
      <c r="B82" s="87">
        <v>1988.9109999999998</v>
      </c>
      <c r="C82" s="43">
        <v>-8</v>
      </c>
    </row>
    <row r="83" spans="1:3" x14ac:dyDescent="0.25">
      <c r="A83" s="43" t="s">
        <v>2827</v>
      </c>
      <c r="B83" s="87">
        <v>1988.9109999999998</v>
      </c>
      <c r="C83" s="43">
        <v>-8</v>
      </c>
    </row>
    <row r="84" spans="1:3" x14ac:dyDescent="0.25">
      <c r="A84" s="43" t="s">
        <v>2826</v>
      </c>
      <c r="B84" s="87">
        <v>2790.319</v>
      </c>
      <c r="C84" s="43">
        <v>-11</v>
      </c>
    </row>
    <row r="85" spans="1:3" x14ac:dyDescent="0.25">
      <c r="A85" s="43" t="s">
        <v>2825</v>
      </c>
      <c r="B85" s="87">
        <v>2087</v>
      </c>
      <c r="C85" s="43">
        <v>-9</v>
      </c>
    </row>
    <row r="86" spans="1:3" x14ac:dyDescent="0.25">
      <c r="A86" s="43" t="s">
        <v>2824</v>
      </c>
      <c r="B86" s="87">
        <v>2281.0909999999999</v>
      </c>
      <c r="C86" s="43">
        <v>-10</v>
      </c>
    </row>
    <row r="87" spans="1:3" x14ac:dyDescent="0.25">
      <c r="A87" s="43" t="s">
        <v>2823</v>
      </c>
      <c r="B87" s="87">
        <v>2087</v>
      </c>
      <c r="C87" s="43">
        <v>-8</v>
      </c>
    </row>
    <row r="88" spans="1:3" x14ac:dyDescent="0.25">
      <c r="A88" s="43" t="s">
        <v>2822</v>
      </c>
      <c r="B88" s="87">
        <v>2087</v>
      </c>
      <c r="C88" s="43">
        <v>-8</v>
      </c>
    </row>
    <row r="89" spans="1:3" x14ac:dyDescent="0.25">
      <c r="A89" s="43" t="s">
        <v>2821</v>
      </c>
      <c r="B89" s="87">
        <v>2185.0889999999999</v>
      </c>
      <c r="C89" s="43">
        <v>-8</v>
      </c>
    </row>
    <row r="90" spans="1:3" x14ac:dyDescent="0.25">
      <c r="A90" s="43" t="s">
        <v>2820</v>
      </c>
      <c r="B90" s="87">
        <v>2379.1800000000003</v>
      </c>
      <c r="C90" s="43">
        <v>-10</v>
      </c>
    </row>
    <row r="91" spans="1:3" x14ac:dyDescent="0.25">
      <c r="A91" s="43" t="s">
        <v>2819</v>
      </c>
      <c r="B91" s="87">
        <v>2087</v>
      </c>
      <c r="C91" s="43">
        <v>-8</v>
      </c>
    </row>
    <row r="92" spans="1:3" x14ac:dyDescent="0.25">
      <c r="A92" s="43" t="s">
        <v>2818</v>
      </c>
      <c r="B92" s="87">
        <v>2087</v>
      </c>
      <c r="C92" s="43">
        <v>-8</v>
      </c>
    </row>
    <row r="93" spans="1:3" x14ac:dyDescent="0.25">
      <c r="A93" s="43" t="s">
        <v>2817</v>
      </c>
      <c r="B93" s="87">
        <v>2548.2270000000003</v>
      </c>
      <c r="C93" s="43">
        <v>-11</v>
      </c>
    </row>
    <row r="94" spans="1:3" x14ac:dyDescent="0.25">
      <c r="A94" s="43" t="s">
        <v>2816</v>
      </c>
      <c r="B94" s="87">
        <v>2087</v>
      </c>
      <c r="C94" s="43">
        <v>-8</v>
      </c>
    </row>
    <row r="95" spans="1:3" x14ac:dyDescent="0.25">
      <c r="A95" s="43" t="s">
        <v>2815</v>
      </c>
      <c r="B95" s="87">
        <v>2379.1800000000003</v>
      </c>
      <c r="C95" s="43">
        <v>-10</v>
      </c>
    </row>
    <row r="96" spans="1:3" x14ac:dyDescent="0.25">
      <c r="A96" s="43" t="s">
        <v>2814</v>
      </c>
      <c r="B96" s="87">
        <v>2087</v>
      </c>
      <c r="C96" s="43">
        <v>-8</v>
      </c>
    </row>
    <row r="97" spans="1:3" x14ac:dyDescent="0.25">
      <c r="A97" s="43" t="s">
        <v>2813</v>
      </c>
      <c r="B97" s="87">
        <v>2281.0909999999999</v>
      </c>
      <c r="C97" s="43">
        <v>-10</v>
      </c>
    </row>
    <row r="98" spans="1:3" x14ac:dyDescent="0.25">
      <c r="A98" s="43" t="s">
        <v>2812</v>
      </c>
      <c r="B98" s="87">
        <v>2379.1800000000003</v>
      </c>
      <c r="C98" s="43">
        <v>-10</v>
      </c>
    </row>
    <row r="99" spans="1:3" x14ac:dyDescent="0.25">
      <c r="A99" s="43" t="s">
        <v>2811</v>
      </c>
      <c r="B99" s="87">
        <v>2790.319</v>
      </c>
      <c r="C99" s="43">
        <v>-11</v>
      </c>
    </row>
    <row r="100" spans="1:3" x14ac:dyDescent="0.25">
      <c r="A100" s="43" t="s">
        <v>2810</v>
      </c>
      <c r="B100" s="87">
        <v>2087</v>
      </c>
      <c r="C100" s="43">
        <v>-8</v>
      </c>
    </row>
    <row r="101" spans="1:3" x14ac:dyDescent="0.25">
      <c r="A101" s="43" t="s">
        <v>2809</v>
      </c>
      <c r="B101" s="87">
        <v>2087</v>
      </c>
      <c r="C101" s="43">
        <v>-8</v>
      </c>
    </row>
    <row r="102" spans="1:3" x14ac:dyDescent="0.25">
      <c r="A102" s="43" t="s">
        <v>2808</v>
      </c>
      <c r="B102" s="87">
        <v>2185.0889999999999</v>
      </c>
      <c r="C102" s="43">
        <v>-9</v>
      </c>
    </row>
    <row r="103" spans="1:3" x14ac:dyDescent="0.25">
      <c r="A103" s="43" t="s">
        <v>2807</v>
      </c>
      <c r="B103" s="87">
        <v>2548.2270000000003</v>
      </c>
      <c r="C103" s="43">
        <v>-11</v>
      </c>
    </row>
    <row r="104" spans="1:3" x14ac:dyDescent="0.25">
      <c r="A104" s="43" t="s">
        <v>2806</v>
      </c>
      <c r="B104" s="87">
        <v>2087</v>
      </c>
      <c r="C104" s="43">
        <v>-8</v>
      </c>
    </row>
    <row r="105" spans="1:3" x14ac:dyDescent="0.25">
      <c r="A105" s="43" t="s">
        <v>2805</v>
      </c>
      <c r="B105" s="87">
        <v>2185.0889999999999</v>
      </c>
      <c r="C105" s="43">
        <v>-8</v>
      </c>
    </row>
    <row r="106" spans="1:3" x14ac:dyDescent="0.25">
      <c r="A106" s="43" t="s">
        <v>2804</v>
      </c>
      <c r="B106" s="87">
        <v>2185.0889999999999</v>
      </c>
      <c r="C106" s="43">
        <v>-9</v>
      </c>
    </row>
    <row r="107" spans="1:3" x14ac:dyDescent="0.25">
      <c r="A107" s="43" t="s">
        <v>2803</v>
      </c>
      <c r="B107" s="87">
        <v>2548.2270000000003</v>
      </c>
      <c r="C107" s="43">
        <v>-10</v>
      </c>
    </row>
    <row r="108" spans="1:3" x14ac:dyDescent="0.25">
      <c r="A108" s="43" t="s">
        <v>2802</v>
      </c>
      <c r="B108" s="87">
        <v>1892.9090000000001</v>
      </c>
      <c r="C108" s="43">
        <v>-7</v>
      </c>
    </row>
    <row r="109" spans="1:3" x14ac:dyDescent="0.25">
      <c r="A109" s="43" t="s">
        <v>2801</v>
      </c>
      <c r="B109" s="87">
        <v>2087</v>
      </c>
      <c r="C109" s="43">
        <v>-8</v>
      </c>
    </row>
    <row r="110" spans="1:3" x14ac:dyDescent="0.25">
      <c r="A110" s="43" t="s">
        <v>2800</v>
      </c>
      <c r="B110" s="87">
        <v>2185.0889999999999</v>
      </c>
      <c r="C110" s="43">
        <v>-9</v>
      </c>
    </row>
    <row r="111" spans="1:3" x14ac:dyDescent="0.25">
      <c r="A111" s="43" t="s">
        <v>2799</v>
      </c>
      <c r="B111" s="87">
        <v>2087</v>
      </c>
      <c r="C111" s="43">
        <v>-9</v>
      </c>
    </row>
    <row r="112" spans="1:3" x14ac:dyDescent="0.25">
      <c r="A112" s="43" t="s">
        <v>2798</v>
      </c>
      <c r="B112" s="87">
        <v>2087</v>
      </c>
      <c r="C112" s="43">
        <v>-9</v>
      </c>
    </row>
    <row r="113" spans="1:3" x14ac:dyDescent="0.25">
      <c r="A113" s="43" t="s">
        <v>2797</v>
      </c>
      <c r="B113" s="87">
        <v>2185.0889999999999</v>
      </c>
      <c r="C113" s="43">
        <v>-9</v>
      </c>
    </row>
    <row r="114" spans="1:3" x14ac:dyDescent="0.25">
      <c r="A114" s="43" t="s">
        <v>2796</v>
      </c>
      <c r="B114" s="87">
        <v>2185.0889999999999</v>
      </c>
      <c r="C114" s="43">
        <v>-9</v>
      </c>
    </row>
    <row r="115" spans="1:3" x14ac:dyDescent="0.25">
      <c r="A115" s="43" t="s">
        <v>2795</v>
      </c>
      <c r="B115" s="87">
        <v>2548.2270000000003</v>
      </c>
      <c r="C115" s="43">
        <v>-10</v>
      </c>
    </row>
    <row r="116" spans="1:3" x14ac:dyDescent="0.25">
      <c r="A116" s="43" t="s">
        <v>2794</v>
      </c>
      <c r="B116" s="87">
        <v>2281.0909999999999</v>
      </c>
      <c r="C116" s="43">
        <v>-9</v>
      </c>
    </row>
    <row r="117" spans="1:3" x14ac:dyDescent="0.25">
      <c r="A117" s="43" t="s">
        <v>2793</v>
      </c>
      <c r="B117" s="87">
        <v>2379.1800000000003</v>
      </c>
      <c r="C117" s="43">
        <v>-10</v>
      </c>
    </row>
    <row r="118" spans="1:3" x14ac:dyDescent="0.25">
      <c r="A118" s="43" t="s">
        <v>2792</v>
      </c>
      <c r="B118" s="87">
        <v>2281.0909999999999</v>
      </c>
      <c r="C118" s="43">
        <v>-10</v>
      </c>
    </row>
    <row r="119" spans="1:3" x14ac:dyDescent="0.25">
      <c r="A119" s="43" t="s">
        <v>2791</v>
      </c>
      <c r="B119" s="87">
        <v>2379.1800000000003</v>
      </c>
      <c r="C119" s="43">
        <v>-10</v>
      </c>
    </row>
    <row r="120" spans="1:3" x14ac:dyDescent="0.25">
      <c r="A120" s="43" t="s">
        <v>2790</v>
      </c>
      <c r="B120" s="87">
        <v>1988.9109999999998</v>
      </c>
      <c r="C120" s="43">
        <v>-8</v>
      </c>
    </row>
    <row r="121" spans="1:3" x14ac:dyDescent="0.25">
      <c r="A121" s="43" t="s">
        <v>2789</v>
      </c>
      <c r="B121" s="87">
        <v>2087</v>
      </c>
      <c r="C121" s="43">
        <v>-8</v>
      </c>
    </row>
    <row r="122" spans="1:3" x14ac:dyDescent="0.25">
      <c r="A122" s="43" t="s">
        <v>2788</v>
      </c>
      <c r="B122" s="87">
        <v>2087</v>
      </c>
      <c r="C122" s="43">
        <v>-8</v>
      </c>
    </row>
    <row r="123" spans="1:3" x14ac:dyDescent="0.25">
      <c r="A123" s="43" t="s">
        <v>2787</v>
      </c>
      <c r="B123" s="87">
        <v>2185.0889999999999</v>
      </c>
      <c r="C123" s="43">
        <v>-9</v>
      </c>
    </row>
    <row r="124" spans="1:3" x14ac:dyDescent="0.25">
      <c r="A124" s="43" t="s">
        <v>2786</v>
      </c>
      <c r="B124" s="87">
        <v>1988.9109999999998</v>
      </c>
      <c r="C124" s="43">
        <v>-8</v>
      </c>
    </row>
    <row r="125" spans="1:3" x14ac:dyDescent="0.25">
      <c r="A125" s="43" t="s">
        <v>2785</v>
      </c>
      <c r="B125" s="87">
        <v>1988.9109999999998</v>
      </c>
      <c r="C125" s="43">
        <v>-8</v>
      </c>
    </row>
    <row r="126" spans="1:3" x14ac:dyDescent="0.25">
      <c r="A126" s="43" t="s">
        <v>2784</v>
      </c>
      <c r="B126" s="87">
        <v>2379.1800000000003</v>
      </c>
      <c r="C126" s="43">
        <v>-10</v>
      </c>
    </row>
    <row r="127" spans="1:3" x14ac:dyDescent="0.25">
      <c r="A127" s="43" t="s">
        <v>2783</v>
      </c>
      <c r="B127" s="87">
        <v>2548.2270000000003</v>
      </c>
      <c r="C127" s="43">
        <v>-11</v>
      </c>
    </row>
    <row r="128" spans="1:3" x14ac:dyDescent="0.25">
      <c r="A128" s="43" t="s">
        <v>2782</v>
      </c>
      <c r="B128" s="87">
        <v>2379.1800000000003</v>
      </c>
      <c r="C128" s="43">
        <v>-10</v>
      </c>
    </row>
    <row r="129" spans="1:3" x14ac:dyDescent="0.25">
      <c r="A129" s="43" t="s">
        <v>2781</v>
      </c>
      <c r="B129" s="87">
        <v>2281.0909999999999</v>
      </c>
      <c r="C129" s="43">
        <v>-10</v>
      </c>
    </row>
    <row r="130" spans="1:3" x14ac:dyDescent="0.25">
      <c r="A130" s="43" t="s">
        <v>2780</v>
      </c>
      <c r="B130" s="87">
        <v>2790.319</v>
      </c>
      <c r="C130" s="43">
        <v>-11</v>
      </c>
    </row>
    <row r="131" spans="1:3" x14ac:dyDescent="0.25">
      <c r="A131" s="43" t="s">
        <v>2779</v>
      </c>
      <c r="B131" s="87">
        <v>2087</v>
      </c>
      <c r="C131" s="43">
        <v>-8</v>
      </c>
    </row>
    <row r="132" spans="1:3" x14ac:dyDescent="0.25">
      <c r="A132" s="43" t="s">
        <v>2778</v>
      </c>
      <c r="B132" s="87">
        <v>2379.1800000000003</v>
      </c>
      <c r="C132" s="43">
        <v>-10</v>
      </c>
    </row>
    <row r="133" spans="1:3" x14ac:dyDescent="0.25">
      <c r="A133" s="43" t="s">
        <v>2777</v>
      </c>
      <c r="B133" s="87">
        <v>2087</v>
      </c>
      <c r="C133" s="43">
        <v>-8</v>
      </c>
    </row>
    <row r="134" spans="1:3" x14ac:dyDescent="0.25">
      <c r="A134" s="43" t="s">
        <v>2776</v>
      </c>
      <c r="B134" s="87">
        <v>2185.0889999999999</v>
      </c>
      <c r="C134" s="43">
        <v>-9</v>
      </c>
    </row>
    <row r="135" spans="1:3" x14ac:dyDescent="0.25">
      <c r="A135" s="43" t="s">
        <v>2775</v>
      </c>
      <c r="B135" s="87">
        <v>2185.0889999999999</v>
      </c>
      <c r="C135" s="43">
        <v>-9</v>
      </c>
    </row>
    <row r="136" spans="1:3" x14ac:dyDescent="0.25">
      <c r="A136" s="43" t="s">
        <v>2774</v>
      </c>
      <c r="B136" s="87">
        <v>1988.9109999999998</v>
      </c>
      <c r="C136" s="43">
        <v>-8</v>
      </c>
    </row>
    <row r="137" spans="1:3" x14ac:dyDescent="0.25">
      <c r="A137" s="43" t="s">
        <v>2773</v>
      </c>
      <c r="B137" s="87">
        <v>2185.0889999999999</v>
      </c>
      <c r="C137" s="43">
        <v>-9</v>
      </c>
    </row>
    <row r="138" spans="1:3" x14ac:dyDescent="0.25">
      <c r="A138" s="43" t="s">
        <v>2772</v>
      </c>
      <c r="B138" s="87">
        <v>2087</v>
      </c>
      <c r="C138" s="43">
        <v>-8</v>
      </c>
    </row>
    <row r="139" spans="1:3" x14ac:dyDescent="0.25">
      <c r="A139" s="43" t="s">
        <v>2771</v>
      </c>
      <c r="B139" s="87">
        <v>2379.1800000000003</v>
      </c>
      <c r="C139" s="43">
        <v>-10</v>
      </c>
    </row>
    <row r="140" spans="1:3" x14ac:dyDescent="0.25">
      <c r="A140" s="43" t="s">
        <v>2770</v>
      </c>
      <c r="B140" s="87">
        <v>2281.0909999999999</v>
      </c>
      <c r="C140" s="43">
        <v>-9</v>
      </c>
    </row>
    <row r="141" spans="1:3" x14ac:dyDescent="0.25">
      <c r="A141" s="43" t="s">
        <v>2769</v>
      </c>
      <c r="B141" s="87">
        <v>2281.0909999999999</v>
      </c>
      <c r="C141" s="43">
        <v>-9</v>
      </c>
    </row>
    <row r="142" spans="1:3" x14ac:dyDescent="0.25">
      <c r="A142" s="43" t="s">
        <v>2768</v>
      </c>
      <c r="B142" s="87">
        <v>2379.1800000000003</v>
      </c>
      <c r="C142" s="43">
        <v>-10</v>
      </c>
    </row>
    <row r="143" spans="1:3" x14ac:dyDescent="0.25">
      <c r="A143" s="43" t="s">
        <v>2767</v>
      </c>
      <c r="B143" s="87">
        <v>2087</v>
      </c>
      <c r="C143" s="43">
        <v>-8</v>
      </c>
    </row>
    <row r="144" spans="1:3" x14ac:dyDescent="0.25">
      <c r="A144" s="43" t="s">
        <v>2766</v>
      </c>
      <c r="B144" s="87">
        <v>2379.1800000000003</v>
      </c>
      <c r="C144" s="43">
        <v>-10</v>
      </c>
    </row>
    <row r="145" spans="1:3" x14ac:dyDescent="0.25">
      <c r="A145" s="43" t="s">
        <v>2765</v>
      </c>
      <c r="B145" s="87">
        <v>2379.1800000000003</v>
      </c>
      <c r="C145" s="43">
        <v>-10</v>
      </c>
    </row>
    <row r="146" spans="1:3" x14ac:dyDescent="0.25">
      <c r="A146" s="43" t="s">
        <v>2764</v>
      </c>
      <c r="B146" s="87">
        <v>1988.9109999999998</v>
      </c>
      <c r="C146" s="43">
        <v>-8</v>
      </c>
    </row>
    <row r="147" spans="1:3" x14ac:dyDescent="0.25">
      <c r="A147" s="43" t="s">
        <v>2763</v>
      </c>
      <c r="B147" s="87">
        <v>2281.0909999999999</v>
      </c>
      <c r="C147" s="43">
        <v>-9</v>
      </c>
    </row>
    <row r="148" spans="1:3" x14ac:dyDescent="0.25">
      <c r="A148" s="43" t="s">
        <v>2762</v>
      </c>
      <c r="B148" s="87">
        <v>2087</v>
      </c>
      <c r="C148" s="43">
        <v>-8</v>
      </c>
    </row>
    <row r="149" spans="1:3" x14ac:dyDescent="0.25">
      <c r="A149" s="43" t="s">
        <v>2761</v>
      </c>
      <c r="B149" s="87">
        <v>2379.1800000000003</v>
      </c>
      <c r="C149" s="43">
        <v>-10</v>
      </c>
    </row>
    <row r="150" spans="1:3" x14ac:dyDescent="0.25">
      <c r="A150" s="43" t="s">
        <v>2760</v>
      </c>
      <c r="B150" s="87">
        <v>2185.0889999999999</v>
      </c>
      <c r="C150" s="43">
        <v>-8</v>
      </c>
    </row>
    <row r="151" spans="1:3" x14ac:dyDescent="0.25">
      <c r="A151" s="43" t="s">
        <v>2759</v>
      </c>
      <c r="B151" s="87">
        <v>1988.9109999999998</v>
      </c>
      <c r="C151" s="43">
        <v>-8</v>
      </c>
    </row>
    <row r="152" spans="1:3" x14ac:dyDescent="0.25">
      <c r="A152" s="43" t="s">
        <v>2758</v>
      </c>
      <c r="B152" s="87">
        <v>2087</v>
      </c>
      <c r="C152" s="43">
        <v>-8</v>
      </c>
    </row>
    <row r="153" spans="1:3" x14ac:dyDescent="0.25">
      <c r="A153" s="43" t="s">
        <v>2757</v>
      </c>
      <c r="B153" s="87">
        <v>2790.319</v>
      </c>
      <c r="C153" s="43">
        <v>-11</v>
      </c>
    </row>
    <row r="154" spans="1:3" x14ac:dyDescent="0.25">
      <c r="A154" s="43" t="s">
        <v>2756</v>
      </c>
      <c r="B154" s="87">
        <v>2087</v>
      </c>
      <c r="C154" s="43">
        <v>-8</v>
      </c>
    </row>
    <row r="155" spans="1:3" x14ac:dyDescent="0.25">
      <c r="A155" s="43" t="s">
        <v>2755</v>
      </c>
      <c r="B155" s="87">
        <v>2281.0909999999999</v>
      </c>
      <c r="C155" s="43">
        <v>-10</v>
      </c>
    </row>
    <row r="156" spans="1:3" x14ac:dyDescent="0.25">
      <c r="A156" s="43" t="s">
        <v>2754</v>
      </c>
      <c r="B156" s="87">
        <v>2185.0889999999999</v>
      </c>
      <c r="C156" s="43">
        <v>-8</v>
      </c>
    </row>
    <row r="157" spans="1:3" x14ac:dyDescent="0.25">
      <c r="A157" s="43" t="s">
        <v>2753</v>
      </c>
      <c r="B157" s="87">
        <v>2087</v>
      </c>
      <c r="C157" s="43">
        <v>-8</v>
      </c>
    </row>
    <row r="158" spans="1:3" x14ac:dyDescent="0.25">
      <c r="A158" s="43" t="s">
        <v>2752</v>
      </c>
      <c r="B158" s="87">
        <v>2087</v>
      </c>
      <c r="C158" s="43">
        <v>-8</v>
      </c>
    </row>
    <row r="159" spans="1:3" x14ac:dyDescent="0.25">
      <c r="A159" s="43" t="s">
        <v>2751</v>
      </c>
      <c r="B159" s="87">
        <v>2087</v>
      </c>
      <c r="C159" s="43">
        <v>-8</v>
      </c>
    </row>
    <row r="160" spans="1:3" x14ac:dyDescent="0.25">
      <c r="A160" s="43" t="s">
        <v>2750</v>
      </c>
      <c r="B160" s="87">
        <v>2087</v>
      </c>
      <c r="C160" s="43">
        <v>-9</v>
      </c>
    </row>
    <row r="161" spans="1:3" x14ac:dyDescent="0.25">
      <c r="A161" s="43" t="s">
        <v>2749</v>
      </c>
      <c r="B161" s="87">
        <v>2087</v>
      </c>
      <c r="C161" s="43">
        <v>-8</v>
      </c>
    </row>
    <row r="162" spans="1:3" x14ac:dyDescent="0.25">
      <c r="A162" s="43" t="s">
        <v>2748</v>
      </c>
      <c r="B162" s="87">
        <v>1988.9109999999998</v>
      </c>
      <c r="C162" s="43">
        <v>-8</v>
      </c>
    </row>
    <row r="163" spans="1:3" x14ac:dyDescent="0.25">
      <c r="A163" s="43" t="s">
        <v>2747</v>
      </c>
      <c r="B163" s="87">
        <v>1988.9109999999998</v>
      </c>
      <c r="C163" s="43">
        <v>-8</v>
      </c>
    </row>
    <row r="164" spans="1:3" x14ac:dyDescent="0.25">
      <c r="A164" s="43" t="s">
        <v>2746</v>
      </c>
      <c r="B164" s="87">
        <v>2281.0909999999999</v>
      </c>
      <c r="C164" s="43">
        <v>-9</v>
      </c>
    </row>
    <row r="165" spans="1:3" x14ac:dyDescent="0.25">
      <c r="A165" s="43" t="s">
        <v>2745</v>
      </c>
      <c r="B165" s="87">
        <v>2281.0909999999999</v>
      </c>
      <c r="C165" s="43">
        <v>-9</v>
      </c>
    </row>
    <row r="166" spans="1:3" x14ac:dyDescent="0.25">
      <c r="A166" s="43" t="s">
        <v>2744</v>
      </c>
      <c r="B166" s="87">
        <v>2379.1800000000003</v>
      </c>
      <c r="C166" s="43">
        <v>-10</v>
      </c>
    </row>
    <row r="167" spans="1:3" x14ac:dyDescent="0.25">
      <c r="A167" s="43" t="s">
        <v>2743</v>
      </c>
      <c r="B167" s="87">
        <v>2548.2270000000003</v>
      </c>
      <c r="C167" s="43">
        <v>-10</v>
      </c>
    </row>
    <row r="168" spans="1:3" x14ac:dyDescent="0.25">
      <c r="A168" s="43" t="s">
        <v>2742</v>
      </c>
      <c r="B168" s="87">
        <v>2087</v>
      </c>
      <c r="C168" s="43">
        <v>-8</v>
      </c>
    </row>
    <row r="169" spans="1:3" x14ac:dyDescent="0.25">
      <c r="A169" s="43" t="s">
        <v>2741</v>
      </c>
      <c r="B169" s="87">
        <v>1892.9090000000001</v>
      </c>
      <c r="C169" s="43">
        <v>-8</v>
      </c>
    </row>
    <row r="170" spans="1:3" x14ac:dyDescent="0.25">
      <c r="A170" s="43" t="s">
        <v>2740</v>
      </c>
      <c r="B170" s="87">
        <v>2379.1800000000003</v>
      </c>
      <c r="C170" s="43">
        <v>-11</v>
      </c>
    </row>
    <row r="171" spans="1:3" x14ac:dyDescent="0.25">
      <c r="A171" s="43" t="s">
        <v>2739</v>
      </c>
      <c r="B171" s="87">
        <v>2087</v>
      </c>
      <c r="C171" s="43">
        <v>-8</v>
      </c>
    </row>
    <row r="172" spans="1:3" x14ac:dyDescent="0.25">
      <c r="A172" s="43" t="s">
        <v>2738</v>
      </c>
      <c r="B172" s="87">
        <v>2185.0889999999999</v>
      </c>
      <c r="C172" s="43">
        <v>-9</v>
      </c>
    </row>
    <row r="173" spans="1:3" x14ac:dyDescent="0.25">
      <c r="A173" s="43" t="s">
        <v>2737</v>
      </c>
      <c r="B173" s="87">
        <v>2087</v>
      </c>
      <c r="C173" s="43">
        <v>-8</v>
      </c>
    </row>
    <row r="174" spans="1:3" x14ac:dyDescent="0.25">
      <c r="A174" s="43" t="s">
        <v>2736</v>
      </c>
      <c r="B174" s="87">
        <v>1988.9109999999998</v>
      </c>
      <c r="C174" s="43">
        <v>-8</v>
      </c>
    </row>
    <row r="175" spans="1:3" x14ac:dyDescent="0.25">
      <c r="A175" s="43" t="s">
        <v>2735</v>
      </c>
      <c r="B175" s="87">
        <v>2087</v>
      </c>
      <c r="C175" s="43">
        <v>-9</v>
      </c>
    </row>
    <row r="176" spans="1:3" x14ac:dyDescent="0.25">
      <c r="A176" s="43" t="s">
        <v>2734</v>
      </c>
      <c r="B176" s="87">
        <v>2087</v>
      </c>
      <c r="C176" s="43">
        <v>-8</v>
      </c>
    </row>
    <row r="177" spans="1:3" x14ac:dyDescent="0.25">
      <c r="A177" s="43" t="s">
        <v>2733</v>
      </c>
      <c r="B177" s="87">
        <v>1988.9109999999998</v>
      </c>
      <c r="C177" s="43">
        <v>-8</v>
      </c>
    </row>
    <row r="178" spans="1:3" x14ac:dyDescent="0.25">
      <c r="A178" s="43" t="s">
        <v>2732</v>
      </c>
      <c r="B178" s="87">
        <v>2087</v>
      </c>
      <c r="C178" s="43">
        <v>-8</v>
      </c>
    </row>
    <row r="179" spans="1:3" x14ac:dyDescent="0.25">
      <c r="A179" s="43" t="s">
        <v>2731</v>
      </c>
      <c r="B179" s="87">
        <v>1988.9109999999998</v>
      </c>
      <c r="C179" s="43">
        <v>-8</v>
      </c>
    </row>
    <row r="180" spans="1:3" x14ac:dyDescent="0.25">
      <c r="A180" s="43" t="s">
        <v>2730</v>
      </c>
      <c r="B180" s="87">
        <v>2087</v>
      </c>
      <c r="C180" s="43">
        <v>-8</v>
      </c>
    </row>
    <row r="181" spans="1:3" x14ac:dyDescent="0.25">
      <c r="A181" s="43" t="s">
        <v>2729</v>
      </c>
      <c r="B181" s="87">
        <v>2281.0909999999999</v>
      </c>
      <c r="C181" s="43">
        <v>-9</v>
      </c>
    </row>
    <row r="182" spans="1:3" x14ac:dyDescent="0.25">
      <c r="A182" s="43" t="s">
        <v>2728</v>
      </c>
      <c r="B182" s="87">
        <v>2379.1800000000003</v>
      </c>
      <c r="C182" s="43">
        <v>-10</v>
      </c>
    </row>
    <row r="183" spans="1:3" x14ac:dyDescent="0.25">
      <c r="A183" s="43" t="s">
        <v>2727</v>
      </c>
      <c r="B183" s="87">
        <v>2087</v>
      </c>
      <c r="C183" s="43">
        <v>-9</v>
      </c>
    </row>
    <row r="184" spans="1:3" x14ac:dyDescent="0.25">
      <c r="A184" s="43" t="s">
        <v>2726</v>
      </c>
      <c r="B184" s="87">
        <v>2548.2270000000003</v>
      </c>
      <c r="C184" s="43">
        <v>-11</v>
      </c>
    </row>
    <row r="185" spans="1:3" x14ac:dyDescent="0.25">
      <c r="A185" s="43" t="s">
        <v>2725</v>
      </c>
      <c r="B185" s="87">
        <v>2087</v>
      </c>
      <c r="C185" s="43">
        <v>-8</v>
      </c>
    </row>
    <row r="186" spans="1:3" x14ac:dyDescent="0.25">
      <c r="A186" s="43" t="s">
        <v>2724</v>
      </c>
      <c r="B186" s="87">
        <v>1988.9109999999998</v>
      </c>
      <c r="C186" s="43">
        <v>-8</v>
      </c>
    </row>
    <row r="187" spans="1:3" x14ac:dyDescent="0.25">
      <c r="A187" s="43" t="s">
        <v>2723</v>
      </c>
      <c r="B187" s="87">
        <v>2087</v>
      </c>
      <c r="C187" s="43">
        <v>-8</v>
      </c>
    </row>
    <row r="188" spans="1:3" x14ac:dyDescent="0.25">
      <c r="A188" s="43" t="s">
        <v>2722</v>
      </c>
      <c r="B188" s="87">
        <v>2087</v>
      </c>
      <c r="C188" s="43">
        <v>-9</v>
      </c>
    </row>
    <row r="189" spans="1:3" x14ac:dyDescent="0.25">
      <c r="A189" s="43" t="s">
        <v>2721</v>
      </c>
      <c r="B189" s="87">
        <v>2185.0889999999999</v>
      </c>
      <c r="C189" s="43">
        <v>-9</v>
      </c>
    </row>
    <row r="190" spans="1:3" x14ac:dyDescent="0.25">
      <c r="A190" s="43" t="s">
        <v>2720</v>
      </c>
      <c r="B190" s="87">
        <v>2281.0909999999999</v>
      </c>
      <c r="C190" s="43">
        <v>-9</v>
      </c>
    </row>
    <row r="191" spans="1:3" x14ac:dyDescent="0.25">
      <c r="A191" s="43" t="s">
        <v>2719</v>
      </c>
      <c r="B191" s="87">
        <v>2185.0889999999999</v>
      </c>
      <c r="C191" s="43">
        <v>-9</v>
      </c>
    </row>
    <row r="192" spans="1:3" x14ac:dyDescent="0.25">
      <c r="A192" s="43" t="s">
        <v>2718</v>
      </c>
      <c r="B192" s="87">
        <v>2548.2270000000003</v>
      </c>
      <c r="C192" s="43">
        <v>-11</v>
      </c>
    </row>
    <row r="193" spans="1:3" x14ac:dyDescent="0.25">
      <c r="A193" s="43" t="s">
        <v>2718</v>
      </c>
      <c r="B193" s="87">
        <v>2548.2270000000003</v>
      </c>
      <c r="C193" s="43">
        <v>-10</v>
      </c>
    </row>
    <row r="194" spans="1:3" x14ac:dyDescent="0.25">
      <c r="A194" s="43" t="s">
        <v>2717</v>
      </c>
      <c r="B194" s="87">
        <v>1988.9109999999998</v>
      </c>
      <c r="C194" s="43">
        <v>-8</v>
      </c>
    </row>
    <row r="195" spans="1:3" x14ac:dyDescent="0.25">
      <c r="A195" s="43" t="s">
        <v>2716</v>
      </c>
      <c r="B195" s="87">
        <v>1988.9109999999998</v>
      </c>
      <c r="C195" s="43">
        <v>-8</v>
      </c>
    </row>
    <row r="196" spans="1:3" x14ac:dyDescent="0.25">
      <c r="A196" s="43" t="s">
        <v>2715</v>
      </c>
      <c r="B196" s="87">
        <v>2790.319</v>
      </c>
      <c r="C196" s="43">
        <v>-10</v>
      </c>
    </row>
    <row r="197" spans="1:3" x14ac:dyDescent="0.25">
      <c r="A197" s="43" t="s">
        <v>2714</v>
      </c>
      <c r="B197" s="87">
        <v>2790.319</v>
      </c>
      <c r="C197" s="43">
        <v>-11</v>
      </c>
    </row>
    <row r="198" spans="1:3" x14ac:dyDescent="0.25">
      <c r="A198" s="43" t="s">
        <v>2713</v>
      </c>
      <c r="B198" s="87">
        <v>2087</v>
      </c>
      <c r="C198" s="43">
        <v>-8</v>
      </c>
    </row>
    <row r="199" spans="1:3" x14ac:dyDescent="0.25">
      <c r="A199" s="43" t="s">
        <v>2712</v>
      </c>
      <c r="B199" s="87">
        <v>2087</v>
      </c>
      <c r="C199" s="43">
        <v>-8</v>
      </c>
    </row>
    <row r="200" spans="1:3" x14ac:dyDescent="0.25">
      <c r="A200" s="43" t="s">
        <v>2711</v>
      </c>
      <c r="B200" s="87">
        <v>1988.9109999999998</v>
      </c>
      <c r="C200" s="43">
        <v>-8</v>
      </c>
    </row>
    <row r="201" spans="1:3" x14ac:dyDescent="0.25">
      <c r="A201" s="43" t="s">
        <v>2710</v>
      </c>
      <c r="B201" s="87">
        <v>2281.0909999999999</v>
      </c>
      <c r="C201" s="43">
        <v>-9</v>
      </c>
    </row>
    <row r="202" spans="1:3" x14ac:dyDescent="0.25">
      <c r="A202" s="43" t="s">
        <v>2709</v>
      </c>
      <c r="B202" s="87">
        <v>2281.0909999999999</v>
      </c>
      <c r="C202" s="43">
        <v>-10</v>
      </c>
    </row>
    <row r="203" spans="1:3" x14ac:dyDescent="0.25">
      <c r="A203" s="43" t="s">
        <v>2708</v>
      </c>
      <c r="B203" s="87">
        <v>2087</v>
      </c>
      <c r="C203" s="43">
        <v>-9</v>
      </c>
    </row>
    <row r="204" spans="1:3" x14ac:dyDescent="0.25">
      <c r="A204" s="43" t="s">
        <v>2707</v>
      </c>
      <c r="B204" s="87">
        <v>2087</v>
      </c>
      <c r="C204" s="43">
        <v>-8</v>
      </c>
    </row>
    <row r="205" spans="1:3" x14ac:dyDescent="0.25">
      <c r="A205" s="43" t="s">
        <v>2706</v>
      </c>
      <c r="B205" s="87">
        <v>1988.9109999999998</v>
      </c>
      <c r="C205" s="43">
        <v>-8</v>
      </c>
    </row>
    <row r="206" spans="1:3" x14ac:dyDescent="0.25">
      <c r="A206" s="43" t="s">
        <v>2706</v>
      </c>
      <c r="B206" s="87">
        <v>2087</v>
      </c>
      <c r="C206" s="43">
        <v>-8</v>
      </c>
    </row>
    <row r="207" spans="1:3" x14ac:dyDescent="0.25">
      <c r="A207" s="43" t="s">
        <v>2705</v>
      </c>
      <c r="B207" s="87">
        <v>1988.9109999999998</v>
      </c>
      <c r="C207" s="43">
        <v>-8</v>
      </c>
    </row>
    <row r="208" spans="1:3" x14ac:dyDescent="0.25">
      <c r="A208" s="43" t="s">
        <v>2704</v>
      </c>
      <c r="B208" s="87">
        <v>2087</v>
      </c>
      <c r="C208" s="43">
        <v>-8</v>
      </c>
    </row>
    <row r="209" spans="1:3" x14ac:dyDescent="0.25">
      <c r="A209" s="43" t="s">
        <v>2704</v>
      </c>
      <c r="B209" s="87">
        <v>2087</v>
      </c>
      <c r="C209" s="43">
        <v>-8</v>
      </c>
    </row>
    <row r="210" spans="1:3" x14ac:dyDescent="0.25">
      <c r="A210" s="43" t="s">
        <v>2703</v>
      </c>
      <c r="B210" s="87">
        <v>2087</v>
      </c>
      <c r="C210" s="43">
        <v>-8</v>
      </c>
    </row>
    <row r="211" spans="1:3" x14ac:dyDescent="0.25">
      <c r="A211" s="43" t="s">
        <v>2702</v>
      </c>
      <c r="B211" s="87">
        <v>2087</v>
      </c>
      <c r="C211" s="43">
        <v>-9</v>
      </c>
    </row>
    <row r="212" spans="1:3" x14ac:dyDescent="0.25">
      <c r="A212" s="43" t="s">
        <v>2701</v>
      </c>
      <c r="B212" s="87">
        <v>1988.9109999999998</v>
      </c>
      <c r="C212" s="43">
        <v>-8</v>
      </c>
    </row>
    <row r="213" spans="1:3" x14ac:dyDescent="0.25">
      <c r="A213" s="43" t="s">
        <v>2700</v>
      </c>
      <c r="B213" s="87">
        <v>1988.9109999999998</v>
      </c>
      <c r="C213" s="43">
        <v>-8</v>
      </c>
    </row>
    <row r="214" spans="1:3" x14ac:dyDescent="0.25">
      <c r="A214" s="43" t="s">
        <v>2699</v>
      </c>
      <c r="B214" s="87">
        <v>2087</v>
      </c>
      <c r="C214" s="43">
        <v>-8</v>
      </c>
    </row>
    <row r="215" spans="1:3" x14ac:dyDescent="0.25">
      <c r="A215" s="43" t="s">
        <v>2698</v>
      </c>
      <c r="B215" s="87">
        <v>2185.0889999999999</v>
      </c>
      <c r="C215" s="43">
        <v>-9</v>
      </c>
    </row>
    <row r="216" spans="1:3" x14ac:dyDescent="0.25">
      <c r="A216" s="43" t="s">
        <v>2697</v>
      </c>
      <c r="B216" s="87">
        <v>2185.0889999999999</v>
      </c>
      <c r="C216" s="43">
        <v>-9</v>
      </c>
    </row>
    <row r="217" spans="1:3" x14ac:dyDescent="0.25">
      <c r="A217" s="43" t="s">
        <v>2696</v>
      </c>
      <c r="B217" s="87">
        <v>2087</v>
      </c>
      <c r="C217" s="43">
        <v>-8</v>
      </c>
    </row>
    <row r="218" spans="1:3" x14ac:dyDescent="0.25">
      <c r="A218" s="43" t="s">
        <v>2695</v>
      </c>
      <c r="B218" s="87">
        <v>2281.0909999999999</v>
      </c>
      <c r="C218" s="43">
        <v>-9</v>
      </c>
    </row>
    <row r="219" spans="1:3" x14ac:dyDescent="0.25">
      <c r="A219" s="43" t="s">
        <v>2694</v>
      </c>
      <c r="B219" s="87">
        <v>2087</v>
      </c>
      <c r="C219" s="43">
        <v>-8</v>
      </c>
    </row>
    <row r="220" spans="1:3" x14ac:dyDescent="0.25">
      <c r="A220" s="43" t="s">
        <v>2693</v>
      </c>
      <c r="B220" s="87">
        <v>2548.2270000000003</v>
      </c>
      <c r="C220" s="43">
        <v>-11</v>
      </c>
    </row>
    <row r="221" spans="1:3" x14ac:dyDescent="0.25">
      <c r="A221" s="43" t="s">
        <v>2692</v>
      </c>
      <c r="B221" s="87">
        <v>2087</v>
      </c>
      <c r="C221" s="43">
        <v>-9</v>
      </c>
    </row>
    <row r="222" spans="1:3" x14ac:dyDescent="0.25">
      <c r="A222" s="43" t="s">
        <v>2691</v>
      </c>
      <c r="B222" s="87">
        <v>2790.319</v>
      </c>
      <c r="C222" s="43">
        <v>-11</v>
      </c>
    </row>
    <row r="223" spans="1:3" x14ac:dyDescent="0.25">
      <c r="A223" s="43" t="s">
        <v>2690</v>
      </c>
      <c r="B223" s="87">
        <v>2281.0909999999999</v>
      </c>
      <c r="C223" s="43">
        <v>-9</v>
      </c>
    </row>
    <row r="224" spans="1:3" x14ac:dyDescent="0.25">
      <c r="A224" s="43" t="s">
        <v>2689</v>
      </c>
      <c r="B224" s="87">
        <v>1988.9109999999998</v>
      </c>
      <c r="C224" s="43">
        <v>-8</v>
      </c>
    </row>
    <row r="225" spans="1:3" x14ac:dyDescent="0.25">
      <c r="A225" s="43" t="s">
        <v>2688</v>
      </c>
      <c r="B225" s="87">
        <v>2087</v>
      </c>
      <c r="C225" s="43">
        <v>-8</v>
      </c>
    </row>
    <row r="226" spans="1:3" x14ac:dyDescent="0.25">
      <c r="A226" s="43" t="s">
        <v>2687</v>
      </c>
      <c r="B226" s="87">
        <v>2185.0889999999999</v>
      </c>
      <c r="C226" s="43">
        <v>-9</v>
      </c>
    </row>
    <row r="227" spans="1:3" x14ac:dyDescent="0.25">
      <c r="A227" s="43" t="s">
        <v>2686</v>
      </c>
      <c r="B227" s="87">
        <v>2185.0889999999999</v>
      </c>
      <c r="C227" s="43">
        <v>-9</v>
      </c>
    </row>
    <row r="228" spans="1:3" x14ac:dyDescent="0.25">
      <c r="A228" s="43" t="s">
        <v>2685</v>
      </c>
      <c r="B228" s="87">
        <v>2087</v>
      </c>
      <c r="C228" s="43">
        <v>-9</v>
      </c>
    </row>
    <row r="229" spans="1:3" x14ac:dyDescent="0.25">
      <c r="A229" s="43" t="s">
        <v>2684</v>
      </c>
      <c r="B229" s="87">
        <v>2087</v>
      </c>
      <c r="C229" s="43">
        <v>-8</v>
      </c>
    </row>
    <row r="230" spans="1:3" x14ac:dyDescent="0.25">
      <c r="A230" s="43" t="s">
        <v>2683</v>
      </c>
      <c r="B230" s="87">
        <v>2548.2270000000003</v>
      </c>
      <c r="C230" s="43">
        <v>-11</v>
      </c>
    </row>
    <row r="231" spans="1:3" x14ac:dyDescent="0.25">
      <c r="A231" s="43" t="s">
        <v>2682</v>
      </c>
      <c r="B231" s="87">
        <v>2087</v>
      </c>
      <c r="C231" s="43">
        <v>-8</v>
      </c>
    </row>
    <row r="232" spans="1:3" x14ac:dyDescent="0.25">
      <c r="A232" s="43" t="s">
        <v>2681</v>
      </c>
      <c r="B232" s="87">
        <v>1988.9109999999998</v>
      </c>
      <c r="C232" s="43">
        <v>-8</v>
      </c>
    </row>
    <row r="233" spans="1:3" x14ac:dyDescent="0.25">
      <c r="A233" s="43" t="s">
        <v>2681</v>
      </c>
      <c r="B233" s="87">
        <v>1892.9090000000001</v>
      </c>
      <c r="C233" s="43">
        <v>-8</v>
      </c>
    </row>
    <row r="234" spans="1:3" x14ac:dyDescent="0.25">
      <c r="A234" s="43" t="s">
        <v>2681</v>
      </c>
      <c r="B234" s="87">
        <v>1988.9109999999998</v>
      </c>
      <c r="C234" s="43">
        <v>-8</v>
      </c>
    </row>
    <row r="235" spans="1:3" x14ac:dyDescent="0.25">
      <c r="A235" s="43" t="s">
        <v>2681</v>
      </c>
      <c r="B235" s="87">
        <v>1988.9109999999998</v>
      </c>
      <c r="C235" s="43">
        <v>-8</v>
      </c>
    </row>
    <row r="236" spans="1:3" x14ac:dyDescent="0.25">
      <c r="A236" s="43" t="s">
        <v>2680</v>
      </c>
      <c r="B236" s="87">
        <v>2087</v>
      </c>
      <c r="C236" s="43">
        <v>-9</v>
      </c>
    </row>
    <row r="237" spans="1:3" x14ac:dyDescent="0.25">
      <c r="A237" s="43" t="s">
        <v>2679</v>
      </c>
      <c r="B237" s="87">
        <v>2087</v>
      </c>
      <c r="C237" s="43">
        <v>-8</v>
      </c>
    </row>
    <row r="238" spans="1:3" x14ac:dyDescent="0.25">
      <c r="A238" s="43" t="s">
        <v>2678</v>
      </c>
      <c r="B238" s="87">
        <v>2281.0909999999999</v>
      </c>
      <c r="C238" s="43">
        <v>-9</v>
      </c>
    </row>
    <row r="239" spans="1:3" x14ac:dyDescent="0.25">
      <c r="A239" s="43" t="s">
        <v>2677</v>
      </c>
      <c r="B239" s="87">
        <v>2185.0889999999999</v>
      </c>
      <c r="C239" s="43">
        <v>-9</v>
      </c>
    </row>
    <row r="240" spans="1:3" x14ac:dyDescent="0.25">
      <c r="A240" s="43" t="s">
        <v>2676</v>
      </c>
      <c r="B240" s="87">
        <v>2087</v>
      </c>
      <c r="C240" s="43">
        <v>-8</v>
      </c>
    </row>
    <row r="241" spans="1:3" x14ac:dyDescent="0.25">
      <c r="A241" s="43" t="s">
        <v>2675</v>
      </c>
      <c r="B241" s="87">
        <v>2281.0909999999999</v>
      </c>
      <c r="C241" s="43">
        <v>-9</v>
      </c>
    </row>
    <row r="242" spans="1:3" x14ac:dyDescent="0.25">
      <c r="A242" s="43" t="s">
        <v>2674</v>
      </c>
      <c r="B242" s="87">
        <v>2087</v>
      </c>
      <c r="C242" s="43">
        <v>-8</v>
      </c>
    </row>
    <row r="243" spans="1:3" x14ac:dyDescent="0.25">
      <c r="A243" s="43" t="s">
        <v>2673</v>
      </c>
      <c r="B243" s="87">
        <v>2087</v>
      </c>
      <c r="C243" s="43">
        <v>-8</v>
      </c>
    </row>
    <row r="244" spans="1:3" x14ac:dyDescent="0.25">
      <c r="A244" s="43" t="s">
        <v>2672</v>
      </c>
      <c r="B244" s="87">
        <v>2185.0889999999999</v>
      </c>
      <c r="C244" s="43">
        <v>-9</v>
      </c>
    </row>
    <row r="245" spans="1:3" x14ac:dyDescent="0.25">
      <c r="A245" s="43" t="s">
        <v>2671</v>
      </c>
      <c r="B245" s="87">
        <v>2185.0889999999999</v>
      </c>
      <c r="C245" s="43">
        <v>-9</v>
      </c>
    </row>
    <row r="246" spans="1:3" x14ac:dyDescent="0.25">
      <c r="A246" s="43" t="s">
        <v>2670</v>
      </c>
      <c r="B246" s="87">
        <v>2281.0909999999999</v>
      </c>
      <c r="C246" s="43">
        <v>-10</v>
      </c>
    </row>
    <row r="247" spans="1:3" x14ac:dyDescent="0.25">
      <c r="A247" s="43" t="s">
        <v>2669</v>
      </c>
      <c r="B247" s="87">
        <v>2281.0909999999999</v>
      </c>
      <c r="C247" s="43">
        <v>-9</v>
      </c>
    </row>
    <row r="248" spans="1:3" x14ac:dyDescent="0.25">
      <c r="A248" s="43" t="s">
        <v>2668</v>
      </c>
      <c r="B248" s="87">
        <v>2281.0909999999999</v>
      </c>
      <c r="C248" s="43">
        <v>-10</v>
      </c>
    </row>
    <row r="249" spans="1:3" x14ac:dyDescent="0.25">
      <c r="A249" s="43" t="s">
        <v>2667</v>
      </c>
      <c r="B249" s="87">
        <v>2548.2270000000003</v>
      </c>
      <c r="C249" s="43">
        <v>-11</v>
      </c>
    </row>
    <row r="250" spans="1:3" x14ac:dyDescent="0.25">
      <c r="A250" s="43" t="s">
        <v>2666</v>
      </c>
      <c r="B250" s="87">
        <v>2087</v>
      </c>
      <c r="C250" s="43">
        <v>-8</v>
      </c>
    </row>
    <row r="251" spans="1:3" x14ac:dyDescent="0.25">
      <c r="A251" s="43" t="s">
        <v>2665</v>
      </c>
      <c r="B251" s="87">
        <v>2548.2270000000003</v>
      </c>
      <c r="C251" s="43">
        <v>-11</v>
      </c>
    </row>
    <row r="252" spans="1:3" x14ac:dyDescent="0.25">
      <c r="A252" s="43" t="s">
        <v>2664</v>
      </c>
      <c r="B252" s="87">
        <v>1988.9109999999998</v>
      </c>
      <c r="C252" s="43">
        <v>-8</v>
      </c>
    </row>
    <row r="253" spans="1:3" x14ac:dyDescent="0.25">
      <c r="A253" s="43" t="s">
        <v>2663</v>
      </c>
      <c r="B253" s="87">
        <v>2379.1800000000003</v>
      </c>
      <c r="C253" s="43">
        <v>-10</v>
      </c>
    </row>
    <row r="254" spans="1:3" x14ac:dyDescent="0.25">
      <c r="A254" s="43" t="s">
        <v>2662</v>
      </c>
      <c r="B254" s="87">
        <v>2087</v>
      </c>
      <c r="C254" s="43">
        <v>-8</v>
      </c>
    </row>
    <row r="255" spans="1:3" x14ac:dyDescent="0.25">
      <c r="A255" s="43" t="s">
        <v>2661</v>
      </c>
      <c r="B255" s="87">
        <v>2185.0889999999999</v>
      </c>
      <c r="C255" s="43">
        <v>-9</v>
      </c>
    </row>
    <row r="256" spans="1:3" x14ac:dyDescent="0.25">
      <c r="A256" s="43" t="s">
        <v>2660</v>
      </c>
      <c r="B256" s="87">
        <v>2087</v>
      </c>
      <c r="C256" s="43">
        <v>-8</v>
      </c>
    </row>
    <row r="257" spans="1:3" x14ac:dyDescent="0.25">
      <c r="A257" s="43" t="s">
        <v>2659</v>
      </c>
      <c r="B257" s="87">
        <v>2087</v>
      </c>
      <c r="C257" s="43">
        <v>-8</v>
      </c>
    </row>
    <row r="258" spans="1:3" x14ac:dyDescent="0.25">
      <c r="A258" s="43" t="s">
        <v>2658</v>
      </c>
      <c r="B258" s="87">
        <v>2281.0909999999999</v>
      </c>
      <c r="C258" s="43">
        <v>-10</v>
      </c>
    </row>
    <row r="259" spans="1:3" x14ac:dyDescent="0.25">
      <c r="A259" s="43" t="s">
        <v>2657</v>
      </c>
      <c r="B259" s="87">
        <v>1988.9109999999998</v>
      </c>
      <c r="C259" s="43">
        <v>-8</v>
      </c>
    </row>
    <row r="260" spans="1:3" x14ac:dyDescent="0.25">
      <c r="A260" s="43" t="s">
        <v>2656</v>
      </c>
      <c r="B260" s="87">
        <v>1988.9109999999998</v>
      </c>
      <c r="C260" s="43">
        <v>-8</v>
      </c>
    </row>
    <row r="261" spans="1:3" x14ac:dyDescent="0.25">
      <c r="A261" s="43" t="s">
        <v>2655</v>
      </c>
      <c r="B261" s="87">
        <v>2379.1800000000003</v>
      </c>
      <c r="C261" s="43">
        <v>-10</v>
      </c>
    </row>
    <row r="262" spans="1:3" x14ac:dyDescent="0.25">
      <c r="A262" s="43" t="s">
        <v>2654</v>
      </c>
      <c r="B262" s="87">
        <v>2087</v>
      </c>
      <c r="C262" s="43">
        <v>-8</v>
      </c>
    </row>
    <row r="263" spans="1:3" x14ac:dyDescent="0.25">
      <c r="A263" s="43" t="s">
        <v>2653</v>
      </c>
      <c r="B263" s="87">
        <v>2087</v>
      </c>
      <c r="C263" s="43">
        <v>-8</v>
      </c>
    </row>
    <row r="264" spans="1:3" x14ac:dyDescent="0.25">
      <c r="A264" s="43" t="s">
        <v>2652</v>
      </c>
      <c r="B264" s="87">
        <v>1892.9090000000001</v>
      </c>
      <c r="C264" s="43">
        <v>-7</v>
      </c>
    </row>
    <row r="265" spans="1:3" x14ac:dyDescent="0.25">
      <c r="A265" s="43" t="s">
        <v>2651</v>
      </c>
      <c r="B265" s="87">
        <v>2185.0889999999999</v>
      </c>
      <c r="C265" s="43">
        <v>-9</v>
      </c>
    </row>
    <row r="266" spans="1:3" x14ac:dyDescent="0.25">
      <c r="A266" s="43" t="s">
        <v>2650</v>
      </c>
      <c r="B266" s="87">
        <v>2087</v>
      </c>
      <c r="C266" s="43">
        <v>-8</v>
      </c>
    </row>
    <row r="267" spans="1:3" x14ac:dyDescent="0.25">
      <c r="A267" s="43" t="s">
        <v>2649</v>
      </c>
      <c r="B267" s="87">
        <v>2185.0889999999999</v>
      </c>
      <c r="C267" s="43">
        <v>-8</v>
      </c>
    </row>
    <row r="268" spans="1:3" x14ac:dyDescent="0.25">
      <c r="A268" s="43" t="s">
        <v>2648</v>
      </c>
      <c r="B268" s="87">
        <v>2281.0909999999999</v>
      </c>
      <c r="C268" s="43">
        <v>-9</v>
      </c>
    </row>
    <row r="269" spans="1:3" x14ac:dyDescent="0.25">
      <c r="A269" s="43" t="s">
        <v>2647</v>
      </c>
      <c r="B269" s="87">
        <v>2087</v>
      </c>
      <c r="C269" s="43">
        <v>-8</v>
      </c>
    </row>
    <row r="270" spans="1:3" x14ac:dyDescent="0.25">
      <c r="A270" s="43" t="s">
        <v>2646</v>
      </c>
      <c r="B270" s="87">
        <v>2185.0889999999999</v>
      </c>
      <c r="C270" s="43">
        <v>-9</v>
      </c>
    </row>
    <row r="271" spans="1:3" x14ac:dyDescent="0.25">
      <c r="A271" s="43" t="s">
        <v>2645</v>
      </c>
      <c r="B271" s="87">
        <v>2379.1800000000003</v>
      </c>
      <c r="C271" s="43">
        <v>-10</v>
      </c>
    </row>
    <row r="272" spans="1:3" x14ac:dyDescent="0.25">
      <c r="A272" s="43" t="s">
        <v>2644</v>
      </c>
      <c r="B272" s="87">
        <v>2185.0889999999999</v>
      </c>
      <c r="C272" s="43">
        <v>-9</v>
      </c>
    </row>
    <row r="273" spans="1:3" x14ac:dyDescent="0.25">
      <c r="A273" s="43" t="s">
        <v>2643</v>
      </c>
      <c r="B273" s="87">
        <v>2087</v>
      </c>
      <c r="C273" s="43">
        <v>-8</v>
      </c>
    </row>
    <row r="274" spans="1:3" x14ac:dyDescent="0.25">
      <c r="A274" s="43" t="s">
        <v>2642</v>
      </c>
      <c r="B274" s="87">
        <v>2185.0889999999999</v>
      </c>
      <c r="C274" s="43">
        <v>-9</v>
      </c>
    </row>
    <row r="275" spans="1:3" x14ac:dyDescent="0.25">
      <c r="A275" s="43" t="s">
        <v>2641</v>
      </c>
      <c r="B275" s="87">
        <v>1988.9109999999998</v>
      </c>
      <c r="C275" s="43">
        <v>-8</v>
      </c>
    </row>
    <row r="276" spans="1:3" x14ac:dyDescent="0.25">
      <c r="A276" s="43" t="s">
        <v>2640</v>
      </c>
      <c r="B276" s="87">
        <v>2087</v>
      </c>
      <c r="C276" s="43">
        <v>-9</v>
      </c>
    </row>
    <row r="277" spans="1:3" x14ac:dyDescent="0.25">
      <c r="A277" s="43" t="s">
        <v>2639</v>
      </c>
      <c r="B277" s="87">
        <v>1988.9109999999998</v>
      </c>
      <c r="C277" s="43">
        <v>-8</v>
      </c>
    </row>
    <row r="278" spans="1:3" x14ac:dyDescent="0.25">
      <c r="A278" s="43" t="s">
        <v>2638</v>
      </c>
      <c r="B278" s="87">
        <v>2185.0889999999999</v>
      </c>
      <c r="C278" s="43">
        <v>-9</v>
      </c>
    </row>
    <row r="279" spans="1:3" x14ac:dyDescent="0.25">
      <c r="A279" s="43" t="s">
        <v>2637</v>
      </c>
      <c r="B279" s="87">
        <v>1988.9109999999998</v>
      </c>
      <c r="C279" s="43">
        <v>-8</v>
      </c>
    </row>
    <row r="280" spans="1:3" x14ac:dyDescent="0.25">
      <c r="A280" s="43" t="s">
        <v>2636</v>
      </c>
      <c r="B280" s="87">
        <v>2087</v>
      </c>
      <c r="C280" s="43">
        <v>-8</v>
      </c>
    </row>
    <row r="281" spans="1:3" x14ac:dyDescent="0.25">
      <c r="A281" s="43" t="s">
        <v>2635</v>
      </c>
      <c r="B281" s="87">
        <v>2548.2270000000003</v>
      </c>
      <c r="C281" s="43">
        <v>-11</v>
      </c>
    </row>
    <row r="282" spans="1:3" x14ac:dyDescent="0.25">
      <c r="A282" s="43" t="s">
        <v>2634</v>
      </c>
      <c r="B282" s="87">
        <v>2185.0889999999999</v>
      </c>
      <c r="C282" s="43">
        <v>-9</v>
      </c>
    </row>
    <row r="283" spans="1:3" x14ac:dyDescent="0.25">
      <c r="A283" s="43" t="s">
        <v>2633</v>
      </c>
      <c r="B283" s="87">
        <v>2185.0889999999999</v>
      </c>
      <c r="C283" s="43">
        <v>-8</v>
      </c>
    </row>
    <row r="284" spans="1:3" x14ac:dyDescent="0.25">
      <c r="A284" s="43" t="s">
        <v>2632</v>
      </c>
      <c r="B284" s="87">
        <v>2281.0909999999999</v>
      </c>
      <c r="C284" s="43">
        <v>-10</v>
      </c>
    </row>
    <row r="285" spans="1:3" x14ac:dyDescent="0.25">
      <c r="A285" s="43" t="s">
        <v>2631</v>
      </c>
      <c r="B285" s="87">
        <v>2087</v>
      </c>
      <c r="C285" s="43">
        <v>-8</v>
      </c>
    </row>
    <row r="286" spans="1:3" x14ac:dyDescent="0.25">
      <c r="A286" s="43" t="s">
        <v>2630</v>
      </c>
      <c r="B286" s="87">
        <v>2185.0889999999999</v>
      </c>
      <c r="C286" s="43">
        <v>-9</v>
      </c>
    </row>
    <row r="287" spans="1:3" x14ac:dyDescent="0.25">
      <c r="A287" s="43" t="s">
        <v>2629</v>
      </c>
      <c r="B287" s="87">
        <v>2281.0909999999999</v>
      </c>
      <c r="C287" s="43">
        <v>-9</v>
      </c>
    </row>
    <row r="288" spans="1:3" x14ac:dyDescent="0.25">
      <c r="A288" s="43" t="s">
        <v>2628</v>
      </c>
      <c r="B288" s="87">
        <v>2185.0889999999999</v>
      </c>
      <c r="C288" s="43">
        <v>-9</v>
      </c>
    </row>
    <row r="289" spans="1:3" x14ac:dyDescent="0.25">
      <c r="A289" s="43" t="s">
        <v>2627</v>
      </c>
      <c r="B289" s="87">
        <v>2281.0909999999999</v>
      </c>
      <c r="C289" s="43">
        <v>-10</v>
      </c>
    </row>
    <row r="290" spans="1:3" x14ac:dyDescent="0.25">
      <c r="A290" s="43" t="s">
        <v>2626</v>
      </c>
      <c r="B290" s="87">
        <v>2379.1800000000003</v>
      </c>
      <c r="C290" s="43">
        <v>-10</v>
      </c>
    </row>
    <row r="291" spans="1:3" x14ac:dyDescent="0.25">
      <c r="A291" s="43" t="s">
        <v>2626</v>
      </c>
      <c r="B291" s="87">
        <v>2087</v>
      </c>
      <c r="C291" s="43">
        <v>-8</v>
      </c>
    </row>
    <row r="292" spans="1:3" x14ac:dyDescent="0.25">
      <c r="A292" s="43" t="s">
        <v>2625</v>
      </c>
      <c r="B292" s="87">
        <v>2185.0889999999999</v>
      </c>
      <c r="C292" s="43">
        <v>-9</v>
      </c>
    </row>
    <row r="293" spans="1:3" x14ac:dyDescent="0.25">
      <c r="A293" s="43" t="s">
        <v>2624</v>
      </c>
      <c r="B293" s="87">
        <v>2087</v>
      </c>
      <c r="C293" s="43">
        <v>-8</v>
      </c>
    </row>
    <row r="294" spans="1:3" x14ac:dyDescent="0.25">
      <c r="A294" s="43" t="s">
        <v>2623</v>
      </c>
      <c r="B294" s="87">
        <v>2087</v>
      </c>
      <c r="C294" s="43">
        <v>-8</v>
      </c>
    </row>
    <row r="295" spans="1:3" x14ac:dyDescent="0.25">
      <c r="A295" s="43" t="s">
        <v>2622</v>
      </c>
      <c r="B295" s="87">
        <v>2281.0909999999999</v>
      </c>
      <c r="C295" s="43">
        <v>-9</v>
      </c>
    </row>
    <row r="296" spans="1:3" x14ac:dyDescent="0.25">
      <c r="A296" s="43" t="s">
        <v>2621</v>
      </c>
      <c r="B296" s="87">
        <v>2185.0889999999999</v>
      </c>
      <c r="C296" s="43">
        <v>-9</v>
      </c>
    </row>
    <row r="297" spans="1:3" x14ac:dyDescent="0.25">
      <c r="A297" s="43" t="s">
        <v>2620</v>
      </c>
      <c r="B297" s="87">
        <v>1988.9109999999998</v>
      </c>
      <c r="C297" s="43">
        <v>-8</v>
      </c>
    </row>
    <row r="298" spans="1:3" x14ac:dyDescent="0.25">
      <c r="A298" s="43" t="s">
        <v>2619</v>
      </c>
      <c r="B298" s="87">
        <v>2281.0909999999999</v>
      </c>
      <c r="C298" s="43">
        <v>-9</v>
      </c>
    </row>
    <row r="299" spans="1:3" x14ac:dyDescent="0.25">
      <c r="A299" s="43" t="s">
        <v>2618</v>
      </c>
      <c r="B299" s="87">
        <v>2087</v>
      </c>
      <c r="C299" s="43">
        <v>-8</v>
      </c>
    </row>
    <row r="300" spans="1:3" x14ac:dyDescent="0.25">
      <c r="A300" s="43" t="s">
        <v>2617</v>
      </c>
      <c r="B300" s="87">
        <v>2548.2270000000003</v>
      </c>
      <c r="C300" s="43">
        <v>-11</v>
      </c>
    </row>
    <row r="301" spans="1:3" x14ac:dyDescent="0.25">
      <c r="A301" s="43" t="s">
        <v>2616</v>
      </c>
      <c r="B301" s="87">
        <v>2281.0909999999999</v>
      </c>
      <c r="C301" s="43">
        <v>-9</v>
      </c>
    </row>
    <row r="302" spans="1:3" x14ac:dyDescent="0.25">
      <c r="A302" s="43" t="s">
        <v>2615</v>
      </c>
      <c r="B302" s="87">
        <v>2379.1800000000003</v>
      </c>
      <c r="C302" s="43">
        <v>-10</v>
      </c>
    </row>
    <row r="303" spans="1:3" x14ac:dyDescent="0.25">
      <c r="A303" s="43" t="s">
        <v>2614</v>
      </c>
      <c r="B303" s="87">
        <v>2087</v>
      </c>
      <c r="C303" s="43">
        <v>-9</v>
      </c>
    </row>
    <row r="304" spans="1:3" x14ac:dyDescent="0.25">
      <c r="A304" s="43" t="s">
        <v>2613</v>
      </c>
      <c r="B304" s="87">
        <v>1892.9090000000001</v>
      </c>
      <c r="C304" s="43">
        <v>-7</v>
      </c>
    </row>
    <row r="305" spans="1:3" x14ac:dyDescent="0.25">
      <c r="A305" s="43" t="s">
        <v>2612</v>
      </c>
      <c r="B305" s="87">
        <v>1988.9109999999998</v>
      </c>
      <c r="C305" s="43">
        <v>-8</v>
      </c>
    </row>
    <row r="306" spans="1:3" x14ac:dyDescent="0.25">
      <c r="A306" s="43" t="s">
        <v>2611</v>
      </c>
      <c r="B306" s="87">
        <v>2185.0889999999999</v>
      </c>
      <c r="C306" s="43">
        <v>-8</v>
      </c>
    </row>
    <row r="307" spans="1:3" x14ac:dyDescent="0.25">
      <c r="A307" s="43" t="s">
        <v>2610</v>
      </c>
      <c r="B307" s="87">
        <v>1988.9109999999998</v>
      </c>
      <c r="C307" s="43">
        <v>-8</v>
      </c>
    </row>
    <row r="308" spans="1:3" x14ac:dyDescent="0.25">
      <c r="A308" s="43" t="s">
        <v>2609</v>
      </c>
      <c r="B308" s="87">
        <v>2087</v>
      </c>
      <c r="C308" s="43">
        <v>-8</v>
      </c>
    </row>
    <row r="309" spans="1:3" x14ac:dyDescent="0.25">
      <c r="A309" s="43" t="s">
        <v>2608</v>
      </c>
      <c r="B309" s="87">
        <v>1988.9109999999998</v>
      </c>
      <c r="C309" s="43">
        <v>-8</v>
      </c>
    </row>
    <row r="310" spans="1:3" x14ac:dyDescent="0.25">
      <c r="A310" s="43" t="s">
        <v>2607</v>
      </c>
      <c r="B310" s="87">
        <v>2087</v>
      </c>
      <c r="C310" s="43">
        <v>-8</v>
      </c>
    </row>
    <row r="311" spans="1:3" x14ac:dyDescent="0.25">
      <c r="A311" s="43" t="s">
        <v>2606</v>
      </c>
      <c r="B311" s="87">
        <v>2185.0889999999999</v>
      </c>
      <c r="C311" s="43">
        <v>-9</v>
      </c>
    </row>
    <row r="312" spans="1:3" x14ac:dyDescent="0.25">
      <c r="A312" s="43" t="s">
        <v>2605</v>
      </c>
      <c r="B312" s="87">
        <v>2087</v>
      </c>
      <c r="C312" s="43">
        <v>-9</v>
      </c>
    </row>
    <row r="313" spans="1:3" x14ac:dyDescent="0.25">
      <c r="A313" s="43" t="s">
        <v>2604</v>
      </c>
      <c r="B313" s="87">
        <v>2379.1800000000003</v>
      </c>
      <c r="C313" s="43">
        <v>-10</v>
      </c>
    </row>
    <row r="314" spans="1:3" x14ac:dyDescent="0.25">
      <c r="A314" s="43" t="s">
        <v>2603</v>
      </c>
      <c r="B314" s="87">
        <v>1988.9109999999998</v>
      </c>
      <c r="C314" s="43">
        <v>-8</v>
      </c>
    </row>
    <row r="315" spans="1:3" x14ac:dyDescent="0.25">
      <c r="A315" s="43" t="s">
        <v>2602</v>
      </c>
      <c r="B315" s="87">
        <v>2087</v>
      </c>
      <c r="C315" s="43">
        <v>-9</v>
      </c>
    </row>
    <row r="316" spans="1:3" x14ac:dyDescent="0.25">
      <c r="A316" s="43" t="s">
        <v>2601</v>
      </c>
      <c r="B316" s="87">
        <v>1988.9109999999998</v>
      </c>
      <c r="C316" s="43">
        <v>-8</v>
      </c>
    </row>
    <row r="317" spans="1:3" x14ac:dyDescent="0.25">
      <c r="A317" s="43" t="s">
        <v>2600</v>
      </c>
      <c r="B317" s="87">
        <v>2087</v>
      </c>
      <c r="C317" s="43">
        <v>-8</v>
      </c>
    </row>
    <row r="318" spans="1:3" x14ac:dyDescent="0.25">
      <c r="A318" s="43" t="s">
        <v>2599</v>
      </c>
      <c r="B318" s="87">
        <v>2185.0889999999999</v>
      </c>
      <c r="C318" s="43">
        <v>-9</v>
      </c>
    </row>
    <row r="319" spans="1:3" x14ac:dyDescent="0.25">
      <c r="A319" s="43" t="s">
        <v>2598</v>
      </c>
      <c r="B319" s="87">
        <v>2087</v>
      </c>
      <c r="C319" s="43">
        <v>-8</v>
      </c>
    </row>
    <row r="320" spans="1:3" x14ac:dyDescent="0.25">
      <c r="A320" s="43" t="s">
        <v>2597</v>
      </c>
      <c r="B320" s="87">
        <v>2087</v>
      </c>
      <c r="C320" s="43">
        <v>-8</v>
      </c>
    </row>
    <row r="321" spans="1:3" x14ac:dyDescent="0.25">
      <c r="A321" s="43" t="s">
        <v>2596</v>
      </c>
      <c r="B321" s="87">
        <v>2087</v>
      </c>
      <c r="C321" s="43">
        <v>-8</v>
      </c>
    </row>
    <row r="322" spans="1:3" x14ac:dyDescent="0.25">
      <c r="A322" s="43" t="s">
        <v>2595</v>
      </c>
      <c r="B322" s="87">
        <v>2185.0889999999999</v>
      </c>
      <c r="C322" s="43">
        <v>-9</v>
      </c>
    </row>
    <row r="323" spans="1:3" x14ac:dyDescent="0.25">
      <c r="A323" s="43" t="s">
        <v>2594</v>
      </c>
      <c r="B323" s="87">
        <v>1988.9109999999998</v>
      </c>
      <c r="C323" s="43">
        <v>-8</v>
      </c>
    </row>
    <row r="324" spans="1:3" x14ac:dyDescent="0.25">
      <c r="A324" s="43" t="s">
        <v>2593</v>
      </c>
      <c r="B324" s="87">
        <v>2281.0909999999999</v>
      </c>
      <c r="C324" s="43">
        <v>-9</v>
      </c>
    </row>
    <row r="325" spans="1:3" x14ac:dyDescent="0.25">
      <c r="A325" s="43" t="s">
        <v>2592</v>
      </c>
      <c r="B325" s="87">
        <v>2185.0889999999999</v>
      </c>
      <c r="C325" s="43">
        <v>-9</v>
      </c>
    </row>
    <row r="326" spans="1:3" x14ac:dyDescent="0.25">
      <c r="A326" s="43" t="s">
        <v>2591</v>
      </c>
      <c r="B326" s="87">
        <v>2185.0889999999999</v>
      </c>
      <c r="C326" s="43">
        <v>-8</v>
      </c>
    </row>
    <row r="327" spans="1:3" x14ac:dyDescent="0.25">
      <c r="A327" s="43" t="s">
        <v>2590</v>
      </c>
      <c r="B327" s="87">
        <v>2790.319</v>
      </c>
      <c r="C327" s="43">
        <v>-10</v>
      </c>
    </row>
    <row r="328" spans="1:3" x14ac:dyDescent="0.25">
      <c r="A328" s="43" t="s">
        <v>2589</v>
      </c>
      <c r="B328" s="87">
        <v>2379.1800000000003</v>
      </c>
      <c r="C328" s="43">
        <v>-10</v>
      </c>
    </row>
    <row r="329" spans="1:3" x14ac:dyDescent="0.25">
      <c r="A329" s="43" t="s">
        <v>2588</v>
      </c>
      <c r="B329" s="87">
        <v>2548.2270000000003</v>
      </c>
      <c r="C329" s="43">
        <v>-10</v>
      </c>
    </row>
    <row r="330" spans="1:3" x14ac:dyDescent="0.25">
      <c r="A330" s="43" t="s">
        <v>2587</v>
      </c>
      <c r="B330" s="87">
        <v>2548.2270000000003</v>
      </c>
      <c r="C330" s="43">
        <v>-10</v>
      </c>
    </row>
    <row r="331" spans="1:3" x14ac:dyDescent="0.25">
      <c r="A331" s="43" t="s">
        <v>2586</v>
      </c>
      <c r="B331" s="87">
        <v>2185.0889999999999</v>
      </c>
      <c r="C331" s="43">
        <v>-8</v>
      </c>
    </row>
    <row r="332" spans="1:3" x14ac:dyDescent="0.25">
      <c r="A332" s="43" t="s">
        <v>2585</v>
      </c>
      <c r="B332" s="87">
        <v>2087</v>
      </c>
      <c r="C332" s="43">
        <v>-8</v>
      </c>
    </row>
    <row r="333" spans="1:3" x14ac:dyDescent="0.25">
      <c r="A333" s="43" t="s">
        <v>2584</v>
      </c>
      <c r="B333" s="87">
        <v>2379.1800000000003</v>
      </c>
      <c r="C333" s="43">
        <v>-10</v>
      </c>
    </row>
    <row r="334" spans="1:3" x14ac:dyDescent="0.25">
      <c r="A334" s="43" t="s">
        <v>2583</v>
      </c>
      <c r="B334" s="87">
        <v>2281.0909999999999</v>
      </c>
      <c r="C334" s="43">
        <v>-9</v>
      </c>
    </row>
    <row r="335" spans="1:3" x14ac:dyDescent="0.25">
      <c r="A335" s="43" t="s">
        <v>2582</v>
      </c>
      <c r="B335" s="87">
        <v>2185.0889999999999</v>
      </c>
      <c r="C335" s="43">
        <v>-8</v>
      </c>
    </row>
    <row r="336" spans="1:3" x14ac:dyDescent="0.25">
      <c r="A336" s="43" t="s">
        <v>2581</v>
      </c>
      <c r="B336" s="87">
        <v>2087</v>
      </c>
      <c r="C336" s="43">
        <v>-8</v>
      </c>
    </row>
    <row r="337" spans="1:3" x14ac:dyDescent="0.25">
      <c r="A337" s="43" t="s">
        <v>2580</v>
      </c>
      <c r="B337" s="87">
        <v>2281.0909999999999</v>
      </c>
      <c r="C337" s="43">
        <v>-10</v>
      </c>
    </row>
    <row r="338" spans="1:3" x14ac:dyDescent="0.25">
      <c r="A338" s="43" t="s">
        <v>2579</v>
      </c>
      <c r="B338" s="87">
        <v>2087</v>
      </c>
      <c r="C338" s="43">
        <v>-8</v>
      </c>
    </row>
    <row r="339" spans="1:3" x14ac:dyDescent="0.25">
      <c r="A339" s="43" t="s">
        <v>2578</v>
      </c>
      <c r="B339" s="87">
        <v>2087</v>
      </c>
      <c r="C339" s="43">
        <v>-9</v>
      </c>
    </row>
    <row r="340" spans="1:3" x14ac:dyDescent="0.25">
      <c r="A340" s="43" t="s">
        <v>2577</v>
      </c>
      <c r="B340" s="87">
        <v>1988.9109999999998</v>
      </c>
      <c r="C340" s="43">
        <v>-8</v>
      </c>
    </row>
    <row r="341" spans="1:3" x14ac:dyDescent="0.25">
      <c r="A341" s="43" t="s">
        <v>2576</v>
      </c>
      <c r="B341" s="87">
        <v>2087</v>
      </c>
      <c r="C341" s="43">
        <v>-8</v>
      </c>
    </row>
    <row r="342" spans="1:3" x14ac:dyDescent="0.25">
      <c r="A342" s="43" t="s">
        <v>2575</v>
      </c>
      <c r="B342" s="87">
        <v>2185.0889999999999</v>
      </c>
      <c r="C342" s="43">
        <v>-9</v>
      </c>
    </row>
    <row r="343" spans="1:3" x14ac:dyDescent="0.25">
      <c r="A343" s="43" t="s">
        <v>2574</v>
      </c>
      <c r="B343" s="87">
        <v>2185.0889999999999</v>
      </c>
      <c r="C343" s="43">
        <v>-9</v>
      </c>
    </row>
    <row r="344" spans="1:3" x14ac:dyDescent="0.25">
      <c r="A344" s="43" t="s">
        <v>2573</v>
      </c>
      <c r="B344" s="87">
        <v>2548.2270000000003</v>
      </c>
      <c r="C344" s="43">
        <v>-11</v>
      </c>
    </row>
    <row r="345" spans="1:3" x14ac:dyDescent="0.25">
      <c r="A345" s="43" t="s">
        <v>2572</v>
      </c>
      <c r="B345" s="87">
        <v>2379.1800000000003</v>
      </c>
      <c r="C345" s="43">
        <v>-11</v>
      </c>
    </row>
    <row r="346" spans="1:3" x14ac:dyDescent="0.25">
      <c r="A346" s="43" t="s">
        <v>2571</v>
      </c>
      <c r="B346" s="87">
        <v>2087</v>
      </c>
      <c r="C346" s="43">
        <v>-8</v>
      </c>
    </row>
    <row r="347" spans="1:3" x14ac:dyDescent="0.25">
      <c r="A347" s="43" t="s">
        <v>2570</v>
      </c>
      <c r="B347" s="87">
        <v>2281.0909999999999</v>
      </c>
      <c r="C347" s="43">
        <v>-10</v>
      </c>
    </row>
    <row r="348" spans="1:3" x14ac:dyDescent="0.25">
      <c r="A348" s="43" t="s">
        <v>2569</v>
      </c>
      <c r="B348" s="87">
        <v>2087</v>
      </c>
      <c r="C348" s="43">
        <v>-9</v>
      </c>
    </row>
    <row r="349" spans="1:3" x14ac:dyDescent="0.25">
      <c r="A349" s="43" t="s">
        <v>2568</v>
      </c>
      <c r="B349" s="87">
        <v>2087</v>
      </c>
      <c r="C349" s="43">
        <v>-8</v>
      </c>
    </row>
    <row r="350" spans="1:3" x14ac:dyDescent="0.25">
      <c r="A350" s="43" t="s">
        <v>2567</v>
      </c>
      <c r="B350" s="87">
        <v>2087</v>
      </c>
      <c r="C350" s="43">
        <v>-8</v>
      </c>
    </row>
    <row r="351" spans="1:3" x14ac:dyDescent="0.25">
      <c r="A351" s="43" t="s">
        <v>2566</v>
      </c>
      <c r="B351" s="87">
        <v>2185.0889999999999</v>
      </c>
      <c r="C351" s="43">
        <v>-9</v>
      </c>
    </row>
    <row r="352" spans="1:3" x14ac:dyDescent="0.25">
      <c r="A352" s="43" t="s">
        <v>2565</v>
      </c>
      <c r="B352" s="87">
        <v>2087</v>
      </c>
      <c r="C352" s="43">
        <v>-8</v>
      </c>
    </row>
    <row r="353" spans="1:3" x14ac:dyDescent="0.25">
      <c r="A353" s="43" t="s">
        <v>2564</v>
      </c>
      <c r="B353" s="87">
        <v>2185.0889999999999</v>
      </c>
      <c r="C353" s="43">
        <v>-9</v>
      </c>
    </row>
    <row r="354" spans="1:3" x14ac:dyDescent="0.25">
      <c r="A354" s="43" t="s">
        <v>2563</v>
      </c>
      <c r="B354" s="87">
        <v>2548.2270000000003</v>
      </c>
      <c r="C354" s="43">
        <v>-11</v>
      </c>
    </row>
    <row r="355" spans="1:3" x14ac:dyDescent="0.25">
      <c r="A355" s="43" t="s">
        <v>2562</v>
      </c>
      <c r="B355" s="87">
        <v>2087</v>
      </c>
      <c r="C355" s="43">
        <v>-8</v>
      </c>
    </row>
    <row r="356" spans="1:3" x14ac:dyDescent="0.25">
      <c r="A356" s="43" t="s">
        <v>2561</v>
      </c>
      <c r="B356" s="87">
        <v>2087</v>
      </c>
      <c r="C356" s="43">
        <v>-9</v>
      </c>
    </row>
    <row r="357" spans="1:3" x14ac:dyDescent="0.25">
      <c r="A357" s="43" t="s">
        <v>2560</v>
      </c>
      <c r="B357" s="87">
        <v>2185.0889999999999</v>
      </c>
      <c r="C357" s="43">
        <v>-8</v>
      </c>
    </row>
    <row r="358" spans="1:3" x14ac:dyDescent="0.25">
      <c r="A358" s="43" t="s">
        <v>2559</v>
      </c>
      <c r="B358" s="87">
        <v>2087</v>
      </c>
      <c r="C358" s="43">
        <v>-9</v>
      </c>
    </row>
    <row r="359" spans="1:3" x14ac:dyDescent="0.25">
      <c r="A359" s="43" t="s">
        <v>2558</v>
      </c>
      <c r="B359" s="87">
        <v>1892.9090000000001</v>
      </c>
      <c r="C359" s="43">
        <v>-7</v>
      </c>
    </row>
    <row r="360" spans="1:3" x14ac:dyDescent="0.25">
      <c r="A360" s="43" t="s">
        <v>2557</v>
      </c>
      <c r="B360" s="87">
        <v>2185.0889999999999</v>
      </c>
      <c r="C360" s="43">
        <v>-9</v>
      </c>
    </row>
    <row r="361" spans="1:3" x14ac:dyDescent="0.25">
      <c r="A361" s="43" t="s">
        <v>2556</v>
      </c>
      <c r="B361" s="87">
        <v>1988.9109999999998</v>
      </c>
      <c r="C361" s="43">
        <v>-8</v>
      </c>
    </row>
    <row r="362" spans="1:3" x14ac:dyDescent="0.25">
      <c r="A362" s="43" t="s">
        <v>2555</v>
      </c>
      <c r="B362" s="87">
        <v>2281.0909999999999</v>
      </c>
      <c r="C362" s="43">
        <v>-9</v>
      </c>
    </row>
    <row r="363" spans="1:3" x14ac:dyDescent="0.25">
      <c r="A363" s="43" t="s">
        <v>2554</v>
      </c>
      <c r="B363" s="87">
        <v>1988.9109999999998</v>
      </c>
      <c r="C363" s="43">
        <v>-8</v>
      </c>
    </row>
    <row r="364" spans="1:3" x14ac:dyDescent="0.25">
      <c r="A364" s="43" t="s">
        <v>2553</v>
      </c>
      <c r="B364" s="87">
        <v>2087</v>
      </c>
      <c r="C364" s="43">
        <v>-9</v>
      </c>
    </row>
    <row r="365" spans="1:3" x14ac:dyDescent="0.25">
      <c r="A365" s="43" t="s">
        <v>2552</v>
      </c>
      <c r="B365" s="87">
        <v>2087</v>
      </c>
      <c r="C365" s="43">
        <v>-8</v>
      </c>
    </row>
    <row r="366" spans="1:3" x14ac:dyDescent="0.25">
      <c r="A366" s="43" t="s">
        <v>2551</v>
      </c>
      <c r="B366" s="87">
        <v>2087</v>
      </c>
      <c r="C366" s="43">
        <v>-8</v>
      </c>
    </row>
    <row r="367" spans="1:3" x14ac:dyDescent="0.25">
      <c r="A367" s="43" t="s">
        <v>2550</v>
      </c>
      <c r="B367" s="87">
        <v>1988.9109999999998</v>
      </c>
      <c r="C367" s="43">
        <v>-8</v>
      </c>
    </row>
    <row r="368" spans="1:3" x14ac:dyDescent="0.25">
      <c r="A368" s="43" t="s">
        <v>2549</v>
      </c>
      <c r="B368" s="87">
        <v>2379.1800000000003</v>
      </c>
      <c r="C368" s="43">
        <v>-11</v>
      </c>
    </row>
    <row r="369" spans="1:3" x14ac:dyDescent="0.25">
      <c r="A369" s="43" t="s">
        <v>2548</v>
      </c>
      <c r="B369" s="87">
        <v>2379.1800000000003</v>
      </c>
      <c r="C369" s="43">
        <v>-11</v>
      </c>
    </row>
    <row r="370" spans="1:3" x14ac:dyDescent="0.25">
      <c r="A370" s="43" t="s">
        <v>2547</v>
      </c>
      <c r="B370" s="87">
        <v>2087</v>
      </c>
      <c r="C370" s="43">
        <v>-8</v>
      </c>
    </row>
    <row r="371" spans="1:3" x14ac:dyDescent="0.25">
      <c r="A371" s="43" t="s">
        <v>2546</v>
      </c>
      <c r="B371" s="87">
        <v>2087</v>
      </c>
      <c r="C371" s="43">
        <v>-8</v>
      </c>
    </row>
    <row r="372" spans="1:3" x14ac:dyDescent="0.25">
      <c r="A372" s="43" t="s">
        <v>2545</v>
      </c>
      <c r="B372" s="87">
        <v>2087</v>
      </c>
      <c r="C372" s="43">
        <v>-8</v>
      </c>
    </row>
    <row r="373" spans="1:3" x14ac:dyDescent="0.25">
      <c r="A373" s="43" t="s">
        <v>2544</v>
      </c>
      <c r="B373" s="87">
        <v>2087</v>
      </c>
      <c r="C373" s="43">
        <v>-8</v>
      </c>
    </row>
    <row r="374" spans="1:3" x14ac:dyDescent="0.25">
      <c r="A374" s="43" t="s">
        <v>2543</v>
      </c>
      <c r="B374" s="87">
        <v>2087</v>
      </c>
      <c r="C374" s="43">
        <v>-8</v>
      </c>
    </row>
    <row r="375" spans="1:3" x14ac:dyDescent="0.25">
      <c r="A375" s="43" t="s">
        <v>2542</v>
      </c>
      <c r="B375" s="87">
        <v>2087</v>
      </c>
      <c r="C375" s="43">
        <v>-8</v>
      </c>
    </row>
    <row r="376" spans="1:3" x14ac:dyDescent="0.25">
      <c r="A376" s="43" t="s">
        <v>2541</v>
      </c>
      <c r="B376" s="87">
        <v>2185.0889999999999</v>
      </c>
      <c r="C376" s="43">
        <v>-9</v>
      </c>
    </row>
    <row r="377" spans="1:3" x14ac:dyDescent="0.25">
      <c r="A377" s="43" t="s">
        <v>2540</v>
      </c>
      <c r="B377" s="87">
        <v>2087</v>
      </c>
      <c r="C377" s="43">
        <v>-8</v>
      </c>
    </row>
    <row r="378" spans="1:3" x14ac:dyDescent="0.25">
      <c r="A378" s="43" t="s">
        <v>2539</v>
      </c>
      <c r="B378" s="87">
        <v>1988.9109999999998</v>
      </c>
      <c r="C378" s="43">
        <v>-8</v>
      </c>
    </row>
    <row r="379" spans="1:3" x14ac:dyDescent="0.25">
      <c r="A379" s="43" t="s">
        <v>2538</v>
      </c>
      <c r="B379" s="87">
        <v>2087</v>
      </c>
      <c r="C379" s="43">
        <v>-8</v>
      </c>
    </row>
    <row r="380" spans="1:3" x14ac:dyDescent="0.25">
      <c r="A380" s="43" t="s">
        <v>2537</v>
      </c>
      <c r="B380" s="87">
        <v>2379.1800000000003</v>
      </c>
      <c r="C380" s="43">
        <v>-10</v>
      </c>
    </row>
    <row r="381" spans="1:3" x14ac:dyDescent="0.25">
      <c r="A381" s="43" t="s">
        <v>2536</v>
      </c>
      <c r="B381" s="87">
        <v>2087</v>
      </c>
      <c r="C381" s="43">
        <v>-8</v>
      </c>
    </row>
    <row r="382" spans="1:3" x14ac:dyDescent="0.25">
      <c r="A382" s="43" t="s">
        <v>2535</v>
      </c>
      <c r="B382" s="87">
        <v>2087</v>
      </c>
      <c r="C382" s="43">
        <v>-8</v>
      </c>
    </row>
    <row r="383" spans="1:3" x14ac:dyDescent="0.25">
      <c r="A383" s="43" t="s">
        <v>2534</v>
      </c>
      <c r="B383" s="87">
        <v>2961.453</v>
      </c>
      <c r="C383" s="43">
        <v>-12</v>
      </c>
    </row>
    <row r="384" spans="1:3" x14ac:dyDescent="0.25">
      <c r="A384" s="43" t="s">
        <v>2533</v>
      </c>
      <c r="B384" s="87">
        <v>1892.9090000000001</v>
      </c>
      <c r="C384" s="43">
        <v>-8</v>
      </c>
    </row>
    <row r="385" spans="1:3" x14ac:dyDescent="0.25">
      <c r="A385" s="43" t="s">
        <v>2532</v>
      </c>
      <c r="B385" s="87">
        <v>2087</v>
      </c>
      <c r="C385" s="43">
        <v>-8</v>
      </c>
    </row>
    <row r="386" spans="1:3" x14ac:dyDescent="0.25">
      <c r="A386" s="43" t="s">
        <v>2531</v>
      </c>
      <c r="B386" s="87">
        <v>1988.9109999999998</v>
      </c>
      <c r="C386" s="43">
        <v>-8</v>
      </c>
    </row>
    <row r="387" spans="1:3" x14ac:dyDescent="0.25">
      <c r="A387" s="43" t="s">
        <v>2530</v>
      </c>
      <c r="B387" s="87">
        <v>2185.0889999999999</v>
      </c>
      <c r="C387" s="43">
        <v>-9</v>
      </c>
    </row>
    <row r="388" spans="1:3" x14ac:dyDescent="0.25">
      <c r="A388" s="43" t="s">
        <v>2529</v>
      </c>
      <c r="B388" s="87">
        <v>2548.2270000000003</v>
      </c>
      <c r="C388" s="43">
        <v>-10</v>
      </c>
    </row>
    <row r="389" spans="1:3" x14ac:dyDescent="0.25">
      <c r="A389" s="43" t="s">
        <v>2528</v>
      </c>
      <c r="B389" s="87">
        <v>2790.319</v>
      </c>
      <c r="C389" s="43">
        <v>-11</v>
      </c>
    </row>
    <row r="390" spans="1:3" x14ac:dyDescent="0.25">
      <c r="A390" s="43" t="s">
        <v>2527</v>
      </c>
      <c r="B390" s="87">
        <v>2087</v>
      </c>
      <c r="C390" s="43">
        <v>-8</v>
      </c>
    </row>
    <row r="391" spans="1:3" x14ac:dyDescent="0.25">
      <c r="A391" s="43" t="s">
        <v>2526</v>
      </c>
      <c r="B391" s="87">
        <v>2087</v>
      </c>
      <c r="C391" s="43">
        <v>-8</v>
      </c>
    </row>
    <row r="392" spans="1:3" x14ac:dyDescent="0.25">
      <c r="A392" s="43" t="s">
        <v>2525</v>
      </c>
      <c r="B392" s="87">
        <v>2961.453</v>
      </c>
      <c r="C392" s="43">
        <v>-12</v>
      </c>
    </row>
    <row r="393" spans="1:3" x14ac:dyDescent="0.25">
      <c r="A393" s="43" t="s">
        <v>2524</v>
      </c>
      <c r="B393" s="87">
        <v>2087</v>
      </c>
      <c r="C393" s="43">
        <v>-9</v>
      </c>
    </row>
    <row r="394" spans="1:3" x14ac:dyDescent="0.25">
      <c r="A394" s="43" t="s">
        <v>2523</v>
      </c>
      <c r="B394" s="87">
        <v>2185.0889999999999</v>
      </c>
      <c r="C394" s="43">
        <v>-9</v>
      </c>
    </row>
    <row r="395" spans="1:3" x14ac:dyDescent="0.25">
      <c r="A395" s="43" t="s">
        <v>2522</v>
      </c>
      <c r="B395" s="87">
        <v>2548.2270000000003</v>
      </c>
      <c r="C395" s="43">
        <v>-11</v>
      </c>
    </row>
    <row r="396" spans="1:3" x14ac:dyDescent="0.25">
      <c r="A396" s="43" t="s">
        <v>2521</v>
      </c>
      <c r="B396" s="87">
        <v>2185.0889999999999</v>
      </c>
      <c r="C396" s="43">
        <v>-9</v>
      </c>
    </row>
    <row r="397" spans="1:3" x14ac:dyDescent="0.25">
      <c r="A397" s="43" t="s">
        <v>2520</v>
      </c>
      <c r="B397" s="87">
        <v>2087</v>
      </c>
      <c r="C397" s="43">
        <v>-8</v>
      </c>
    </row>
    <row r="398" spans="1:3" x14ac:dyDescent="0.25">
      <c r="A398" s="43" t="s">
        <v>2519</v>
      </c>
      <c r="B398" s="87">
        <v>2087</v>
      </c>
      <c r="C398" s="43">
        <v>-8</v>
      </c>
    </row>
    <row r="399" spans="1:3" x14ac:dyDescent="0.25">
      <c r="A399" s="43" t="s">
        <v>2518</v>
      </c>
      <c r="B399" s="87">
        <v>2087</v>
      </c>
      <c r="C399" s="43">
        <v>-8</v>
      </c>
    </row>
    <row r="400" spans="1:3" x14ac:dyDescent="0.25">
      <c r="A400" s="43" t="s">
        <v>2517</v>
      </c>
      <c r="B400" s="87">
        <v>2087</v>
      </c>
      <c r="C400" s="43">
        <v>-8</v>
      </c>
    </row>
    <row r="401" spans="1:3" x14ac:dyDescent="0.25">
      <c r="A401" s="43" t="s">
        <v>2516</v>
      </c>
      <c r="B401" s="87">
        <v>2790.319</v>
      </c>
      <c r="C401" s="43">
        <v>-11</v>
      </c>
    </row>
    <row r="402" spans="1:3" x14ac:dyDescent="0.25">
      <c r="A402" s="43" t="s">
        <v>2515</v>
      </c>
      <c r="B402" s="87">
        <v>2185.0889999999999</v>
      </c>
      <c r="C402" s="43">
        <v>-9</v>
      </c>
    </row>
    <row r="403" spans="1:3" x14ac:dyDescent="0.25">
      <c r="A403" s="43" t="s">
        <v>2514</v>
      </c>
      <c r="B403" s="87">
        <v>2087</v>
      </c>
      <c r="C403" s="43">
        <v>-8</v>
      </c>
    </row>
    <row r="404" spans="1:3" x14ac:dyDescent="0.25">
      <c r="A404" s="43" t="s">
        <v>2513</v>
      </c>
      <c r="B404" s="87">
        <v>2281.0909999999999</v>
      </c>
      <c r="C404" s="43">
        <v>-9</v>
      </c>
    </row>
    <row r="405" spans="1:3" x14ac:dyDescent="0.25">
      <c r="A405" s="43" t="s">
        <v>2512</v>
      </c>
      <c r="B405" s="87">
        <v>2087</v>
      </c>
      <c r="C405" s="43">
        <v>-8</v>
      </c>
    </row>
    <row r="406" spans="1:3" x14ac:dyDescent="0.25">
      <c r="A406" s="43" t="s">
        <v>2512</v>
      </c>
      <c r="B406" s="87">
        <v>2185.0889999999999</v>
      </c>
      <c r="C406" s="43">
        <v>-9</v>
      </c>
    </row>
    <row r="407" spans="1:3" x14ac:dyDescent="0.25">
      <c r="A407" s="43" t="s">
        <v>2512</v>
      </c>
      <c r="B407" s="87">
        <v>2379.1800000000003</v>
      </c>
      <c r="C407" s="43">
        <v>-10</v>
      </c>
    </row>
    <row r="408" spans="1:3" x14ac:dyDescent="0.25">
      <c r="A408" s="43" t="s">
        <v>2511</v>
      </c>
      <c r="B408" s="87">
        <v>2281.0909999999999</v>
      </c>
      <c r="C408" s="43">
        <v>-9</v>
      </c>
    </row>
    <row r="409" spans="1:3" x14ac:dyDescent="0.25">
      <c r="A409" s="43" t="s">
        <v>2510</v>
      </c>
      <c r="B409" s="87">
        <v>2281.0909999999999</v>
      </c>
      <c r="C409" s="43">
        <v>-10</v>
      </c>
    </row>
    <row r="410" spans="1:3" x14ac:dyDescent="0.25">
      <c r="A410" s="43" t="s">
        <v>2509</v>
      </c>
      <c r="B410" s="87">
        <v>2087</v>
      </c>
      <c r="C410" s="43">
        <v>-8</v>
      </c>
    </row>
    <row r="411" spans="1:3" x14ac:dyDescent="0.25">
      <c r="A411" s="43" t="s">
        <v>2508</v>
      </c>
      <c r="B411" s="87">
        <v>2281.0909999999999</v>
      </c>
      <c r="C411" s="43">
        <v>-10</v>
      </c>
    </row>
    <row r="412" spans="1:3" x14ac:dyDescent="0.25">
      <c r="A412" s="43" t="s">
        <v>2507</v>
      </c>
      <c r="B412" s="87">
        <v>2790.319</v>
      </c>
      <c r="C412" s="43">
        <v>-11</v>
      </c>
    </row>
    <row r="413" spans="1:3" x14ac:dyDescent="0.25">
      <c r="A413" s="43" t="s">
        <v>2506</v>
      </c>
      <c r="B413" s="87">
        <v>2185.0889999999999</v>
      </c>
      <c r="C413" s="43">
        <v>-9</v>
      </c>
    </row>
    <row r="414" spans="1:3" x14ac:dyDescent="0.25">
      <c r="A414" s="43" t="s">
        <v>2505</v>
      </c>
      <c r="B414" s="87">
        <v>2548.2270000000003</v>
      </c>
      <c r="C414" s="43">
        <v>-11</v>
      </c>
    </row>
    <row r="415" spans="1:3" x14ac:dyDescent="0.25">
      <c r="A415" s="43" t="s">
        <v>2504</v>
      </c>
      <c r="B415" s="87">
        <v>2548.2270000000003</v>
      </c>
      <c r="C415" s="43">
        <v>-10</v>
      </c>
    </row>
    <row r="416" spans="1:3" x14ac:dyDescent="0.25">
      <c r="A416" s="43" t="s">
        <v>2503</v>
      </c>
      <c r="B416" s="87">
        <v>2548.2270000000003</v>
      </c>
      <c r="C416" s="43">
        <v>-10</v>
      </c>
    </row>
    <row r="417" spans="1:3" x14ac:dyDescent="0.25">
      <c r="A417" s="43" t="s">
        <v>2502</v>
      </c>
      <c r="B417" s="87">
        <v>2185.0889999999999</v>
      </c>
      <c r="C417" s="43">
        <v>-9</v>
      </c>
    </row>
    <row r="418" spans="1:3" x14ac:dyDescent="0.25">
      <c r="A418" s="43" t="s">
        <v>2501</v>
      </c>
      <c r="B418" s="87">
        <v>2087</v>
      </c>
      <c r="C418" s="43">
        <v>-8</v>
      </c>
    </row>
    <row r="419" spans="1:3" x14ac:dyDescent="0.25">
      <c r="A419" s="43" t="s">
        <v>2500</v>
      </c>
      <c r="B419" s="87">
        <v>2087</v>
      </c>
      <c r="C419" s="43">
        <v>-8</v>
      </c>
    </row>
    <row r="420" spans="1:3" x14ac:dyDescent="0.25">
      <c r="A420" s="43" t="s">
        <v>2499</v>
      </c>
      <c r="B420" s="87">
        <v>2185.0889999999999</v>
      </c>
      <c r="C420" s="43">
        <v>-9</v>
      </c>
    </row>
    <row r="421" spans="1:3" x14ac:dyDescent="0.25">
      <c r="A421" s="43" t="s">
        <v>2498</v>
      </c>
      <c r="B421" s="87">
        <v>2185.0889999999999</v>
      </c>
      <c r="C421" s="43">
        <v>-9</v>
      </c>
    </row>
    <row r="422" spans="1:3" x14ac:dyDescent="0.25">
      <c r="A422" s="43" t="s">
        <v>2497</v>
      </c>
      <c r="B422" s="87">
        <v>2281.0909999999999</v>
      </c>
      <c r="C422" s="43">
        <v>-9</v>
      </c>
    </row>
    <row r="423" spans="1:3" x14ac:dyDescent="0.25">
      <c r="A423" s="43" t="s">
        <v>2496</v>
      </c>
      <c r="B423" s="87">
        <v>2548.2270000000003</v>
      </c>
      <c r="C423" s="43">
        <v>-10</v>
      </c>
    </row>
    <row r="424" spans="1:3" x14ac:dyDescent="0.25">
      <c r="A424" s="43" t="s">
        <v>2495</v>
      </c>
      <c r="B424" s="87">
        <v>2185.0889999999999</v>
      </c>
      <c r="C424" s="43">
        <v>-9</v>
      </c>
    </row>
    <row r="425" spans="1:3" x14ac:dyDescent="0.25">
      <c r="A425" s="43" t="s">
        <v>2494</v>
      </c>
      <c r="B425" s="87">
        <v>2185.0889999999999</v>
      </c>
      <c r="C425" s="43">
        <v>-9</v>
      </c>
    </row>
    <row r="426" spans="1:3" x14ac:dyDescent="0.25">
      <c r="A426" s="43" t="s">
        <v>2493</v>
      </c>
      <c r="B426" s="87">
        <v>2281.0909999999999</v>
      </c>
      <c r="C426" s="43">
        <v>-9</v>
      </c>
    </row>
    <row r="427" spans="1:3" x14ac:dyDescent="0.25">
      <c r="A427" s="43" t="s">
        <v>2492</v>
      </c>
      <c r="B427" s="87">
        <v>2281.0909999999999</v>
      </c>
      <c r="C427" s="43">
        <v>-9</v>
      </c>
    </row>
    <row r="428" spans="1:3" x14ac:dyDescent="0.25">
      <c r="A428" s="43" t="s">
        <v>2491</v>
      </c>
      <c r="B428" s="87">
        <v>2281.0909999999999</v>
      </c>
      <c r="C428" s="43">
        <v>-9</v>
      </c>
    </row>
    <row r="429" spans="1:3" x14ac:dyDescent="0.25">
      <c r="A429" s="43" t="s">
        <v>2490</v>
      </c>
      <c r="B429" s="87">
        <v>2379.1800000000003</v>
      </c>
      <c r="C429" s="43">
        <v>-10</v>
      </c>
    </row>
    <row r="430" spans="1:3" x14ac:dyDescent="0.25">
      <c r="A430" s="43" t="s">
        <v>2489</v>
      </c>
      <c r="B430" s="87">
        <v>2281.0909999999999</v>
      </c>
      <c r="C430" s="43">
        <v>-9</v>
      </c>
    </row>
    <row r="431" spans="1:3" x14ac:dyDescent="0.25">
      <c r="A431" s="43" t="s">
        <v>2488</v>
      </c>
      <c r="B431" s="87">
        <v>2087</v>
      </c>
      <c r="C431" s="43">
        <v>-8</v>
      </c>
    </row>
    <row r="432" spans="1:3" x14ac:dyDescent="0.25">
      <c r="A432" s="43" t="s">
        <v>2487</v>
      </c>
      <c r="B432" s="87">
        <v>2087</v>
      </c>
      <c r="C432" s="43">
        <v>-8</v>
      </c>
    </row>
    <row r="433" spans="1:3" x14ac:dyDescent="0.25">
      <c r="A433" s="43" t="s">
        <v>2486</v>
      </c>
      <c r="B433" s="87">
        <v>2281.0909999999999</v>
      </c>
      <c r="C433" s="43">
        <v>-9</v>
      </c>
    </row>
    <row r="434" spans="1:3" x14ac:dyDescent="0.25">
      <c r="A434" s="43" t="s">
        <v>2485</v>
      </c>
      <c r="B434" s="87">
        <v>2548.2270000000003</v>
      </c>
      <c r="C434" s="43">
        <v>-11</v>
      </c>
    </row>
    <row r="435" spans="1:3" x14ac:dyDescent="0.25">
      <c r="A435" s="43" t="s">
        <v>2484</v>
      </c>
      <c r="B435" s="87">
        <v>2281.0909999999999</v>
      </c>
      <c r="C435" s="43">
        <v>-9</v>
      </c>
    </row>
    <row r="436" spans="1:3" x14ac:dyDescent="0.25">
      <c r="A436" s="43" t="s">
        <v>2483</v>
      </c>
      <c r="B436" s="87">
        <v>2087</v>
      </c>
      <c r="C436" s="43">
        <v>-8</v>
      </c>
    </row>
    <row r="437" spans="1:3" x14ac:dyDescent="0.25">
      <c r="A437" s="43" t="s">
        <v>2482</v>
      </c>
      <c r="B437" s="87">
        <v>2379.1800000000003</v>
      </c>
      <c r="C437" s="43">
        <v>-10</v>
      </c>
    </row>
    <row r="438" spans="1:3" x14ac:dyDescent="0.25">
      <c r="A438" s="43" t="s">
        <v>2481</v>
      </c>
      <c r="B438" s="87">
        <v>2379.1800000000003</v>
      </c>
      <c r="C438" s="43">
        <v>-10</v>
      </c>
    </row>
    <row r="439" spans="1:3" x14ac:dyDescent="0.25">
      <c r="A439" s="43" t="s">
        <v>2480</v>
      </c>
      <c r="B439" s="87">
        <v>2087</v>
      </c>
      <c r="C439" s="43">
        <v>-8</v>
      </c>
    </row>
    <row r="440" spans="1:3" x14ac:dyDescent="0.25">
      <c r="A440" s="43" t="s">
        <v>2479</v>
      </c>
      <c r="B440" s="87">
        <v>2281.0909999999999</v>
      </c>
      <c r="C440" s="43">
        <v>-10</v>
      </c>
    </row>
    <row r="441" spans="1:3" x14ac:dyDescent="0.25">
      <c r="A441" s="43" t="s">
        <v>2478</v>
      </c>
      <c r="B441" s="87">
        <v>2790.319</v>
      </c>
      <c r="C441" s="43">
        <v>-10</v>
      </c>
    </row>
    <row r="442" spans="1:3" x14ac:dyDescent="0.25">
      <c r="A442" s="43" t="s">
        <v>2477</v>
      </c>
      <c r="B442" s="87">
        <v>2281.0909999999999</v>
      </c>
      <c r="C442" s="43">
        <v>-9</v>
      </c>
    </row>
    <row r="443" spans="1:3" x14ac:dyDescent="0.25">
      <c r="A443" s="43" t="s">
        <v>2476</v>
      </c>
      <c r="B443" s="87">
        <v>2379.1800000000003</v>
      </c>
      <c r="C443" s="43">
        <v>-10</v>
      </c>
    </row>
    <row r="444" spans="1:3" x14ac:dyDescent="0.25">
      <c r="A444" s="43" t="s">
        <v>2475</v>
      </c>
      <c r="B444" s="87">
        <v>2379.1800000000003</v>
      </c>
      <c r="C444" s="43">
        <v>-10</v>
      </c>
    </row>
    <row r="445" spans="1:3" x14ac:dyDescent="0.25">
      <c r="A445" s="43" t="s">
        <v>2474</v>
      </c>
      <c r="B445" s="87">
        <v>2185.0889999999999</v>
      </c>
      <c r="C445" s="43">
        <v>-9</v>
      </c>
    </row>
    <row r="446" spans="1:3" x14ac:dyDescent="0.25">
      <c r="A446" s="43" t="s">
        <v>2473</v>
      </c>
      <c r="B446" s="87">
        <v>2185.0889999999999</v>
      </c>
      <c r="C446" s="43">
        <v>-8</v>
      </c>
    </row>
    <row r="447" spans="1:3" x14ac:dyDescent="0.25">
      <c r="A447" s="43" t="s">
        <v>2472</v>
      </c>
      <c r="B447" s="87">
        <v>2087</v>
      </c>
      <c r="C447" s="43">
        <v>-8</v>
      </c>
    </row>
    <row r="448" spans="1:3" x14ac:dyDescent="0.25">
      <c r="A448" s="43" t="s">
        <v>2471</v>
      </c>
      <c r="B448" s="87">
        <v>2281.0909999999999</v>
      </c>
      <c r="C448" s="43">
        <v>-10</v>
      </c>
    </row>
    <row r="449" spans="1:3" x14ac:dyDescent="0.25">
      <c r="A449" s="43" t="s">
        <v>2470</v>
      </c>
      <c r="B449" s="87">
        <v>2281.0909999999999</v>
      </c>
      <c r="C449" s="43">
        <v>-9</v>
      </c>
    </row>
    <row r="450" spans="1:3" x14ac:dyDescent="0.25">
      <c r="A450" s="43" t="s">
        <v>2469</v>
      </c>
      <c r="B450" s="87">
        <v>2281.0909999999999</v>
      </c>
      <c r="C450" s="43">
        <v>-10</v>
      </c>
    </row>
    <row r="451" spans="1:3" x14ac:dyDescent="0.25">
      <c r="A451" s="43" t="s">
        <v>2469</v>
      </c>
      <c r="B451" s="87">
        <v>2281.0909999999999</v>
      </c>
      <c r="C451" s="43">
        <v>-9</v>
      </c>
    </row>
    <row r="452" spans="1:3" x14ac:dyDescent="0.25">
      <c r="A452" s="43" t="s">
        <v>2468</v>
      </c>
      <c r="B452" s="87">
        <v>2185.0889999999999</v>
      </c>
      <c r="C452" s="43">
        <v>-9</v>
      </c>
    </row>
    <row r="453" spans="1:3" x14ac:dyDescent="0.25">
      <c r="A453" s="43" t="s">
        <v>2467</v>
      </c>
      <c r="B453" s="87">
        <v>2185.0889999999999</v>
      </c>
      <c r="C453" s="43">
        <v>-8</v>
      </c>
    </row>
    <row r="454" spans="1:3" x14ac:dyDescent="0.25">
      <c r="A454" s="43" t="s">
        <v>2466</v>
      </c>
      <c r="B454" s="87">
        <v>2281.0909999999999</v>
      </c>
      <c r="C454" s="43">
        <v>-9</v>
      </c>
    </row>
    <row r="455" spans="1:3" x14ac:dyDescent="0.25">
      <c r="A455" s="43" t="s">
        <v>2465</v>
      </c>
      <c r="B455" s="87">
        <v>2379.1800000000003</v>
      </c>
      <c r="C455" s="43">
        <v>-10</v>
      </c>
    </row>
    <row r="456" spans="1:3" x14ac:dyDescent="0.25">
      <c r="A456" s="43" t="s">
        <v>2464</v>
      </c>
      <c r="B456" s="87">
        <v>1988.9109999999998</v>
      </c>
      <c r="C456" s="43">
        <v>-8</v>
      </c>
    </row>
    <row r="457" spans="1:3" x14ac:dyDescent="0.25">
      <c r="A457" s="43" t="s">
        <v>2463</v>
      </c>
      <c r="B457" s="87">
        <v>2379.1800000000003</v>
      </c>
      <c r="C457" s="43">
        <v>-10</v>
      </c>
    </row>
    <row r="458" spans="1:3" x14ac:dyDescent="0.25">
      <c r="A458" s="43" t="s">
        <v>2462</v>
      </c>
      <c r="B458" s="87">
        <v>2087</v>
      </c>
      <c r="C458" s="43">
        <v>-8</v>
      </c>
    </row>
    <row r="459" spans="1:3" x14ac:dyDescent="0.25">
      <c r="A459" s="43" t="s">
        <v>2461</v>
      </c>
      <c r="B459" s="87">
        <v>2790.319</v>
      </c>
      <c r="C459" s="43">
        <v>-10</v>
      </c>
    </row>
    <row r="460" spans="1:3" x14ac:dyDescent="0.25">
      <c r="A460" s="43" t="s">
        <v>2460</v>
      </c>
      <c r="B460" s="87">
        <v>2087</v>
      </c>
      <c r="C460" s="43">
        <v>-8</v>
      </c>
    </row>
    <row r="461" spans="1:3" x14ac:dyDescent="0.25">
      <c r="A461" s="43" t="s">
        <v>2459</v>
      </c>
      <c r="B461" s="87">
        <v>2281.0909999999999</v>
      </c>
      <c r="C461" s="43">
        <v>-10</v>
      </c>
    </row>
    <row r="462" spans="1:3" x14ac:dyDescent="0.25">
      <c r="A462" s="43" t="s">
        <v>2458</v>
      </c>
      <c r="B462" s="87">
        <v>2379.1800000000003</v>
      </c>
      <c r="C462" s="43">
        <v>-10</v>
      </c>
    </row>
    <row r="463" spans="1:3" x14ac:dyDescent="0.25">
      <c r="A463" s="43" t="s">
        <v>2457</v>
      </c>
      <c r="B463" s="87">
        <v>2790.319</v>
      </c>
      <c r="C463" s="43">
        <v>-11</v>
      </c>
    </row>
    <row r="464" spans="1:3" x14ac:dyDescent="0.25">
      <c r="A464" s="43" t="s">
        <v>2456</v>
      </c>
      <c r="B464" s="87">
        <v>2087</v>
      </c>
      <c r="C464" s="43">
        <v>-9</v>
      </c>
    </row>
    <row r="465" spans="1:3" x14ac:dyDescent="0.25">
      <c r="A465" s="43" t="s">
        <v>2455</v>
      </c>
      <c r="B465" s="87">
        <v>2185.0889999999999</v>
      </c>
      <c r="C465" s="43">
        <v>-9</v>
      </c>
    </row>
    <row r="466" spans="1:3" x14ac:dyDescent="0.25">
      <c r="A466" s="43" t="s">
        <v>2454</v>
      </c>
      <c r="B466" s="87">
        <v>2185.0889999999999</v>
      </c>
      <c r="C466" s="43">
        <v>-9</v>
      </c>
    </row>
    <row r="467" spans="1:3" x14ac:dyDescent="0.25">
      <c r="A467" s="43" t="s">
        <v>2453</v>
      </c>
      <c r="B467" s="87">
        <v>2185.0889999999999</v>
      </c>
      <c r="C467" s="43">
        <v>-9</v>
      </c>
    </row>
    <row r="468" spans="1:3" x14ac:dyDescent="0.25">
      <c r="A468" s="43" t="s">
        <v>2452</v>
      </c>
      <c r="B468" s="87">
        <v>2185.0889999999999</v>
      </c>
      <c r="C468" s="43">
        <v>-9</v>
      </c>
    </row>
    <row r="469" spans="1:3" x14ac:dyDescent="0.25">
      <c r="A469" s="43" t="s">
        <v>2451</v>
      </c>
      <c r="B469" s="87">
        <v>2185.0889999999999</v>
      </c>
      <c r="C469" s="43">
        <v>-9</v>
      </c>
    </row>
    <row r="470" spans="1:3" x14ac:dyDescent="0.25">
      <c r="A470" s="43" t="s">
        <v>2450</v>
      </c>
      <c r="B470" s="87">
        <v>2281.0909999999999</v>
      </c>
      <c r="C470" s="43">
        <v>-9</v>
      </c>
    </row>
    <row r="471" spans="1:3" x14ac:dyDescent="0.25">
      <c r="A471" s="43" t="s">
        <v>2449</v>
      </c>
      <c r="B471" s="87">
        <v>2185.0889999999999</v>
      </c>
      <c r="C471" s="43">
        <v>-9</v>
      </c>
    </row>
    <row r="472" spans="1:3" x14ac:dyDescent="0.25">
      <c r="A472" s="43" t="s">
        <v>2448</v>
      </c>
      <c r="B472" s="87">
        <v>2281.0909999999999</v>
      </c>
      <c r="C472" s="43">
        <v>-10</v>
      </c>
    </row>
    <row r="473" spans="1:3" x14ac:dyDescent="0.25">
      <c r="A473" s="43" t="s">
        <v>2447</v>
      </c>
      <c r="B473" s="87">
        <v>2087</v>
      </c>
      <c r="C473" s="43">
        <v>-8</v>
      </c>
    </row>
    <row r="474" spans="1:3" x14ac:dyDescent="0.25">
      <c r="A474" s="43" t="s">
        <v>2446</v>
      </c>
      <c r="B474" s="87">
        <v>2281.0909999999999</v>
      </c>
      <c r="C474" s="43">
        <v>-9</v>
      </c>
    </row>
    <row r="475" spans="1:3" x14ac:dyDescent="0.25">
      <c r="A475" s="43" t="s">
        <v>2445</v>
      </c>
      <c r="B475" s="87">
        <v>2281.0909999999999</v>
      </c>
      <c r="C475" s="43">
        <v>-9</v>
      </c>
    </row>
    <row r="476" spans="1:3" x14ac:dyDescent="0.25">
      <c r="A476" s="43" t="s">
        <v>2444</v>
      </c>
      <c r="B476" s="87">
        <v>2087</v>
      </c>
      <c r="C476" s="43">
        <v>-8</v>
      </c>
    </row>
    <row r="477" spans="1:3" x14ac:dyDescent="0.25">
      <c r="A477" s="43" t="s">
        <v>2443</v>
      </c>
      <c r="B477" s="87">
        <v>2379.1800000000003</v>
      </c>
      <c r="C477" s="43">
        <v>-10</v>
      </c>
    </row>
    <row r="478" spans="1:3" x14ac:dyDescent="0.25">
      <c r="A478" s="43" t="s">
        <v>2442</v>
      </c>
      <c r="B478" s="87">
        <v>2087</v>
      </c>
      <c r="C478" s="43">
        <v>-9</v>
      </c>
    </row>
    <row r="479" spans="1:3" x14ac:dyDescent="0.25">
      <c r="A479" s="43" t="s">
        <v>2441</v>
      </c>
      <c r="B479" s="87">
        <v>2185.0889999999999</v>
      </c>
      <c r="C479" s="43">
        <v>-9</v>
      </c>
    </row>
    <row r="480" spans="1:3" x14ac:dyDescent="0.25">
      <c r="A480" s="43" t="s">
        <v>2440</v>
      </c>
      <c r="B480" s="87">
        <v>2185.0889999999999</v>
      </c>
      <c r="C480" s="43">
        <v>-8</v>
      </c>
    </row>
    <row r="481" spans="1:3" x14ac:dyDescent="0.25">
      <c r="A481" s="43" t="s">
        <v>2439</v>
      </c>
      <c r="B481" s="87">
        <v>2185.0889999999999</v>
      </c>
      <c r="C481" s="43">
        <v>-9</v>
      </c>
    </row>
    <row r="482" spans="1:3" x14ac:dyDescent="0.25">
      <c r="A482" s="43" t="s">
        <v>2438</v>
      </c>
      <c r="B482" s="87">
        <v>2790.319</v>
      </c>
      <c r="C482" s="43">
        <v>-11</v>
      </c>
    </row>
    <row r="483" spans="1:3" x14ac:dyDescent="0.25">
      <c r="A483" s="43" t="s">
        <v>2437</v>
      </c>
      <c r="B483" s="87">
        <v>2281.0909999999999</v>
      </c>
      <c r="C483" s="43">
        <v>-10</v>
      </c>
    </row>
    <row r="484" spans="1:3" x14ac:dyDescent="0.25">
      <c r="A484" s="43" t="s">
        <v>2436</v>
      </c>
      <c r="B484" s="87">
        <v>2185.0889999999999</v>
      </c>
      <c r="C484" s="43">
        <v>-8</v>
      </c>
    </row>
    <row r="485" spans="1:3" x14ac:dyDescent="0.25">
      <c r="A485" s="43" t="s">
        <v>2435</v>
      </c>
      <c r="B485" s="87">
        <v>2790.319</v>
      </c>
      <c r="C485" s="43">
        <v>-11</v>
      </c>
    </row>
    <row r="486" spans="1:3" x14ac:dyDescent="0.25">
      <c r="A486" s="43" t="s">
        <v>2434</v>
      </c>
      <c r="B486" s="87">
        <v>2379.1800000000003</v>
      </c>
      <c r="C486" s="43">
        <v>-11</v>
      </c>
    </row>
    <row r="487" spans="1:3" x14ac:dyDescent="0.25">
      <c r="A487" s="43" t="s">
        <v>2433</v>
      </c>
      <c r="B487" s="87">
        <v>2379.1800000000003</v>
      </c>
      <c r="C487" s="43">
        <v>-10</v>
      </c>
    </row>
    <row r="488" spans="1:3" x14ac:dyDescent="0.25">
      <c r="A488" s="43" t="s">
        <v>2432</v>
      </c>
      <c r="B488" s="87">
        <v>1988.9109999999998</v>
      </c>
      <c r="C488" s="43">
        <v>-8</v>
      </c>
    </row>
    <row r="489" spans="1:3" x14ac:dyDescent="0.25">
      <c r="A489" s="43" t="s">
        <v>2431</v>
      </c>
      <c r="B489" s="87">
        <v>2379.1800000000003</v>
      </c>
      <c r="C489" s="43">
        <v>-10</v>
      </c>
    </row>
    <row r="490" spans="1:3" x14ac:dyDescent="0.25">
      <c r="A490" s="43" t="s">
        <v>2430</v>
      </c>
      <c r="B490" s="87">
        <v>1988.9109999999998</v>
      </c>
      <c r="C490" s="43">
        <v>-8</v>
      </c>
    </row>
    <row r="491" spans="1:3" x14ac:dyDescent="0.25">
      <c r="A491" s="43" t="s">
        <v>2429</v>
      </c>
      <c r="B491" s="87">
        <v>2281.0909999999999</v>
      </c>
      <c r="C491" s="43">
        <v>-9</v>
      </c>
    </row>
    <row r="492" spans="1:3" x14ac:dyDescent="0.25">
      <c r="A492" s="43" t="s">
        <v>2428</v>
      </c>
      <c r="B492" s="87">
        <v>1988.9109999999998</v>
      </c>
      <c r="C492" s="43">
        <v>-8</v>
      </c>
    </row>
    <row r="493" spans="1:3" x14ac:dyDescent="0.25">
      <c r="A493" s="43" t="s">
        <v>2427</v>
      </c>
      <c r="B493" s="87">
        <v>2379.1800000000003</v>
      </c>
      <c r="C493" s="43">
        <v>-10</v>
      </c>
    </row>
    <row r="494" spans="1:3" x14ac:dyDescent="0.25">
      <c r="A494" s="43" t="s">
        <v>2426</v>
      </c>
      <c r="B494" s="87">
        <v>2185.0889999999999</v>
      </c>
      <c r="C494" s="43">
        <v>-9</v>
      </c>
    </row>
    <row r="495" spans="1:3" x14ac:dyDescent="0.25">
      <c r="A495" s="43" t="s">
        <v>2425</v>
      </c>
      <c r="B495" s="87">
        <v>2185.0889999999999</v>
      </c>
      <c r="C495" s="43">
        <v>-9</v>
      </c>
    </row>
    <row r="496" spans="1:3" x14ac:dyDescent="0.25">
      <c r="A496" s="43" t="s">
        <v>2424</v>
      </c>
      <c r="B496" s="87">
        <v>2281.0909999999999</v>
      </c>
      <c r="C496" s="43">
        <v>-9</v>
      </c>
    </row>
    <row r="497" spans="1:3" x14ac:dyDescent="0.25">
      <c r="A497" s="43" t="s">
        <v>2423</v>
      </c>
      <c r="B497" s="87">
        <v>2185.0889999999999</v>
      </c>
      <c r="C497" s="43">
        <v>-9</v>
      </c>
    </row>
    <row r="498" spans="1:3" x14ac:dyDescent="0.25">
      <c r="A498" s="43" t="s">
        <v>2422</v>
      </c>
      <c r="B498" s="87">
        <v>2281.0909999999999</v>
      </c>
      <c r="C498" s="43">
        <v>-9</v>
      </c>
    </row>
    <row r="499" spans="1:3" x14ac:dyDescent="0.25">
      <c r="A499" s="43" t="s">
        <v>2421</v>
      </c>
      <c r="B499" s="87">
        <v>2548.2270000000003</v>
      </c>
      <c r="C499" s="43">
        <v>-10</v>
      </c>
    </row>
    <row r="500" spans="1:3" x14ac:dyDescent="0.25">
      <c r="A500" s="43" t="s">
        <v>2420</v>
      </c>
      <c r="B500" s="87">
        <v>1892.9090000000001</v>
      </c>
      <c r="C500" s="43">
        <v>-7</v>
      </c>
    </row>
    <row r="501" spans="1:3" x14ac:dyDescent="0.25">
      <c r="A501" s="43" t="s">
        <v>2419</v>
      </c>
      <c r="B501" s="87">
        <v>1892.9090000000001</v>
      </c>
      <c r="C501" s="43">
        <v>-7</v>
      </c>
    </row>
    <row r="502" spans="1:3" x14ac:dyDescent="0.25">
      <c r="A502" s="43" t="s">
        <v>2418</v>
      </c>
      <c r="B502" s="87">
        <v>1988.9109999999998</v>
      </c>
      <c r="C502" s="43">
        <v>-8</v>
      </c>
    </row>
    <row r="503" spans="1:3" x14ac:dyDescent="0.25">
      <c r="A503" s="43" t="s">
        <v>2417</v>
      </c>
      <c r="B503" s="87">
        <v>1892.9090000000001</v>
      </c>
      <c r="C503" s="43">
        <v>-8</v>
      </c>
    </row>
    <row r="504" spans="1:3" x14ac:dyDescent="0.25">
      <c r="A504" s="43" t="s">
        <v>2416</v>
      </c>
      <c r="B504" s="87">
        <v>1892.9090000000001</v>
      </c>
      <c r="C504" s="43">
        <v>-8</v>
      </c>
    </row>
    <row r="505" spans="1:3" x14ac:dyDescent="0.25">
      <c r="A505" s="43" t="s">
        <v>2415</v>
      </c>
      <c r="B505" s="87">
        <v>1988.9109999999998</v>
      </c>
      <c r="C505" s="43">
        <v>-8</v>
      </c>
    </row>
    <row r="506" spans="1:3" x14ac:dyDescent="0.25">
      <c r="A506" s="43" t="s">
        <v>2414</v>
      </c>
      <c r="B506" s="87">
        <v>2087</v>
      </c>
      <c r="C506" s="43">
        <v>-8</v>
      </c>
    </row>
    <row r="507" spans="1:3" x14ac:dyDescent="0.25">
      <c r="A507" s="43" t="s">
        <v>2413</v>
      </c>
      <c r="B507" s="87">
        <v>1988.9109999999998</v>
      </c>
      <c r="C507" s="43">
        <v>-8</v>
      </c>
    </row>
    <row r="508" spans="1:3" x14ac:dyDescent="0.25">
      <c r="A508" s="43" t="s">
        <v>2412</v>
      </c>
      <c r="B508" s="87">
        <v>1988.9109999999998</v>
      </c>
      <c r="C508" s="43">
        <v>-8</v>
      </c>
    </row>
    <row r="509" spans="1:3" x14ac:dyDescent="0.25">
      <c r="A509" s="43" t="s">
        <v>2411</v>
      </c>
      <c r="B509" s="87">
        <v>2087</v>
      </c>
      <c r="C509" s="43">
        <v>-8</v>
      </c>
    </row>
    <row r="510" spans="1:3" x14ac:dyDescent="0.25">
      <c r="A510" s="43" t="s">
        <v>2410</v>
      </c>
      <c r="B510" s="87">
        <v>2087</v>
      </c>
      <c r="C510" s="43">
        <v>-8</v>
      </c>
    </row>
    <row r="511" spans="1:3" x14ac:dyDescent="0.25">
      <c r="A511" s="43" t="s">
        <v>2409</v>
      </c>
      <c r="B511" s="87">
        <v>1988.9109999999998</v>
      </c>
      <c r="C511" s="43">
        <v>-8</v>
      </c>
    </row>
    <row r="512" spans="1:3" x14ac:dyDescent="0.25">
      <c r="A512" s="43" t="s">
        <v>2408</v>
      </c>
      <c r="B512" s="87">
        <v>2087</v>
      </c>
      <c r="C512" s="43">
        <v>-8</v>
      </c>
    </row>
    <row r="513" spans="1:3" x14ac:dyDescent="0.25">
      <c r="A513" s="43" t="s">
        <v>2407</v>
      </c>
      <c r="B513" s="87">
        <v>2281.0909999999999</v>
      </c>
      <c r="C513" s="43">
        <v>-10</v>
      </c>
    </row>
    <row r="514" spans="1:3" x14ac:dyDescent="0.25">
      <c r="A514" s="43" t="s">
        <v>2406</v>
      </c>
      <c r="B514" s="87">
        <v>1988.9109999999998</v>
      </c>
      <c r="C514" s="43">
        <v>-8</v>
      </c>
    </row>
    <row r="515" spans="1:3" x14ac:dyDescent="0.25">
      <c r="A515" s="43" t="s">
        <v>2405</v>
      </c>
      <c r="B515" s="87">
        <v>2087</v>
      </c>
      <c r="C515" s="43">
        <v>-8</v>
      </c>
    </row>
    <row r="516" spans="1:3" x14ac:dyDescent="0.25">
      <c r="A516" s="43" t="s">
        <v>2404</v>
      </c>
      <c r="B516" s="87">
        <v>2185.0889999999999</v>
      </c>
      <c r="C516" s="43">
        <v>-9</v>
      </c>
    </row>
    <row r="517" spans="1:3" x14ac:dyDescent="0.25">
      <c r="A517" s="43" t="s">
        <v>2403</v>
      </c>
      <c r="B517" s="87">
        <v>1988.9109999999998</v>
      </c>
      <c r="C517" s="43">
        <v>-8</v>
      </c>
    </row>
    <row r="518" spans="1:3" x14ac:dyDescent="0.25">
      <c r="A518" s="43" t="s">
        <v>2402</v>
      </c>
      <c r="B518" s="87">
        <v>1988.9109999999998</v>
      </c>
      <c r="C518" s="43">
        <v>-8</v>
      </c>
    </row>
    <row r="519" spans="1:3" x14ac:dyDescent="0.25">
      <c r="A519" s="43" t="s">
        <v>2401</v>
      </c>
      <c r="B519" s="87">
        <v>1988.9109999999998</v>
      </c>
      <c r="C519" s="43">
        <v>-8</v>
      </c>
    </row>
    <row r="520" spans="1:3" x14ac:dyDescent="0.25">
      <c r="A520" s="43" t="s">
        <v>2400</v>
      </c>
      <c r="B520" s="87">
        <v>1988.9109999999998</v>
      </c>
      <c r="C520" s="43">
        <v>-8</v>
      </c>
    </row>
    <row r="521" spans="1:3" x14ac:dyDescent="0.25">
      <c r="A521" s="43" t="s">
        <v>2399</v>
      </c>
      <c r="B521" s="87">
        <v>1988.9109999999998</v>
      </c>
      <c r="C521" s="43">
        <v>-9</v>
      </c>
    </row>
    <row r="522" spans="1:3" x14ac:dyDescent="0.25">
      <c r="A522" s="43" t="s">
        <v>2399</v>
      </c>
      <c r="B522" s="87">
        <v>2087</v>
      </c>
      <c r="C522" s="43">
        <v>-9</v>
      </c>
    </row>
    <row r="523" spans="1:3" x14ac:dyDescent="0.25">
      <c r="A523" s="43" t="s">
        <v>2398</v>
      </c>
      <c r="B523" s="87">
        <v>2087</v>
      </c>
      <c r="C523" s="43">
        <v>-8</v>
      </c>
    </row>
    <row r="524" spans="1:3" x14ac:dyDescent="0.25">
      <c r="A524" s="43" t="s">
        <v>2397</v>
      </c>
      <c r="B524" s="87">
        <v>2185.0889999999999</v>
      </c>
      <c r="C524" s="43">
        <v>-9</v>
      </c>
    </row>
    <row r="525" spans="1:3" x14ac:dyDescent="0.25">
      <c r="A525" s="43" t="s">
        <v>2396</v>
      </c>
      <c r="B525" s="87">
        <v>2087</v>
      </c>
      <c r="C525" s="43">
        <v>-8</v>
      </c>
    </row>
    <row r="526" spans="1:3" x14ac:dyDescent="0.25">
      <c r="A526" s="43" t="s">
        <v>2395</v>
      </c>
      <c r="B526" s="87">
        <v>2087</v>
      </c>
      <c r="C526" s="43">
        <v>-8</v>
      </c>
    </row>
    <row r="527" spans="1:3" x14ac:dyDescent="0.25">
      <c r="A527" s="43" t="s">
        <v>2394</v>
      </c>
      <c r="B527" s="87">
        <v>2087</v>
      </c>
      <c r="C527" s="43">
        <v>-9</v>
      </c>
    </row>
    <row r="528" spans="1:3" x14ac:dyDescent="0.25">
      <c r="A528" s="43" t="s">
        <v>2393</v>
      </c>
      <c r="B528" s="87">
        <v>2185.0889999999999</v>
      </c>
      <c r="C528" s="43">
        <v>-8</v>
      </c>
    </row>
    <row r="529" spans="1:3" x14ac:dyDescent="0.25">
      <c r="A529" s="43" t="s">
        <v>2392</v>
      </c>
      <c r="B529" s="87">
        <v>1988.9109999999998</v>
      </c>
      <c r="C529" s="43">
        <v>-8</v>
      </c>
    </row>
    <row r="530" spans="1:3" x14ac:dyDescent="0.25">
      <c r="A530" s="43" t="s">
        <v>2391</v>
      </c>
      <c r="B530" s="87">
        <v>2087</v>
      </c>
      <c r="C530" s="43">
        <v>-8</v>
      </c>
    </row>
    <row r="531" spans="1:3" x14ac:dyDescent="0.25">
      <c r="A531" s="43" t="s">
        <v>2390</v>
      </c>
      <c r="B531" s="87">
        <v>1988.9109999999998</v>
      </c>
      <c r="C531" s="43">
        <v>-8</v>
      </c>
    </row>
    <row r="532" spans="1:3" x14ac:dyDescent="0.25">
      <c r="A532" s="43" t="s">
        <v>2389</v>
      </c>
      <c r="B532" s="87">
        <v>1988.9109999999998</v>
      </c>
      <c r="C532" s="43">
        <v>-8</v>
      </c>
    </row>
    <row r="533" spans="1:3" x14ac:dyDescent="0.25">
      <c r="A533" s="43" t="s">
        <v>2388</v>
      </c>
      <c r="B533" s="87">
        <v>2087</v>
      </c>
      <c r="C533" s="43">
        <v>-8</v>
      </c>
    </row>
    <row r="534" spans="1:3" x14ac:dyDescent="0.25">
      <c r="A534" s="43" t="s">
        <v>2387</v>
      </c>
      <c r="B534" s="87">
        <v>2185.0889999999999</v>
      </c>
      <c r="C534" s="43">
        <v>-9</v>
      </c>
    </row>
    <row r="535" spans="1:3" x14ac:dyDescent="0.25">
      <c r="A535" s="43" t="s">
        <v>2386</v>
      </c>
      <c r="B535" s="87">
        <v>2281.0909999999999</v>
      </c>
      <c r="C535" s="43">
        <v>-10</v>
      </c>
    </row>
    <row r="536" spans="1:3" x14ac:dyDescent="0.25">
      <c r="A536" s="43" t="s">
        <v>2385</v>
      </c>
      <c r="B536" s="87">
        <v>2087</v>
      </c>
      <c r="C536" s="43">
        <v>-8</v>
      </c>
    </row>
    <row r="537" spans="1:3" x14ac:dyDescent="0.25">
      <c r="A537" s="43" t="s">
        <v>2384</v>
      </c>
      <c r="B537" s="87">
        <v>2379.1800000000003</v>
      </c>
      <c r="C537" s="43">
        <v>-10</v>
      </c>
    </row>
    <row r="538" spans="1:3" x14ac:dyDescent="0.25">
      <c r="A538" s="43" t="s">
        <v>2383</v>
      </c>
      <c r="B538" s="87">
        <v>2087</v>
      </c>
      <c r="C538" s="43">
        <v>-8</v>
      </c>
    </row>
    <row r="539" spans="1:3" x14ac:dyDescent="0.25">
      <c r="A539" s="43" t="s">
        <v>2382</v>
      </c>
      <c r="B539" s="87">
        <v>2087</v>
      </c>
      <c r="C539" s="43">
        <v>-8</v>
      </c>
    </row>
    <row r="540" spans="1:3" x14ac:dyDescent="0.25">
      <c r="A540" s="43" t="s">
        <v>2381</v>
      </c>
      <c r="B540" s="87">
        <v>2379.1800000000003</v>
      </c>
      <c r="C540" s="43">
        <v>-10</v>
      </c>
    </row>
    <row r="541" spans="1:3" x14ac:dyDescent="0.25">
      <c r="A541" s="43" t="s">
        <v>2380</v>
      </c>
      <c r="B541" s="87">
        <v>2379.1800000000003</v>
      </c>
      <c r="C541" s="43">
        <v>-11</v>
      </c>
    </row>
    <row r="542" spans="1:3" x14ac:dyDescent="0.25">
      <c r="A542" s="43" t="s">
        <v>2379</v>
      </c>
      <c r="B542" s="87">
        <v>1988.9109999999998</v>
      </c>
      <c r="C542" s="43">
        <v>-8</v>
      </c>
    </row>
    <row r="543" spans="1:3" x14ac:dyDescent="0.25">
      <c r="A543" s="43" t="s">
        <v>2378</v>
      </c>
      <c r="B543" s="87">
        <v>2790.319</v>
      </c>
      <c r="C543" s="43">
        <v>-10</v>
      </c>
    </row>
    <row r="544" spans="1:3" x14ac:dyDescent="0.25">
      <c r="A544" s="43" t="s">
        <v>2377</v>
      </c>
      <c r="B544" s="87">
        <v>2379.1800000000003</v>
      </c>
      <c r="C544" s="43">
        <v>-10</v>
      </c>
    </row>
    <row r="545" spans="1:3" x14ac:dyDescent="0.25">
      <c r="A545" s="43" t="s">
        <v>2376</v>
      </c>
      <c r="B545" s="87">
        <v>2281.0909999999999</v>
      </c>
      <c r="C545" s="43">
        <v>-9</v>
      </c>
    </row>
    <row r="546" spans="1:3" x14ac:dyDescent="0.25">
      <c r="A546" s="43" t="s">
        <v>2375</v>
      </c>
      <c r="B546" s="87">
        <v>2185.0889999999999</v>
      </c>
      <c r="C546" s="43">
        <v>-9</v>
      </c>
    </row>
    <row r="547" spans="1:3" x14ac:dyDescent="0.25">
      <c r="A547" s="43" t="s">
        <v>2374</v>
      </c>
      <c r="B547" s="87">
        <v>2087</v>
      </c>
      <c r="C547" s="43">
        <v>-9</v>
      </c>
    </row>
    <row r="548" spans="1:3" x14ac:dyDescent="0.25">
      <c r="A548" s="43" t="s">
        <v>2373</v>
      </c>
      <c r="B548" s="87">
        <v>2087</v>
      </c>
      <c r="C548" s="43">
        <v>-9</v>
      </c>
    </row>
    <row r="549" spans="1:3" x14ac:dyDescent="0.25">
      <c r="A549" s="43" t="s">
        <v>2372</v>
      </c>
      <c r="B549" s="87">
        <v>2281.0909999999999</v>
      </c>
      <c r="C549" s="43">
        <v>-9</v>
      </c>
    </row>
    <row r="550" spans="1:3" x14ac:dyDescent="0.25">
      <c r="A550" s="43" t="s">
        <v>2371</v>
      </c>
      <c r="B550" s="87">
        <v>2281.0909999999999</v>
      </c>
      <c r="C550" s="43">
        <v>-10</v>
      </c>
    </row>
    <row r="551" spans="1:3" x14ac:dyDescent="0.25">
      <c r="A551" s="43" t="s">
        <v>2370</v>
      </c>
      <c r="B551" s="87">
        <v>2087</v>
      </c>
      <c r="C551" s="43">
        <v>-8</v>
      </c>
    </row>
    <row r="552" spans="1:3" x14ac:dyDescent="0.25">
      <c r="A552" s="43" t="s">
        <v>2369</v>
      </c>
      <c r="B552" s="87">
        <v>1988.9109999999998</v>
      </c>
      <c r="C552" s="43">
        <v>-8</v>
      </c>
    </row>
    <row r="553" spans="1:3" x14ac:dyDescent="0.25">
      <c r="A553" s="43" t="s">
        <v>2368</v>
      </c>
      <c r="B553" s="87">
        <v>2087</v>
      </c>
      <c r="C553" s="43">
        <v>-8</v>
      </c>
    </row>
    <row r="554" spans="1:3" x14ac:dyDescent="0.25">
      <c r="A554" s="43" t="s">
        <v>2367</v>
      </c>
      <c r="B554" s="87">
        <v>2379.1800000000003</v>
      </c>
      <c r="C554" s="43">
        <v>-10</v>
      </c>
    </row>
    <row r="555" spans="1:3" x14ac:dyDescent="0.25">
      <c r="A555" s="43" t="s">
        <v>2366</v>
      </c>
      <c r="B555" s="87">
        <v>1988.9109999999998</v>
      </c>
      <c r="C555" s="43">
        <v>-8</v>
      </c>
    </row>
    <row r="556" spans="1:3" x14ac:dyDescent="0.25">
      <c r="A556" s="43" t="s">
        <v>2365</v>
      </c>
      <c r="B556" s="87">
        <v>2379.1800000000003</v>
      </c>
      <c r="C556" s="43">
        <v>-10</v>
      </c>
    </row>
    <row r="557" spans="1:3" x14ac:dyDescent="0.25">
      <c r="A557" s="43" t="s">
        <v>2364</v>
      </c>
      <c r="B557" s="87">
        <v>1988.9109999999998</v>
      </c>
      <c r="C557" s="43">
        <v>-8</v>
      </c>
    </row>
    <row r="558" spans="1:3" x14ac:dyDescent="0.25">
      <c r="A558" s="43" t="s">
        <v>2363</v>
      </c>
      <c r="B558" s="87">
        <v>2087</v>
      </c>
      <c r="C558" s="43">
        <v>-8</v>
      </c>
    </row>
    <row r="559" spans="1:3" x14ac:dyDescent="0.25">
      <c r="A559" s="43" t="s">
        <v>2362</v>
      </c>
      <c r="B559" s="87">
        <v>2087</v>
      </c>
      <c r="C559" s="43">
        <v>-8</v>
      </c>
    </row>
    <row r="560" spans="1:3" x14ac:dyDescent="0.25">
      <c r="A560" s="43" t="s">
        <v>2361</v>
      </c>
      <c r="B560" s="87">
        <v>1988.9109999999998</v>
      </c>
      <c r="C560" s="43">
        <v>-8</v>
      </c>
    </row>
    <row r="561" spans="1:3" x14ac:dyDescent="0.25">
      <c r="A561" s="43" t="s">
        <v>2360</v>
      </c>
      <c r="B561" s="87">
        <v>1892.9090000000001</v>
      </c>
      <c r="C561" s="43">
        <v>-7</v>
      </c>
    </row>
    <row r="562" spans="1:3" x14ac:dyDescent="0.25">
      <c r="A562" s="43" t="s">
        <v>2359</v>
      </c>
      <c r="B562" s="87">
        <v>1988.9109999999998</v>
      </c>
      <c r="C562" s="43">
        <v>-8</v>
      </c>
    </row>
    <row r="563" spans="1:3" x14ac:dyDescent="0.25">
      <c r="A563" s="43" t="s">
        <v>2358</v>
      </c>
      <c r="B563" s="87">
        <v>2087</v>
      </c>
      <c r="C563" s="43">
        <v>-8</v>
      </c>
    </row>
    <row r="564" spans="1:3" x14ac:dyDescent="0.25">
      <c r="A564" s="43" t="s">
        <v>2357</v>
      </c>
      <c r="B564" s="87">
        <v>2087</v>
      </c>
      <c r="C564" s="43">
        <v>-8</v>
      </c>
    </row>
    <row r="565" spans="1:3" x14ac:dyDescent="0.25">
      <c r="A565" s="43" t="s">
        <v>2356</v>
      </c>
      <c r="B565" s="87">
        <v>2379.1800000000003</v>
      </c>
      <c r="C565" s="43">
        <v>-10</v>
      </c>
    </row>
    <row r="566" spans="1:3" x14ac:dyDescent="0.25">
      <c r="A566" s="43" t="s">
        <v>2355</v>
      </c>
      <c r="B566" s="87">
        <v>2281.0909999999999</v>
      </c>
      <c r="C566" s="43">
        <v>-10</v>
      </c>
    </row>
    <row r="567" spans="1:3" x14ac:dyDescent="0.25">
      <c r="A567" s="43" t="s">
        <v>2354</v>
      </c>
      <c r="B567" s="87">
        <v>2087</v>
      </c>
      <c r="C567" s="43">
        <v>-8</v>
      </c>
    </row>
    <row r="568" spans="1:3" x14ac:dyDescent="0.25">
      <c r="A568" s="43" t="s">
        <v>2353</v>
      </c>
      <c r="B568" s="87">
        <v>2185.0889999999999</v>
      </c>
      <c r="C568" s="43">
        <v>-8</v>
      </c>
    </row>
    <row r="569" spans="1:3" x14ac:dyDescent="0.25">
      <c r="A569" s="43" t="s">
        <v>2352</v>
      </c>
      <c r="B569" s="87">
        <v>2790.319</v>
      </c>
      <c r="C569" s="43">
        <v>-11</v>
      </c>
    </row>
    <row r="570" spans="1:3" x14ac:dyDescent="0.25">
      <c r="A570" s="43" t="s">
        <v>2351</v>
      </c>
      <c r="B570" s="87">
        <v>2087</v>
      </c>
      <c r="C570" s="43">
        <v>-8</v>
      </c>
    </row>
    <row r="571" spans="1:3" x14ac:dyDescent="0.25">
      <c r="A571" s="43" t="s">
        <v>2350</v>
      </c>
      <c r="B571" s="87">
        <v>2087</v>
      </c>
      <c r="C571" s="43">
        <v>-8</v>
      </c>
    </row>
    <row r="572" spans="1:3" x14ac:dyDescent="0.25">
      <c r="A572" s="43" t="s">
        <v>2349</v>
      </c>
      <c r="B572" s="87">
        <v>2087</v>
      </c>
      <c r="C572" s="43">
        <v>-8</v>
      </c>
    </row>
    <row r="573" spans="1:3" x14ac:dyDescent="0.25">
      <c r="A573" s="43" t="s">
        <v>2348</v>
      </c>
      <c r="B573" s="87">
        <v>1988.9109999999998</v>
      </c>
      <c r="C573" s="43">
        <v>-8</v>
      </c>
    </row>
    <row r="574" spans="1:3" x14ac:dyDescent="0.25">
      <c r="A574" s="43" t="s">
        <v>2347</v>
      </c>
      <c r="B574" s="87">
        <v>2087</v>
      </c>
      <c r="C574" s="43">
        <v>-8</v>
      </c>
    </row>
    <row r="575" spans="1:3" x14ac:dyDescent="0.25">
      <c r="A575" s="43" t="s">
        <v>2346</v>
      </c>
      <c r="B575" s="87">
        <v>1988.9109999999998</v>
      </c>
      <c r="C575" s="43">
        <v>-8</v>
      </c>
    </row>
    <row r="576" spans="1:3" x14ac:dyDescent="0.25">
      <c r="A576" s="43" t="s">
        <v>2345</v>
      </c>
      <c r="B576" s="87">
        <v>1988.9109999999998</v>
      </c>
      <c r="C576" s="43">
        <v>-8</v>
      </c>
    </row>
    <row r="577" spans="1:3" x14ac:dyDescent="0.25">
      <c r="A577" s="43" t="s">
        <v>2344</v>
      </c>
      <c r="B577" s="87">
        <v>1988.9109999999998</v>
      </c>
      <c r="C577" s="43">
        <v>-8</v>
      </c>
    </row>
    <row r="578" spans="1:3" x14ac:dyDescent="0.25">
      <c r="A578" s="43" t="s">
        <v>2343</v>
      </c>
      <c r="B578" s="87">
        <v>1892.9090000000001</v>
      </c>
      <c r="C578" s="43">
        <v>-7</v>
      </c>
    </row>
    <row r="579" spans="1:3" x14ac:dyDescent="0.25">
      <c r="A579" s="43" t="s">
        <v>2342</v>
      </c>
      <c r="B579" s="87">
        <v>2185.0889999999999</v>
      </c>
      <c r="C579" s="43">
        <v>-9</v>
      </c>
    </row>
    <row r="580" spans="1:3" x14ac:dyDescent="0.25">
      <c r="A580" s="43" t="s">
        <v>2341</v>
      </c>
      <c r="B580" s="87">
        <v>2281.0909999999999</v>
      </c>
      <c r="C580" s="43">
        <v>-10</v>
      </c>
    </row>
    <row r="581" spans="1:3" x14ac:dyDescent="0.25">
      <c r="A581" s="43" t="s">
        <v>2340</v>
      </c>
      <c r="B581" s="87">
        <v>2087</v>
      </c>
      <c r="C581" s="43">
        <v>-8</v>
      </c>
    </row>
    <row r="582" spans="1:3" x14ac:dyDescent="0.25">
      <c r="A582" s="43" t="s">
        <v>2339</v>
      </c>
      <c r="B582" s="87">
        <v>2087</v>
      </c>
      <c r="C582" s="43">
        <v>-9</v>
      </c>
    </row>
    <row r="583" spans="1:3" x14ac:dyDescent="0.25">
      <c r="A583" s="43" t="s">
        <v>2338</v>
      </c>
      <c r="B583" s="87">
        <v>2087</v>
      </c>
      <c r="C583" s="43">
        <v>-8</v>
      </c>
    </row>
    <row r="584" spans="1:3" x14ac:dyDescent="0.25">
      <c r="A584" s="43" t="s">
        <v>2337</v>
      </c>
      <c r="B584" s="87">
        <v>2185.0889999999999</v>
      </c>
      <c r="C584" s="43">
        <v>-8</v>
      </c>
    </row>
    <row r="585" spans="1:3" x14ac:dyDescent="0.25">
      <c r="A585" s="43" t="s">
        <v>2336</v>
      </c>
      <c r="B585" s="87">
        <v>1988.9109999999998</v>
      </c>
      <c r="C585" s="43">
        <v>-8</v>
      </c>
    </row>
    <row r="586" spans="1:3" x14ac:dyDescent="0.25">
      <c r="A586" s="43" t="s">
        <v>2335</v>
      </c>
      <c r="B586" s="87">
        <v>2087</v>
      </c>
      <c r="C586" s="43">
        <v>-9</v>
      </c>
    </row>
    <row r="587" spans="1:3" x14ac:dyDescent="0.25">
      <c r="A587" s="43" t="s">
        <v>2334</v>
      </c>
      <c r="B587" s="87">
        <v>1988.9109999999998</v>
      </c>
      <c r="C587" s="43">
        <v>-8</v>
      </c>
    </row>
    <row r="588" spans="1:3" x14ac:dyDescent="0.25">
      <c r="A588" s="43" t="s">
        <v>2333</v>
      </c>
      <c r="B588" s="87">
        <v>2185.0889999999999</v>
      </c>
      <c r="C588" s="43">
        <v>-9</v>
      </c>
    </row>
    <row r="589" spans="1:3" x14ac:dyDescent="0.25">
      <c r="A589" s="43" t="s">
        <v>2332</v>
      </c>
      <c r="B589" s="87">
        <v>2087</v>
      </c>
      <c r="C589" s="43">
        <v>-8</v>
      </c>
    </row>
    <row r="590" spans="1:3" x14ac:dyDescent="0.25">
      <c r="A590" s="43" t="s">
        <v>2331</v>
      </c>
      <c r="B590" s="87">
        <v>2185.0889999999999</v>
      </c>
      <c r="C590" s="43">
        <v>-9</v>
      </c>
    </row>
    <row r="591" spans="1:3" x14ac:dyDescent="0.25">
      <c r="A591" s="43" t="s">
        <v>2330</v>
      </c>
      <c r="B591" s="87">
        <v>2087</v>
      </c>
      <c r="C591" s="43">
        <v>-8</v>
      </c>
    </row>
    <row r="592" spans="1:3" x14ac:dyDescent="0.25">
      <c r="A592" s="43" t="s">
        <v>2329</v>
      </c>
      <c r="B592" s="87">
        <v>2087</v>
      </c>
      <c r="C592" s="43">
        <v>-8</v>
      </c>
    </row>
    <row r="593" spans="1:3" x14ac:dyDescent="0.25">
      <c r="A593" s="43" t="s">
        <v>2328</v>
      </c>
      <c r="B593" s="87">
        <v>2087</v>
      </c>
      <c r="C593" s="43">
        <v>-8</v>
      </c>
    </row>
    <row r="594" spans="1:3" x14ac:dyDescent="0.25">
      <c r="A594" s="43" t="s">
        <v>2327</v>
      </c>
      <c r="B594" s="87">
        <v>2087</v>
      </c>
      <c r="C594" s="43">
        <v>-8</v>
      </c>
    </row>
    <row r="595" spans="1:3" x14ac:dyDescent="0.25">
      <c r="A595" s="43" t="s">
        <v>2326</v>
      </c>
      <c r="B595" s="87">
        <v>2281.0909999999999</v>
      </c>
      <c r="C595" s="43">
        <v>-10</v>
      </c>
    </row>
    <row r="596" spans="1:3" x14ac:dyDescent="0.25">
      <c r="A596" s="43" t="s">
        <v>2325</v>
      </c>
      <c r="B596" s="87">
        <v>2087</v>
      </c>
      <c r="C596" s="43">
        <v>-8</v>
      </c>
    </row>
    <row r="597" spans="1:3" x14ac:dyDescent="0.25">
      <c r="A597" s="43" t="s">
        <v>2324</v>
      </c>
      <c r="B597" s="87">
        <v>2087</v>
      </c>
      <c r="C597" s="43">
        <v>-8</v>
      </c>
    </row>
    <row r="598" spans="1:3" x14ac:dyDescent="0.25">
      <c r="A598" s="43" t="s">
        <v>2323</v>
      </c>
      <c r="B598" s="87">
        <v>2087</v>
      </c>
      <c r="C598" s="43">
        <v>-8</v>
      </c>
    </row>
    <row r="599" spans="1:3" x14ac:dyDescent="0.25">
      <c r="A599" s="43" t="s">
        <v>2322</v>
      </c>
      <c r="B599" s="87">
        <v>2185.0889999999999</v>
      </c>
      <c r="C599" s="43">
        <v>-9</v>
      </c>
    </row>
    <row r="600" spans="1:3" x14ac:dyDescent="0.25">
      <c r="A600" s="43" t="s">
        <v>2321</v>
      </c>
      <c r="B600" s="87">
        <v>2087</v>
      </c>
      <c r="C600" s="43">
        <v>-8</v>
      </c>
    </row>
    <row r="601" spans="1:3" x14ac:dyDescent="0.25">
      <c r="A601" s="43" t="s">
        <v>2320</v>
      </c>
      <c r="B601" s="87">
        <v>2087</v>
      </c>
      <c r="C601" s="43">
        <v>-8</v>
      </c>
    </row>
    <row r="602" spans="1:3" x14ac:dyDescent="0.25">
      <c r="A602" s="43" t="s">
        <v>2319</v>
      </c>
      <c r="B602" s="87">
        <v>2961.453</v>
      </c>
      <c r="C602" s="43">
        <v>-12</v>
      </c>
    </row>
    <row r="603" spans="1:3" x14ac:dyDescent="0.25">
      <c r="A603" s="43" t="s">
        <v>2318</v>
      </c>
      <c r="B603" s="87">
        <v>2087</v>
      </c>
      <c r="C603" s="43">
        <v>-8</v>
      </c>
    </row>
    <row r="604" spans="1:3" x14ac:dyDescent="0.25">
      <c r="A604" s="43" t="s">
        <v>2317</v>
      </c>
      <c r="B604" s="87">
        <v>2087</v>
      </c>
      <c r="C604" s="43">
        <v>-8</v>
      </c>
    </row>
    <row r="605" spans="1:3" x14ac:dyDescent="0.25">
      <c r="A605" s="43" t="s">
        <v>2316</v>
      </c>
      <c r="B605" s="87">
        <v>1988.9109999999998</v>
      </c>
      <c r="C605" s="43">
        <v>-8</v>
      </c>
    </row>
    <row r="606" spans="1:3" x14ac:dyDescent="0.25">
      <c r="A606" s="43" t="s">
        <v>2315</v>
      </c>
      <c r="B606" s="87">
        <v>1988.9109999999998</v>
      </c>
      <c r="C606" s="43">
        <v>-8</v>
      </c>
    </row>
    <row r="607" spans="1:3" x14ac:dyDescent="0.25">
      <c r="A607" s="43" t="s">
        <v>2314</v>
      </c>
      <c r="B607" s="87">
        <v>1988.9109999999998</v>
      </c>
      <c r="C607" s="43">
        <v>-8</v>
      </c>
    </row>
    <row r="608" spans="1:3" x14ac:dyDescent="0.25">
      <c r="A608" s="43" t="s">
        <v>2313</v>
      </c>
      <c r="B608" s="87">
        <v>2281.0909999999999</v>
      </c>
      <c r="C608" s="43">
        <v>-9</v>
      </c>
    </row>
    <row r="609" spans="1:3" x14ac:dyDescent="0.25">
      <c r="A609" s="43" t="s">
        <v>2312</v>
      </c>
      <c r="B609" s="87">
        <v>1988.9109999999998</v>
      </c>
      <c r="C609" s="43">
        <v>-8</v>
      </c>
    </row>
    <row r="610" spans="1:3" x14ac:dyDescent="0.25">
      <c r="A610" s="43" t="s">
        <v>2311</v>
      </c>
      <c r="B610" s="87">
        <v>2185.0889999999999</v>
      </c>
      <c r="C610" s="43">
        <v>-9</v>
      </c>
    </row>
    <row r="611" spans="1:3" x14ac:dyDescent="0.25">
      <c r="A611" s="43" t="s">
        <v>2310</v>
      </c>
      <c r="B611" s="87">
        <v>2281.0909999999999</v>
      </c>
      <c r="C611" s="43">
        <v>-10</v>
      </c>
    </row>
    <row r="612" spans="1:3" x14ac:dyDescent="0.25">
      <c r="A612" s="43" t="s">
        <v>2309</v>
      </c>
      <c r="B612" s="87">
        <v>2087</v>
      </c>
      <c r="C612" s="43">
        <v>-8</v>
      </c>
    </row>
    <row r="613" spans="1:3" x14ac:dyDescent="0.25">
      <c r="A613" s="43" t="s">
        <v>2308</v>
      </c>
      <c r="B613" s="87">
        <v>2087</v>
      </c>
      <c r="C613" s="43">
        <v>-8</v>
      </c>
    </row>
    <row r="614" spans="1:3" x14ac:dyDescent="0.25">
      <c r="A614" s="43" t="s">
        <v>2307</v>
      </c>
      <c r="B614" s="87">
        <v>2087</v>
      </c>
      <c r="C614" s="43">
        <v>-8</v>
      </c>
    </row>
    <row r="615" spans="1:3" x14ac:dyDescent="0.25">
      <c r="A615" s="43" t="s">
        <v>2306</v>
      </c>
      <c r="B615" s="87">
        <v>2281.0909999999999</v>
      </c>
      <c r="C615" s="43">
        <v>-9</v>
      </c>
    </row>
    <row r="616" spans="1:3" x14ac:dyDescent="0.25">
      <c r="A616" s="43" t="s">
        <v>2305</v>
      </c>
      <c r="B616" s="87">
        <v>2087</v>
      </c>
      <c r="C616" s="43">
        <v>-8</v>
      </c>
    </row>
    <row r="617" spans="1:3" x14ac:dyDescent="0.25">
      <c r="A617" s="43" t="s">
        <v>2304</v>
      </c>
      <c r="B617" s="87">
        <v>2379.1800000000003</v>
      </c>
      <c r="C617" s="43">
        <v>-10</v>
      </c>
    </row>
    <row r="618" spans="1:3" x14ac:dyDescent="0.25">
      <c r="A618" s="43" t="s">
        <v>2303</v>
      </c>
      <c r="B618" s="87">
        <v>2185.0889999999999</v>
      </c>
      <c r="C618" s="43">
        <v>-9</v>
      </c>
    </row>
    <row r="619" spans="1:3" x14ac:dyDescent="0.25">
      <c r="A619" s="43" t="s">
        <v>2302</v>
      </c>
      <c r="B619" s="87">
        <v>2087</v>
      </c>
      <c r="C619" s="43">
        <v>-8</v>
      </c>
    </row>
    <row r="620" spans="1:3" x14ac:dyDescent="0.25">
      <c r="A620" s="43" t="s">
        <v>2301</v>
      </c>
      <c r="B620" s="87">
        <v>2379.1800000000003</v>
      </c>
      <c r="C620" s="43">
        <v>-10</v>
      </c>
    </row>
    <row r="621" spans="1:3" x14ac:dyDescent="0.25">
      <c r="A621" s="43" t="s">
        <v>2300</v>
      </c>
      <c r="B621" s="87">
        <v>2087</v>
      </c>
      <c r="C621" s="43">
        <v>-8</v>
      </c>
    </row>
    <row r="622" spans="1:3" x14ac:dyDescent="0.25">
      <c r="A622" s="43" t="s">
        <v>2299</v>
      </c>
      <c r="B622" s="87">
        <v>2087</v>
      </c>
      <c r="C622" s="43">
        <v>-8</v>
      </c>
    </row>
    <row r="623" spans="1:3" x14ac:dyDescent="0.25">
      <c r="A623" s="43" t="s">
        <v>2298</v>
      </c>
      <c r="B623" s="87">
        <v>2087</v>
      </c>
      <c r="C623" s="43">
        <v>-8</v>
      </c>
    </row>
    <row r="624" spans="1:3" x14ac:dyDescent="0.25">
      <c r="A624" s="43" t="s">
        <v>2297</v>
      </c>
      <c r="B624" s="87">
        <v>2087</v>
      </c>
      <c r="C624" s="43">
        <v>-8</v>
      </c>
    </row>
    <row r="625" spans="1:3" x14ac:dyDescent="0.25">
      <c r="A625" s="43" t="s">
        <v>2296</v>
      </c>
      <c r="B625" s="87">
        <v>2379.1800000000003</v>
      </c>
      <c r="C625" s="43">
        <v>-10</v>
      </c>
    </row>
    <row r="626" spans="1:3" x14ac:dyDescent="0.25">
      <c r="A626" s="43" t="s">
        <v>2295</v>
      </c>
      <c r="B626" s="87">
        <v>2281.0909999999999</v>
      </c>
      <c r="C626" s="43">
        <v>-10</v>
      </c>
    </row>
    <row r="627" spans="1:3" x14ac:dyDescent="0.25">
      <c r="A627" s="43" t="s">
        <v>2294</v>
      </c>
      <c r="B627" s="87">
        <v>2185.0889999999999</v>
      </c>
      <c r="C627" s="43">
        <v>-9</v>
      </c>
    </row>
    <row r="628" spans="1:3" x14ac:dyDescent="0.25">
      <c r="A628" s="43" t="s">
        <v>2293</v>
      </c>
      <c r="B628" s="87">
        <v>2548.2270000000003</v>
      </c>
      <c r="C628" s="43">
        <v>-11</v>
      </c>
    </row>
    <row r="629" spans="1:3" x14ac:dyDescent="0.25">
      <c r="A629" s="43" t="s">
        <v>2292</v>
      </c>
      <c r="B629" s="87">
        <v>2379.1800000000003</v>
      </c>
      <c r="C629" s="43">
        <v>-10</v>
      </c>
    </row>
    <row r="630" spans="1:3" x14ac:dyDescent="0.25">
      <c r="A630" s="43" t="s">
        <v>2291</v>
      </c>
      <c r="B630" s="87">
        <v>2087</v>
      </c>
      <c r="C630" s="43">
        <v>-8</v>
      </c>
    </row>
    <row r="631" spans="1:3" x14ac:dyDescent="0.25">
      <c r="A631" s="43" t="s">
        <v>2290</v>
      </c>
      <c r="B631" s="87">
        <v>2087</v>
      </c>
      <c r="C631" s="43">
        <v>-8</v>
      </c>
    </row>
    <row r="632" spans="1:3" x14ac:dyDescent="0.25">
      <c r="A632" s="43" t="s">
        <v>2289</v>
      </c>
      <c r="B632" s="87">
        <v>2087</v>
      </c>
      <c r="C632" s="43">
        <v>-8</v>
      </c>
    </row>
    <row r="633" spans="1:3" x14ac:dyDescent="0.25">
      <c r="A633" s="43" t="s">
        <v>2288</v>
      </c>
      <c r="B633" s="87">
        <v>2281.0909999999999</v>
      </c>
      <c r="C633" s="43">
        <v>-9</v>
      </c>
    </row>
    <row r="634" spans="1:3" x14ac:dyDescent="0.25">
      <c r="A634" s="43" t="s">
        <v>2287</v>
      </c>
      <c r="B634" s="87">
        <v>2281.0909999999999</v>
      </c>
      <c r="C634" s="43">
        <v>-10</v>
      </c>
    </row>
    <row r="635" spans="1:3" x14ac:dyDescent="0.25">
      <c r="A635" s="43" t="s">
        <v>2286</v>
      </c>
      <c r="B635" s="87">
        <v>2087</v>
      </c>
      <c r="C635" s="43">
        <v>-8</v>
      </c>
    </row>
    <row r="636" spans="1:3" x14ac:dyDescent="0.25">
      <c r="A636" s="43" t="s">
        <v>2285</v>
      </c>
      <c r="B636" s="87">
        <v>2185.0889999999999</v>
      </c>
      <c r="C636" s="43">
        <v>-9</v>
      </c>
    </row>
    <row r="637" spans="1:3" x14ac:dyDescent="0.25">
      <c r="A637" s="43" t="s">
        <v>2284</v>
      </c>
      <c r="B637" s="87">
        <v>2185.0889999999999</v>
      </c>
      <c r="C637" s="43">
        <v>-8</v>
      </c>
    </row>
    <row r="638" spans="1:3" x14ac:dyDescent="0.25">
      <c r="A638" s="43" t="s">
        <v>2283</v>
      </c>
      <c r="B638" s="87">
        <v>1988.9109999999998</v>
      </c>
      <c r="C638" s="43">
        <v>-8</v>
      </c>
    </row>
    <row r="639" spans="1:3" x14ac:dyDescent="0.25">
      <c r="A639" s="43" t="s">
        <v>2282</v>
      </c>
      <c r="B639" s="87">
        <v>2087</v>
      </c>
      <c r="C639" s="43">
        <v>-8</v>
      </c>
    </row>
    <row r="640" spans="1:3" x14ac:dyDescent="0.25">
      <c r="A640" s="43" t="s">
        <v>2281</v>
      </c>
      <c r="B640" s="87">
        <v>2087</v>
      </c>
      <c r="C640" s="43">
        <v>-8</v>
      </c>
    </row>
    <row r="641" spans="1:3" x14ac:dyDescent="0.25">
      <c r="A641" s="43" t="s">
        <v>2280</v>
      </c>
      <c r="B641" s="87">
        <v>1988.9109999999998</v>
      </c>
      <c r="C641" s="43">
        <v>-8</v>
      </c>
    </row>
    <row r="642" spans="1:3" x14ac:dyDescent="0.25">
      <c r="A642" s="43" t="s">
        <v>2279</v>
      </c>
      <c r="B642" s="87">
        <v>2281.0909999999999</v>
      </c>
      <c r="C642" s="43">
        <v>-9</v>
      </c>
    </row>
    <row r="643" spans="1:3" x14ac:dyDescent="0.25">
      <c r="A643" s="43" t="s">
        <v>2278</v>
      </c>
      <c r="B643" s="87">
        <v>2087</v>
      </c>
      <c r="C643" s="43">
        <v>-8</v>
      </c>
    </row>
    <row r="644" spans="1:3" x14ac:dyDescent="0.25">
      <c r="A644" s="43" t="s">
        <v>2277</v>
      </c>
      <c r="B644" s="87">
        <v>2087</v>
      </c>
      <c r="C644" s="43">
        <v>-8</v>
      </c>
    </row>
    <row r="645" spans="1:3" x14ac:dyDescent="0.25">
      <c r="A645" s="43" t="s">
        <v>2276</v>
      </c>
      <c r="B645" s="87">
        <v>2087</v>
      </c>
      <c r="C645" s="43">
        <v>-9</v>
      </c>
    </row>
    <row r="646" spans="1:3" x14ac:dyDescent="0.25">
      <c r="A646" s="43" t="s">
        <v>2275</v>
      </c>
      <c r="B646" s="87">
        <v>2087</v>
      </c>
      <c r="C646" s="43">
        <v>-8</v>
      </c>
    </row>
    <row r="647" spans="1:3" x14ac:dyDescent="0.25">
      <c r="A647" s="43" t="s">
        <v>2274</v>
      </c>
      <c r="B647" s="87">
        <v>2087</v>
      </c>
      <c r="C647" s="43">
        <v>-8</v>
      </c>
    </row>
    <row r="648" spans="1:3" x14ac:dyDescent="0.25">
      <c r="A648" s="43" t="s">
        <v>2273</v>
      </c>
      <c r="B648" s="87">
        <v>2087</v>
      </c>
      <c r="C648" s="43">
        <v>-8</v>
      </c>
    </row>
    <row r="649" spans="1:3" x14ac:dyDescent="0.25">
      <c r="A649" s="43" t="s">
        <v>2272</v>
      </c>
      <c r="B649" s="87">
        <v>2185.0889999999999</v>
      </c>
      <c r="C649" s="43">
        <v>-9</v>
      </c>
    </row>
    <row r="650" spans="1:3" x14ac:dyDescent="0.25">
      <c r="A650" s="43" t="s">
        <v>2271</v>
      </c>
      <c r="B650" s="87">
        <v>2185.0889999999999</v>
      </c>
      <c r="C650" s="43">
        <v>-8</v>
      </c>
    </row>
    <row r="651" spans="1:3" x14ac:dyDescent="0.25">
      <c r="A651" s="43" t="s">
        <v>2270</v>
      </c>
      <c r="B651" s="87">
        <v>2185.0889999999999</v>
      </c>
      <c r="C651" s="43">
        <v>-8</v>
      </c>
    </row>
    <row r="652" spans="1:3" x14ac:dyDescent="0.25">
      <c r="A652" s="43" t="s">
        <v>2269</v>
      </c>
      <c r="B652" s="87">
        <v>2548.2270000000003</v>
      </c>
      <c r="C652" s="43">
        <v>-11</v>
      </c>
    </row>
    <row r="653" spans="1:3" x14ac:dyDescent="0.25">
      <c r="A653" s="43" t="s">
        <v>2268</v>
      </c>
      <c r="B653" s="87">
        <v>2379.1800000000003</v>
      </c>
      <c r="C653" s="43">
        <v>-10</v>
      </c>
    </row>
    <row r="654" spans="1:3" x14ac:dyDescent="0.25">
      <c r="A654" s="43" t="s">
        <v>2267</v>
      </c>
      <c r="B654" s="87">
        <v>2087</v>
      </c>
      <c r="C654" s="43">
        <v>-8</v>
      </c>
    </row>
    <row r="655" spans="1:3" x14ac:dyDescent="0.25">
      <c r="A655" s="43" t="s">
        <v>2266</v>
      </c>
      <c r="B655" s="87">
        <v>1988.9109999999998</v>
      </c>
      <c r="C655" s="43">
        <v>-8</v>
      </c>
    </row>
    <row r="656" spans="1:3" x14ac:dyDescent="0.25">
      <c r="A656" s="43" t="s">
        <v>2265</v>
      </c>
      <c r="B656" s="87">
        <v>2087</v>
      </c>
      <c r="C656" s="43">
        <v>-8</v>
      </c>
    </row>
    <row r="657" spans="1:3" x14ac:dyDescent="0.25">
      <c r="A657" s="43" t="s">
        <v>2264</v>
      </c>
      <c r="B657" s="87">
        <v>2185.0889999999999</v>
      </c>
      <c r="C657" s="43">
        <v>-8</v>
      </c>
    </row>
    <row r="658" spans="1:3" x14ac:dyDescent="0.25">
      <c r="A658" s="43" t="s">
        <v>2263</v>
      </c>
      <c r="B658" s="87">
        <v>2548.2270000000003</v>
      </c>
      <c r="C658" s="43">
        <v>-10</v>
      </c>
    </row>
    <row r="659" spans="1:3" x14ac:dyDescent="0.25">
      <c r="A659" s="43" t="s">
        <v>2262</v>
      </c>
      <c r="B659" s="87">
        <v>2281.0909999999999</v>
      </c>
      <c r="C659" s="43">
        <v>-9</v>
      </c>
    </row>
    <row r="660" spans="1:3" x14ac:dyDescent="0.25">
      <c r="A660" s="43" t="s">
        <v>2261</v>
      </c>
      <c r="B660" s="87">
        <v>2281.0909999999999</v>
      </c>
      <c r="C660" s="43">
        <v>-10</v>
      </c>
    </row>
    <row r="661" spans="1:3" x14ac:dyDescent="0.25">
      <c r="A661" s="43" t="s">
        <v>2260</v>
      </c>
      <c r="B661" s="87">
        <v>2087</v>
      </c>
      <c r="C661" s="43">
        <v>-8</v>
      </c>
    </row>
    <row r="662" spans="1:3" x14ac:dyDescent="0.25">
      <c r="A662" s="43" t="s">
        <v>2259</v>
      </c>
      <c r="B662" s="87">
        <v>2087</v>
      </c>
      <c r="C662" s="43">
        <v>-8</v>
      </c>
    </row>
    <row r="663" spans="1:3" x14ac:dyDescent="0.25">
      <c r="A663" s="43" t="s">
        <v>2258</v>
      </c>
      <c r="B663" s="87">
        <v>2087</v>
      </c>
      <c r="C663" s="43">
        <v>-8</v>
      </c>
    </row>
    <row r="664" spans="1:3" x14ac:dyDescent="0.25">
      <c r="A664" s="43" t="s">
        <v>2257</v>
      </c>
      <c r="B664" s="87">
        <v>1988.9109999999998</v>
      </c>
      <c r="C664" s="43">
        <v>-8</v>
      </c>
    </row>
    <row r="665" spans="1:3" x14ac:dyDescent="0.25">
      <c r="A665" s="43" t="s">
        <v>2256</v>
      </c>
      <c r="B665" s="87">
        <v>2087</v>
      </c>
      <c r="C665" s="43">
        <v>-8</v>
      </c>
    </row>
    <row r="666" spans="1:3" x14ac:dyDescent="0.25">
      <c r="A666" s="43" t="s">
        <v>2255</v>
      </c>
      <c r="B666" s="87">
        <v>2281.0909999999999</v>
      </c>
      <c r="C666" s="43">
        <v>-10</v>
      </c>
    </row>
    <row r="667" spans="1:3" x14ac:dyDescent="0.25">
      <c r="A667" s="43" t="s">
        <v>2254</v>
      </c>
      <c r="B667" s="87">
        <v>2379.1800000000003</v>
      </c>
      <c r="C667" s="43">
        <v>-10</v>
      </c>
    </row>
    <row r="668" spans="1:3" x14ac:dyDescent="0.25">
      <c r="A668" s="43" t="s">
        <v>2253</v>
      </c>
      <c r="B668" s="87">
        <v>2087</v>
      </c>
      <c r="C668" s="43">
        <v>-8</v>
      </c>
    </row>
    <row r="669" spans="1:3" x14ac:dyDescent="0.25">
      <c r="A669" s="43" t="s">
        <v>2252</v>
      </c>
      <c r="B669" s="87">
        <v>2379.1800000000003</v>
      </c>
      <c r="C669" s="43">
        <v>-10</v>
      </c>
    </row>
    <row r="670" spans="1:3" x14ac:dyDescent="0.25">
      <c r="A670" s="43" t="s">
        <v>2251</v>
      </c>
      <c r="B670" s="87">
        <v>2185.0889999999999</v>
      </c>
      <c r="C670" s="43">
        <v>-9</v>
      </c>
    </row>
    <row r="671" spans="1:3" x14ac:dyDescent="0.25">
      <c r="A671" s="43" t="s">
        <v>2250</v>
      </c>
      <c r="B671" s="87">
        <v>2281.0909999999999</v>
      </c>
      <c r="C671" s="43">
        <v>-10</v>
      </c>
    </row>
    <row r="672" spans="1:3" x14ac:dyDescent="0.25">
      <c r="A672" s="43" t="s">
        <v>2249</v>
      </c>
      <c r="B672" s="87">
        <v>2185.0889999999999</v>
      </c>
      <c r="C672" s="43">
        <v>-9</v>
      </c>
    </row>
    <row r="673" spans="1:3" x14ac:dyDescent="0.25">
      <c r="A673" s="43" t="s">
        <v>2248</v>
      </c>
      <c r="B673" s="87">
        <v>2185.0889999999999</v>
      </c>
      <c r="C673" s="43">
        <v>-9</v>
      </c>
    </row>
    <row r="674" spans="1:3" x14ac:dyDescent="0.25">
      <c r="A674" s="43" t="s">
        <v>2247</v>
      </c>
      <c r="B674" s="87">
        <v>2379.1800000000003</v>
      </c>
      <c r="C674" s="43">
        <v>-10</v>
      </c>
    </row>
    <row r="675" spans="1:3" x14ac:dyDescent="0.25">
      <c r="A675" s="43" t="s">
        <v>2246</v>
      </c>
      <c r="B675" s="87">
        <v>2379.1800000000003</v>
      </c>
      <c r="C675" s="43">
        <v>-10</v>
      </c>
    </row>
    <row r="676" spans="1:3" x14ac:dyDescent="0.25">
      <c r="A676" s="43" t="s">
        <v>2245</v>
      </c>
      <c r="B676" s="87">
        <v>2087</v>
      </c>
      <c r="C676" s="43">
        <v>-9</v>
      </c>
    </row>
    <row r="677" spans="1:3" x14ac:dyDescent="0.25">
      <c r="A677" s="43" t="s">
        <v>2244</v>
      </c>
      <c r="B677" s="87">
        <v>2185.0889999999999</v>
      </c>
      <c r="C677" s="43">
        <v>-9</v>
      </c>
    </row>
    <row r="678" spans="1:3" x14ac:dyDescent="0.25">
      <c r="A678" s="43" t="s">
        <v>2243</v>
      </c>
      <c r="B678" s="87">
        <v>2281.0909999999999</v>
      </c>
      <c r="C678" s="43">
        <v>-9</v>
      </c>
    </row>
    <row r="679" spans="1:3" x14ac:dyDescent="0.25">
      <c r="A679" s="43" t="s">
        <v>2242</v>
      </c>
      <c r="B679" s="87">
        <v>2185.0889999999999</v>
      </c>
      <c r="C679" s="43">
        <v>-9</v>
      </c>
    </row>
    <row r="680" spans="1:3" x14ac:dyDescent="0.25">
      <c r="A680" s="43" t="s">
        <v>2241</v>
      </c>
      <c r="B680" s="87">
        <v>2961.453</v>
      </c>
      <c r="C680" s="43">
        <v>-11</v>
      </c>
    </row>
    <row r="681" spans="1:3" x14ac:dyDescent="0.25">
      <c r="A681" s="43" t="s">
        <v>2240</v>
      </c>
      <c r="B681" s="87">
        <v>2790.319</v>
      </c>
      <c r="C681" s="43">
        <v>-12</v>
      </c>
    </row>
    <row r="682" spans="1:3" x14ac:dyDescent="0.25">
      <c r="A682" s="43" t="s">
        <v>2239</v>
      </c>
      <c r="B682" s="87">
        <v>2790.319</v>
      </c>
      <c r="C682" s="43">
        <v>-11</v>
      </c>
    </row>
    <row r="683" spans="1:3" x14ac:dyDescent="0.25">
      <c r="A683" s="43" t="s">
        <v>2238</v>
      </c>
      <c r="B683" s="87">
        <v>2185.0889999999999</v>
      </c>
      <c r="C683" s="43">
        <v>-8</v>
      </c>
    </row>
    <row r="684" spans="1:3" x14ac:dyDescent="0.25">
      <c r="A684" s="43" t="s">
        <v>2237</v>
      </c>
      <c r="B684" s="87">
        <v>2185.0889999999999</v>
      </c>
      <c r="C684" s="43">
        <v>-9</v>
      </c>
    </row>
    <row r="685" spans="1:3" x14ac:dyDescent="0.25">
      <c r="A685" s="43" t="s">
        <v>2236</v>
      </c>
      <c r="B685" s="87">
        <v>2379.1800000000003</v>
      </c>
      <c r="C685" s="43">
        <v>-10</v>
      </c>
    </row>
    <row r="686" spans="1:3" x14ac:dyDescent="0.25">
      <c r="A686" s="43" t="s">
        <v>2235</v>
      </c>
      <c r="B686" s="87">
        <v>2087</v>
      </c>
      <c r="C686" s="43">
        <v>-9</v>
      </c>
    </row>
    <row r="687" spans="1:3" x14ac:dyDescent="0.25">
      <c r="A687" s="43" t="s">
        <v>2234</v>
      </c>
      <c r="B687" s="87">
        <v>2281.0909999999999</v>
      </c>
      <c r="C687" s="43">
        <v>-9</v>
      </c>
    </row>
    <row r="688" spans="1:3" x14ac:dyDescent="0.25">
      <c r="A688" s="43" t="s">
        <v>2233</v>
      </c>
      <c r="B688" s="87">
        <v>2185.0889999999999</v>
      </c>
      <c r="C688" s="43">
        <v>-9</v>
      </c>
    </row>
    <row r="689" spans="1:3" x14ac:dyDescent="0.25">
      <c r="A689" s="43" t="s">
        <v>2232</v>
      </c>
      <c r="B689" s="87">
        <v>2379.1800000000003</v>
      </c>
      <c r="C689" s="43">
        <v>-10</v>
      </c>
    </row>
    <row r="690" spans="1:3" x14ac:dyDescent="0.25">
      <c r="A690" s="43" t="s">
        <v>2231</v>
      </c>
      <c r="B690" s="87">
        <v>2379.1800000000003</v>
      </c>
      <c r="C690" s="43">
        <v>-10</v>
      </c>
    </row>
    <row r="691" spans="1:3" x14ac:dyDescent="0.25">
      <c r="A691" s="43" t="s">
        <v>2230</v>
      </c>
      <c r="B691" s="87">
        <v>2185.0889999999999</v>
      </c>
      <c r="C691" s="43">
        <v>-8</v>
      </c>
    </row>
    <row r="692" spans="1:3" x14ac:dyDescent="0.25">
      <c r="A692" s="43" t="s">
        <v>2229</v>
      </c>
      <c r="B692" s="87">
        <v>2185.0889999999999</v>
      </c>
      <c r="C692" s="43">
        <v>-9</v>
      </c>
    </row>
    <row r="693" spans="1:3" x14ac:dyDescent="0.25">
      <c r="A693" s="43" t="s">
        <v>2228</v>
      </c>
      <c r="B693" s="87">
        <v>2379.1800000000003</v>
      </c>
      <c r="C693" s="43">
        <v>-10</v>
      </c>
    </row>
    <row r="694" spans="1:3" x14ac:dyDescent="0.25">
      <c r="A694" s="43" t="s">
        <v>2227</v>
      </c>
      <c r="B694" s="87">
        <v>2379.1800000000003</v>
      </c>
      <c r="C694" s="43">
        <v>-10</v>
      </c>
    </row>
    <row r="695" spans="1:3" x14ac:dyDescent="0.25">
      <c r="A695" s="43" t="s">
        <v>2226</v>
      </c>
      <c r="B695" s="87">
        <v>2185.0889999999999</v>
      </c>
      <c r="C695" s="43">
        <v>-9</v>
      </c>
    </row>
    <row r="696" spans="1:3" x14ac:dyDescent="0.25">
      <c r="A696" s="43" t="s">
        <v>2225</v>
      </c>
      <c r="B696" s="87">
        <v>2185.0889999999999</v>
      </c>
      <c r="C696" s="43">
        <v>-9</v>
      </c>
    </row>
    <row r="697" spans="1:3" x14ac:dyDescent="0.25">
      <c r="A697" s="43" t="s">
        <v>2224</v>
      </c>
      <c r="B697" s="87">
        <v>2548.2270000000003</v>
      </c>
      <c r="C697" s="43">
        <v>-11</v>
      </c>
    </row>
    <row r="698" spans="1:3" x14ac:dyDescent="0.25">
      <c r="A698" s="43" t="s">
        <v>2223</v>
      </c>
      <c r="B698" s="87">
        <v>2281.0909999999999</v>
      </c>
      <c r="C698" s="43">
        <v>-10</v>
      </c>
    </row>
    <row r="699" spans="1:3" x14ac:dyDescent="0.25">
      <c r="A699" s="43" t="s">
        <v>2222</v>
      </c>
      <c r="B699" s="87">
        <v>2281.0909999999999</v>
      </c>
      <c r="C699" s="43">
        <v>-9</v>
      </c>
    </row>
    <row r="700" spans="1:3" x14ac:dyDescent="0.25">
      <c r="A700" s="43" t="s">
        <v>2221</v>
      </c>
      <c r="B700" s="87">
        <v>2281.0909999999999</v>
      </c>
      <c r="C700" s="43">
        <v>-9</v>
      </c>
    </row>
    <row r="701" spans="1:3" x14ac:dyDescent="0.25">
      <c r="A701" s="43" t="s">
        <v>2220</v>
      </c>
      <c r="B701" s="87">
        <v>2281.0909999999999</v>
      </c>
      <c r="C701" s="43">
        <v>-9</v>
      </c>
    </row>
    <row r="702" spans="1:3" x14ac:dyDescent="0.25">
      <c r="A702" s="43" t="s">
        <v>2219</v>
      </c>
      <c r="B702" s="87">
        <v>2281.0909999999999</v>
      </c>
      <c r="C702" s="43">
        <v>-9</v>
      </c>
    </row>
    <row r="703" spans="1:3" x14ac:dyDescent="0.25">
      <c r="A703" s="43" t="s">
        <v>2218</v>
      </c>
      <c r="B703" s="87">
        <v>2087</v>
      </c>
      <c r="C703" s="43">
        <v>-8</v>
      </c>
    </row>
    <row r="704" spans="1:3" x14ac:dyDescent="0.25">
      <c r="A704" s="43" t="s">
        <v>2217</v>
      </c>
      <c r="B704" s="87">
        <v>2281.0909999999999</v>
      </c>
      <c r="C704" s="43">
        <v>-10</v>
      </c>
    </row>
    <row r="705" spans="1:3" x14ac:dyDescent="0.25">
      <c r="A705" s="43" t="s">
        <v>2216</v>
      </c>
      <c r="B705" s="87">
        <v>2185.0889999999999</v>
      </c>
      <c r="C705" s="43">
        <v>-9</v>
      </c>
    </row>
    <row r="706" spans="1:3" x14ac:dyDescent="0.25">
      <c r="A706" s="43" t="s">
        <v>2215</v>
      </c>
      <c r="B706" s="87">
        <v>2087</v>
      </c>
      <c r="C706" s="43">
        <v>-8</v>
      </c>
    </row>
    <row r="707" spans="1:3" x14ac:dyDescent="0.25">
      <c r="A707" s="43" t="s">
        <v>2214</v>
      </c>
      <c r="B707" s="87">
        <v>2185.0889999999999</v>
      </c>
      <c r="C707" s="43">
        <v>-9</v>
      </c>
    </row>
    <row r="708" spans="1:3" x14ac:dyDescent="0.25">
      <c r="A708" s="43" t="s">
        <v>2213</v>
      </c>
      <c r="B708" s="87">
        <v>2281.0909999999999</v>
      </c>
      <c r="C708" s="43">
        <v>-10</v>
      </c>
    </row>
    <row r="709" spans="1:3" x14ac:dyDescent="0.25">
      <c r="A709" s="43" t="s">
        <v>2212</v>
      </c>
      <c r="B709" s="87">
        <v>2281.0909999999999</v>
      </c>
      <c r="C709" s="43">
        <v>-9</v>
      </c>
    </row>
    <row r="710" spans="1:3" x14ac:dyDescent="0.25">
      <c r="A710" s="43" t="s">
        <v>2211</v>
      </c>
      <c r="B710" s="87">
        <v>2281.0909999999999</v>
      </c>
      <c r="C710" s="43">
        <v>-10</v>
      </c>
    </row>
    <row r="711" spans="1:3" x14ac:dyDescent="0.25">
      <c r="A711" s="43" t="s">
        <v>2210</v>
      </c>
      <c r="B711" s="87">
        <v>2548.2270000000003</v>
      </c>
      <c r="C711" s="43">
        <v>-10</v>
      </c>
    </row>
    <row r="712" spans="1:3" x14ac:dyDescent="0.25">
      <c r="A712" s="43" t="s">
        <v>2209</v>
      </c>
      <c r="B712" s="87">
        <v>2281.0909999999999</v>
      </c>
      <c r="C712" s="43">
        <v>-9</v>
      </c>
    </row>
    <row r="713" spans="1:3" x14ac:dyDescent="0.25">
      <c r="A713" s="43" t="s">
        <v>2208</v>
      </c>
      <c r="B713" s="87">
        <v>2281.0909999999999</v>
      </c>
      <c r="C713" s="43">
        <v>-10</v>
      </c>
    </row>
    <row r="714" spans="1:3" x14ac:dyDescent="0.25">
      <c r="A714" s="43" t="s">
        <v>2207</v>
      </c>
      <c r="B714" s="87">
        <v>2379.1800000000003</v>
      </c>
      <c r="C714" s="43">
        <v>-10</v>
      </c>
    </row>
    <row r="715" spans="1:3" x14ac:dyDescent="0.25">
      <c r="A715" s="43" t="s">
        <v>2206</v>
      </c>
      <c r="B715" s="87">
        <v>2185.0889999999999</v>
      </c>
      <c r="C715" s="43">
        <v>-8</v>
      </c>
    </row>
    <row r="716" spans="1:3" x14ac:dyDescent="0.25">
      <c r="A716" s="43" t="s">
        <v>2205</v>
      </c>
      <c r="B716" s="87">
        <v>2185.0889999999999</v>
      </c>
      <c r="C716" s="43">
        <v>-9</v>
      </c>
    </row>
    <row r="717" spans="1:3" x14ac:dyDescent="0.25">
      <c r="A717" s="43" t="s">
        <v>2204</v>
      </c>
      <c r="B717" s="87">
        <v>2185.0889999999999</v>
      </c>
      <c r="C717" s="43">
        <v>-9</v>
      </c>
    </row>
    <row r="718" spans="1:3" x14ac:dyDescent="0.25">
      <c r="A718" s="43" t="s">
        <v>2203</v>
      </c>
      <c r="B718" s="87">
        <v>2281.0909999999999</v>
      </c>
      <c r="C718" s="43">
        <v>-9</v>
      </c>
    </row>
    <row r="719" spans="1:3" x14ac:dyDescent="0.25">
      <c r="A719" s="43" t="s">
        <v>2202</v>
      </c>
      <c r="B719" s="87">
        <v>2548.2270000000003</v>
      </c>
      <c r="C719" s="43">
        <v>-10</v>
      </c>
    </row>
    <row r="720" spans="1:3" x14ac:dyDescent="0.25">
      <c r="A720" s="43" t="s">
        <v>2201</v>
      </c>
      <c r="B720" s="87">
        <v>2087</v>
      </c>
      <c r="C720" s="43">
        <v>-8</v>
      </c>
    </row>
    <row r="721" spans="1:3" x14ac:dyDescent="0.25">
      <c r="A721" s="43" t="s">
        <v>2200</v>
      </c>
      <c r="B721" s="87">
        <v>2185.0889999999999</v>
      </c>
      <c r="C721" s="43">
        <v>-9</v>
      </c>
    </row>
    <row r="722" spans="1:3" x14ac:dyDescent="0.25">
      <c r="A722" s="43" t="s">
        <v>2199</v>
      </c>
      <c r="B722" s="87">
        <v>2185.0889999999999</v>
      </c>
      <c r="C722" s="43">
        <v>-9</v>
      </c>
    </row>
    <row r="723" spans="1:3" x14ac:dyDescent="0.25">
      <c r="A723" s="43" t="s">
        <v>2198</v>
      </c>
      <c r="B723" s="87">
        <v>2087</v>
      </c>
      <c r="C723" s="43">
        <v>-8</v>
      </c>
    </row>
    <row r="724" spans="1:3" x14ac:dyDescent="0.25">
      <c r="A724" s="43" t="s">
        <v>2198</v>
      </c>
      <c r="B724" s="87">
        <v>2087</v>
      </c>
      <c r="C724" s="43">
        <v>-8</v>
      </c>
    </row>
    <row r="725" spans="1:3" x14ac:dyDescent="0.25">
      <c r="A725" s="43" t="s">
        <v>2197</v>
      </c>
      <c r="B725" s="87">
        <v>2281.0909999999999</v>
      </c>
      <c r="C725" s="43">
        <v>-9</v>
      </c>
    </row>
    <row r="726" spans="1:3" x14ac:dyDescent="0.25">
      <c r="A726" s="43" t="s">
        <v>2196</v>
      </c>
      <c r="B726" s="87">
        <v>2379.1800000000003</v>
      </c>
      <c r="C726" s="43">
        <v>-11</v>
      </c>
    </row>
    <row r="727" spans="1:3" x14ac:dyDescent="0.25">
      <c r="A727" s="43" t="s">
        <v>2195</v>
      </c>
      <c r="B727" s="87">
        <v>2379.1800000000003</v>
      </c>
      <c r="C727" s="43">
        <v>-10</v>
      </c>
    </row>
    <row r="728" spans="1:3" x14ac:dyDescent="0.25">
      <c r="A728" s="43" t="s">
        <v>2194</v>
      </c>
      <c r="B728" s="87">
        <v>2548.2270000000003</v>
      </c>
      <c r="C728" s="43">
        <v>-10</v>
      </c>
    </row>
    <row r="729" spans="1:3" x14ac:dyDescent="0.25">
      <c r="A729" s="43" t="s">
        <v>2193</v>
      </c>
      <c r="B729" s="87">
        <v>2185.0889999999999</v>
      </c>
      <c r="C729" s="43">
        <v>-9</v>
      </c>
    </row>
    <row r="730" spans="1:3" x14ac:dyDescent="0.25">
      <c r="A730" s="43" t="s">
        <v>2192</v>
      </c>
      <c r="B730" s="87">
        <v>2548.2270000000003</v>
      </c>
      <c r="C730" s="43">
        <v>-11</v>
      </c>
    </row>
    <row r="731" spans="1:3" x14ac:dyDescent="0.25">
      <c r="A731" s="43" t="s">
        <v>2191</v>
      </c>
      <c r="B731" s="87">
        <v>2281.0909999999999</v>
      </c>
      <c r="C731" s="43">
        <v>-9</v>
      </c>
    </row>
    <row r="732" spans="1:3" x14ac:dyDescent="0.25">
      <c r="A732" s="43" t="s">
        <v>2190</v>
      </c>
      <c r="B732" s="87">
        <v>2087</v>
      </c>
      <c r="C732" s="43">
        <v>-8</v>
      </c>
    </row>
    <row r="733" spans="1:3" x14ac:dyDescent="0.25">
      <c r="A733" s="43" t="s">
        <v>2189</v>
      </c>
      <c r="B733" s="87">
        <v>2281.0909999999999</v>
      </c>
      <c r="C733" s="43">
        <v>-9</v>
      </c>
    </row>
    <row r="734" spans="1:3" x14ac:dyDescent="0.25">
      <c r="A734" s="43" t="s">
        <v>2188</v>
      </c>
      <c r="B734" s="87">
        <v>2379.1800000000003</v>
      </c>
      <c r="C734" s="43">
        <v>-10</v>
      </c>
    </row>
    <row r="735" spans="1:3" x14ac:dyDescent="0.25">
      <c r="A735" s="43" t="s">
        <v>2187</v>
      </c>
      <c r="B735" s="87">
        <v>2379.1800000000003</v>
      </c>
      <c r="C735" s="43">
        <v>-10</v>
      </c>
    </row>
    <row r="736" spans="1:3" x14ac:dyDescent="0.25">
      <c r="A736" s="43" t="s">
        <v>2186</v>
      </c>
      <c r="B736" s="87">
        <v>2281.0909999999999</v>
      </c>
      <c r="C736" s="43">
        <v>-9</v>
      </c>
    </row>
    <row r="737" spans="1:3" x14ac:dyDescent="0.25">
      <c r="A737" s="43" t="s">
        <v>2185</v>
      </c>
      <c r="B737" s="87">
        <v>2281.0909999999999</v>
      </c>
      <c r="C737" s="43">
        <v>-10</v>
      </c>
    </row>
    <row r="738" spans="1:3" x14ac:dyDescent="0.25">
      <c r="A738" s="43" t="s">
        <v>2184</v>
      </c>
      <c r="B738" s="87">
        <v>2185.0889999999999</v>
      </c>
      <c r="C738" s="43">
        <v>-8</v>
      </c>
    </row>
    <row r="739" spans="1:3" x14ac:dyDescent="0.25">
      <c r="A739" s="43" t="s">
        <v>2183</v>
      </c>
      <c r="B739" s="87">
        <v>2548.2270000000003</v>
      </c>
      <c r="C739" s="43">
        <v>-11</v>
      </c>
    </row>
    <row r="740" spans="1:3" x14ac:dyDescent="0.25">
      <c r="A740" s="43" t="s">
        <v>2182</v>
      </c>
      <c r="B740" s="87">
        <v>2185.0889999999999</v>
      </c>
      <c r="C740" s="43">
        <v>-9</v>
      </c>
    </row>
    <row r="741" spans="1:3" x14ac:dyDescent="0.25">
      <c r="A741" s="43" t="s">
        <v>2181</v>
      </c>
      <c r="B741" s="87">
        <v>2281.0909999999999</v>
      </c>
      <c r="C741" s="43">
        <v>-10</v>
      </c>
    </row>
    <row r="742" spans="1:3" x14ac:dyDescent="0.25">
      <c r="A742" s="43" t="s">
        <v>2180</v>
      </c>
      <c r="B742" s="87">
        <v>2548.2270000000003</v>
      </c>
      <c r="C742" s="43">
        <v>-11</v>
      </c>
    </row>
    <row r="743" spans="1:3" x14ac:dyDescent="0.25">
      <c r="A743" s="43" t="s">
        <v>2179</v>
      </c>
      <c r="B743" s="87">
        <v>2185.0889999999999</v>
      </c>
      <c r="C743" s="43">
        <v>-9</v>
      </c>
    </row>
    <row r="744" spans="1:3" x14ac:dyDescent="0.25">
      <c r="A744" s="43" t="s">
        <v>2178</v>
      </c>
      <c r="B744" s="87">
        <v>2379.1800000000003</v>
      </c>
      <c r="C744" s="43">
        <v>-10</v>
      </c>
    </row>
    <row r="745" spans="1:3" x14ac:dyDescent="0.25">
      <c r="A745" s="43" t="s">
        <v>2177</v>
      </c>
      <c r="B745" s="87">
        <v>2087</v>
      </c>
      <c r="C745" s="43">
        <v>-8</v>
      </c>
    </row>
    <row r="746" spans="1:3" x14ac:dyDescent="0.25">
      <c r="A746" s="43" t="s">
        <v>2176</v>
      </c>
      <c r="B746" s="87">
        <v>2087</v>
      </c>
      <c r="C746" s="43">
        <v>-8</v>
      </c>
    </row>
    <row r="747" spans="1:3" x14ac:dyDescent="0.25">
      <c r="A747" s="43" t="s">
        <v>2175</v>
      </c>
      <c r="B747" s="87">
        <v>2185.0889999999999</v>
      </c>
      <c r="C747" s="43">
        <v>-9</v>
      </c>
    </row>
    <row r="748" spans="1:3" x14ac:dyDescent="0.25">
      <c r="A748" s="43" t="s">
        <v>2174</v>
      </c>
      <c r="B748" s="87">
        <v>2185.0889999999999</v>
      </c>
      <c r="C748" s="43">
        <v>-9</v>
      </c>
    </row>
    <row r="749" spans="1:3" x14ac:dyDescent="0.25">
      <c r="A749" s="43" t="s">
        <v>2173</v>
      </c>
      <c r="B749" s="87">
        <v>2548.2270000000003</v>
      </c>
      <c r="C749" s="43">
        <v>-11</v>
      </c>
    </row>
    <row r="750" spans="1:3" x14ac:dyDescent="0.25">
      <c r="A750" s="43" t="s">
        <v>2172</v>
      </c>
      <c r="B750" s="87">
        <v>2281.0909999999999</v>
      </c>
      <c r="C750" s="43">
        <v>-9</v>
      </c>
    </row>
    <row r="751" spans="1:3" x14ac:dyDescent="0.25">
      <c r="A751" s="43" t="s">
        <v>2171</v>
      </c>
      <c r="B751" s="87">
        <v>2548.2270000000003</v>
      </c>
      <c r="C751" s="43">
        <v>-10</v>
      </c>
    </row>
    <row r="752" spans="1:3" x14ac:dyDescent="0.25">
      <c r="A752" s="43" t="s">
        <v>2170</v>
      </c>
      <c r="B752" s="87">
        <v>2087</v>
      </c>
      <c r="C752" s="43">
        <v>-8</v>
      </c>
    </row>
    <row r="753" spans="1:3" x14ac:dyDescent="0.25">
      <c r="A753" s="43" t="s">
        <v>2169</v>
      </c>
      <c r="B753" s="87">
        <v>2379.1800000000003</v>
      </c>
      <c r="C753" s="43">
        <v>-10</v>
      </c>
    </row>
    <row r="754" spans="1:3" x14ac:dyDescent="0.25">
      <c r="A754" s="43" t="s">
        <v>2168</v>
      </c>
      <c r="B754" s="87">
        <v>2087</v>
      </c>
      <c r="C754" s="43">
        <v>-8</v>
      </c>
    </row>
    <row r="755" spans="1:3" x14ac:dyDescent="0.25">
      <c r="A755" s="43" t="s">
        <v>2167</v>
      </c>
      <c r="B755" s="87">
        <v>2185.0889999999999</v>
      </c>
      <c r="C755" s="43">
        <v>-9</v>
      </c>
    </row>
    <row r="756" spans="1:3" x14ac:dyDescent="0.25">
      <c r="A756" s="43" t="s">
        <v>2166</v>
      </c>
      <c r="B756" s="87">
        <v>2379.1800000000003</v>
      </c>
      <c r="C756" s="43">
        <v>-10</v>
      </c>
    </row>
    <row r="757" spans="1:3" x14ac:dyDescent="0.25">
      <c r="A757" s="43" t="s">
        <v>2165</v>
      </c>
      <c r="B757" s="87">
        <v>2281.0909999999999</v>
      </c>
      <c r="C757" s="43">
        <v>-10</v>
      </c>
    </row>
    <row r="758" spans="1:3" x14ac:dyDescent="0.25">
      <c r="A758" s="43" t="s">
        <v>2164</v>
      </c>
      <c r="B758" s="87">
        <v>2087</v>
      </c>
      <c r="C758" s="43">
        <v>-8</v>
      </c>
    </row>
    <row r="759" spans="1:3" x14ac:dyDescent="0.25">
      <c r="A759" s="43" t="s">
        <v>2163</v>
      </c>
      <c r="B759" s="87">
        <v>2087</v>
      </c>
      <c r="C759" s="43">
        <v>-8</v>
      </c>
    </row>
    <row r="760" spans="1:3" x14ac:dyDescent="0.25">
      <c r="A760" s="43" t="s">
        <v>2162</v>
      </c>
      <c r="B760" s="87">
        <v>2087</v>
      </c>
      <c r="C760" s="43">
        <v>-8</v>
      </c>
    </row>
    <row r="761" spans="1:3" x14ac:dyDescent="0.25">
      <c r="A761" s="43" t="s">
        <v>2161</v>
      </c>
      <c r="B761" s="87">
        <v>2087</v>
      </c>
      <c r="C761" s="43">
        <v>-8</v>
      </c>
    </row>
    <row r="762" spans="1:3" x14ac:dyDescent="0.25">
      <c r="A762" s="43" t="s">
        <v>2160</v>
      </c>
      <c r="B762" s="87">
        <v>2087</v>
      </c>
      <c r="C762" s="43">
        <v>-8</v>
      </c>
    </row>
    <row r="763" spans="1:3" x14ac:dyDescent="0.25">
      <c r="A763" s="43" t="s">
        <v>2159</v>
      </c>
      <c r="B763" s="87">
        <v>2087</v>
      </c>
      <c r="C763" s="43">
        <v>-8</v>
      </c>
    </row>
    <row r="764" spans="1:3" x14ac:dyDescent="0.25">
      <c r="A764" s="43" t="s">
        <v>2158</v>
      </c>
      <c r="B764" s="87">
        <v>1988.9109999999998</v>
      </c>
      <c r="C764" s="43">
        <v>-8</v>
      </c>
    </row>
    <row r="765" spans="1:3" x14ac:dyDescent="0.25">
      <c r="A765" s="43" t="s">
        <v>2157</v>
      </c>
      <c r="B765" s="87">
        <v>2548.2270000000003</v>
      </c>
      <c r="C765" s="43">
        <v>-11</v>
      </c>
    </row>
    <row r="766" spans="1:3" x14ac:dyDescent="0.25">
      <c r="A766" s="43" t="s">
        <v>2156</v>
      </c>
      <c r="B766" s="87">
        <v>2087</v>
      </c>
      <c r="C766" s="43">
        <v>-9</v>
      </c>
    </row>
    <row r="767" spans="1:3" x14ac:dyDescent="0.25">
      <c r="A767" s="43" t="s">
        <v>2155</v>
      </c>
      <c r="B767" s="87">
        <v>2185.0889999999999</v>
      </c>
      <c r="C767" s="43">
        <v>-9</v>
      </c>
    </row>
    <row r="768" spans="1:3" x14ac:dyDescent="0.25">
      <c r="A768" s="43" t="s">
        <v>2154</v>
      </c>
      <c r="B768" s="87">
        <v>2185.0889999999999</v>
      </c>
      <c r="C768" s="43">
        <v>-9</v>
      </c>
    </row>
    <row r="769" spans="1:3" x14ac:dyDescent="0.25">
      <c r="A769" s="43" t="s">
        <v>2153</v>
      </c>
      <c r="B769" s="87">
        <v>2087</v>
      </c>
      <c r="C769" s="43">
        <v>-8</v>
      </c>
    </row>
    <row r="770" spans="1:3" x14ac:dyDescent="0.25">
      <c r="A770" s="43" t="s">
        <v>2152</v>
      </c>
      <c r="B770" s="87">
        <v>2281.0909999999999</v>
      </c>
      <c r="C770" s="43">
        <v>-9</v>
      </c>
    </row>
    <row r="771" spans="1:3" x14ac:dyDescent="0.25">
      <c r="A771" s="43" t="s">
        <v>2151</v>
      </c>
      <c r="B771" s="87">
        <v>2087</v>
      </c>
      <c r="C771" s="43">
        <v>-8</v>
      </c>
    </row>
    <row r="772" spans="1:3" x14ac:dyDescent="0.25">
      <c r="A772" s="43" t="s">
        <v>2150</v>
      </c>
      <c r="B772" s="87">
        <v>2185.0889999999999</v>
      </c>
      <c r="C772" s="43">
        <v>-8</v>
      </c>
    </row>
    <row r="773" spans="1:3" x14ac:dyDescent="0.25">
      <c r="A773" s="43" t="s">
        <v>2149</v>
      </c>
      <c r="B773" s="87">
        <v>2087</v>
      </c>
      <c r="C773" s="43">
        <v>-8</v>
      </c>
    </row>
    <row r="774" spans="1:3" x14ac:dyDescent="0.25">
      <c r="A774" s="43" t="s">
        <v>2148</v>
      </c>
      <c r="B774" s="87">
        <v>2087</v>
      </c>
      <c r="C774" s="43">
        <v>-8</v>
      </c>
    </row>
    <row r="775" spans="1:3" x14ac:dyDescent="0.25">
      <c r="A775" s="43" t="s">
        <v>2147</v>
      </c>
      <c r="B775" s="87">
        <v>1988.9109999999998</v>
      </c>
      <c r="C775" s="43">
        <v>-8</v>
      </c>
    </row>
    <row r="776" spans="1:3" x14ac:dyDescent="0.25">
      <c r="A776" s="43" t="s">
        <v>2146</v>
      </c>
      <c r="B776" s="87">
        <v>1988.9109999999998</v>
      </c>
      <c r="C776" s="43">
        <v>-8</v>
      </c>
    </row>
    <row r="777" spans="1:3" x14ac:dyDescent="0.25">
      <c r="A777" s="43" t="s">
        <v>2145</v>
      </c>
      <c r="B777" s="87">
        <v>2548.2270000000003</v>
      </c>
      <c r="C777" s="43">
        <v>-11</v>
      </c>
    </row>
    <row r="778" spans="1:3" x14ac:dyDescent="0.25">
      <c r="A778" s="43" t="s">
        <v>2144</v>
      </c>
      <c r="B778" s="87">
        <v>2185.0889999999999</v>
      </c>
      <c r="C778" s="43">
        <v>-9</v>
      </c>
    </row>
    <row r="779" spans="1:3" x14ac:dyDescent="0.25">
      <c r="A779" s="43" t="s">
        <v>2144</v>
      </c>
      <c r="B779" s="87">
        <v>2185.0889999999999</v>
      </c>
      <c r="C779" s="43">
        <v>-9</v>
      </c>
    </row>
    <row r="780" spans="1:3" x14ac:dyDescent="0.25">
      <c r="A780" s="43" t="s">
        <v>2143</v>
      </c>
      <c r="B780" s="87">
        <v>2281.0909999999999</v>
      </c>
      <c r="C780" s="43">
        <v>-10</v>
      </c>
    </row>
    <row r="781" spans="1:3" x14ac:dyDescent="0.25">
      <c r="A781" s="43" t="s">
        <v>2142</v>
      </c>
      <c r="B781" s="87">
        <v>2087</v>
      </c>
      <c r="C781" s="43">
        <v>-9</v>
      </c>
    </row>
    <row r="782" spans="1:3" x14ac:dyDescent="0.25">
      <c r="A782" s="43" t="s">
        <v>2141</v>
      </c>
      <c r="B782" s="87">
        <v>2087</v>
      </c>
      <c r="C782" s="43">
        <v>-9</v>
      </c>
    </row>
    <row r="783" spans="1:3" x14ac:dyDescent="0.25">
      <c r="A783" s="43" t="s">
        <v>2140</v>
      </c>
      <c r="B783" s="87">
        <v>2185.0889999999999</v>
      </c>
      <c r="C783" s="43">
        <v>-8</v>
      </c>
    </row>
    <row r="784" spans="1:3" x14ac:dyDescent="0.25">
      <c r="A784" s="43" t="s">
        <v>2139</v>
      </c>
      <c r="B784" s="87">
        <v>2087</v>
      </c>
      <c r="C784" s="43">
        <v>-8</v>
      </c>
    </row>
    <row r="785" spans="1:3" x14ac:dyDescent="0.25">
      <c r="A785" s="43" t="s">
        <v>2138</v>
      </c>
      <c r="B785" s="87">
        <v>1988.9109999999998</v>
      </c>
      <c r="C785" s="43">
        <v>-8</v>
      </c>
    </row>
    <row r="786" spans="1:3" x14ac:dyDescent="0.25">
      <c r="A786" s="43" t="s">
        <v>2137</v>
      </c>
      <c r="B786" s="87">
        <v>1988.9109999999998</v>
      </c>
      <c r="C786" s="43">
        <v>-8</v>
      </c>
    </row>
    <row r="787" spans="1:3" x14ac:dyDescent="0.25">
      <c r="A787" s="43" t="s">
        <v>2136</v>
      </c>
      <c r="B787" s="87">
        <v>2185.0889999999999</v>
      </c>
      <c r="C787" s="43">
        <v>-9</v>
      </c>
    </row>
    <row r="788" spans="1:3" x14ac:dyDescent="0.25">
      <c r="A788" s="43" t="s">
        <v>2135</v>
      </c>
      <c r="B788" s="87">
        <v>2087</v>
      </c>
      <c r="C788" s="43">
        <v>-8</v>
      </c>
    </row>
    <row r="789" spans="1:3" x14ac:dyDescent="0.25">
      <c r="A789" s="43" t="s">
        <v>2134</v>
      </c>
      <c r="B789" s="87">
        <v>2087</v>
      </c>
      <c r="C789" s="43">
        <v>-8</v>
      </c>
    </row>
    <row r="790" spans="1:3" x14ac:dyDescent="0.25">
      <c r="A790" s="43" t="s">
        <v>2133</v>
      </c>
      <c r="B790" s="87">
        <v>2185.0889999999999</v>
      </c>
      <c r="C790" s="43">
        <v>-9</v>
      </c>
    </row>
    <row r="791" spans="1:3" x14ac:dyDescent="0.25">
      <c r="A791" s="43" t="s">
        <v>2132</v>
      </c>
      <c r="B791" s="87">
        <v>2281.0909999999999</v>
      </c>
      <c r="C791" s="43">
        <v>-10</v>
      </c>
    </row>
    <row r="792" spans="1:3" x14ac:dyDescent="0.25">
      <c r="A792" s="43" t="s">
        <v>2131</v>
      </c>
      <c r="B792" s="87">
        <v>2185.0889999999999</v>
      </c>
      <c r="C792" s="43">
        <v>-9</v>
      </c>
    </row>
    <row r="793" spans="1:3" x14ac:dyDescent="0.25">
      <c r="A793" s="43" t="s">
        <v>2130</v>
      </c>
      <c r="B793" s="87">
        <v>2548.2270000000003</v>
      </c>
      <c r="C793" s="43">
        <v>-10</v>
      </c>
    </row>
    <row r="794" spans="1:3" x14ac:dyDescent="0.25">
      <c r="A794" s="43" t="s">
        <v>2129</v>
      </c>
      <c r="B794" s="87">
        <v>2281.0909999999999</v>
      </c>
      <c r="C794" s="43">
        <v>-9</v>
      </c>
    </row>
    <row r="795" spans="1:3" x14ac:dyDescent="0.25">
      <c r="A795" s="43" t="s">
        <v>2128</v>
      </c>
      <c r="B795" s="87">
        <v>2087</v>
      </c>
      <c r="C795" s="43">
        <v>-9</v>
      </c>
    </row>
    <row r="796" spans="1:3" x14ac:dyDescent="0.25">
      <c r="A796" s="43" t="s">
        <v>2127</v>
      </c>
      <c r="B796" s="87">
        <v>2281.0909999999999</v>
      </c>
      <c r="C796" s="43">
        <v>-10</v>
      </c>
    </row>
    <row r="797" spans="1:3" x14ac:dyDescent="0.25">
      <c r="A797" s="43" t="s">
        <v>2126</v>
      </c>
      <c r="B797" s="87">
        <v>2087</v>
      </c>
      <c r="C797" s="43">
        <v>-8</v>
      </c>
    </row>
    <row r="798" spans="1:3" x14ac:dyDescent="0.25">
      <c r="A798" s="43" t="s">
        <v>2125</v>
      </c>
      <c r="B798" s="87">
        <v>2087</v>
      </c>
      <c r="C798" s="43">
        <v>-8</v>
      </c>
    </row>
    <row r="799" spans="1:3" x14ac:dyDescent="0.25">
      <c r="A799" s="43" t="s">
        <v>2124</v>
      </c>
      <c r="B799" s="87">
        <v>2087</v>
      </c>
      <c r="C799" s="43">
        <v>-8</v>
      </c>
    </row>
    <row r="800" spans="1:3" x14ac:dyDescent="0.25">
      <c r="A800" s="43" t="s">
        <v>2123</v>
      </c>
      <c r="B800" s="87">
        <v>2087</v>
      </c>
      <c r="C800" s="43">
        <v>-8</v>
      </c>
    </row>
    <row r="801" spans="1:3" x14ac:dyDescent="0.25">
      <c r="A801" s="43" t="s">
        <v>2122</v>
      </c>
      <c r="B801" s="87">
        <v>2087</v>
      </c>
      <c r="C801" s="43">
        <v>-9</v>
      </c>
    </row>
    <row r="802" spans="1:3" x14ac:dyDescent="0.25">
      <c r="A802" s="43" t="s">
        <v>2121</v>
      </c>
      <c r="B802" s="87">
        <v>1892.9090000000001</v>
      </c>
      <c r="C802" s="43">
        <v>-8</v>
      </c>
    </row>
    <row r="803" spans="1:3" x14ac:dyDescent="0.25">
      <c r="A803" s="43" t="s">
        <v>2120</v>
      </c>
      <c r="B803" s="87">
        <v>1988.9109999999998</v>
      </c>
      <c r="C803" s="43">
        <v>-8</v>
      </c>
    </row>
    <row r="804" spans="1:3" x14ac:dyDescent="0.25">
      <c r="A804" s="43" t="s">
        <v>2119</v>
      </c>
      <c r="B804" s="87">
        <v>2087</v>
      </c>
      <c r="C804" s="43">
        <v>-8</v>
      </c>
    </row>
    <row r="805" spans="1:3" x14ac:dyDescent="0.25">
      <c r="A805" s="43" t="s">
        <v>2118</v>
      </c>
      <c r="B805" s="87">
        <v>1988.9109999999998</v>
      </c>
      <c r="C805" s="43">
        <v>-8</v>
      </c>
    </row>
    <row r="806" spans="1:3" x14ac:dyDescent="0.25">
      <c r="A806" s="43" t="s">
        <v>2117</v>
      </c>
      <c r="B806" s="87">
        <v>2185.0889999999999</v>
      </c>
      <c r="C806" s="43">
        <v>-9</v>
      </c>
    </row>
    <row r="807" spans="1:3" x14ac:dyDescent="0.25">
      <c r="A807" s="43" t="s">
        <v>2116</v>
      </c>
      <c r="B807" s="87">
        <v>2379.1800000000003</v>
      </c>
      <c r="C807" s="43">
        <v>-10</v>
      </c>
    </row>
    <row r="808" spans="1:3" x14ac:dyDescent="0.25">
      <c r="A808" s="43" t="s">
        <v>2115</v>
      </c>
      <c r="B808" s="87">
        <v>2087</v>
      </c>
      <c r="C808" s="43">
        <v>-9</v>
      </c>
    </row>
    <row r="809" spans="1:3" x14ac:dyDescent="0.25">
      <c r="A809" s="43" t="s">
        <v>2114</v>
      </c>
      <c r="B809" s="87">
        <v>1988.9109999999998</v>
      </c>
      <c r="C809" s="43">
        <v>-8</v>
      </c>
    </row>
    <row r="810" spans="1:3" x14ac:dyDescent="0.25">
      <c r="A810" s="43" t="s">
        <v>2113</v>
      </c>
      <c r="B810" s="87">
        <v>1988.9109999999998</v>
      </c>
      <c r="C810" s="43">
        <v>-8</v>
      </c>
    </row>
    <row r="811" spans="1:3" x14ac:dyDescent="0.25">
      <c r="A811" s="43" t="s">
        <v>2112</v>
      </c>
      <c r="B811" s="87">
        <v>2185.0889999999999</v>
      </c>
      <c r="C811" s="43">
        <v>-9</v>
      </c>
    </row>
    <row r="812" spans="1:3" x14ac:dyDescent="0.25">
      <c r="A812" s="43" t="s">
        <v>2111</v>
      </c>
      <c r="B812" s="87">
        <v>2087</v>
      </c>
      <c r="C812" s="43">
        <v>-9</v>
      </c>
    </row>
    <row r="813" spans="1:3" x14ac:dyDescent="0.25">
      <c r="A813" s="43" t="s">
        <v>2110</v>
      </c>
      <c r="B813" s="87">
        <v>2087</v>
      </c>
      <c r="C813" s="43">
        <v>-8</v>
      </c>
    </row>
    <row r="814" spans="1:3" x14ac:dyDescent="0.25">
      <c r="A814" s="43" t="s">
        <v>2109</v>
      </c>
      <c r="B814" s="87">
        <v>2087</v>
      </c>
      <c r="C814" s="43">
        <v>-8</v>
      </c>
    </row>
    <row r="815" spans="1:3" x14ac:dyDescent="0.25">
      <c r="A815" s="43" t="s">
        <v>2108</v>
      </c>
      <c r="B815" s="87">
        <v>2185.0889999999999</v>
      </c>
      <c r="C815" s="43">
        <v>-9</v>
      </c>
    </row>
    <row r="816" spans="1:3" x14ac:dyDescent="0.25">
      <c r="A816" s="43" t="s">
        <v>2107</v>
      </c>
      <c r="B816" s="87">
        <v>2185.0889999999999</v>
      </c>
      <c r="C816" s="43">
        <v>-9</v>
      </c>
    </row>
    <row r="817" spans="1:3" x14ac:dyDescent="0.25">
      <c r="A817" s="43" t="s">
        <v>2106</v>
      </c>
      <c r="B817" s="87">
        <v>2087</v>
      </c>
      <c r="C817" s="43">
        <v>-9</v>
      </c>
    </row>
    <row r="818" spans="1:3" x14ac:dyDescent="0.25">
      <c r="A818" s="43" t="s">
        <v>2105</v>
      </c>
      <c r="B818" s="87">
        <v>2185.0889999999999</v>
      </c>
      <c r="C818" s="43">
        <v>-8</v>
      </c>
    </row>
    <row r="819" spans="1:3" x14ac:dyDescent="0.25">
      <c r="A819" s="43" t="s">
        <v>2104</v>
      </c>
      <c r="B819" s="87">
        <v>2379.1800000000003</v>
      </c>
      <c r="C819" s="43">
        <v>-10</v>
      </c>
    </row>
    <row r="820" spans="1:3" x14ac:dyDescent="0.25">
      <c r="A820" s="43" t="s">
        <v>2103</v>
      </c>
      <c r="B820" s="87">
        <v>2185.0889999999999</v>
      </c>
      <c r="C820" s="43">
        <v>-9</v>
      </c>
    </row>
    <row r="821" spans="1:3" x14ac:dyDescent="0.25">
      <c r="A821" s="43" t="s">
        <v>2102</v>
      </c>
      <c r="B821" s="87">
        <v>2281.0909999999999</v>
      </c>
      <c r="C821" s="43">
        <v>-9</v>
      </c>
    </row>
    <row r="822" spans="1:3" x14ac:dyDescent="0.25">
      <c r="A822" s="43" t="s">
        <v>2101</v>
      </c>
      <c r="B822" s="87">
        <v>2087</v>
      </c>
      <c r="C822" s="43">
        <v>-8</v>
      </c>
    </row>
    <row r="823" spans="1:3" x14ac:dyDescent="0.25">
      <c r="A823" s="43" t="s">
        <v>2100</v>
      </c>
      <c r="B823" s="87">
        <v>2379.1800000000003</v>
      </c>
      <c r="C823" s="43">
        <v>-10</v>
      </c>
    </row>
    <row r="824" spans="1:3" x14ac:dyDescent="0.25">
      <c r="A824" s="43" t="s">
        <v>2099</v>
      </c>
      <c r="B824" s="87">
        <v>2087</v>
      </c>
      <c r="C824" s="43">
        <v>-8</v>
      </c>
    </row>
    <row r="825" spans="1:3" x14ac:dyDescent="0.25">
      <c r="A825" s="43" t="s">
        <v>2098</v>
      </c>
      <c r="B825" s="87">
        <v>2185.0889999999999</v>
      </c>
      <c r="C825" s="43">
        <v>-9</v>
      </c>
    </row>
    <row r="826" spans="1:3" x14ac:dyDescent="0.25">
      <c r="A826" s="43" t="s">
        <v>2097</v>
      </c>
      <c r="B826" s="87">
        <v>2281.0909999999999</v>
      </c>
      <c r="C826" s="43">
        <v>-10</v>
      </c>
    </row>
    <row r="827" spans="1:3" x14ac:dyDescent="0.25">
      <c r="A827" s="43" t="s">
        <v>2096</v>
      </c>
      <c r="B827" s="87">
        <v>2087</v>
      </c>
      <c r="C827" s="43">
        <v>-8</v>
      </c>
    </row>
    <row r="828" spans="1:3" x14ac:dyDescent="0.25">
      <c r="A828" s="43" t="s">
        <v>2095</v>
      </c>
      <c r="B828" s="87">
        <v>2379.1800000000003</v>
      </c>
      <c r="C828" s="43">
        <v>-10</v>
      </c>
    </row>
    <row r="829" spans="1:3" x14ac:dyDescent="0.25">
      <c r="A829" s="43" t="s">
        <v>2094</v>
      </c>
      <c r="B829" s="87">
        <v>2087</v>
      </c>
      <c r="C829" s="43">
        <v>-8</v>
      </c>
    </row>
    <row r="830" spans="1:3" x14ac:dyDescent="0.25">
      <c r="A830" s="43" t="s">
        <v>2093</v>
      </c>
      <c r="B830" s="87">
        <v>2379.1800000000003</v>
      </c>
      <c r="C830" s="43">
        <v>-10</v>
      </c>
    </row>
    <row r="831" spans="1:3" x14ac:dyDescent="0.25">
      <c r="A831" s="43" t="s">
        <v>2092</v>
      </c>
      <c r="B831" s="87">
        <v>1988.9109999999998</v>
      </c>
      <c r="C831" s="43">
        <v>-8</v>
      </c>
    </row>
    <row r="832" spans="1:3" x14ac:dyDescent="0.25">
      <c r="A832" s="43" t="s">
        <v>2091</v>
      </c>
      <c r="B832" s="87">
        <v>2087</v>
      </c>
      <c r="C832" s="43">
        <v>-8</v>
      </c>
    </row>
    <row r="833" spans="1:3" x14ac:dyDescent="0.25">
      <c r="A833" s="43" t="s">
        <v>2090</v>
      </c>
      <c r="B833" s="87">
        <v>2087</v>
      </c>
      <c r="C833" s="43">
        <v>-8</v>
      </c>
    </row>
    <row r="834" spans="1:3" x14ac:dyDescent="0.25">
      <c r="A834" s="43" t="s">
        <v>2089</v>
      </c>
      <c r="B834" s="87">
        <v>2087</v>
      </c>
      <c r="C834" s="43">
        <v>-8</v>
      </c>
    </row>
    <row r="835" spans="1:3" x14ac:dyDescent="0.25">
      <c r="A835" s="43" t="s">
        <v>2088</v>
      </c>
      <c r="B835" s="87">
        <v>2185.0889999999999</v>
      </c>
      <c r="C835" s="43">
        <v>-9</v>
      </c>
    </row>
    <row r="836" spans="1:3" x14ac:dyDescent="0.25">
      <c r="A836" s="43" t="s">
        <v>2087</v>
      </c>
      <c r="B836" s="87">
        <v>2087</v>
      </c>
      <c r="C836" s="43">
        <v>-8</v>
      </c>
    </row>
    <row r="837" spans="1:3" x14ac:dyDescent="0.25">
      <c r="A837" s="43" t="s">
        <v>2086</v>
      </c>
      <c r="B837" s="87">
        <v>1988.9109999999998</v>
      </c>
      <c r="C837" s="43">
        <v>-8</v>
      </c>
    </row>
    <row r="838" spans="1:3" x14ac:dyDescent="0.25">
      <c r="A838" s="43" t="s">
        <v>2085</v>
      </c>
      <c r="B838" s="87">
        <v>2281.0909999999999</v>
      </c>
      <c r="C838" s="43">
        <v>-9</v>
      </c>
    </row>
    <row r="839" spans="1:3" x14ac:dyDescent="0.25">
      <c r="A839" s="43" t="s">
        <v>2084</v>
      </c>
      <c r="B839" s="87">
        <v>2281.0909999999999</v>
      </c>
      <c r="C839" s="43">
        <v>-9</v>
      </c>
    </row>
    <row r="840" spans="1:3" x14ac:dyDescent="0.25">
      <c r="A840" s="43" t="s">
        <v>2083</v>
      </c>
      <c r="B840" s="87">
        <v>2185.0889999999999</v>
      </c>
      <c r="C840" s="43">
        <v>-9</v>
      </c>
    </row>
    <row r="841" spans="1:3" x14ac:dyDescent="0.25">
      <c r="A841" s="43" t="s">
        <v>2082</v>
      </c>
      <c r="B841" s="87">
        <v>2548.2270000000003</v>
      </c>
      <c r="C841" s="43">
        <v>-11</v>
      </c>
    </row>
    <row r="842" spans="1:3" x14ac:dyDescent="0.25">
      <c r="A842" s="43" t="s">
        <v>2081</v>
      </c>
      <c r="B842" s="87">
        <v>2185.0889999999999</v>
      </c>
      <c r="C842" s="43">
        <v>-9</v>
      </c>
    </row>
    <row r="843" spans="1:3" x14ac:dyDescent="0.25">
      <c r="A843" s="43" t="s">
        <v>2080</v>
      </c>
      <c r="B843" s="87">
        <v>2281.0909999999999</v>
      </c>
      <c r="C843" s="43">
        <v>-9</v>
      </c>
    </row>
    <row r="844" spans="1:3" x14ac:dyDescent="0.25">
      <c r="A844" s="43" t="s">
        <v>2079</v>
      </c>
      <c r="B844" s="87">
        <v>2185.0889999999999</v>
      </c>
      <c r="C844" s="43">
        <v>-9</v>
      </c>
    </row>
    <row r="845" spans="1:3" x14ac:dyDescent="0.25">
      <c r="A845" s="43" t="s">
        <v>2078</v>
      </c>
      <c r="B845" s="87">
        <v>2185.0889999999999</v>
      </c>
      <c r="C845" s="43">
        <v>-9</v>
      </c>
    </row>
    <row r="846" spans="1:3" x14ac:dyDescent="0.25">
      <c r="A846" s="43" t="s">
        <v>2077</v>
      </c>
      <c r="B846" s="87">
        <v>2548.2270000000003</v>
      </c>
      <c r="C846" s="43">
        <v>-11</v>
      </c>
    </row>
    <row r="847" spans="1:3" x14ac:dyDescent="0.25">
      <c r="A847" s="43" t="s">
        <v>2076</v>
      </c>
      <c r="B847" s="87">
        <v>1988.9109999999998</v>
      </c>
      <c r="C847" s="43">
        <v>-8</v>
      </c>
    </row>
    <row r="848" spans="1:3" x14ac:dyDescent="0.25">
      <c r="A848" s="43" t="s">
        <v>2075</v>
      </c>
      <c r="B848" s="87">
        <v>2185.0889999999999</v>
      </c>
      <c r="C848" s="43">
        <v>-9</v>
      </c>
    </row>
    <row r="849" spans="1:3" x14ac:dyDescent="0.25">
      <c r="A849" s="43" t="s">
        <v>2074</v>
      </c>
      <c r="B849" s="87">
        <v>2281.0909999999999</v>
      </c>
      <c r="C849" s="43">
        <v>-10</v>
      </c>
    </row>
    <row r="850" spans="1:3" x14ac:dyDescent="0.25">
      <c r="A850" s="43" t="s">
        <v>2073</v>
      </c>
      <c r="B850" s="87">
        <v>2185.0889999999999</v>
      </c>
      <c r="C850" s="43">
        <v>-9</v>
      </c>
    </row>
    <row r="851" spans="1:3" x14ac:dyDescent="0.25">
      <c r="A851" s="43" t="s">
        <v>2072</v>
      </c>
      <c r="B851" s="87">
        <v>2185.0889999999999</v>
      </c>
      <c r="C851" s="43">
        <v>-9</v>
      </c>
    </row>
    <row r="852" spans="1:3" x14ac:dyDescent="0.25">
      <c r="A852" s="43" t="s">
        <v>2071</v>
      </c>
      <c r="B852" s="87">
        <v>2087</v>
      </c>
      <c r="C852" s="43">
        <v>-9</v>
      </c>
    </row>
    <row r="853" spans="1:3" x14ac:dyDescent="0.25">
      <c r="A853" s="43" t="s">
        <v>2070</v>
      </c>
      <c r="B853" s="87">
        <v>2185.0889999999999</v>
      </c>
      <c r="C853" s="43">
        <v>-9</v>
      </c>
    </row>
    <row r="854" spans="1:3" x14ac:dyDescent="0.25">
      <c r="A854" s="43" t="s">
        <v>2069</v>
      </c>
      <c r="B854" s="87">
        <v>2548.2270000000003</v>
      </c>
      <c r="C854" s="43">
        <v>-11</v>
      </c>
    </row>
    <row r="855" spans="1:3" x14ac:dyDescent="0.25">
      <c r="A855" s="43" t="s">
        <v>2068</v>
      </c>
      <c r="B855" s="87">
        <v>2185.0889999999999</v>
      </c>
      <c r="C855" s="43">
        <v>-9</v>
      </c>
    </row>
    <row r="856" spans="1:3" x14ac:dyDescent="0.25">
      <c r="A856" s="43" t="s">
        <v>2067</v>
      </c>
      <c r="B856" s="87">
        <v>2087</v>
      </c>
      <c r="C856" s="43">
        <v>-8</v>
      </c>
    </row>
    <row r="857" spans="1:3" x14ac:dyDescent="0.25">
      <c r="A857" s="43" t="s">
        <v>2066</v>
      </c>
      <c r="B857" s="87">
        <v>2379.1800000000003</v>
      </c>
      <c r="C857" s="43">
        <v>-10</v>
      </c>
    </row>
    <row r="858" spans="1:3" x14ac:dyDescent="0.25">
      <c r="A858" s="43" t="s">
        <v>2065</v>
      </c>
      <c r="B858" s="87">
        <v>2379.1800000000003</v>
      </c>
      <c r="C858" s="43">
        <v>-10</v>
      </c>
    </row>
    <row r="859" spans="1:3" x14ac:dyDescent="0.25">
      <c r="A859" s="43" t="s">
        <v>2064</v>
      </c>
      <c r="B859" s="87">
        <v>2087</v>
      </c>
      <c r="C859" s="43">
        <v>-8</v>
      </c>
    </row>
    <row r="860" spans="1:3" x14ac:dyDescent="0.25">
      <c r="A860" s="43" t="s">
        <v>2063</v>
      </c>
      <c r="B860" s="87">
        <v>2281.0909999999999</v>
      </c>
      <c r="C860" s="43">
        <v>-9</v>
      </c>
    </row>
    <row r="861" spans="1:3" x14ac:dyDescent="0.25">
      <c r="A861" s="43" t="s">
        <v>2062</v>
      </c>
      <c r="B861" s="87">
        <v>2087</v>
      </c>
      <c r="C861" s="43">
        <v>-8</v>
      </c>
    </row>
    <row r="862" spans="1:3" x14ac:dyDescent="0.25">
      <c r="A862" s="43" t="s">
        <v>2061</v>
      </c>
      <c r="B862" s="87">
        <v>2790.319</v>
      </c>
      <c r="C862" s="43">
        <v>-11</v>
      </c>
    </row>
    <row r="863" spans="1:3" x14ac:dyDescent="0.25">
      <c r="A863" s="43" t="s">
        <v>2060</v>
      </c>
      <c r="B863" s="87">
        <v>2790.319</v>
      </c>
      <c r="C863" s="43">
        <v>-11</v>
      </c>
    </row>
    <row r="864" spans="1:3" x14ac:dyDescent="0.25">
      <c r="A864" s="43" t="s">
        <v>2059</v>
      </c>
      <c r="B864" s="87">
        <v>2087</v>
      </c>
      <c r="C864" s="43">
        <v>-8</v>
      </c>
    </row>
    <row r="865" spans="1:3" x14ac:dyDescent="0.25">
      <c r="A865" s="43" t="s">
        <v>2058</v>
      </c>
      <c r="B865" s="87">
        <v>2281.0909999999999</v>
      </c>
      <c r="C865" s="43">
        <v>-10</v>
      </c>
    </row>
    <row r="866" spans="1:3" x14ac:dyDescent="0.25">
      <c r="A866" s="43" t="s">
        <v>2057</v>
      </c>
      <c r="B866" s="87">
        <v>2087</v>
      </c>
      <c r="C866" s="43">
        <v>-8</v>
      </c>
    </row>
    <row r="867" spans="1:3" x14ac:dyDescent="0.25">
      <c r="A867" s="43" t="s">
        <v>2056</v>
      </c>
      <c r="B867" s="87">
        <v>1988.9109999999998</v>
      </c>
      <c r="C867" s="43">
        <v>-8</v>
      </c>
    </row>
    <row r="868" spans="1:3" x14ac:dyDescent="0.25">
      <c r="A868" s="43" t="s">
        <v>2055</v>
      </c>
      <c r="B868" s="87">
        <v>2087</v>
      </c>
      <c r="C868" s="43">
        <v>-8</v>
      </c>
    </row>
    <row r="869" spans="1:3" x14ac:dyDescent="0.25">
      <c r="A869" s="43" t="s">
        <v>2054</v>
      </c>
      <c r="B869" s="87">
        <v>2087</v>
      </c>
      <c r="C869" s="43">
        <v>-8</v>
      </c>
    </row>
    <row r="870" spans="1:3" x14ac:dyDescent="0.25">
      <c r="A870" s="43" t="s">
        <v>2053</v>
      </c>
      <c r="B870" s="87">
        <v>2087</v>
      </c>
      <c r="C870" s="43">
        <v>-8</v>
      </c>
    </row>
    <row r="871" spans="1:3" x14ac:dyDescent="0.25">
      <c r="A871" s="43" t="s">
        <v>2052</v>
      </c>
      <c r="B871" s="87">
        <v>2281.0909999999999</v>
      </c>
      <c r="C871" s="43">
        <v>-9</v>
      </c>
    </row>
    <row r="872" spans="1:3" x14ac:dyDescent="0.25">
      <c r="A872" s="43" t="s">
        <v>2051</v>
      </c>
      <c r="B872" s="87">
        <v>2087</v>
      </c>
      <c r="C872" s="43">
        <v>-9</v>
      </c>
    </row>
    <row r="873" spans="1:3" x14ac:dyDescent="0.25">
      <c r="A873" s="43" t="s">
        <v>2050</v>
      </c>
      <c r="B873" s="87">
        <v>2087</v>
      </c>
      <c r="C873" s="43">
        <v>-8</v>
      </c>
    </row>
    <row r="874" spans="1:3" x14ac:dyDescent="0.25">
      <c r="A874" s="43" t="s">
        <v>2049</v>
      </c>
      <c r="B874" s="87">
        <v>2087</v>
      </c>
      <c r="C874" s="43">
        <v>-8</v>
      </c>
    </row>
    <row r="875" spans="1:3" x14ac:dyDescent="0.25">
      <c r="A875" s="43" t="s">
        <v>2048</v>
      </c>
      <c r="B875" s="87">
        <v>2087</v>
      </c>
      <c r="C875" s="43">
        <v>-8</v>
      </c>
    </row>
    <row r="876" spans="1:3" x14ac:dyDescent="0.25">
      <c r="A876" s="43" t="s">
        <v>2047</v>
      </c>
      <c r="B876" s="87">
        <v>2790.319</v>
      </c>
      <c r="C876" s="43">
        <v>-11</v>
      </c>
    </row>
    <row r="877" spans="1:3" x14ac:dyDescent="0.25">
      <c r="A877" s="43" t="s">
        <v>2046</v>
      </c>
      <c r="B877" s="87">
        <v>2087</v>
      </c>
      <c r="C877" s="43">
        <v>-8</v>
      </c>
    </row>
    <row r="878" spans="1:3" x14ac:dyDescent="0.25">
      <c r="A878" s="43" t="s">
        <v>2045</v>
      </c>
      <c r="B878" s="87">
        <v>2087</v>
      </c>
      <c r="C878" s="43">
        <v>-8</v>
      </c>
    </row>
    <row r="879" spans="1:3" x14ac:dyDescent="0.25">
      <c r="A879" s="43" t="s">
        <v>2044</v>
      </c>
      <c r="B879" s="87">
        <v>2185.0889999999999</v>
      </c>
      <c r="C879" s="43">
        <v>-9</v>
      </c>
    </row>
    <row r="880" spans="1:3" x14ac:dyDescent="0.25">
      <c r="A880" s="43" t="s">
        <v>2043</v>
      </c>
      <c r="B880" s="87">
        <v>2087</v>
      </c>
      <c r="C880" s="43">
        <v>-8</v>
      </c>
    </row>
    <row r="881" spans="1:3" x14ac:dyDescent="0.25">
      <c r="A881" s="43" t="s">
        <v>2042</v>
      </c>
      <c r="B881" s="87">
        <v>2185.0889999999999</v>
      </c>
      <c r="C881" s="43">
        <v>-9</v>
      </c>
    </row>
    <row r="882" spans="1:3" x14ac:dyDescent="0.25">
      <c r="A882" s="43" t="s">
        <v>2041</v>
      </c>
      <c r="B882" s="87">
        <v>2548.2270000000003</v>
      </c>
      <c r="C882" s="43">
        <v>-10</v>
      </c>
    </row>
    <row r="883" spans="1:3" x14ac:dyDescent="0.25">
      <c r="A883" s="43" t="s">
        <v>2040</v>
      </c>
      <c r="B883" s="87">
        <v>2548.2270000000003</v>
      </c>
      <c r="C883" s="43">
        <v>-10</v>
      </c>
    </row>
    <row r="884" spans="1:3" x14ac:dyDescent="0.25">
      <c r="A884" s="43" t="s">
        <v>2039</v>
      </c>
      <c r="B884" s="87">
        <v>2087</v>
      </c>
      <c r="C884" s="43">
        <v>-8</v>
      </c>
    </row>
    <row r="885" spans="1:3" x14ac:dyDescent="0.25">
      <c r="A885" s="43" t="s">
        <v>2038</v>
      </c>
      <c r="B885" s="87">
        <v>2087</v>
      </c>
      <c r="C885" s="43">
        <v>-8</v>
      </c>
    </row>
    <row r="886" spans="1:3" x14ac:dyDescent="0.25">
      <c r="A886" s="43" t="s">
        <v>2037</v>
      </c>
      <c r="B886" s="87">
        <v>2548.2270000000003</v>
      </c>
      <c r="C886" s="43">
        <v>-11</v>
      </c>
    </row>
    <row r="887" spans="1:3" x14ac:dyDescent="0.25">
      <c r="A887" s="43" t="s">
        <v>2036</v>
      </c>
      <c r="B887" s="87">
        <v>1988.9109999999998</v>
      </c>
      <c r="C887" s="43">
        <v>-8</v>
      </c>
    </row>
    <row r="888" spans="1:3" x14ac:dyDescent="0.25">
      <c r="A888" s="43" t="s">
        <v>2035</v>
      </c>
      <c r="B888" s="87">
        <v>2087</v>
      </c>
      <c r="C888" s="43">
        <v>-8</v>
      </c>
    </row>
    <row r="889" spans="1:3" x14ac:dyDescent="0.25">
      <c r="A889" s="43" t="s">
        <v>2034</v>
      </c>
      <c r="B889" s="87">
        <v>1988.9109999999998</v>
      </c>
      <c r="C889" s="43">
        <v>-8</v>
      </c>
    </row>
    <row r="890" spans="1:3" x14ac:dyDescent="0.25">
      <c r="A890" s="43" t="s">
        <v>2033</v>
      </c>
      <c r="B890" s="87">
        <v>2087</v>
      </c>
      <c r="C890" s="43">
        <v>-8</v>
      </c>
    </row>
    <row r="891" spans="1:3" x14ac:dyDescent="0.25">
      <c r="A891" s="43" t="s">
        <v>2032</v>
      </c>
      <c r="B891" s="87">
        <v>1892.9090000000001</v>
      </c>
      <c r="C891" s="43">
        <v>-8</v>
      </c>
    </row>
    <row r="892" spans="1:3" x14ac:dyDescent="0.25">
      <c r="A892" s="43" t="s">
        <v>2031</v>
      </c>
      <c r="B892" s="87">
        <v>2087</v>
      </c>
      <c r="C892" s="43">
        <v>-8</v>
      </c>
    </row>
    <row r="893" spans="1:3" x14ac:dyDescent="0.25">
      <c r="A893" s="43" t="s">
        <v>2030</v>
      </c>
      <c r="B893" s="87">
        <v>2548.2270000000003</v>
      </c>
      <c r="C893" s="43">
        <v>-11</v>
      </c>
    </row>
    <row r="894" spans="1:3" x14ac:dyDescent="0.25">
      <c r="A894" s="43" t="s">
        <v>2029</v>
      </c>
      <c r="B894" s="87">
        <v>2548.2270000000003</v>
      </c>
      <c r="C894" s="43">
        <v>-11</v>
      </c>
    </row>
    <row r="895" spans="1:3" x14ac:dyDescent="0.25">
      <c r="A895" s="43" t="s">
        <v>2028</v>
      </c>
      <c r="B895" s="87">
        <v>2548.2270000000003</v>
      </c>
      <c r="C895" s="43">
        <v>-11</v>
      </c>
    </row>
    <row r="896" spans="1:3" x14ac:dyDescent="0.25">
      <c r="A896" s="43" t="s">
        <v>2027</v>
      </c>
      <c r="B896" s="87">
        <v>2379.1800000000003</v>
      </c>
      <c r="C896" s="43">
        <v>-10</v>
      </c>
    </row>
    <row r="897" spans="1:3" x14ac:dyDescent="0.25">
      <c r="A897" s="43" t="s">
        <v>2026</v>
      </c>
      <c r="B897" s="87">
        <v>2185.0889999999999</v>
      </c>
      <c r="C897" s="43">
        <v>-9</v>
      </c>
    </row>
    <row r="898" spans="1:3" x14ac:dyDescent="0.25">
      <c r="A898" s="43" t="s">
        <v>2025</v>
      </c>
      <c r="B898" s="87">
        <v>2548.2270000000003</v>
      </c>
      <c r="C898" s="43">
        <v>-11</v>
      </c>
    </row>
    <row r="899" spans="1:3" x14ac:dyDescent="0.25">
      <c r="A899" s="43" t="s">
        <v>2024</v>
      </c>
      <c r="B899" s="87">
        <v>2087</v>
      </c>
      <c r="C899" s="43">
        <v>-8</v>
      </c>
    </row>
    <row r="900" spans="1:3" x14ac:dyDescent="0.25">
      <c r="A900" s="43" t="s">
        <v>2023</v>
      </c>
      <c r="B900" s="87">
        <v>2281.0909999999999</v>
      </c>
      <c r="C900" s="43">
        <v>-9</v>
      </c>
    </row>
    <row r="901" spans="1:3" x14ac:dyDescent="0.25">
      <c r="A901" s="43" t="s">
        <v>2022</v>
      </c>
      <c r="B901" s="87">
        <v>2185.0889999999999</v>
      </c>
      <c r="C901" s="43">
        <v>-8</v>
      </c>
    </row>
    <row r="902" spans="1:3" x14ac:dyDescent="0.25">
      <c r="A902" s="43" t="s">
        <v>2021</v>
      </c>
      <c r="B902" s="87">
        <v>2185.0889999999999</v>
      </c>
      <c r="C902" s="43">
        <v>-8</v>
      </c>
    </row>
    <row r="903" spans="1:3" x14ac:dyDescent="0.25">
      <c r="A903" s="43" t="s">
        <v>2020</v>
      </c>
      <c r="B903" s="87">
        <v>2087</v>
      </c>
      <c r="C903" s="43">
        <v>-8</v>
      </c>
    </row>
    <row r="904" spans="1:3" x14ac:dyDescent="0.25">
      <c r="A904" s="43" t="s">
        <v>2019</v>
      </c>
      <c r="B904" s="87">
        <v>2087</v>
      </c>
      <c r="C904" s="43">
        <v>-8</v>
      </c>
    </row>
    <row r="905" spans="1:3" x14ac:dyDescent="0.25">
      <c r="A905" s="43" t="s">
        <v>2018</v>
      </c>
      <c r="B905" s="87">
        <v>2379.1800000000003</v>
      </c>
      <c r="C905" s="43">
        <v>-10</v>
      </c>
    </row>
    <row r="906" spans="1:3" x14ac:dyDescent="0.25">
      <c r="A906" s="43" t="s">
        <v>2017</v>
      </c>
      <c r="B906" s="87">
        <v>2087</v>
      </c>
      <c r="C906" s="43">
        <v>-9</v>
      </c>
    </row>
    <row r="907" spans="1:3" x14ac:dyDescent="0.25">
      <c r="A907" s="43" t="s">
        <v>2016</v>
      </c>
      <c r="B907" s="87">
        <v>2087</v>
      </c>
      <c r="C907" s="43">
        <v>-8</v>
      </c>
    </row>
    <row r="908" spans="1:3" x14ac:dyDescent="0.25">
      <c r="A908" s="43" t="s">
        <v>2015</v>
      </c>
      <c r="B908" s="87">
        <v>2087</v>
      </c>
      <c r="C908" s="43">
        <v>-8</v>
      </c>
    </row>
    <row r="909" spans="1:3" x14ac:dyDescent="0.25">
      <c r="A909" s="43" t="s">
        <v>2015</v>
      </c>
      <c r="B909" s="87">
        <v>2087</v>
      </c>
      <c r="C909" s="43">
        <v>-9</v>
      </c>
    </row>
    <row r="910" spans="1:3" x14ac:dyDescent="0.25">
      <c r="A910" s="43" t="s">
        <v>2014</v>
      </c>
      <c r="B910" s="87">
        <v>2087</v>
      </c>
      <c r="C910" s="43">
        <v>-8</v>
      </c>
    </row>
    <row r="911" spans="1:3" x14ac:dyDescent="0.25">
      <c r="A911" s="43" t="s">
        <v>2013</v>
      </c>
      <c r="B911" s="87">
        <v>2548.2270000000003</v>
      </c>
      <c r="C911" s="43">
        <v>-10</v>
      </c>
    </row>
    <row r="912" spans="1:3" x14ac:dyDescent="0.25">
      <c r="A912" s="43" t="s">
        <v>2012</v>
      </c>
      <c r="B912" s="87">
        <v>2548.2270000000003</v>
      </c>
      <c r="C912" s="43">
        <v>-10</v>
      </c>
    </row>
    <row r="913" spans="1:3" x14ac:dyDescent="0.25">
      <c r="A913" s="43" t="s">
        <v>2011</v>
      </c>
      <c r="B913" s="87">
        <v>2087</v>
      </c>
      <c r="C913" s="43">
        <v>-8</v>
      </c>
    </row>
    <row r="914" spans="1:3" x14ac:dyDescent="0.25">
      <c r="A914" s="43" t="s">
        <v>2010</v>
      </c>
      <c r="B914" s="87">
        <v>2281.0909999999999</v>
      </c>
      <c r="C914" s="43">
        <v>-9</v>
      </c>
    </row>
    <row r="915" spans="1:3" x14ac:dyDescent="0.25">
      <c r="A915" s="43" t="s">
        <v>2009</v>
      </c>
      <c r="B915" s="87">
        <v>2281.0909999999999</v>
      </c>
      <c r="C915" s="43">
        <v>-9</v>
      </c>
    </row>
    <row r="916" spans="1:3" x14ac:dyDescent="0.25">
      <c r="A916" s="43" t="s">
        <v>2008</v>
      </c>
      <c r="B916" s="87">
        <v>2087</v>
      </c>
      <c r="C916" s="43">
        <v>-9</v>
      </c>
    </row>
    <row r="917" spans="1:3" x14ac:dyDescent="0.25">
      <c r="A917" s="43" t="s">
        <v>2007</v>
      </c>
      <c r="B917" s="87">
        <v>2281.0909999999999</v>
      </c>
      <c r="C917" s="43">
        <v>-9</v>
      </c>
    </row>
    <row r="918" spans="1:3" x14ac:dyDescent="0.25">
      <c r="A918" s="43" t="s">
        <v>2006</v>
      </c>
      <c r="B918" s="87">
        <v>2185.0889999999999</v>
      </c>
      <c r="C918" s="43">
        <v>-9</v>
      </c>
    </row>
    <row r="919" spans="1:3" x14ac:dyDescent="0.25">
      <c r="A919" s="43" t="s">
        <v>2005</v>
      </c>
      <c r="B919" s="87">
        <v>2790.319</v>
      </c>
      <c r="C919" s="43">
        <v>-11</v>
      </c>
    </row>
    <row r="920" spans="1:3" x14ac:dyDescent="0.25">
      <c r="A920" s="43" t="s">
        <v>2004</v>
      </c>
      <c r="B920" s="87">
        <v>2087</v>
      </c>
      <c r="C920" s="43">
        <v>-8</v>
      </c>
    </row>
    <row r="921" spans="1:3" x14ac:dyDescent="0.25">
      <c r="A921" s="43" t="s">
        <v>2003</v>
      </c>
      <c r="B921" s="87">
        <v>1988.9109999999998</v>
      </c>
      <c r="C921" s="43">
        <v>-8</v>
      </c>
    </row>
    <row r="922" spans="1:3" x14ac:dyDescent="0.25">
      <c r="A922" s="43" t="s">
        <v>2003</v>
      </c>
      <c r="B922" s="87">
        <v>2087</v>
      </c>
      <c r="C922" s="43">
        <v>-8</v>
      </c>
    </row>
    <row r="923" spans="1:3" x14ac:dyDescent="0.25">
      <c r="A923" s="43" t="s">
        <v>2002</v>
      </c>
      <c r="B923" s="87">
        <v>2379.1800000000003</v>
      </c>
      <c r="C923" s="43">
        <v>-10</v>
      </c>
    </row>
    <row r="924" spans="1:3" x14ac:dyDescent="0.25">
      <c r="A924" s="43" t="s">
        <v>2001</v>
      </c>
      <c r="B924" s="87">
        <v>2281.0909999999999</v>
      </c>
      <c r="C924" s="43">
        <v>-10</v>
      </c>
    </row>
    <row r="925" spans="1:3" x14ac:dyDescent="0.25">
      <c r="A925" s="43" t="s">
        <v>2000</v>
      </c>
      <c r="B925" s="87">
        <v>2185.0889999999999</v>
      </c>
      <c r="C925" s="43">
        <v>-9</v>
      </c>
    </row>
    <row r="926" spans="1:3" x14ac:dyDescent="0.25">
      <c r="A926" s="43" t="s">
        <v>1999</v>
      </c>
      <c r="B926" s="87">
        <v>2185.0889999999999</v>
      </c>
      <c r="C926" s="43">
        <v>-9</v>
      </c>
    </row>
    <row r="927" spans="1:3" x14ac:dyDescent="0.25">
      <c r="A927" s="43" t="s">
        <v>1998</v>
      </c>
      <c r="B927" s="87">
        <v>2379.1800000000003</v>
      </c>
      <c r="C927" s="43">
        <v>-10</v>
      </c>
    </row>
    <row r="928" spans="1:3" x14ac:dyDescent="0.25">
      <c r="A928" s="43" t="s">
        <v>1997</v>
      </c>
      <c r="B928" s="87">
        <v>2548.2270000000003</v>
      </c>
      <c r="C928" s="43">
        <v>-10</v>
      </c>
    </row>
    <row r="929" spans="1:3" x14ac:dyDescent="0.25">
      <c r="A929" s="43" t="s">
        <v>1996</v>
      </c>
      <c r="B929" s="87">
        <v>1988.9109999999998</v>
      </c>
      <c r="C929" s="43">
        <v>-8</v>
      </c>
    </row>
    <row r="930" spans="1:3" x14ac:dyDescent="0.25">
      <c r="A930" s="43" t="s">
        <v>1995</v>
      </c>
      <c r="B930" s="87">
        <v>2185.0889999999999</v>
      </c>
      <c r="C930" s="43">
        <v>-9</v>
      </c>
    </row>
    <row r="931" spans="1:3" x14ac:dyDescent="0.25">
      <c r="A931" s="43" t="s">
        <v>1994</v>
      </c>
      <c r="B931" s="87">
        <v>2185.0889999999999</v>
      </c>
      <c r="C931" s="43">
        <v>-9</v>
      </c>
    </row>
    <row r="932" spans="1:3" x14ac:dyDescent="0.25">
      <c r="A932" s="43" t="s">
        <v>1993</v>
      </c>
      <c r="B932" s="87">
        <v>2087</v>
      </c>
      <c r="C932" s="43">
        <v>-9</v>
      </c>
    </row>
    <row r="933" spans="1:3" x14ac:dyDescent="0.25">
      <c r="A933" s="43" t="s">
        <v>1992</v>
      </c>
      <c r="B933" s="87">
        <v>2185.0889999999999</v>
      </c>
      <c r="C933" s="43">
        <v>-9</v>
      </c>
    </row>
    <row r="934" spans="1:3" x14ac:dyDescent="0.25">
      <c r="A934" s="43" t="s">
        <v>1991</v>
      </c>
      <c r="B934" s="87">
        <v>1988.9109999999998</v>
      </c>
      <c r="C934" s="43">
        <v>-8</v>
      </c>
    </row>
    <row r="935" spans="1:3" x14ac:dyDescent="0.25">
      <c r="A935" s="43" t="s">
        <v>1990</v>
      </c>
      <c r="B935" s="87">
        <v>2185.0889999999999</v>
      </c>
      <c r="C935" s="43">
        <v>-9</v>
      </c>
    </row>
    <row r="936" spans="1:3" x14ac:dyDescent="0.25">
      <c r="A936" s="43" t="s">
        <v>1989</v>
      </c>
      <c r="B936" s="87">
        <v>2281.0909999999999</v>
      </c>
      <c r="C936" s="43">
        <v>-10</v>
      </c>
    </row>
    <row r="937" spans="1:3" x14ac:dyDescent="0.25">
      <c r="A937" s="43" t="s">
        <v>1988</v>
      </c>
      <c r="B937" s="87">
        <v>2281.0909999999999</v>
      </c>
      <c r="C937" s="43">
        <v>-9</v>
      </c>
    </row>
    <row r="938" spans="1:3" x14ac:dyDescent="0.25">
      <c r="A938" s="43" t="s">
        <v>1987</v>
      </c>
      <c r="B938" s="87">
        <v>2087</v>
      </c>
      <c r="C938" s="43">
        <v>-8</v>
      </c>
    </row>
    <row r="939" spans="1:3" x14ac:dyDescent="0.25">
      <c r="A939" s="43" t="s">
        <v>1986</v>
      </c>
      <c r="B939" s="87">
        <v>1988.9109999999998</v>
      </c>
      <c r="C939" s="43">
        <v>-8</v>
      </c>
    </row>
    <row r="940" spans="1:3" x14ac:dyDescent="0.25">
      <c r="A940" s="43" t="s">
        <v>1985</v>
      </c>
      <c r="B940" s="87">
        <v>2087</v>
      </c>
      <c r="C940" s="43">
        <v>-8</v>
      </c>
    </row>
    <row r="941" spans="1:3" x14ac:dyDescent="0.25">
      <c r="A941" s="43" t="s">
        <v>1985</v>
      </c>
      <c r="B941" s="87">
        <v>2087</v>
      </c>
      <c r="C941" s="43">
        <v>-8</v>
      </c>
    </row>
    <row r="942" spans="1:3" x14ac:dyDescent="0.25">
      <c r="A942" s="43" t="s">
        <v>1985</v>
      </c>
      <c r="B942" s="87">
        <v>1988.9109999999998</v>
      </c>
      <c r="C942" s="43">
        <v>-8</v>
      </c>
    </row>
    <row r="943" spans="1:3" x14ac:dyDescent="0.25">
      <c r="A943" s="43" t="s">
        <v>1984</v>
      </c>
      <c r="B943" s="87">
        <v>2379.1800000000003</v>
      </c>
      <c r="C943" s="43">
        <v>-10</v>
      </c>
    </row>
    <row r="944" spans="1:3" x14ac:dyDescent="0.25">
      <c r="A944" s="43" t="s">
        <v>1983</v>
      </c>
      <c r="B944" s="87">
        <v>2185.0889999999999</v>
      </c>
      <c r="C944" s="43">
        <v>-8</v>
      </c>
    </row>
    <row r="945" spans="1:3" x14ac:dyDescent="0.25">
      <c r="A945" s="43" t="s">
        <v>1982</v>
      </c>
      <c r="B945" s="87">
        <v>2379.1800000000003</v>
      </c>
      <c r="C945" s="43">
        <v>-10</v>
      </c>
    </row>
    <row r="946" spans="1:3" x14ac:dyDescent="0.25">
      <c r="A946" s="43" t="s">
        <v>1981</v>
      </c>
      <c r="B946" s="87">
        <v>2379.1800000000003</v>
      </c>
      <c r="C946" s="43">
        <v>-10</v>
      </c>
    </row>
    <row r="947" spans="1:3" x14ac:dyDescent="0.25">
      <c r="A947" s="43" t="s">
        <v>1980</v>
      </c>
      <c r="B947" s="87">
        <v>2379.1800000000003</v>
      </c>
      <c r="C947" s="43">
        <v>-10</v>
      </c>
    </row>
    <row r="948" spans="1:3" x14ac:dyDescent="0.25">
      <c r="A948" s="43" t="s">
        <v>1979</v>
      </c>
      <c r="B948" s="87">
        <v>2185.0889999999999</v>
      </c>
      <c r="C948" s="43">
        <v>-8</v>
      </c>
    </row>
    <row r="949" spans="1:3" x14ac:dyDescent="0.25">
      <c r="A949" s="43" t="s">
        <v>1978</v>
      </c>
      <c r="B949" s="87">
        <v>2379.1800000000003</v>
      </c>
      <c r="C949" s="43">
        <v>-10</v>
      </c>
    </row>
    <row r="950" spans="1:3" x14ac:dyDescent="0.25">
      <c r="A950" s="43" t="s">
        <v>1977</v>
      </c>
      <c r="B950" s="87">
        <v>2087</v>
      </c>
      <c r="C950" s="43">
        <v>-8</v>
      </c>
    </row>
    <row r="951" spans="1:3" x14ac:dyDescent="0.25">
      <c r="A951" s="43" t="s">
        <v>1976</v>
      </c>
      <c r="B951" s="87">
        <v>2281.0909999999999</v>
      </c>
      <c r="C951" s="43">
        <v>-10</v>
      </c>
    </row>
    <row r="952" spans="1:3" x14ac:dyDescent="0.25">
      <c r="A952" s="43" t="s">
        <v>1975</v>
      </c>
      <c r="B952" s="87">
        <v>2281.0909999999999</v>
      </c>
      <c r="C952" s="43">
        <v>-10</v>
      </c>
    </row>
    <row r="953" spans="1:3" x14ac:dyDescent="0.25">
      <c r="A953" s="43" t="s">
        <v>1974</v>
      </c>
      <c r="B953" s="87">
        <v>2379.1800000000003</v>
      </c>
      <c r="C953" s="43">
        <v>-10</v>
      </c>
    </row>
    <row r="954" spans="1:3" x14ac:dyDescent="0.25">
      <c r="A954" s="43" t="s">
        <v>1973</v>
      </c>
      <c r="B954" s="87">
        <v>2548.2270000000003</v>
      </c>
      <c r="C954" s="43">
        <v>-11</v>
      </c>
    </row>
    <row r="955" spans="1:3" x14ac:dyDescent="0.25">
      <c r="A955" s="43" t="s">
        <v>1972</v>
      </c>
      <c r="B955" s="87">
        <v>2185.0889999999999</v>
      </c>
      <c r="C955" s="43">
        <v>-8</v>
      </c>
    </row>
    <row r="956" spans="1:3" x14ac:dyDescent="0.25">
      <c r="A956" s="43" t="s">
        <v>1971</v>
      </c>
      <c r="B956" s="87">
        <v>2379.1800000000003</v>
      </c>
      <c r="C956" s="43">
        <v>-10</v>
      </c>
    </row>
    <row r="957" spans="1:3" x14ac:dyDescent="0.25">
      <c r="A957" s="43" t="s">
        <v>1970</v>
      </c>
      <c r="B957" s="87">
        <v>2548.2270000000003</v>
      </c>
      <c r="C957" s="43">
        <v>-11</v>
      </c>
    </row>
    <row r="958" spans="1:3" x14ac:dyDescent="0.25">
      <c r="A958" s="43" t="s">
        <v>1969</v>
      </c>
      <c r="B958" s="87">
        <v>2281.0909999999999</v>
      </c>
      <c r="C958" s="43">
        <v>-10</v>
      </c>
    </row>
    <row r="959" spans="1:3" x14ac:dyDescent="0.25">
      <c r="A959" s="43" t="s">
        <v>1968</v>
      </c>
      <c r="B959" s="87">
        <v>2087</v>
      </c>
      <c r="C959" s="43">
        <v>-8</v>
      </c>
    </row>
    <row r="960" spans="1:3" x14ac:dyDescent="0.25">
      <c r="A960" s="43" t="s">
        <v>1967</v>
      </c>
      <c r="B960" s="87">
        <v>2087</v>
      </c>
      <c r="C960" s="43">
        <v>-8</v>
      </c>
    </row>
    <row r="961" spans="1:3" x14ac:dyDescent="0.25">
      <c r="A961" s="43" t="s">
        <v>1966</v>
      </c>
      <c r="B961" s="87">
        <v>2185.0889999999999</v>
      </c>
      <c r="C961" s="43">
        <v>-9</v>
      </c>
    </row>
    <row r="962" spans="1:3" x14ac:dyDescent="0.25">
      <c r="A962" s="43" t="s">
        <v>1965</v>
      </c>
      <c r="B962" s="87">
        <v>2281.0909999999999</v>
      </c>
      <c r="C962" s="43">
        <v>-10</v>
      </c>
    </row>
    <row r="963" spans="1:3" x14ac:dyDescent="0.25">
      <c r="A963" s="43" t="s">
        <v>1964</v>
      </c>
      <c r="B963" s="87">
        <v>2087</v>
      </c>
      <c r="C963" s="43">
        <v>-8</v>
      </c>
    </row>
    <row r="964" spans="1:3" x14ac:dyDescent="0.25">
      <c r="A964" s="43" t="s">
        <v>1963</v>
      </c>
      <c r="B964" s="87">
        <v>2185.0889999999999</v>
      </c>
      <c r="C964" s="43">
        <v>-8</v>
      </c>
    </row>
    <row r="965" spans="1:3" x14ac:dyDescent="0.25">
      <c r="A965" s="43" t="s">
        <v>1962</v>
      </c>
      <c r="B965" s="87">
        <v>2185.0889999999999</v>
      </c>
      <c r="C965" s="43">
        <v>-9</v>
      </c>
    </row>
    <row r="966" spans="1:3" x14ac:dyDescent="0.25">
      <c r="A966" s="43" t="s">
        <v>1961</v>
      </c>
      <c r="B966" s="87">
        <v>2185.0889999999999</v>
      </c>
      <c r="C966" s="43">
        <v>-9</v>
      </c>
    </row>
    <row r="967" spans="1:3" x14ac:dyDescent="0.25">
      <c r="A967" s="43" t="s">
        <v>1960</v>
      </c>
      <c r="B967" s="87">
        <v>2379.1800000000003</v>
      </c>
      <c r="C967" s="43">
        <v>-10</v>
      </c>
    </row>
    <row r="968" spans="1:3" x14ac:dyDescent="0.25">
      <c r="A968" s="43" t="s">
        <v>1959</v>
      </c>
      <c r="B968" s="87">
        <v>2087</v>
      </c>
      <c r="C968" s="43">
        <v>-8</v>
      </c>
    </row>
    <row r="969" spans="1:3" x14ac:dyDescent="0.25">
      <c r="A969" s="43" t="s">
        <v>1958</v>
      </c>
      <c r="B969" s="87">
        <v>2185.0889999999999</v>
      </c>
      <c r="C969" s="43">
        <v>-8</v>
      </c>
    </row>
    <row r="970" spans="1:3" x14ac:dyDescent="0.25">
      <c r="A970" s="43" t="s">
        <v>1957</v>
      </c>
      <c r="B970" s="87">
        <v>1988.9109999999998</v>
      </c>
      <c r="C970" s="43">
        <v>-8</v>
      </c>
    </row>
    <row r="971" spans="1:3" x14ac:dyDescent="0.25">
      <c r="A971" s="43" t="s">
        <v>1956</v>
      </c>
      <c r="B971" s="87">
        <v>1988.9109999999998</v>
      </c>
      <c r="C971" s="43">
        <v>-8</v>
      </c>
    </row>
    <row r="972" spans="1:3" x14ac:dyDescent="0.25">
      <c r="A972" s="43" t="s">
        <v>1955</v>
      </c>
      <c r="B972" s="87">
        <v>2087</v>
      </c>
      <c r="C972" s="43">
        <v>-8</v>
      </c>
    </row>
    <row r="973" spans="1:3" x14ac:dyDescent="0.25">
      <c r="A973" s="43" t="s">
        <v>1954</v>
      </c>
      <c r="B973" s="87">
        <v>1988.9109999999998</v>
      </c>
      <c r="C973" s="43">
        <v>-8</v>
      </c>
    </row>
    <row r="974" spans="1:3" x14ac:dyDescent="0.25">
      <c r="A974" s="43" t="s">
        <v>1953</v>
      </c>
      <c r="B974" s="87">
        <v>2548.2270000000003</v>
      </c>
      <c r="C974" s="43">
        <v>-11</v>
      </c>
    </row>
    <row r="975" spans="1:3" x14ac:dyDescent="0.25">
      <c r="A975" s="43" t="s">
        <v>1952</v>
      </c>
      <c r="B975" s="87">
        <v>2087</v>
      </c>
      <c r="C975" s="43">
        <v>-8</v>
      </c>
    </row>
    <row r="976" spans="1:3" x14ac:dyDescent="0.25">
      <c r="A976" s="43" t="s">
        <v>1951</v>
      </c>
      <c r="B976" s="87">
        <v>1892.9090000000001</v>
      </c>
      <c r="C976" s="43">
        <v>-7</v>
      </c>
    </row>
    <row r="977" spans="1:3" x14ac:dyDescent="0.25">
      <c r="A977" s="43" t="s">
        <v>1950</v>
      </c>
      <c r="B977" s="87">
        <v>2087</v>
      </c>
      <c r="C977" s="43">
        <v>-8</v>
      </c>
    </row>
    <row r="978" spans="1:3" x14ac:dyDescent="0.25">
      <c r="A978" s="43" t="s">
        <v>1949</v>
      </c>
      <c r="B978" s="87">
        <v>2087</v>
      </c>
      <c r="C978" s="43">
        <v>-8</v>
      </c>
    </row>
    <row r="979" spans="1:3" x14ac:dyDescent="0.25">
      <c r="A979" s="43" t="s">
        <v>1948</v>
      </c>
      <c r="B979" s="87">
        <v>2087</v>
      </c>
      <c r="C979" s="43">
        <v>-9</v>
      </c>
    </row>
    <row r="980" spans="1:3" x14ac:dyDescent="0.25">
      <c r="A980" s="43" t="s">
        <v>1947</v>
      </c>
      <c r="B980" s="87">
        <v>2087</v>
      </c>
      <c r="C980" s="43">
        <v>-8</v>
      </c>
    </row>
    <row r="981" spans="1:3" x14ac:dyDescent="0.25">
      <c r="A981" s="43" t="s">
        <v>1946</v>
      </c>
      <c r="B981" s="87">
        <v>2087</v>
      </c>
      <c r="C981" s="43">
        <v>-8</v>
      </c>
    </row>
    <row r="982" spans="1:3" x14ac:dyDescent="0.25">
      <c r="A982" s="43" t="s">
        <v>1945</v>
      </c>
      <c r="B982" s="87">
        <v>2087</v>
      </c>
      <c r="C982" s="43">
        <v>-8</v>
      </c>
    </row>
    <row r="983" spans="1:3" x14ac:dyDescent="0.25">
      <c r="A983" s="43" t="s">
        <v>1944</v>
      </c>
      <c r="B983" s="87">
        <v>2087</v>
      </c>
      <c r="C983" s="43">
        <v>-8</v>
      </c>
    </row>
    <row r="984" spans="1:3" x14ac:dyDescent="0.25">
      <c r="A984" s="43" t="s">
        <v>1943</v>
      </c>
      <c r="B984" s="87">
        <v>2087</v>
      </c>
      <c r="C984" s="43">
        <v>-8</v>
      </c>
    </row>
    <row r="985" spans="1:3" x14ac:dyDescent="0.25">
      <c r="A985" s="43" t="s">
        <v>1942</v>
      </c>
      <c r="B985" s="87">
        <v>2087</v>
      </c>
      <c r="C985" s="43">
        <v>-8</v>
      </c>
    </row>
    <row r="986" spans="1:3" x14ac:dyDescent="0.25">
      <c r="A986" s="43" t="s">
        <v>1941</v>
      </c>
      <c r="B986" s="87">
        <v>1988.9109999999998</v>
      </c>
      <c r="C986" s="43">
        <v>-8</v>
      </c>
    </row>
    <row r="987" spans="1:3" x14ac:dyDescent="0.25">
      <c r="A987" s="43" t="s">
        <v>1940</v>
      </c>
      <c r="B987" s="87">
        <v>2185.0889999999999</v>
      </c>
      <c r="C987" s="43">
        <v>-9</v>
      </c>
    </row>
    <row r="988" spans="1:3" x14ac:dyDescent="0.25">
      <c r="A988" s="43" t="s">
        <v>1940</v>
      </c>
      <c r="B988" s="87">
        <v>2281.0909999999999</v>
      </c>
      <c r="C988" s="43">
        <v>-9</v>
      </c>
    </row>
    <row r="989" spans="1:3" x14ac:dyDescent="0.25">
      <c r="A989" s="43" t="s">
        <v>1939</v>
      </c>
      <c r="B989" s="87">
        <v>2087</v>
      </c>
      <c r="C989" s="43">
        <v>-8</v>
      </c>
    </row>
    <row r="990" spans="1:3" x14ac:dyDescent="0.25">
      <c r="A990" s="43" t="s">
        <v>1938</v>
      </c>
      <c r="B990" s="87">
        <v>2087</v>
      </c>
      <c r="C990" s="43">
        <v>-8</v>
      </c>
    </row>
    <row r="991" spans="1:3" x14ac:dyDescent="0.25">
      <c r="A991" s="43" t="s">
        <v>1937</v>
      </c>
      <c r="B991" s="87">
        <v>2087</v>
      </c>
      <c r="C991" s="43">
        <v>-8</v>
      </c>
    </row>
    <row r="992" spans="1:3" x14ac:dyDescent="0.25">
      <c r="A992" s="43" t="s">
        <v>1936</v>
      </c>
      <c r="B992" s="87">
        <v>2379.1800000000003</v>
      </c>
      <c r="C992" s="43">
        <v>-10</v>
      </c>
    </row>
    <row r="993" spans="1:3" x14ac:dyDescent="0.25">
      <c r="A993" s="43" t="s">
        <v>1935</v>
      </c>
      <c r="B993" s="87">
        <v>2087</v>
      </c>
      <c r="C993" s="43">
        <v>-8</v>
      </c>
    </row>
    <row r="994" spans="1:3" x14ac:dyDescent="0.25">
      <c r="A994" s="43" t="s">
        <v>1934</v>
      </c>
      <c r="B994" s="87">
        <v>2087</v>
      </c>
      <c r="C994" s="43">
        <v>-8</v>
      </c>
    </row>
    <row r="995" spans="1:3" x14ac:dyDescent="0.25">
      <c r="A995" s="43" t="s">
        <v>1933</v>
      </c>
      <c r="B995" s="87">
        <v>2087</v>
      </c>
      <c r="C995" s="43">
        <v>-9</v>
      </c>
    </row>
    <row r="996" spans="1:3" x14ac:dyDescent="0.25">
      <c r="A996" s="43" t="s">
        <v>1932</v>
      </c>
      <c r="B996" s="87">
        <v>2961.453</v>
      </c>
      <c r="C996" s="43">
        <v>-11</v>
      </c>
    </row>
    <row r="997" spans="1:3" x14ac:dyDescent="0.25">
      <c r="A997" s="43" t="s">
        <v>1931</v>
      </c>
      <c r="B997" s="87">
        <v>2185.0889999999999</v>
      </c>
      <c r="C997" s="43">
        <v>-9</v>
      </c>
    </row>
    <row r="998" spans="1:3" x14ac:dyDescent="0.25">
      <c r="A998" s="43" t="s">
        <v>1930</v>
      </c>
      <c r="B998" s="87">
        <v>2790.319</v>
      </c>
      <c r="C998" s="43">
        <v>-10</v>
      </c>
    </row>
    <row r="999" spans="1:3" x14ac:dyDescent="0.25">
      <c r="A999" s="43" t="s">
        <v>1929</v>
      </c>
      <c r="B999" s="87">
        <v>2087</v>
      </c>
      <c r="C999" s="43">
        <v>-8</v>
      </c>
    </row>
    <row r="1000" spans="1:3" x14ac:dyDescent="0.25">
      <c r="A1000" s="43" t="s">
        <v>1928</v>
      </c>
      <c r="B1000" s="87">
        <v>2087</v>
      </c>
      <c r="C1000" s="43">
        <v>-8</v>
      </c>
    </row>
    <row r="1001" spans="1:3" x14ac:dyDescent="0.25">
      <c r="A1001" s="43" t="s">
        <v>1927</v>
      </c>
      <c r="B1001" s="87">
        <v>1988.9109999999998</v>
      </c>
      <c r="C1001" s="43">
        <v>-8</v>
      </c>
    </row>
    <row r="1002" spans="1:3" x14ac:dyDescent="0.25">
      <c r="A1002" s="43" t="s">
        <v>1926</v>
      </c>
      <c r="B1002" s="87">
        <v>2087</v>
      </c>
      <c r="C1002" s="43">
        <v>-8</v>
      </c>
    </row>
    <row r="1003" spans="1:3" x14ac:dyDescent="0.25">
      <c r="A1003" s="43" t="s">
        <v>1925</v>
      </c>
      <c r="B1003" s="87">
        <v>2087</v>
      </c>
      <c r="C1003" s="43">
        <v>-9</v>
      </c>
    </row>
    <row r="1004" spans="1:3" x14ac:dyDescent="0.25">
      <c r="A1004" s="43" t="s">
        <v>1924</v>
      </c>
      <c r="B1004" s="87">
        <v>2087</v>
      </c>
      <c r="C1004" s="43">
        <v>-9</v>
      </c>
    </row>
    <row r="1005" spans="1:3" x14ac:dyDescent="0.25">
      <c r="A1005" s="43" t="s">
        <v>1923</v>
      </c>
      <c r="B1005" s="87">
        <v>2087</v>
      </c>
      <c r="C1005" s="43">
        <v>-8</v>
      </c>
    </row>
    <row r="1006" spans="1:3" x14ac:dyDescent="0.25">
      <c r="A1006" s="43" t="s">
        <v>1922</v>
      </c>
      <c r="B1006" s="87">
        <v>2379.1800000000003</v>
      </c>
      <c r="C1006" s="43">
        <v>-10</v>
      </c>
    </row>
    <row r="1007" spans="1:3" x14ac:dyDescent="0.25">
      <c r="A1007" s="43" t="s">
        <v>1921</v>
      </c>
      <c r="B1007" s="87">
        <v>2087</v>
      </c>
      <c r="C1007" s="43">
        <v>-8</v>
      </c>
    </row>
    <row r="1008" spans="1:3" x14ac:dyDescent="0.25">
      <c r="A1008" s="43" t="s">
        <v>1920</v>
      </c>
      <c r="B1008" s="87">
        <v>2087</v>
      </c>
      <c r="C1008" s="43">
        <v>-9</v>
      </c>
    </row>
    <row r="1009" spans="1:3" x14ac:dyDescent="0.25">
      <c r="A1009" s="43" t="s">
        <v>1919</v>
      </c>
      <c r="B1009" s="87">
        <v>2281.0909999999999</v>
      </c>
      <c r="C1009" s="43">
        <v>-9</v>
      </c>
    </row>
    <row r="1010" spans="1:3" x14ac:dyDescent="0.25">
      <c r="A1010" s="43" t="s">
        <v>1918</v>
      </c>
      <c r="B1010" s="87">
        <v>2281.0909999999999</v>
      </c>
      <c r="C1010" s="43">
        <v>-9</v>
      </c>
    </row>
    <row r="1011" spans="1:3" x14ac:dyDescent="0.25">
      <c r="A1011" s="43" t="s">
        <v>1917</v>
      </c>
      <c r="B1011" s="87">
        <v>2185.0889999999999</v>
      </c>
      <c r="C1011" s="43">
        <v>-8</v>
      </c>
    </row>
    <row r="1012" spans="1:3" x14ac:dyDescent="0.25">
      <c r="A1012" s="43" t="s">
        <v>1916</v>
      </c>
      <c r="B1012" s="87">
        <v>2087</v>
      </c>
      <c r="C1012" s="43">
        <v>-8</v>
      </c>
    </row>
    <row r="1013" spans="1:3" x14ac:dyDescent="0.25">
      <c r="A1013" s="43" t="s">
        <v>1915</v>
      </c>
      <c r="B1013" s="87">
        <v>2379.1800000000003</v>
      </c>
      <c r="C1013" s="43">
        <v>-10</v>
      </c>
    </row>
    <row r="1014" spans="1:3" x14ac:dyDescent="0.25">
      <c r="A1014" s="43" t="s">
        <v>1914</v>
      </c>
      <c r="B1014" s="87">
        <v>2087</v>
      </c>
      <c r="C1014" s="43">
        <v>-8</v>
      </c>
    </row>
    <row r="1015" spans="1:3" x14ac:dyDescent="0.25">
      <c r="A1015" s="43" t="s">
        <v>1913</v>
      </c>
      <c r="B1015" s="87">
        <v>2185.0889999999999</v>
      </c>
      <c r="C1015" s="43">
        <v>-9</v>
      </c>
    </row>
    <row r="1016" spans="1:3" x14ac:dyDescent="0.25">
      <c r="A1016" s="43" t="s">
        <v>1912</v>
      </c>
      <c r="B1016" s="87">
        <v>2087</v>
      </c>
      <c r="C1016" s="43">
        <v>-8</v>
      </c>
    </row>
    <row r="1017" spans="1:3" x14ac:dyDescent="0.25">
      <c r="A1017" s="43" t="s">
        <v>1911</v>
      </c>
      <c r="B1017" s="87">
        <v>1988.9109999999998</v>
      </c>
      <c r="C1017" s="43">
        <v>-8</v>
      </c>
    </row>
    <row r="1018" spans="1:3" x14ac:dyDescent="0.25">
      <c r="A1018" s="43" t="s">
        <v>1910</v>
      </c>
      <c r="B1018" s="87">
        <v>2087</v>
      </c>
      <c r="C1018" s="43">
        <v>-9</v>
      </c>
    </row>
    <row r="1019" spans="1:3" x14ac:dyDescent="0.25">
      <c r="A1019" s="43" t="s">
        <v>1909</v>
      </c>
      <c r="B1019" s="87">
        <v>2281.0909999999999</v>
      </c>
      <c r="C1019" s="43">
        <v>-9</v>
      </c>
    </row>
    <row r="1020" spans="1:3" x14ac:dyDescent="0.25">
      <c r="A1020" s="43" t="s">
        <v>1908</v>
      </c>
      <c r="B1020" s="87">
        <v>2185.0889999999999</v>
      </c>
      <c r="C1020" s="43">
        <v>-8</v>
      </c>
    </row>
    <row r="1021" spans="1:3" x14ac:dyDescent="0.25">
      <c r="A1021" s="43" t="s">
        <v>1907</v>
      </c>
      <c r="B1021" s="87">
        <v>2087</v>
      </c>
      <c r="C1021" s="43">
        <v>-8</v>
      </c>
    </row>
    <row r="1022" spans="1:3" x14ac:dyDescent="0.25">
      <c r="A1022" s="43" t="s">
        <v>1906</v>
      </c>
      <c r="B1022" s="87">
        <v>2087</v>
      </c>
      <c r="C1022" s="43">
        <v>-8</v>
      </c>
    </row>
    <row r="1023" spans="1:3" x14ac:dyDescent="0.25">
      <c r="A1023" s="43" t="s">
        <v>1905</v>
      </c>
      <c r="B1023" s="87">
        <v>1988.9109999999998</v>
      </c>
      <c r="C1023" s="43">
        <v>-8</v>
      </c>
    </row>
    <row r="1024" spans="1:3" x14ac:dyDescent="0.25">
      <c r="A1024" s="43" t="s">
        <v>1904</v>
      </c>
      <c r="B1024" s="87">
        <v>2281.0909999999999</v>
      </c>
      <c r="C1024" s="43">
        <v>-10</v>
      </c>
    </row>
    <row r="1025" spans="1:3" x14ac:dyDescent="0.25">
      <c r="A1025" s="43" t="s">
        <v>1903</v>
      </c>
      <c r="B1025" s="87">
        <v>2087</v>
      </c>
      <c r="C1025" s="43">
        <v>-8</v>
      </c>
    </row>
    <row r="1026" spans="1:3" x14ac:dyDescent="0.25">
      <c r="A1026" s="43" t="s">
        <v>1902</v>
      </c>
      <c r="B1026" s="87">
        <v>1988.9109999999998</v>
      </c>
      <c r="C1026" s="43">
        <v>-8</v>
      </c>
    </row>
    <row r="1027" spans="1:3" x14ac:dyDescent="0.25">
      <c r="A1027" s="43" t="s">
        <v>1901</v>
      </c>
      <c r="B1027" s="87">
        <v>2185.0889999999999</v>
      </c>
      <c r="C1027" s="43">
        <v>-8</v>
      </c>
    </row>
    <row r="1028" spans="1:3" x14ac:dyDescent="0.25">
      <c r="A1028" s="43" t="s">
        <v>1900</v>
      </c>
      <c r="B1028" s="87">
        <v>2379.1800000000003</v>
      </c>
      <c r="C1028" s="43">
        <v>-10</v>
      </c>
    </row>
    <row r="1029" spans="1:3" x14ac:dyDescent="0.25">
      <c r="A1029" s="43" t="s">
        <v>1899</v>
      </c>
      <c r="B1029" s="87">
        <v>1988.9109999999998</v>
      </c>
      <c r="C1029" s="43">
        <v>-8</v>
      </c>
    </row>
    <row r="1030" spans="1:3" x14ac:dyDescent="0.25">
      <c r="A1030" s="43" t="s">
        <v>1898</v>
      </c>
      <c r="B1030" s="87">
        <v>1988.9109999999998</v>
      </c>
      <c r="C1030" s="43">
        <v>-8</v>
      </c>
    </row>
    <row r="1031" spans="1:3" x14ac:dyDescent="0.25">
      <c r="A1031" s="43" t="s">
        <v>1898</v>
      </c>
      <c r="B1031" s="87">
        <v>2087</v>
      </c>
      <c r="C1031" s="43">
        <v>-9</v>
      </c>
    </row>
    <row r="1032" spans="1:3" x14ac:dyDescent="0.25">
      <c r="A1032" s="43" t="s">
        <v>1897</v>
      </c>
      <c r="B1032" s="87">
        <v>2087</v>
      </c>
      <c r="C1032" s="43">
        <v>-9</v>
      </c>
    </row>
    <row r="1033" spans="1:3" x14ac:dyDescent="0.25">
      <c r="A1033" s="43" t="s">
        <v>1896</v>
      </c>
      <c r="B1033" s="87">
        <v>2379.1800000000003</v>
      </c>
      <c r="C1033" s="43">
        <v>-10</v>
      </c>
    </row>
    <row r="1034" spans="1:3" x14ac:dyDescent="0.25">
      <c r="A1034" s="43" t="s">
        <v>1895</v>
      </c>
      <c r="B1034" s="87">
        <v>1988.9109999999998</v>
      </c>
      <c r="C1034" s="43">
        <v>-8</v>
      </c>
    </row>
    <row r="1035" spans="1:3" x14ac:dyDescent="0.25">
      <c r="A1035" s="43" t="s">
        <v>1894</v>
      </c>
      <c r="B1035" s="87">
        <v>1988.9109999999998</v>
      </c>
      <c r="C1035" s="43">
        <v>-8</v>
      </c>
    </row>
    <row r="1036" spans="1:3" x14ac:dyDescent="0.25">
      <c r="A1036" s="43" t="s">
        <v>1893</v>
      </c>
      <c r="B1036" s="87">
        <v>2087</v>
      </c>
      <c r="C1036" s="43">
        <v>-8</v>
      </c>
    </row>
    <row r="1037" spans="1:3" x14ac:dyDescent="0.25">
      <c r="A1037" s="43" t="s">
        <v>1892</v>
      </c>
      <c r="B1037" s="87">
        <v>2185.0889999999999</v>
      </c>
      <c r="C1037" s="43">
        <v>-9</v>
      </c>
    </row>
    <row r="1038" spans="1:3" x14ac:dyDescent="0.25">
      <c r="A1038" s="43" t="s">
        <v>1891</v>
      </c>
      <c r="B1038" s="87">
        <v>2379.1800000000003</v>
      </c>
      <c r="C1038" s="43">
        <v>-10</v>
      </c>
    </row>
    <row r="1039" spans="1:3" x14ac:dyDescent="0.25">
      <c r="A1039" s="43" t="s">
        <v>1890</v>
      </c>
      <c r="B1039" s="87">
        <v>2087</v>
      </c>
      <c r="C1039" s="43">
        <v>-8</v>
      </c>
    </row>
    <row r="1040" spans="1:3" x14ac:dyDescent="0.25">
      <c r="A1040" s="43" t="s">
        <v>1889</v>
      </c>
      <c r="B1040" s="87">
        <v>1988.9109999999998</v>
      </c>
      <c r="C1040" s="43">
        <v>-8</v>
      </c>
    </row>
    <row r="1041" spans="1:3" x14ac:dyDescent="0.25">
      <c r="A1041" s="43" t="s">
        <v>1888</v>
      </c>
      <c r="B1041" s="87">
        <v>2185.0889999999999</v>
      </c>
      <c r="C1041" s="43">
        <v>-9</v>
      </c>
    </row>
    <row r="1042" spans="1:3" x14ac:dyDescent="0.25">
      <c r="A1042" s="43" t="s">
        <v>1887</v>
      </c>
      <c r="B1042" s="87">
        <v>2548.2270000000003</v>
      </c>
      <c r="C1042" s="43">
        <v>-11</v>
      </c>
    </row>
    <row r="1043" spans="1:3" x14ac:dyDescent="0.25">
      <c r="A1043" s="43" t="s">
        <v>1886</v>
      </c>
      <c r="B1043" s="87">
        <v>1988.9109999999998</v>
      </c>
      <c r="C1043" s="43">
        <v>-8</v>
      </c>
    </row>
    <row r="1044" spans="1:3" x14ac:dyDescent="0.25">
      <c r="A1044" s="43" t="s">
        <v>1885</v>
      </c>
      <c r="B1044" s="87">
        <v>2185.0889999999999</v>
      </c>
      <c r="C1044" s="43">
        <v>-9</v>
      </c>
    </row>
    <row r="1045" spans="1:3" x14ac:dyDescent="0.25">
      <c r="A1045" s="43" t="s">
        <v>1884</v>
      </c>
      <c r="B1045" s="87">
        <v>2379.1800000000003</v>
      </c>
      <c r="C1045" s="43">
        <v>-10</v>
      </c>
    </row>
    <row r="1046" spans="1:3" x14ac:dyDescent="0.25">
      <c r="A1046" s="43" t="s">
        <v>1883</v>
      </c>
      <c r="B1046" s="87">
        <v>2379.1800000000003</v>
      </c>
      <c r="C1046" s="43">
        <v>-10</v>
      </c>
    </row>
    <row r="1047" spans="1:3" x14ac:dyDescent="0.25">
      <c r="A1047" s="43" t="s">
        <v>1882</v>
      </c>
      <c r="B1047" s="87">
        <v>2281.0909999999999</v>
      </c>
      <c r="C1047" s="43">
        <v>-9</v>
      </c>
    </row>
    <row r="1048" spans="1:3" x14ac:dyDescent="0.25">
      <c r="A1048" s="43" t="s">
        <v>1881</v>
      </c>
      <c r="B1048" s="87">
        <v>2087</v>
      </c>
      <c r="C1048" s="43">
        <v>-8</v>
      </c>
    </row>
    <row r="1049" spans="1:3" x14ac:dyDescent="0.25">
      <c r="A1049" s="43" t="s">
        <v>1880</v>
      </c>
      <c r="B1049" s="87">
        <v>2087</v>
      </c>
      <c r="C1049" s="43">
        <v>-8</v>
      </c>
    </row>
    <row r="1050" spans="1:3" x14ac:dyDescent="0.25">
      <c r="A1050" s="43" t="s">
        <v>1879</v>
      </c>
      <c r="B1050" s="87">
        <v>1892.9090000000001</v>
      </c>
      <c r="C1050" s="43">
        <v>-8</v>
      </c>
    </row>
    <row r="1051" spans="1:3" x14ac:dyDescent="0.25">
      <c r="A1051" s="43" t="s">
        <v>1878</v>
      </c>
      <c r="B1051" s="87">
        <v>2087</v>
      </c>
      <c r="C1051" s="43">
        <v>-8</v>
      </c>
    </row>
    <row r="1052" spans="1:3" x14ac:dyDescent="0.25">
      <c r="A1052" s="43" t="s">
        <v>1877</v>
      </c>
      <c r="B1052" s="87">
        <v>2087</v>
      </c>
      <c r="C1052" s="43">
        <v>-8</v>
      </c>
    </row>
    <row r="1053" spans="1:3" x14ac:dyDescent="0.25">
      <c r="A1053" s="43" t="s">
        <v>1876</v>
      </c>
      <c r="B1053" s="87">
        <v>2087</v>
      </c>
      <c r="C1053" s="43">
        <v>-8</v>
      </c>
    </row>
    <row r="1054" spans="1:3" x14ac:dyDescent="0.25">
      <c r="A1054" s="43" t="s">
        <v>1875</v>
      </c>
      <c r="B1054" s="87">
        <v>2087</v>
      </c>
      <c r="C1054" s="43">
        <v>-8</v>
      </c>
    </row>
    <row r="1055" spans="1:3" x14ac:dyDescent="0.25">
      <c r="A1055" s="43" t="s">
        <v>1874</v>
      </c>
      <c r="B1055" s="87">
        <v>1988.9109999999998</v>
      </c>
      <c r="C1055" s="43">
        <v>-9</v>
      </c>
    </row>
    <row r="1056" spans="1:3" x14ac:dyDescent="0.25">
      <c r="A1056" s="43" t="s">
        <v>1873</v>
      </c>
      <c r="B1056" s="87">
        <v>2087</v>
      </c>
      <c r="C1056" s="43">
        <v>-8</v>
      </c>
    </row>
    <row r="1057" spans="1:3" x14ac:dyDescent="0.25">
      <c r="A1057" s="43" t="s">
        <v>1873</v>
      </c>
      <c r="B1057" s="87">
        <v>1988.9109999999998</v>
      </c>
      <c r="C1057" s="43">
        <v>-8</v>
      </c>
    </row>
    <row r="1058" spans="1:3" x14ac:dyDescent="0.25">
      <c r="A1058" s="43" t="s">
        <v>1872</v>
      </c>
      <c r="B1058" s="87">
        <v>2379.1800000000003</v>
      </c>
      <c r="C1058" s="43">
        <v>-10</v>
      </c>
    </row>
    <row r="1059" spans="1:3" x14ac:dyDescent="0.25">
      <c r="A1059" s="43" t="s">
        <v>1871</v>
      </c>
      <c r="B1059" s="87">
        <v>2185.0889999999999</v>
      </c>
      <c r="C1059" s="43">
        <v>-9</v>
      </c>
    </row>
    <row r="1060" spans="1:3" x14ac:dyDescent="0.25">
      <c r="A1060" s="43" t="s">
        <v>1870</v>
      </c>
      <c r="B1060" s="87">
        <v>2087</v>
      </c>
      <c r="C1060" s="43">
        <v>-8</v>
      </c>
    </row>
    <row r="1061" spans="1:3" x14ac:dyDescent="0.25">
      <c r="A1061" s="43" t="s">
        <v>1869</v>
      </c>
      <c r="B1061" s="87">
        <v>2961.453</v>
      </c>
      <c r="C1061" s="43">
        <v>-11</v>
      </c>
    </row>
    <row r="1062" spans="1:3" x14ac:dyDescent="0.25">
      <c r="A1062" s="43" t="s">
        <v>1868</v>
      </c>
      <c r="B1062" s="87">
        <v>1988.9109999999998</v>
      </c>
      <c r="C1062" s="43">
        <v>-8</v>
      </c>
    </row>
    <row r="1063" spans="1:3" x14ac:dyDescent="0.25">
      <c r="A1063" s="43" t="s">
        <v>1867</v>
      </c>
      <c r="B1063" s="87">
        <v>2185.0889999999999</v>
      </c>
      <c r="C1063" s="43">
        <v>-9</v>
      </c>
    </row>
    <row r="1064" spans="1:3" x14ac:dyDescent="0.25">
      <c r="A1064" s="43" t="s">
        <v>1866</v>
      </c>
      <c r="B1064" s="87">
        <v>2185.0889999999999</v>
      </c>
      <c r="C1064" s="43">
        <v>-9</v>
      </c>
    </row>
    <row r="1065" spans="1:3" x14ac:dyDescent="0.25">
      <c r="A1065" s="43" t="s">
        <v>1865</v>
      </c>
      <c r="B1065" s="87">
        <v>2087</v>
      </c>
      <c r="C1065" s="43">
        <v>-8</v>
      </c>
    </row>
    <row r="1066" spans="1:3" x14ac:dyDescent="0.25">
      <c r="A1066" s="43" t="s">
        <v>1864</v>
      </c>
      <c r="B1066" s="87">
        <v>1988.9109999999998</v>
      </c>
      <c r="C1066" s="43">
        <v>-8</v>
      </c>
    </row>
    <row r="1067" spans="1:3" x14ac:dyDescent="0.25">
      <c r="A1067" s="43" t="s">
        <v>1863</v>
      </c>
      <c r="B1067" s="87">
        <v>2281.0909999999999</v>
      </c>
      <c r="C1067" s="43">
        <v>-10</v>
      </c>
    </row>
    <row r="1068" spans="1:3" x14ac:dyDescent="0.25">
      <c r="A1068" s="43" t="s">
        <v>1862</v>
      </c>
      <c r="B1068" s="87">
        <v>2790.319</v>
      </c>
      <c r="C1068" s="43">
        <v>-11</v>
      </c>
    </row>
    <row r="1069" spans="1:3" x14ac:dyDescent="0.25">
      <c r="A1069" s="43" t="s">
        <v>1861</v>
      </c>
      <c r="B1069" s="87">
        <v>2548.2270000000003</v>
      </c>
      <c r="C1069" s="43">
        <v>-11</v>
      </c>
    </row>
    <row r="1070" spans="1:3" x14ac:dyDescent="0.25">
      <c r="A1070" s="43" t="s">
        <v>1860</v>
      </c>
      <c r="B1070" s="87">
        <v>2548.2270000000003</v>
      </c>
      <c r="C1070" s="43">
        <v>-10</v>
      </c>
    </row>
    <row r="1071" spans="1:3" x14ac:dyDescent="0.25">
      <c r="A1071" s="43" t="s">
        <v>1859</v>
      </c>
      <c r="B1071" s="87">
        <v>2185.0889999999999</v>
      </c>
      <c r="C1071" s="43">
        <v>-8</v>
      </c>
    </row>
    <row r="1072" spans="1:3" x14ac:dyDescent="0.25">
      <c r="A1072" s="43" t="s">
        <v>1858</v>
      </c>
      <c r="B1072" s="87">
        <v>2087</v>
      </c>
      <c r="C1072" s="43">
        <v>-8</v>
      </c>
    </row>
    <row r="1073" spans="1:3" x14ac:dyDescent="0.25">
      <c r="A1073" s="43" t="s">
        <v>1857</v>
      </c>
      <c r="B1073" s="87">
        <v>1988.9109999999998</v>
      </c>
      <c r="C1073" s="43">
        <v>-8</v>
      </c>
    </row>
    <row r="1074" spans="1:3" x14ac:dyDescent="0.25">
      <c r="A1074" s="43" t="s">
        <v>1856</v>
      </c>
      <c r="B1074" s="87">
        <v>1892.9090000000001</v>
      </c>
      <c r="C1074" s="43">
        <v>-8</v>
      </c>
    </row>
    <row r="1075" spans="1:3" x14ac:dyDescent="0.25">
      <c r="A1075" s="43" t="s">
        <v>1855</v>
      </c>
      <c r="B1075" s="87">
        <v>2185.0889999999999</v>
      </c>
      <c r="C1075" s="43">
        <v>-9</v>
      </c>
    </row>
    <row r="1076" spans="1:3" x14ac:dyDescent="0.25">
      <c r="A1076" s="43" t="s">
        <v>1854</v>
      </c>
      <c r="B1076" s="87">
        <v>2087</v>
      </c>
      <c r="C1076" s="43">
        <v>-8</v>
      </c>
    </row>
    <row r="1077" spans="1:3" x14ac:dyDescent="0.25">
      <c r="A1077" s="43" t="s">
        <v>1853</v>
      </c>
      <c r="B1077" s="87">
        <v>2185.0889999999999</v>
      </c>
      <c r="C1077" s="43">
        <v>-9</v>
      </c>
    </row>
    <row r="1078" spans="1:3" x14ac:dyDescent="0.25">
      <c r="A1078" s="43" t="s">
        <v>1852</v>
      </c>
      <c r="B1078" s="87">
        <v>2087</v>
      </c>
      <c r="C1078" s="43">
        <v>-8</v>
      </c>
    </row>
    <row r="1079" spans="1:3" x14ac:dyDescent="0.25">
      <c r="A1079" s="43" t="s">
        <v>1851</v>
      </c>
      <c r="B1079" s="87">
        <v>2087</v>
      </c>
      <c r="C1079" s="43">
        <v>-8</v>
      </c>
    </row>
    <row r="1080" spans="1:3" x14ac:dyDescent="0.25">
      <c r="A1080" s="43" t="s">
        <v>1850</v>
      </c>
      <c r="B1080" s="87">
        <v>2087</v>
      </c>
      <c r="C1080" s="43">
        <v>-8</v>
      </c>
    </row>
    <row r="1081" spans="1:3" x14ac:dyDescent="0.25">
      <c r="A1081" s="43" t="s">
        <v>1849</v>
      </c>
      <c r="B1081" s="87">
        <v>2379.1800000000003</v>
      </c>
      <c r="C1081" s="43">
        <v>-10</v>
      </c>
    </row>
    <row r="1082" spans="1:3" x14ac:dyDescent="0.25">
      <c r="A1082" s="43" t="s">
        <v>1848</v>
      </c>
      <c r="B1082" s="87">
        <v>2548.2270000000003</v>
      </c>
      <c r="C1082" s="43">
        <v>-11</v>
      </c>
    </row>
    <row r="1083" spans="1:3" x14ac:dyDescent="0.25">
      <c r="A1083" s="43" t="s">
        <v>1847</v>
      </c>
      <c r="B1083" s="87">
        <v>2185.0889999999999</v>
      </c>
      <c r="C1083" s="43">
        <v>-8</v>
      </c>
    </row>
    <row r="1084" spans="1:3" x14ac:dyDescent="0.25">
      <c r="A1084" s="43" t="s">
        <v>1846</v>
      </c>
      <c r="B1084" s="87">
        <v>2185.0889999999999</v>
      </c>
      <c r="C1084" s="43">
        <v>-8</v>
      </c>
    </row>
    <row r="1085" spans="1:3" x14ac:dyDescent="0.25">
      <c r="A1085" s="43" t="s">
        <v>1845</v>
      </c>
      <c r="B1085" s="87">
        <v>2548.2270000000003</v>
      </c>
      <c r="C1085" s="43">
        <v>-11</v>
      </c>
    </row>
    <row r="1086" spans="1:3" x14ac:dyDescent="0.25">
      <c r="A1086" s="43" t="s">
        <v>1844</v>
      </c>
      <c r="B1086" s="87">
        <v>2548.2270000000003</v>
      </c>
      <c r="C1086" s="43">
        <v>-11</v>
      </c>
    </row>
    <row r="1087" spans="1:3" x14ac:dyDescent="0.25">
      <c r="A1087" s="43" t="s">
        <v>1843</v>
      </c>
      <c r="B1087" s="87">
        <v>2379.1800000000003</v>
      </c>
      <c r="C1087" s="43">
        <v>-10</v>
      </c>
    </row>
    <row r="1088" spans="1:3" x14ac:dyDescent="0.25">
      <c r="A1088" s="43" t="s">
        <v>1842</v>
      </c>
      <c r="B1088" s="87">
        <v>2281.0909999999999</v>
      </c>
      <c r="C1088" s="43">
        <v>-9</v>
      </c>
    </row>
    <row r="1089" spans="1:3" x14ac:dyDescent="0.25">
      <c r="A1089" s="43" t="s">
        <v>1841</v>
      </c>
      <c r="B1089" s="87">
        <v>2185.0889999999999</v>
      </c>
      <c r="C1089" s="43">
        <v>-9</v>
      </c>
    </row>
    <row r="1090" spans="1:3" x14ac:dyDescent="0.25">
      <c r="A1090" s="43" t="s">
        <v>1840</v>
      </c>
      <c r="B1090" s="87">
        <v>2185.0889999999999</v>
      </c>
      <c r="C1090" s="43">
        <v>-8</v>
      </c>
    </row>
    <row r="1091" spans="1:3" x14ac:dyDescent="0.25">
      <c r="A1091" s="43" t="s">
        <v>1839</v>
      </c>
      <c r="B1091" s="87">
        <v>2087</v>
      </c>
      <c r="C1091" s="43">
        <v>-8</v>
      </c>
    </row>
    <row r="1092" spans="1:3" x14ac:dyDescent="0.25">
      <c r="A1092" s="43" t="s">
        <v>1838</v>
      </c>
      <c r="B1092" s="87">
        <v>1988.9109999999998</v>
      </c>
      <c r="C1092" s="43">
        <v>-8</v>
      </c>
    </row>
    <row r="1093" spans="1:3" x14ac:dyDescent="0.25">
      <c r="A1093" s="43" t="s">
        <v>1837</v>
      </c>
      <c r="B1093" s="87">
        <v>1892.9090000000001</v>
      </c>
      <c r="C1093" s="43">
        <v>-8</v>
      </c>
    </row>
    <row r="1094" spans="1:3" x14ac:dyDescent="0.25">
      <c r="A1094" s="43" t="s">
        <v>1836</v>
      </c>
      <c r="B1094" s="87">
        <v>2087</v>
      </c>
      <c r="C1094" s="43">
        <v>-9</v>
      </c>
    </row>
    <row r="1095" spans="1:3" x14ac:dyDescent="0.25">
      <c r="A1095" s="43" t="s">
        <v>1835</v>
      </c>
      <c r="B1095" s="87">
        <v>2087</v>
      </c>
      <c r="C1095" s="43">
        <v>-9</v>
      </c>
    </row>
    <row r="1096" spans="1:3" x14ac:dyDescent="0.25">
      <c r="A1096" s="43" t="s">
        <v>1834</v>
      </c>
      <c r="B1096" s="87">
        <v>1988.9109999999998</v>
      </c>
      <c r="C1096" s="43">
        <v>-8</v>
      </c>
    </row>
    <row r="1097" spans="1:3" x14ac:dyDescent="0.25">
      <c r="A1097" s="43" t="s">
        <v>1833</v>
      </c>
      <c r="B1097" s="87">
        <v>1988.9109999999998</v>
      </c>
      <c r="C1097" s="43">
        <v>-8</v>
      </c>
    </row>
    <row r="1098" spans="1:3" x14ac:dyDescent="0.25">
      <c r="A1098" s="43" t="s">
        <v>1832</v>
      </c>
      <c r="B1098" s="87">
        <v>2087</v>
      </c>
      <c r="C1098" s="43">
        <v>-9</v>
      </c>
    </row>
    <row r="1099" spans="1:3" x14ac:dyDescent="0.25">
      <c r="A1099" s="43" t="s">
        <v>1831</v>
      </c>
      <c r="B1099" s="87">
        <v>2087</v>
      </c>
      <c r="C1099" s="43">
        <v>-8</v>
      </c>
    </row>
    <row r="1100" spans="1:3" x14ac:dyDescent="0.25">
      <c r="A1100" s="43" t="s">
        <v>1830</v>
      </c>
      <c r="B1100" s="87">
        <v>2281.0909999999999</v>
      </c>
      <c r="C1100" s="43">
        <v>-10</v>
      </c>
    </row>
    <row r="1101" spans="1:3" x14ac:dyDescent="0.25">
      <c r="A1101" s="43" t="s">
        <v>1829</v>
      </c>
      <c r="B1101" s="87">
        <v>2379.1800000000003</v>
      </c>
      <c r="C1101" s="43">
        <v>-10</v>
      </c>
    </row>
    <row r="1102" spans="1:3" x14ac:dyDescent="0.25">
      <c r="A1102" s="43" t="s">
        <v>1828</v>
      </c>
      <c r="B1102" s="87">
        <v>1988.9109999999998</v>
      </c>
      <c r="C1102" s="43">
        <v>-8</v>
      </c>
    </row>
    <row r="1103" spans="1:3" x14ac:dyDescent="0.25">
      <c r="A1103" s="43" t="s">
        <v>1827</v>
      </c>
      <c r="B1103" s="87">
        <v>2087</v>
      </c>
      <c r="C1103" s="43">
        <v>-8</v>
      </c>
    </row>
    <row r="1104" spans="1:3" x14ac:dyDescent="0.25">
      <c r="A1104" s="43" t="s">
        <v>1826</v>
      </c>
      <c r="B1104" s="87">
        <v>2087</v>
      </c>
      <c r="C1104" s="43">
        <v>-8</v>
      </c>
    </row>
    <row r="1105" spans="1:3" x14ac:dyDescent="0.25">
      <c r="A1105" s="43" t="s">
        <v>1825</v>
      </c>
      <c r="B1105" s="87">
        <v>2185.0889999999999</v>
      </c>
      <c r="C1105" s="43">
        <v>-9</v>
      </c>
    </row>
    <row r="1106" spans="1:3" x14ac:dyDescent="0.25">
      <c r="A1106" s="43" t="s">
        <v>1824</v>
      </c>
      <c r="B1106" s="87">
        <v>1988.9109999999998</v>
      </c>
      <c r="C1106" s="43">
        <v>-8</v>
      </c>
    </row>
    <row r="1107" spans="1:3" x14ac:dyDescent="0.25">
      <c r="A1107" s="43" t="s">
        <v>1823</v>
      </c>
      <c r="B1107" s="87">
        <v>2087</v>
      </c>
      <c r="C1107" s="43">
        <v>-8</v>
      </c>
    </row>
    <row r="1108" spans="1:3" x14ac:dyDescent="0.25">
      <c r="A1108" s="43" t="s">
        <v>1822</v>
      </c>
      <c r="B1108" s="87">
        <v>2087</v>
      </c>
      <c r="C1108" s="43">
        <v>-8</v>
      </c>
    </row>
    <row r="1109" spans="1:3" x14ac:dyDescent="0.25">
      <c r="A1109" s="43" t="s">
        <v>1821</v>
      </c>
      <c r="B1109" s="87">
        <v>2087</v>
      </c>
      <c r="C1109" s="43">
        <v>-8</v>
      </c>
    </row>
    <row r="1110" spans="1:3" x14ac:dyDescent="0.25">
      <c r="A1110" s="43" t="s">
        <v>1820</v>
      </c>
      <c r="B1110" s="87">
        <v>2087</v>
      </c>
      <c r="C1110" s="43">
        <v>-9</v>
      </c>
    </row>
    <row r="1111" spans="1:3" x14ac:dyDescent="0.25">
      <c r="A1111" s="43" t="s">
        <v>1819</v>
      </c>
      <c r="B1111" s="87">
        <v>2379.1800000000003</v>
      </c>
      <c r="C1111" s="43">
        <v>-10</v>
      </c>
    </row>
    <row r="1112" spans="1:3" x14ac:dyDescent="0.25">
      <c r="A1112" s="43" t="s">
        <v>1818</v>
      </c>
      <c r="B1112" s="87">
        <v>1988.9109999999998</v>
      </c>
      <c r="C1112" s="43">
        <v>-8</v>
      </c>
    </row>
    <row r="1113" spans="1:3" x14ac:dyDescent="0.25">
      <c r="A1113" s="43" t="s">
        <v>1817</v>
      </c>
      <c r="B1113" s="87">
        <v>2379.1800000000003</v>
      </c>
      <c r="C1113" s="43">
        <v>-10</v>
      </c>
    </row>
    <row r="1114" spans="1:3" x14ac:dyDescent="0.25">
      <c r="A1114" s="43" t="s">
        <v>1816</v>
      </c>
      <c r="B1114" s="87">
        <v>1988.9109999999998</v>
      </c>
      <c r="C1114" s="43">
        <v>-8</v>
      </c>
    </row>
    <row r="1115" spans="1:3" x14ac:dyDescent="0.25">
      <c r="A1115" s="43" t="s">
        <v>1815</v>
      </c>
      <c r="B1115" s="87">
        <v>2087</v>
      </c>
      <c r="C1115" s="43">
        <v>-8</v>
      </c>
    </row>
    <row r="1116" spans="1:3" x14ac:dyDescent="0.25">
      <c r="A1116" s="43" t="s">
        <v>1814</v>
      </c>
      <c r="B1116" s="87">
        <v>2087</v>
      </c>
      <c r="C1116" s="43">
        <v>-8</v>
      </c>
    </row>
    <row r="1117" spans="1:3" x14ac:dyDescent="0.25">
      <c r="A1117" s="43" t="s">
        <v>1813</v>
      </c>
      <c r="B1117" s="87">
        <v>2281.0909999999999</v>
      </c>
      <c r="C1117" s="43">
        <v>-9</v>
      </c>
    </row>
    <row r="1118" spans="1:3" x14ac:dyDescent="0.25">
      <c r="A1118" s="43" t="s">
        <v>1812</v>
      </c>
      <c r="B1118" s="87">
        <v>2185.0889999999999</v>
      </c>
      <c r="C1118" s="43">
        <v>-8</v>
      </c>
    </row>
    <row r="1119" spans="1:3" x14ac:dyDescent="0.25">
      <c r="A1119" s="43" t="s">
        <v>1811</v>
      </c>
      <c r="B1119" s="87">
        <v>1988.9109999999998</v>
      </c>
      <c r="C1119" s="43">
        <v>-8</v>
      </c>
    </row>
    <row r="1120" spans="1:3" x14ac:dyDescent="0.25">
      <c r="A1120" s="43" t="s">
        <v>1810</v>
      </c>
      <c r="B1120" s="87">
        <v>2087</v>
      </c>
      <c r="C1120" s="43">
        <v>-8</v>
      </c>
    </row>
    <row r="1121" spans="1:3" x14ac:dyDescent="0.25">
      <c r="A1121" s="43" t="s">
        <v>1809</v>
      </c>
      <c r="B1121" s="87">
        <v>2087</v>
      </c>
      <c r="C1121" s="43">
        <v>-8</v>
      </c>
    </row>
    <row r="1122" spans="1:3" x14ac:dyDescent="0.25">
      <c r="A1122" s="43" t="s">
        <v>1808</v>
      </c>
      <c r="B1122" s="87">
        <v>1988.9109999999998</v>
      </c>
      <c r="C1122" s="43">
        <v>-8</v>
      </c>
    </row>
    <row r="1123" spans="1:3" x14ac:dyDescent="0.25">
      <c r="A1123" s="43" t="s">
        <v>1807</v>
      </c>
      <c r="B1123" s="87">
        <v>2087</v>
      </c>
      <c r="C1123" s="43">
        <v>-8</v>
      </c>
    </row>
    <row r="1124" spans="1:3" x14ac:dyDescent="0.25">
      <c r="A1124" s="43" t="s">
        <v>1806</v>
      </c>
      <c r="B1124" s="87">
        <v>2087</v>
      </c>
      <c r="C1124" s="43">
        <v>-9</v>
      </c>
    </row>
    <row r="1125" spans="1:3" x14ac:dyDescent="0.25">
      <c r="A1125" s="43" t="s">
        <v>1805</v>
      </c>
      <c r="B1125" s="87">
        <v>1988.9109999999998</v>
      </c>
      <c r="C1125" s="43">
        <v>-8</v>
      </c>
    </row>
    <row r="1126" spans="1:3" x14ac:dyDescent="0.25">
      <c r="A1126" s="43" t="s">
        <v>1804</v>
      </c>
      <c r="B1126" s="87">
        <v>1988.9109999999998</v>
      </c>
      <c r="C1126" s="43">
        <v>-8</v>
      </c>
    </row>
    <row r="1127" spans="1:3" x14ac:dyDescent="0.25">
      <c r="A1127" s="43" t="s">
        <v>1803</v>
      </c>
      <c r="B1127" s="87">
        <v>2087</v>
      </c>
      <c r="C1127" s="43">
        <v>-8</v>
      </c>
    </row>
    <row r="1128" spans="1:3" x14ac:dyDescent="0.25">
      <c r="A1128" s="43" t="s">
        <v>1802</v>
      </c>
      <c r="B1128" s="87">
        <v>2087</v>
      </c>
      <c r="C1128" s="43">
        <v>-8</v>
      </c>
    </row>
    <row r="1129" spans="1:3" x14ac:dyDescent="0.25">
      <c r="A1129" s="43" t="s">
        <v>1801</v>
      </c>
      <c r="B1129" s="87">
        <v>2185.0889999999999</v>
      </c>
      <c r="C1129" s="43">
        <v>-9</v>
      </c>
    </row>
    <row r="1130" spans="1:3" x14ac:dyDescent="0.25">
      <c r="A1130" s="43" t="s">
        <v>1800</v>
      </c>
      <c r="B1130" s="87">
        <v>2087</v>
      </c>
      <c r="C1130" s="43">
        <v>-9</v>
      </c>
    </row>
    <row r="1131" spans="1:3" x14ac:dyDescent="0.25">
      <c r="A1131" s="43" t="s">
        <v>1799</v>
      </c>
      <c r="B1131" s="87">
        <v>2087</v>
      </c>
      <c r="C1131" s="43">
        <v>-8</v>
      </c>
    </row>
    <row r="1132" spans="1:3" x14ac:dyDescent="0.25">
      <c r="A1132" s="43" t="s">
        <v>1798</v>
      </c>
      <c r="B1132" s="87">
        <v>2087</v>
      </c>
      <c r="C1132" s="43">
        <v>-8</v>
      </c>
    </row>
    <row r="1133" spans="1:3" x14ac:dyDescent="0.25">
      <c r="A1133" s="43" t="s">
        <v>1797</v>
      </c>
      <c r="B1133" s="87">
        <v>2281.0909999999999</v>
      </c>
      <c r="C1133" s="43">
        <v>-9</v>
      </c>
    </row>
    <row r="1134" spans="1:3" x14ac:dyDescent="0.25">
      <c r="A1134" s="43" t="s">
        <v>1796</v>
      </c>
      <c r="B1134" s="87">
        <v>2087</v>
      </c>
      <c r="C1134" s="43">
        <v>-8</v>
      </c>
    </row>
    <row r="1135" spans="1:3" x14ac:dyDescent="0.25">
      <c r="A1135" s="43" t="s">
        <v>1795</v>
      </c>
      <c r="B1135" s="87">
        <v>1988.9109999999998</v>
      </c>
      <c r="C1135" s="43">
        <v>-8</v>
      </c>
    </row>
    <row r="1136" spans="1:3" x14ac:dyDescent="0.25">
      <c r="A1136" s="43" t="s">
        <v>1794</v>
      </c>
      <c r="B1136" s="87">
        <v>2548.2270000000003</v>
      </c>
      <c r="C1136" s="43">
        <v>-10</v>
      </c>
    </row>
    <row r="1137" spans="1:3" x14ac:dyDescent="0.25">
      <c r="A1137" s="43" t="s">
        <v>1793</v>
      </c>
      <c r="B1137" s="87">
        <v>1892.9090000000001</v>
      </c>
      <c r="C1137" s="43">
        <v>-8</v>
      </c>
    </row>
    <row r="1138" spans="1:3" x14ac:dyDescent="0.25">
      <c r="A1138" s="43" t="s">
        <v>1792</v>
      </c>
      <c r="B1138" s="87">
        <v>2379.1800000000003</v>
      </c>
      <c r="C1138" s="43">
        <v>-10</v>
      </c>
    </row>
    <row r="1139" spans="1:3" x14ac:dyDescent="0.25">
      <c r="A1139" s="43" t="s">
        <v>1791</v>
      </c>
      <c r="B1139" s="87">
        <v>1988.9109999999998</v>
      </c>
      <c r="C1139" s="43">
        <v>-8</v>
      </c>
    </row>
    <row r="1140" spans="1:3" x14ac:dyDescent="0.25">
      <c r="A1140" s="43" t="s">
        <v>1790</v>
      </c>
      <c r="B1140" s="87">
        <v>2379.1800000000003</v>
      </c>
      <c r="C1140" s="43">
        <v>-11</v>
      </c>
    </row>
    <row r="1141" spans="1:3" x14ac:dyDescent="0.25">
      <c r="A1141" s="43" t="s">
        <v>1789</v>
      </c>
      <c r="B1141" s="87">
        <v>2281.0909999999999</v>
      </c>
      <c r="C1141" s="43">
        <v>-10</v>
      </c>
    </row>
    <row r="1142" spans="1:3" x14ac:dyDescent="0.25">
      <c r="A1142" s="43" t="s">
        <v>1788</v>
      </c>
      <c r="B1142" s="87">
        <v>2281.0909999999999</v>
      </c>
      <c r="C1142" s="43">
        <v>-9</v>
      </c>
    </row>
    <row r="1143" spans="1:3" x14ac:dyDescent="0.25">
      <c r="A1143" s="43" t="s">
        <v>1787</v>
      </c>
      <c r="B1143" s="87">
        <v>2281.0909999999999</v>
      </c>
      <c r="C1143" s="43">
        <v>-9</v>
      </c>
    </row>
    <row r="1144" spans="1:3" x14ac:dyDescent="0.25">
      <c r="A1144" s="43" t="s">
        <v>1786</v>
      </c>
      <c r="B1144" s="87">
        <v>2281.0909999999999</v>
      </c>
      <c r="C1144" s="43">
        <v>-10</v>
      </c>
    </row>
    <row r="1145" spans="1:3" x14ac:dyDescent="0.25">
      <c r="A1145" s="43" t="s">
        <v>1785</v>
      </c>
      <c r="B1145" s="87">
        <v>2281.0909999999999</v>
      </c>
      <c r="C1145" s="43">
        <v>-9</v>
      </c>
    </row>
    <row r="1146" spans="1:3" x14ac:dyDescent="0.25">
      <c r="A1146" s="43" t="s">
        <v>1784</v>
      </c>
      <c r="B1146" s="87">
        <v>2548.2270000000003</v>
      </c>
      <c r="C1146" s="43">
        <v>-10</v>
      </c>
    </row>
    <row r="1147" spans="1:3" x14ac:dyDescent="0.25">
      <c r="A1147" s="43" t="s">
        <v>1783</v>
      </c>
      <c r="B1147" s="87">
        <v>2087</v>
      </c>
      <c r="C1147" s="43">
        <v>-8</v>
      </c>
    </row>
    <row r="1148" spans="1:3" x14ac:dyDescent="0.25">
      <c r="A1148" s="43" t="s">
        <v>1782</v>
      </c>
      <c r="B1148" s="87">
        <v>2087</v>
      </c>
      <c r="C1148" s="43">
        <v>-8</v>
      </c>
    </row>
    <row r="1149" spans="1:3" x14ac:dyDescent="0.25">
      <c r="A1149" s="43" t="s">
        <v>1781</v>
      </c>
      <c r="B1149" s="87">
        <v>2087</v>
      </c>
      <c r="C1149" s="43">
        <v>-9</v>
      </c>
    </row>
    <row r="1150" spans="1:3" x14ac:dyDescent="0.25">
      <c r="A1150" s="43" t="s">
        <v>1780</v>
      </c>
      <c r="B1150" s="87">
        <v>2548.2270000000003</v>
      </c>
      <c r="C1150" s="43">
        <v>-10</v>
      </c>
    </row>
    <row r="1151" spans="1:3" x14ac:dyDescent="0.25">
      <c r="A1151" s="43" t="s">
        <v>1779</v>
      </c>
      <c r="B1151" s="87">
        <v>2185.0889999999999</v>
      </c>
      <c r="C1151" s="43">
        <v>-9</v>
      </c>
    </row>
    <row r="1152" spans="1:3" x14ac:dyDescent="0.25">
      <c r="A1152" s="43" t="s">
        <v>1778</v>
      </c>
      <c r="B1152" s="87">
        <v>2790.319</v>
      </c>
      <c r="C1152" s="43">
        <v>-11</v>
      </c>
    </row>
    <row r="1153" spans="1:3" x14ac:dyDescent="0.25">
      <c r="A1153" s="43" t="s">
        <v>1777</v>
      </c>
      <c r="B1153" s="87">
        <v>2087</v>
      </c>
      <c r="C1153" s="43">
        <v>-8</v>
      </c>
    </row>
    <row r="1154" spans="1:3" x14ac:dyDescent="0.25">
      <c r="A1154" s="43" t="s">
        <v>1776</v>
      </c>
      <c r="B1154" s="87">
        <v>2379.1800000000003</v>
      </c>
      <c r="C1154" s="43">
        <v>-10</v>
      </c>
    </row>
    <row r="1155" spans="1:3" x14ac:dyDescent="0.25">
      <c r="A1155" s="43" t="s">
        <v>1775</v>
      </c>
      <c r="B1155" s="87">
        <v>2185.0889999999999</v>
      </c>
      <c r="C1155" s="43">
        <v>-9</v>
      </c>
    </row>
    <row r="1156" spans="1:3" x14ac:dyDescent="0.25">
      <c r="A1156" s="43" t="s">
        <v>1774</v>
      </c>
      <c r="B1156" s="87">
        <v>2185.0889999999999</v>
      </c>
      <c r="C1156" s="43">
        <v>-9</v>
      </c>
    </row>
    <row r="1157" spans="1:3" x14ac:dyDescent="0.25">
      <c r="A1157" s="43" t="s">
        <v>1774</v>
      </c>
      <c r="B1157" s="87">
        <v>2281.0909999999999</v>
      </c>
      <c r="C1157" s="43">
        <v>-9</v>
      </c>
    </row>
    <row r="1158" spans="1:3" x14ac:dyDescent="0.25">
      <c r="A1158" s="43" t="s">
        <v>1773</v>
      </c>
      <c r="B1158" s="87">
        <v>2185.0889999999999</v>
      </c>
      <c r="C1158" s="43">
        <v>-9</v>
      </c>
    </row>
    <row r="1159" spans="1:3" x14ac:dyDescent="0.25">
      <c r="A1159" s="43" t="s">
        <v>1773</v>
      </c>
      <c r="B1159" s="87">
        <v>2281.0909999999999</v>
      </c>
      <c r="C1159" s="43">
        <v>-10</v>
      </c>
    </row>
    <row r="1160" spans="1:3" x14ac:dyDescent="0.25">
      <c r="A1160" s="43" t="s">
        <v>1772</v>
      </c>
      <c r="B1160" s="87">
        <v>2087</v>
      </c>
      <c r="C1160" s="43">
        <v>-8</v>
      </c>
    </row>
    <row r="1161" spans="1:3" x14ac:dyDescent="0.25">
      <c r="A1161" s="43" t="s">
        <v>1771</v>
      </c>
      <c r="B1161" s="87">
        <v>2087</v>
      </c>
      <c r="C1161" s="43">
        <v>-8</v>
      </c>
    </row>
    <row r="1162" spans="1:3" x14ac:dyDescent="0.25">
      <c r="A1162" s="43" t="s">
        <v>1770</v>
      </c>
      <c r="B1162" s="87">
        <v>2087</v>
      </c>
      <c r="C1162" s="43">
        <v>-9</v>
      </c>
    </row>
    <row r="1163" spans="1:3" x14ac:dyDescent="0.25">
      <c r="A1163" s="43" t="s">
        <v>1769</v>
      </c>
      <c r="B1163" s="87">
        <v>2087</v>
      </c>
      <c r="C1163" s="43">
        <v>-9</v>
      </c>
    </row>
    <row r="1164" spans="1:3" x14ac:dyDescent="0.25">
      <c r="A1164" s="43" t="s">
        <v>1768</v>
      </c>
      <c r="B1164" s="87">
        <v>2087</v>
      </c>
      <c r="C1164" s="43">
        <v>-8</v>
      </c>
    </row>
    <row r="1165" spans="1:3" x14ac:dyDescent="0.25">
      <c r="A1165" s="43" t="s">
        <v>1767</v>
      </c>
      <c r="B1165" s="87">
        <v>2087</v>
      </c>
      <c r="C1165" s="43">
        <v>-8</v>
      </c>
    </row>
    <row r="1166" spans="1:3" x14ac:dyDescent="0.25">
      <c r="A1166" s="43" t="s">
        <v>1766</v>
      </c>
      <c r="B1166" s="87">
        <v>2281.0909999999999</v>
      </c>
      <c r="C1166" s="43">
        <v>-9</v>
      </c>
    </row>
    <row r="1167" spans="1:3" x14ac:dyDescent="0.25">
      <c r="A1167" s="43" t="s">
        <v>1765</v>
      </c>
      <c r="B1167" s="87">
        <v>2281.0909999999999</v>
      </c>
      <c r="C1167" s="43">
        <v>-9</v>
      </c>
    </row>
    <row r="1168" spans="1:3" x14ac:dyDescent="0.25">
      <c r="A1168" s="43" t="s">
        <v>1764</v>
      </c>
      <c r="B1168" s="87">
        <v>2185.0889999999999</v>
      </c>
      <c r="C1168" s="43">
        <v>-9</v>
      </c>
    </row>
    <row r="1169" spans="1:3" x14ac:dyDescent="0.25">
      <c r="A1169" s="43" t="s">
        <v>1763</v>
      </c>
      <c r="B1169" s="87">
        <v>2281.0909999999999</v>
      </c>
      <c r="C1169" s="43">
        <v>-9</v>
      </c>
    </row>
    <row r="1170" spans="1:3" x14ac:dyDescent="0.25">
      <c r="A1170" s="43" t="s">
        <v>1762</v>
      </c>
      <c r="B1170" s="87">
        <v>2185.0889999999999</v>
      </c>
      <c r="C1170" s="43">
        <v>-9</v>
      </c>
    </row>
    <row r="1171" spans="1:3" x14ac:dyDescent="0.25">
      <c r="A1171" s="43" t="s">
        <v>1761</v>
      </c>
      <c r="B1171" s="87">
        <v>2087</v>
      </c>
      <c r="C1171" s="43">
        <v>-8</v>
      </c>
    </row>
    <row r="1172" spans="1:3" x14ac:dyDescent="0.25">
      <c r="A1172" s="43" t="s">
        <v>1760</v>
      </c>
      <c r="B1172" s="87">
        <v>2790.319</v>
      </c>
      <c r="C1172" s="43">
        <v>-11</v>
      </c>
    </row>
    <row r="1173" spans="1:3" x14ac:dyDescent="0.25">
      <c r="A1173" s="43" t="s">
        <v>1759</v>
      </c>
      <c r="B1173" s="87">
        <v>1988.9109999999998</v>
      </c>
      <c r="C1173" s="43">
        <v>-8</v>
      </c>
    </row>
    <row r="1174" spans="1:3" x14ac:dyDescent="0.25">
      <c r="A1174" s="43" t="s">
        <v>1758</v>
      </c>
      <c r="B1174" s="87">
        <v>1988.9109999999998</v>
      </c>
      <c r="C1174" s="43">
        <v>-8</v>
      </c>
    </row>
    <row r="1175" spans="1:3" x14ac:dyDescent="0.25">
      <c r="A1175" s="43" t="s">
        <v>1757</v>
      </c>
      <c r="B1175" s="87">
        <v>2087</v>
      </c>
      <c r="C1175" s="43">
        <v>-9</v>
      </c>
    </row>
    <row r="1176" spans="1:3" x14ac:dyDescent="0.25">
      <c r="A1176" s="43" t="s">
        <v>1756</v>
      </c>
      <c r="B1176" s="87">
        <v>2087</v>
      </c>
      <c r="C1176" s="43">
        <v>-8</v>
      </c>
    </row>
    <row r="1177" spans="1:3" x14ac:dyDescent="0.25">
      <c r="A1177" s="43" t="s">
        <v>1755</v>
      </c>
      <c r="B1177" s="87">
        <v>1988.9109999999998</v>
      </c>
      <c r="C1177" s="43">
        <v>-8</v>
      </c>
    </row>
    <row r="1178" spans="1:3" x14ac:dyDescent="0.25">
      <c r="A1178" s="43" t="s">
        <v>1754</v>
      </c>
      <c r="B1178" s="87">
        <v>1988.9109999999998</v>
      </c>
      <c r="C1178" s="43">
        <v>-8</v>
      </c>
    </row>
    <row r="1179" spans="1:3" x14ac:dyDescent="0.25">
      <c r="A1179" s="43" t="s">
        <v>1753</v>
      </c>
      <c r="B1179" s="87">
        <v>2087</v>
      </c>
      <c r="C1179" s="43">
        <v>-9</v>
      </c>
    </row>
    <row r="1180" spans="1:3" x14ac:dyDescent="0.25">
      <c r="A1180" s="43" t="s">
        <v>1752</v>
      </c>
      <c r="B1180" s="87">
        <v>2087</v>
      </c>
      <c r="C1180" s="43">
        <v>-8</v>
      </c>
    </row>
    <row r="1181" spans="1:3" x14ac:dyDescent="0.25">
      <c r="A1181" s="43" t="s">
        <v>1751</v>
      </c>
      <c r="B1181" s="87">
        <v>1988.9109999999998</v>
      </c>
      <c r="C1181" s="43">
        <v>-8</v>
      </c>
    </row>
    <row r="1182" spans="1:3" x14ac:dyDescent="0.25">
      <c r="A1182" s="43" t="s">
        <v>1750</v>
      </c>
      <c r="B1182" s="87">
        <v>2185.0889999999999</v>
      </c>
      <c r="C1182" s="43">
        <v>-8</v>
      </c>
    </row>
    <row r="1183" spans="1:3" x14ac:dyDescent="0.25">
      <c r="A1183" s="43" t="s">
        <v>1749</v>
      </c>
      <c r="B1183" s="87">
        <v>1988.9109999999998</v>
      </c>
      <c r="C1183" s="43">
        <v>-8</v>
      </c>
    </row>
    <row r="1184" spans="1:3" x14ac:dyDescent="0.25">
      <c r="A1184" s="43" t="s">
        <v>1748</v>
      </c>
      <c r="B1184" s="87">
        <v>2087</v>
      </c>
      <c r="C1184" s="43">
        <v>-9</v>
      </c>
    </row>
    <row r="1185" spans="1:3" x14ac:dyDescent="0.25">
      <c r="A1185" s="43" t="s">
        <v>1748</v>
      </c>
      <c r="B1185" s="87">
        <v>2087</v>
      </c>
      <c r="C1185" s="43">
        <v>-9</v>
      </c>
    </row>
    <row r="1186" spans="1:3" x14ac:dyDescent="0.25">
      <c r="A1186" s="43" t="s">
        <v>1747</v>
      </c>
      <c r="B1186" s="87">
        <v>1988.9109999999998</v>
      </c>
      <c r="C1186" s="43">
        <v>-8</v>
      </c>
    </row>
    <row r="1187" spans="1:3" x14ac:dyDescent="0.25">
      <c r="A1187" s="43" t="s">
        <v>1746</v>
      </c>
      <c r="B1187" s="87">
        <v>1988.9109999999998</v>
      </c>
      <c r="C1187" s="43">
        <v>-8</v>
      </c>
    </row>
    <row r="1188" spans="1:3" x14ac:dyDescent="0.25">
      <c r="A1188" s="43" t="s">
        <v>1745</v>
      </c>
      <c r="B1188" s="87">
        <v>2087</v>
      </c>
      <c r="C1188" s="43">
        <v>-9</v>
      </c>
    </row>
    <row r="1189" spans="1:3" x14ac:dyDescent="0.25">
      <c r="A1189" s="43" t="s">
        <v>1744</v>
      </c>
      <c r="B1189" s="87">
        <v>2185.0889999999999</v>
      </c>
      <c r="C1189" s="43">
        <v>-9</v>
      </c>
    </row>
    <row r="1190" spans="1:3" x14ac:dyDescent="0.25">
      <c r="A1190" s="43" t="s">
        <v>1743</v>
      </c>
      <c r="B1190" s="87">
        <v>1988.9109999999998</v>
      </c>
      <c r="C1190" s="43">
        <v>-8</v>
      </c>
    </row>
    <row r="1191" spans="1:3" x14ac:dyDescent="0.25">
      <c r="A1191" s="43" t="s">
        <v>1742</v>
      </c>
      <c r="B1191" s="87">
        <v>1988.9109999999998</v>
      </c>
      <c r="C1191" s="43">
        <v>-8</v>
      </c>
    </row>
    <row r="1192" spans="1:3" x14ac:dyDescent="0.25">
      <c r="A1192" s="43" t="s">
        <v>1741</v>
      </c>
      <c r="B1192" s="87">
        <v>2379.1800000000003</v>
      </c>
      <c r="C1192" s="43">
        <v>-10</v>
      </c>
    </row>
    <row r="1193" spans="1:3" x14ac:dyDescent="0.25">
      <c r="A1193" s="43" t="s">
        <v>1740</v>
      </c>
      <c r="B1193" s="87">
        <v>2185.0889999999999</v>
      </c>
      <c r="C1193" s="43">
        <v>-9</v>
      </c>
    </row>
    <row r="1194" spans="1:3" x14ac:dyDescent="0.25">
      <c r="A1194" s="43" t="s">
        <v>1739</v>
      </c>
      <c r="B1194" s="87">
        <v>1988.9109999999998</v>
      </c>
      <c r="C1194" s="43">
        <v>-8</v>
      </c>
    </row>
    <row r="1195" spans="1:3" x14ac:dyDescent="0.25">
      <c r="A1195" s="43" t="s">
        <v>1738</v>
      </c>
      <c r="B1195" s="87">
        <v>1892.9090000000001</v>
      </c>
      <c r="C1195" s="43">
        <v>-8</v>
      </c>
    </row>
    <row r="1196" spans="1:3" x14ac:dyDescent="0.25">
      <c r="A1196" s="43" t="s">
        <v>1737</v>
      </c>
      <c r="B1196" s="87">
        <v>2087</v>
      </c>
      <c r="C1196" s="43">
        <v>-8</v>
      </c>
    </row>
    <row r="1197" spans="1:3" x14ac:dyDescent="0.25">
      <c r="A1197" s="43" t="s">
        <v>1736</v>
      </c>
      <c r="B1197" s="87">
        <v>2087</v>
      </c>
      <c r="C1197" s="43">
        <v>-8</v>
      </c>
    </row>
    <row r="1198" spans="1:3" x14ac:dyDescent="0.25">
      <c r="A1198" s="43" t="s">
        <v>1735</v>
      </c>
      <c r="B1198" s="87">
        <v>2087</v>
      </c>
      <c r="C1198" s="43">
        <v>-8</v>
      </c>
    </row>
    <row r="1199" spans="1:3" x14ac:dyDescent="0.25">
      <c r="A1199" s="43" t="s">
        <v>1734</v>
      </c>
      <c r="B1199" s="87">
        <v>2087</v>
      </c>
      <c r="C1199" s="43">
        <v>-8</v>
      </c>
    </row>
    <row r="1200" spans="1:3" x14ac:dyDescent="0.25">
      <c r="A1200" s="43" t="s">
        <v>1733</v>
      </c>
      <c r="B1200" s="87">
        <v>2087</v>
      </c>
      <c r="C1200" s="43">
        <v>-8</v>
      </c>
    </row>
    <row r="1201" spans="1:3" x14ac:dyDescent="0.25">
      <c r="A1201" s="43" t="s">
        <v>1732</v>
      </c>
      <c r="B1201" s="87">
        <v>2087</v>
      </c>
      <c r="C1201" s="43">
        <v>-8</v>
      </c>
    </row>
    <row r="1202" spans="1:3" x14ac:dyDescent="0.25">
      <c r="A1202" s="43" t="s">
        <v>1731</v>
      </c>
      <c r="B1202" s="87">
        <v>2087</v>
      </c>
      <c r="C1202" s="43">
        <v>-9</v>
      </c>
    </row>
    <row r="1203" spans="1:3" x14ac:dyDescent="0.25">
      <c r="A1203" s="43" t="s">
        <v>1730</v>
      </c>
      <c r="B1203" s="87">
        <v>2087</v>
      </c>
      <c r="C1203" s="43">
        <v>-8</v>
      </c>
    </row>
    <row r="1204" spans="1:3" x14ac:dyDescent="0.25">
      <c r="A1204" s="43" t="s">
        <v>1729</v>
      </c>
      <c r="B1204" s="87">
        <v>1988.9109999999998</v>
      </c>
      <c r="C1204" s="43">
        <v>-8</v>
      </c>
    </row>
    <row r="1205" spans="1:3" x14ac:dyDescent="0.25">
      <c r="A1205" s="43" t="s">
        <v>1728</v>
      </c>
      <c r="B1205" s="87">
        <v>2185.0889999999999</v>
      </c>
      <c r="C1205" s="43">
        <v>-9</v>
      </c>
    </row>
    <row r="1206" spans="1:3" x14ac:dyDescent="0.25">
      <c r="A1206" s="43" t="s">
        <v>1727</v>
      </c>
      <c r="B1206" s="87">
        <v>2087</v>
      </c>
      <c r="C1206" s="43">
        <v>-8</v>
      </c>
    </row>
    <row r="1207" spans="1:3" x14ac:dyDescent="0.25">
      <c r="A1207" s="43" t="s">
        <v>1726</v>
      </c>
      <c r="B1207" s="87">
        <v>2379.1800000000003</v>
      </c>
      <c r="C1207" s="43">
        <v>-10</v>
      </c>
    </row>
    <row r="1208" spans="1:3" x14ac:dyDescent="0.25">
      <c r="A1208" s="43" t="s">
        <v>1725</v>
      </c>
      <c r="B1208" s="87">
        <v>2185.0889999999999</v>
      </c>
      <c r="C1208" s="43">
        <v>-9</v>
      </c>
    </row>
    <row r="1209" spans="1:3" x14ac:dyDescent="0.25">
      <c r="A1209" s="43" t="s">
        <v>1724</v>
      </c>
      <c r="B1209" s="87">
        <v>1988.9109999999998</v>
      </c>
      <c r="C1209" s="43">
        <v>-8</v>
      </c>
    </row>
    <row r="1210" spans="1:3" x14ac:dyDescent="0.25">
      <c r="A1210" s="43" t="s">
        <v>1723</v>
      </c>
      <c r="B1210" s="87">
        <v>2185.0889999999999</v>
      </c>
      <c r="C1210" s="43">
        <v>-9</v>
      </c>
    </row>
    <row r="1211" spans="1:3" x14ac:dyDescent="0.25">
      <c r="A1211" s="43" t="s">
        <v>1722</v>
      </c>
      <c r="B1211" s="87">
        <v>2087</v>
      </c>
      <c r="C1211" s="43">
        <v>-8</v>
      </c>
    </row>
    <row r="1212" spans="1:3" x14ac:dyDescent="0.25">
      <c r="A1212" s="43" t="s">
        <v>1721</v>
      </c>
      <c r="B1212" s="87">
        <v>2087</v>
      </c>
      <c r="C1212" s="43">
        <v>-8</v>
      </c>
    </row>
    <row r="1213" spans="1:3" x14ac:dyDescent="0.25">
      <c r="A1213" s="43" t="s">
        <v>1720</v>
      </c>
      <c r="B1213" s="87">
        <v>2185.0889999999999</v>
      </c>
      <c r="C1213" s="43">
        <v>-9</v>
      </c>
    </row>
    <row r="1214" spans="1:3" x14ac:dyDescent="0.25">
      <c r="A1214" s="43" t="s">
        <v>1719</v>
      </c>
      <c r="B1214" s="87">
        <v>1892.9090000000001</v>
      </c>
      <c r="C1214" s="43">
        <v>-7</v>
      </c>
    </row>
    <row r="1215" spans="1:3" x14ac:dyDescent="0.25">
      <c r="A1215" s="43" t="s">
        <v>1718</v>
      </c>
      <c r="B1215" s="87">
        <v>1988.9109999999998</v>
      </c>
      <c r="C1215" s="43">
        <v>-8</v>
      </c>
    </row>
    <row r="1216" spans="1:3" x14ac:dyDescent="0.25">
      <c r="A1216" s="43" t="s">
        <v>1717</v>
      </c>
      <c r="B1216" s="87">
        <v>2087</v>
      </c>
      <c r="C1216" s="43">
        <v>-8</v>
      </c>
    </row>
    <row r="1217" spans="1:3" x14ac:dyDescent="0.25">
      <c r="A1217" s="43" t="s">
        <v>1716</v>
      </c>
      <c r="B1217" s="87">
        <v>1988.9109999999998</v>
      </c>
      <c r="C1217" s="43">
        <v>-8</v>
      </c>
    </row>
    <row r="1218" spans="1:3" x14ac:dyDescent="0.25">
      <c r="A1218" s="43" t="s">
        <v>1715</v>
      </c>
      <c r="B1218" s="87">
        <v>1988.9109999999998</v>
      </c>
      <c r="C1218" s="43">
        <v>-8</v>
      </c>
    </row>
    <row r="1219" spans="1:3" x14ac:dyDescent="0.25">
      <c r="A1219" s="43" t="s">
        <v>1714</v>
      </c>
      <c r="B1219" s="87">
        <v>1892.9090000000001</v>
      </c>
      <c r="C1219" s="43">
        <v>-7</v>
      </c>
    </row>
    <row r="1220" spans="1:3" x14ac:dyDescent="0.25">
      <c r="A1220" s="43" t="s">
        <v>1713</v>
      </c>
      <c r="B1220" s="87">
        <v>1892.9090000000001</v>
      </c>
      <c r="C1220" s="43">
        <v>-7</v>
      </c>
    </row>
    <row r="1221" spans="1:3" x14ac:dyDescent="0.25">
      <c r="A1221" s="43" t="s">
        <v>1712</v>
      </c>
      <c r="B1221" s="87">
        <v>2087</v>
      </c>
      <c r="C1221" s="43">
        <v>-8</v>
      </c>
    </row>
    <row r="1222" spans="1:3" x14ac:dyDescent="0.25">
      <c r="A1222" s="43" t="s">
        <v>1711</v>
      </c>
      <c r="B1222" s="87">
        <v>1988.9109999999998</v>
      </c>
      <c r="C1222" s="43">
        <v>-8</v>
      </c>
    </row>
    <row r="1223" spans="1:3" x14ac:dyDescent="0.25">
      <c r="A1223" s="43" t="s">
        <v>1710</v>
      </c>
      <c r="B1223" s="87">
        <v>2087</v>
      </c>
      <c r="C1223" s="43">
        <v>-8</v>
      </c>
    </row>
    <row r="1224" spans="1:3" x14ac:dyDescent="0.25">
      <c r="A1224" s="43" t="s">
        <v>1709</v>
      </c>
      <c r="B1224" s="87">
        <v>2087</v>
      </c>
      <c r="C1224" s="43">
        <v>-9</v>
      </c>
    </row>
    <row r="1225" spans="1:3" x14ac:dyDescent="0.25">
      <c r="A1225" s="43" t="s">
        <v>1708</v>
      </c>
      <c r="B1225" s="87">
        <v>1892.9090000000001</v>
      </c>
      <c r="C1225" s="43">
        <v>-7</v>
      </c>
    </row>
    <row r="1226" spans="1:3" x14ac:dyDescent="0.25">
      <c r="A1226" s="43" t="s">
        <v>1707</v>
      </c>
      <c r="B1226" s="87">
        <v>2087</v>
      </c>
      <c r="C1226" s="43">
        <v>-8</v>
      </c>
    </row>
    <row r="1227" spans="1:3" x14ac:dyDescent="0.25">
      <c r="A1227" s="43" t="s">
        <v>1706</v>
      </c>
      <c r="B1227" s="87">
        <v>1988.9109999999998</v>
      </c>
      <c r="C1227" s="43">
        <v>-8</v>
      </c>
    </row>
    <row r="1228" spans="1:3" x14ac:dyDescent="0.25">
      <c r="A1228" s="43" t="s">
        <v>1705</v>
      </c>
      <c r="B1228" s="87">
        <v>2087</v>
      </c>
      <c r="C1228" s="43">
        <v>-8</v>
      </c>
    </row>
    <row r="1229" spans="1:3" x14ac:dyDescent="0.25">
      <c r="A1229" s="43" t="s">
        <v>1704</v>
      </c>
      <c r="B1229" s="87">
        <v>1988.9109999999998</v>
      </c>
      <c r="C1229" s="43">
        <v>-8</v>
      </c>
    </row>
    <row r="1230" spans="1:3" x14ac:dyDescent="0.25">
      <c r="A1230" s="43" t="s">
        <v>1703</v>
      </c>
      <c r="B1230" s="87">
        <v>1988.9109999999998</v>
      </c>
      <c r="C1230" s="43">
        <v>-8</v>
      </c>
    </row>
    <row r="1231" spans="1:3" x14ac:dyDescent="0.25">
      <c r="A1231" s="43" t="s">
        <v>1702</v>
      </c>
      <c r="B1231" s="87">
        <v>1988.9109999999998</v>
      </c>
      <c r="C1231" s="43">
        <v>-8</v>
      </c>
    </row>
    <row r="1232" spans="1:3" x14ac:dyDescent="0.25">
      <c r="A1232" s="43" t="s">
        <v>1701</v>
      </c>
      <c r="B1232" s="87">
        <v>1988.9109999999998</v>
      </c>
      <c r="C1232" s="43">
        <v>-8</v>
      </c>
    </row>
    <row r="1233" spans="1:3" x14ac:dyDescent="0.25">
      <c r="A1233" s="43" t="s">
        <v>1700</v>
      </c>
      <c r="B1233" s="87">
        <v>2087</v>
      </c>
      <c r="C1233" s="43">
        <v>-8</v>
      </c>
    </row>
    <row r="1234" spans="1:3" x14ac:dyDescent="0.25">
      <c r="A1234" s="43" t="s">
        <v>1699</v>
      </c>
      <c r="B1234" s="87">
        <v>2087</v>
      </c>
      <c r="C1234" s="43">
        <v>-8</v>
      </c>
    </row>
    <row r="1235" spans="1:3" x14ac:dyDescent="0.25">
      <c r="A1235" s="43" t="s">
        <v>1698</v>
      </c>
      <c r="B1235" s="87">
        <v>1988.9109999999998</v>
      </c>
      <c r="C1235" s="43">
        <v>-8</v>
      </c>
    </row>
    <row r="1236" spans="1:3" x14ac:dyDescent="0.25">
      <c r="A1236" s="43" t="s">
        <v>1697</v>
      </c>
      <c r="B1236" s="87">
        <v>2087</v>
      </c>
      <c r="C1236" s="43">
        <v>-9</v>
      </c>
    </row>
    <row r="1237" spans="1:3" x14ac:dyDescent="0.25">
      <c r="A1237" s="43" t="s">
        <v>1696</v>
      </c>
      <c r="B1237" s="87">
        <v>2087</v>
      </c>
      <c r="C1237" s="43">
        <v>-8</v>
      </c>
    </row>
    <row r="1238" spans="1:3" x14ac:dyDescent="0.25">
      <c r="A1238" s="43" t="s">
        <v>1695</v>
      </c>
      <c r="B1238" s="87">
        <v>2087</v>
      </c>
      <c r="C1238" s="43">
        <v>-8</v>
      </c>
    </row>
    <row r="1239" spans="1:3" x14ac:dyDescent="0.25">
      <c r="A1239" s="43" t="s">
        <v>1694</v>
      </c>
      <c r="B1239" s="87">
        <v>2087</v>
      </c>
      <c r="C1239" s="43">
        <v>-9</v>
      </c>
    </row>
    <row r="1240" spans="1:3" x14ac:dyDescent="0.25">
      <c r="A1240" s="43" t="s">
        <v>1693</v>
      </c>
      <c r="B1240" s="87">
        <v>2087</v>
      </c>
      <c r="C1240" s="43">
        <v>-8</v>
      </c>
    </row>
    <row r="1241" spans="1:3" x14ac:dyDescent="0.25">
      <c r="A1241" s="43" t="s">
        <v>1692</v>
      </c>
      <c r="B1241" s="87">
        <v>1988.9109999999998</v>
      </c>
      <c r="C1241" s="43">
        <v>-8</v>
      </c>
    </row>
    <row r="1242" spans="1:3" x14ac:dyDescent="0.25">
      <c r="A1242" s="43" t="s">
        <v>1691</v>
      </c>
      <c r="B1242" s="87">
        <v>2087</v>
      </c>
      <c r="C1242" s="43">
        <v>-8</v>
      </c>
    </row>
    <row r="1243" spans="1:3" x14ac:dyDescent="0.25">
      <c r="A1243" s="43" t="s">
        <v>1690</v>
      </c>
      <c r="B1243" s="87">
        <v>2087</v>
      </c>
      <c r="C1243" s="43">
        <v>-8</v>
      </c>
    </row>
    <row r="1244" spans="1:3" x14ac:dyDescent="0.25">
      <c r="A1244" s="43" t="s">
        <v>1689</v>
      </c>
      <c r="B1244" s="87">
        <v>1988.9109999999998</v>
      </c>
      <c r="C1244" s="43">
        <v>-8</v>
      </c>
    </row>
    <row r="1245" spans="1:3" x14ac:dyDescent="0.25">
      <c r="A1245" s="43" t="s">
        <v>1688</v>
      </c>
      <c r="B1245" s="87">
        <v>1988.9109999999998</v>
      </c>
      <c r="C1245" s="43">
        <v>-8</v>
      </c>
    </row>
    <row r="1246" spans="1:3" x14ac:dyDescent="0.25">
      <c r="A1246" s="43" t="s">
        <v>1687</v>
      </c>
      <c r="B1246" s="87">
        <v>1988.9109999999998</v>
      </c>
      <c r="C1246" s="43">
        <v>-8</v>
      </c>
    </row>
    <row r="1247" spans="1:3" x14ac:dyDescent="0.25">
      <c r="A1247" s="43" t="s">
        <v>1686</v>
      </c>
      <c r="B1247" s="87">
        <v>2087</v>
      </c>
      <c r="C1247" s="43">
        <v>-8</v>
      </c>
    </row>
    <row r="1248" spans="1:3" x14ac:dyDescent="0.25">
      <c r="A1248" s="43" t="s">
        <v>1685</v>
      </c>
      <c r="B1248" s="87">
        <v>2087</v>
      </c>
      <c r="C1248" s="43">
        <v>-8</v>
      </c>
    </row>
    <row r="1249" spans="1:3" x14ac:dyDescent="0.25">
      <c r="A1249" s="43" t="s">
        <v>1684</v>
      </c>
      <c r="B1249" s="87">
        <v>2087</v>
      </c>
      <c r="C1249" s="43">
        <v>-8</v>
      </c>
    </row>
    <row r="1250" spans="1:3" x14ac:dyDescent="0.25">
      <c r="A1250" s="43" t="s">
        <v>1683</v>
      </c>
      <c r="B1250" s="87">
        <v>1988.9109999999998</v>
      </c>
      <c r="C1250" s="43">
        <v>-8</v>
      </c>
    </row>
    <row r="1251" spans="1:3" x14ac:dyDescent="0.25">
      <c r="A1251" s="43" t="s">
        <v>1682</v>
      </c>
      <c r="B1251" s="87">
        <v>2087</v>
      </c>
      <c r="C1251" s="43">
        <v>-9</v>
      </c>
    </row>
    <row r="1252" spans="1:3" x14ac:dyDescent="0.25">
      <c r="A1252" s="43" t="s">
        <v>1681</v>
      </c>
      <c r="B1252" s="87">
        <v>2087</v>
      </c>
      <c r="C1252" s="43">
        <v>-8</v>
      </c>
    </row>
    <row r="1253" spans="1:3" x14ac:dyDescent="0.25">
      <c r="A1253" s="43" t="s">
        <v>1680</v>
      </c>
      <c r="B1253" s="87">
        <v>2087</v>
      </c>
      <c r="C1253" s="43">
        <v>-8</v>
      </c>
    </row>
    <row r="1254" spans="1:3" x14ac:dyDescent="0.25">
      <c r="A1254" s="43" t="s">
        <v>1679</v>
      </c>
      <c r="B1254" s="87">
        <v>2379.1800000000003</v>
      </c>
      <c r="C1254" s="43">
        <v>-11</v>
      </c>
    </row>
    <row r="1255" spans="1:3" x14ac:dyDescent="0.25">
      <c r="A1255" s="43" t="s">
        <v>1678</v>
      </c>
      <c r="B1255" s="87">
        <v>2185.0889999999999</v>
      </c>
      <c r="C1255" s="43">
        <v>-9</v>
      </c>
    </row>
    <row r="1256" spans="1:3" x14ac:dyDescent="0.25">
      <c r="A1256" s="43" t="s">
        <v>1677</v>
      </c>
      <c r="B1256" s="87">
        <v>2185.0889999999999</v>
      </c>
      <c r="C1256" s="43">
        <v>-9</v>
      </c>
    </row>
    <row r="1257" spans="1:3" x14ac:dyDescent="0.25">
      <c r="A1257" s="43" t="s">
        <v>1676</v>
      </c>
      <c r="B1257" s="87">
        <v>2087</v>
      </c>
      <c r="C1257" s="43">
        <v>-8</v>
      </c>
    </row>
    <row r="1258" spans="1:3" x14ac:dyDescent="0.25">
      <c r="A1258" s="43" t="s">
        <v>1675</v>
      </c>
      <c r="B1258" s="87">
        <v>2185.0889999999999</v>
      </c>
      <c r="C1258" s="43">
        <v>-8</v>
      </c>
    </row>
    <row r="1259" spans="1:3" x14ac:dyDescent="0.25">
      <c r="A1259" s="43" t="s">
        <v>1674</v>
      </c>
      <c r="B1259" s="87">
        <v>2185.0889999999999</v>
      </c>
      <c r="C1259" s="43">
        <v>-9</v>
      </c>
    </row>
    <row r="1260" spans="1:3" x14ac:dyDescent="0.25">
      <c r="A1260" s="43" t="s">
        <v>1673</v>
      </c>
      <c r="B1260" s="87">
        <v>2548.2270000000003</v>
      </c>
      <c r="C1260" s="43">
        <v>-10</v>
      </c>
    </row>
    <row r="1261" spans="1:3" x14ac:dyDescent="0.25">
      <c r="A1261" s="43" t="s">
        <v>1672</v>
      </c>
      <c r="B1261" s="87">
        <v>2087</v>
      </c>
      <c r="C1261" s="43">
        <v>-8</v>
      </c>
    </row>
    <row r="1262" spans="1:3" x14ac:dyDescent="0.25">
      <c r="A1262" s="43" t="s">
        <v>1671</v>
      </c>
      <c r="B1262" s="87">
        <v>2379.1800000000003</v>
      </c>
      <c r="C1262" s="43">
        <v>-10</v>
      </c>
    </row>
    <row r="1263" spans="1:3" x14ac:dyDescent="0.25">
      <c r="A1263" s="43" t="s">
        <v>1670</v>
      </c>
      <c r="B1263" s="87">
        <v>2379.1800000000003</v>
      </c>
      <c r="C1263" s="43">
        <v>-10</v>
      </c>
    </row>
    <row r="1264" spans="1:3" x14ac:dyDescent="0.25">
      <c r="A1264" s="43" t="s">
        <v>1669</v>
      </c>
      <c r="B1264" s="87">
        <v>2087</v>
      </c>
      <c r="C1264" s="43">
        <v>-9</v>
      </c>
    </row>
    <row r="1265" spans="1:3" x14ac:dyDescent="0.25">
      <c r="A1265" s="43" t="s">
        <v>1668</v>
      </c>
      <c r="B1265" s="87">
        <v>2087</v>
      </c>
      <c r="C1265" s="43">
        <v>-8</v>
      </c>
    </row>
    <row r="1266" spans="1:3" x14ac:dyDescent="0.25">
      <c r="A1266" s="43" t="s">
        <v>1667</v>
      </c>
      <c r="B1266" s="87">
        <v>1988.9109999999998</v>
      </c>
      <c r="C1266" s="43">
        <v>-8</v>
      </c>
    </row>
    <row r="1267" spans="1:3" x14ac:dyDescent="0.25">
      <c r="A1267" s="43" t="s">
        <v>1666</v>
      </c>
      <c r="B1267" s="87">
        <v>2185.0889999999999</v>
      </c>
      <c r="C1267" s="43">
        <v>-9</v>
      </c>
    </row>
    <row r="1268" spans="1:3" x14ac:dyDescent="0.25">
      <c r="A1268" s="43" t="s">
        <v>1665</v>
      </c>
      <c r="B1268" s="87">
        <v>2790.319</v>
      </c>
      <c r="C1268" s="43">
        <v>-10</v>
      </c>
    </row>
    <row r="1269" spans="1:3" x14ac:dyDescent="0.25">
      <c r="A1269" s="43" t="s">
        <v>1664</v>
      </c>
      <c r="B1269" s="87">
        <v>2087</v>
      </c>
      <c r="C1269" s="43">
        <v>-8</v>
      </c>
    </row>
    <row r="1270" spans="1:3" x14ac:dyDescent="0.25">
      <c r="A1270" s="43" t="s">
        <v>1663</v>
      </c>
      <c r="B1270" s="87">
        <v>2087</v>
      </c>
      <c r="C1270" s="43">
        <v>-8</v>
      </c>
    </row>
    <row r="1271" spans="1:3" x14ac:dyDescent="0.25">
      <c r="A1271" s="43" t="s">
        <v>1662</v>
      </c>
      <c r="B1271" s="87">
        <v>2790.319</v>
      </c>
      <c r="C1271" s="43">
        <v>-11</v>
      </c>
    </row>
    <row r="1272" spans="1:3" x14ac:dyDescent="0.25">
      <c r="A1272" s="43" t="s">
        <v>1661</v>
      </c>
      <c r="B1272" s="87">
        <v>2087</v>
      </c>
      <c r="C1272" s="43">
        <v>-8</v>
      </c>
    </row>
    <row r="1273" spans="1:3" x14ac:dyDescent="0.25">
      <c r="A1273" s="43" t="s">
        <v>1660</v>
      </c>
      <c r="B1273" s="87">
        <v>2087</v>
      </c>
      <c r="C1273" s="43">
        <v>-8</v>
      </c>
    </row>
    <row r="1274" spans="1:3" x14ac:dyDescent="0.25">
      <c r="A1274" s="43" t="s">
        <v>1659</v>
      </c>
      <c r="B1274" s="87">
        <v>2087</v>
      </c>
      <c r="C1274" s="43">
        <v>-8</v>
      </c>
    </row>
    <row r="1275" spans="1:3" x14ac:dyDescent="0.25">
      <c r="A1275" s="43" t="s">
        <v>1658</v>
      </c>
      <c r="B1275" s="87">
        <v>2379.1800000000003</v>
      </c>
      <c r="C1275" s="43">
        <v>-10</v>
      </c>
    </row>
    <row r="1276" spans="1:3" x14ac:dyDescent="0.25">
      <c r="A1276" s="43" t="s">
        <v>1657</v>
      </c>
      <c r="B1276" s="87">
        <v>2185.0889999999999</v>
      </c>
      <c r="C1276" s="43">
        <v>-9</v>
      </c>
    </row>
    <row r="1277" spans="1:3" x14ac:dyDescent="0.25">
      <c r="A1277" s="43" t="s">
        <v>1656</v>
      </c>
      <c r="B1277" s="87">
        <v>2185.0889999999999</v>
      </c>
      <c r="C1277" s="43">
        <v>-9</v>
      </c>
    </row>
    <row r="1278" spans="1:3" x14ac:dyDescent="0.25">
      <c r="A1278" s="43" t="s">
        <v>1655</v>
      </c>
      <c r="B1278" s="87">
        <v>2185.0889999999999</v>
      </c>
      <c r="C1278" s="43">
        <v>-9</v>
      </c>
    </row>
    <row r="1279" spans="1:3" x14ac:dyDescent="0.25">
      <c r="A1279" s="43" t="s">
        <v>1654</v>
      </c>
      <c r="B1279" s="87">
        <v>2379.1800000000003</v>
      </c>
      <c r="C1279" s="43">
        <v>-10</v>
      </c>
    </row>
    <row r="1280" spans="1:3" x14ac:dyDescent="0.25">
      <c r="A1280" s="43" t="s">
        <v>1653</v>
      </c>
      <c r="B1280" s="87">
        <v>1988.9109999999998</v>
      </c>
      <c r="C1280" s="43">
        <v>-8</v>
      </c>
    </row>
    <row r="1281" spans="1:3" x14ac:dyDescent="0.25">
      <c r="A1281" s="43" t="s">
        <v>1652</v>
      </c>
      <c r="B1281" s="87">
        <v>2185.0889999999999</v>
      </c>
      <c r="C1281" s="43">
        <v>-8</v>
      </c>
    </row>
    <row r="1282" spans="1:3" x14ac:dyDescent="0.25">
      <c r="A1282" s="43" t="s">
        <v>1651</v>
      </c>
      <c r="B1282" s="87">
        <v>2185.0889999999999</v>
      </c>
      <c r="C1282" s="43">
        <v>-8</v>
      </c>
    </row>
    <row r="1283" spans="1:3" x14ac:dyDescent="0.25">
      <c r="A1283" s="43" t="s">
        <v>1650</v>
      </c>
      <c r="B1283" s="87">
        <v>1988.9109999999998</v>
      </c>
      <c r="C1283" s="43">
        <v>-8</v>
      </c>
    </row>
    <row r="1284" spans="1:3" x14ac:dyDescent="0.25">
      <c r="A1284" s="43" t="s">
        <v>1649</v>
      </c>
      <c r="B1284" s="87">
        <v>2281.0909999999999</v>
      </c>
      <c r="C1284" s="43">
        <v>-9</v>
      </c>
    </row>
    <row r="1285" spans="1:3" x14ac:dyDescent="0.25">
      <c r="A1285" s="43" t="s">
        <v>1648</v>
      </c>
      <c r="B1285" s="87">
        <v>2087</v>
      </c>
      <c r="C1285" s="43">
        <v>-8</v>
      </c>
    </row>
    <row r="1286" spans="1:3" x14ac:dyDescent="0.25">
      <c r="A1286" s="43" t="s">
        <v>1647</v>
      </c>
      <c r="B1286" s="87">
        <v>2281.0909999999999</v>
      </c>
      <c r="C1286" s="43">
        <v>-9</v>
      </c>
    </row>
    <row r="1287" spans="1:3" x14ac:dyDescent="0.25">
      <c r="A1287" s="43" t="s">
        <v>1646</v>
      </c>
      <c r="B1287" s="87">
        <v>1988.9109999999998</v>
      </c>
      <c r="C1287" s="43">
        <v>-8</v>
      </c>
    </row>
    <row r="1288" spans="1:3" x14ac:dyDescent="0.25">
      <c r="A1288" s="43" t="s">
        <v>1645</v>
      </c>
      <c r="B1288" s="87">
        <v>2281.0909999999999</v>
      </c>
      <c r="C1288" s="43">
        <v>-9</v>
      </c>
    </row>
    <row r="1289" spans="1:3" x14ac:dyDescent="0.25">
      <c r="A1289" s="43" t="s">
        <v>1644</v>
      </c>
      <c r="B1289" s="87">
        <v>2087</v>
      </c>
      <c r="C1289" s="43">
        <v>-8</v>
      </c>
    </row>
    <row r="1290" spans="1:3" x14ac:dyDescent="0.25">
      <c r="A1290" s="43" t="s">
        <v>1643</v>
      </c>
      <c r="B1290" s="87">
        <v>1988.9109999999998</v>
      </c>
      <c r="C1290" s="43">
        <v>-8</v>
      </c>
    </row>
    <row r="1291" spans="1:3" x14ac:dyDescent="0.25">
      <c r="A1291" s="43" t="s">
        <v>1642</v>
      </c>
      <c r="B1291" s="87">
        <v>1988.9109999999998</v>
      </c>
      <c r="C1291" s="43">
        <v>-8</v>
      </c>
    </row>
    <row r="1292" spans="1:3" x14ac:dyDescent="0.25">
      <c r="A1292" s="43" t="s">
        <v>1641</v>
      </c>
      <c r="B1292" s="87">
        <v>2185.0889999999999</v>
      </c>
      <c r="C1292" s="43">
        <v>-9</v>
      </c>
    </row>
    <row r="1293" spans="1:3" x14ac:dyDescent="0.25">
      <c r="A1293" s="43" t="s">
        <v>1640</v>
      </c>
      <c r="B1293" s="87">
        <v>2087</v>
      </c>
      <c r="C1293" s="43">
        <v>-8</v>
      </c>
    </row>
    <row r="1294" spans="1:3" x14ac:dyDescent="0.25">
      <c r="A1294" s="43" t="s">
        <v>1639</v>
      </c>
      <c r="B1294" s="87">
        <v>2185.0889999999999</v>
      </c>
      <c r="C1294" s="43">
        <v>-9</v>
      </c>
    </row>
    <row r="1295" spans="1:3" x14ac:dyDescent="0.25">
      <c r="A1295" s="43" t="s">
        <v>1638</v>
      </c>
      <c r="B1295" s="87">
        <v>2185.0889999999999</v>
      </c>
      <c r="C1295" s="43">
        <v>-9</v>
      </c>
    </row>
    <row r="1296" spans="1:3" x14ac:dyDescent="0.25">
      <c r="A1296" s="43" t="s">
        <v>1637</v>
      </c>
      <c r="B1296" s="87">
        <v>2087</v>
      </c>
      <c r="C1296" s="43">
        <v>-8</v>
      </c>
    </row>
    <row r="1297" spans="1:3" x14ac:dyDescent="0.25">
      <c r="A1297" s="43" t="s">
        <v>1636</v>
      </c>
      <c r="B1297" s="87">
        <v>1988.9109999999998</v>
      </c>
      <c r="C1297" s="43">
        <v>-8</v>
      </c>
    </row>
    <row r="1298" spans="1:3" x14ac:dyDescent="0.25">
      <c r="A1298" s="43" t="s">
        <v>1635</v>
      </c>
      <c r="B1298" s="87">
        <v>2087</v>
      </c>
      <c r="C1298" s="43">
        <v>-8</v>
      </c>
    </row>
    <row r="1299" spans="1:3" x14ac:dyDescent="0.25">
      <c r="A1299" s="43" t="s">
        <v>1634</v>
      </c>
      <c r="B1299" s="87">
        <v>2087</v>
      </c>
      <c r="C1299" s="43">
        <v>-8</v>
      </c>
    </row>
    <row r="1300" spans="1:3" x14ac:dyDescent="0.25">
      <c r="A1300" s="43" t="s">
        <v>1633</v>
      </c>
      <c r="B1300" s="87">
        <v>2087</v>
      </c>
      <c r="C1300" s="43">
        <v>-8</v>
      </c>
    </row>
    <row r="1301" spans="1:3" x14ac:dyDescent="0.25">
      <c r="A1301" s="43" t="s">
        <v>1632</v>
      </c>
      <c r="B1301" s="87">
        <v>2185.0889999999999</v>
      </c>
      <c r="C1301" s="43">
        <v>-9</v>
      </c>
    </row>
    <row r="1302" spans="1:3" x14ac:dyDescent="0.25">
      <c r="A1302" s="43" t="s">
        <v>1631</v>
      </c>
      <c r="B1302" s="87">
        <v>2379.1800000000003</v>
      </c>
      <c r="C1302" s="43">
        <v>-10</v>
      </c>
    </row>
    <row r="1303" spans="1:3" x14ac:dyDescent="0.25">
      <c r="A1303" s="43" t="s">
        <v>1630</v>
      </c>
      <c r="B1303" s="87">
        <v>2185.0889999999999</v>
      </c>
      <c r="C1303" s="43">
        <v>-8</v>
      </c>
    </row>
    <row r="1304" spans="1:3" x14ac:dyDescent="0.25">
      <c r="A1304" s="43" t="s">
        <v>1629</v>
      </c>
      <c r="B1304" s="87">
        <v>1988.9109999999998</v>
      </c>
      <c r="C1304" s="43">
        <v>-8</v>
      </c>
    </row>
    <row r="1305" spans="1:3" x14ac:dyDescent="0.25">
      <c r="A1305" s="43" t="s">
        <v>1628</v>
      </c>
      <c r="B1305" s="87">
        <v>2548.2270000000003</v>
      </c>
      <c r="C1305" s="43">
        <v>-11</v>
      </c>
    </row>
    <row r="1306" spans="1:3" x14ac:dyDescent="0.25">
      <c r="A1306" s="43" t="s">
        <v>1627</v>
      </c>
      <c r="B1306" s="87">
        <v>2379.1800000000003</v>
      </c>
      <c r="C1306" s="43">
        <v>-10</v>
      </c>
    </row>
    <row r="1307" spans="1:3" x14ac:dyDescent="0.25">
      <c r="A1307" s="43" t="s">
        <v>1626</v>
      </c>
      <c r="B1307" s="87">
        <v>2281.0909999999999</v>
      </c>
      <c r="C1307" s="43">
        <v>-9</v>
      </c>
    </row>
    <row r="1308" spans="1:3" x14ac:dyDescent="0.25">
      <c r="A1308" s="43" t="s">
        <v>1625</v>
      </c>
      <c r="B1308" s="87">
        <v>2281.0909999999999</v>
      </c>
      <c r="C1308" s="43">
        <v>-9</v>
      </c>
    </row>
    <row r="1309" spans="1:3" x14ac:dyDescent="0.25">
      <c r="A1309" s="43" t="s">
        <v>1624</v>
      </c>
      <c r="B1309" s="87">
        <v>2185.0889999999999</v>
      </c>
      <c r="C1309" s="43">
        <v>-8</v>
      </c>
    </row>
    <row r="1310" spans="1:3" x14ac:dyDescent="0.25">
      <c r="A1310" s="43" t="s">
        <v>1623</v>
      </c>
      <c r="B1310" s="87">
        <v>2379.1800000000003</v>
      </c>
      <c r="C1310" s="43">
        <v>-10</v>
      </c>
    </row>
    <row r="1311" spans="1:3" x14ac:dyDescent="0.25">
      <c r="A1311" s="43" t="s">
        <v>1622</v>
      </c>
      <c r="B1311" s="87">
        <v>1988.9109999999998</v>
      </c>
      <c r="C1311" s="43">
        <v>-8</v>
      </c>
    </row>
    <row r="1312" spans="1:3" x14ac:dyDescent="0.25">
      <c r="A1312" s="43" t="s">
        <v>1621</v>
      </c>
      <c r="B1312" s="87">
        <v>1988.9109999999998</v>
      </c>
      <c r="C1312" s="43">
        <v>-8</v>
      </c>
    </row>
    <row r="1313" spans="1:3" x14ac:dyDescent="0.25">
      <c r="A1313" s="43" t="s">
        <v>1620</v>
      </c>
      <c r="B1313" s="87">
        <v>1988.9109999999998</v>
      </c>
      <c r="C1313" s="43">
        <v>-8</v>
      </c>
    </row>
    <row r="1314" spans="1:3" x14ac:dyDescent="0.25">
      <c r="A1314" s="43" t="s">
        <v>1619</v>
      </c>
      <c r="B1314" s="87">
        <v>1988.9109999999998</v>
      </c>
      <c r="C1314" s="43">
        <v>-8</v>
      </c>
    </row>
    <row r="1315" spans="1:3" x14ac:dyDescent="0.25">
      <c r="A1315" s="43" t="s">
        <v>1618</v>
      </c>
      <c r="B1315" s="87">
        <v>2087</v>
      </c>
      <c r="C1315" s="43">
        <v>-8</v>
      </c>
    </row>
    <row r="1316" spans="1:3" x14ac:dyDescent="0.25">
      <c r="A1316" s="43" t="s">
        <v>1617</v>
      </c>
      <c r="B1316" s="87">
        <v>2087</v>
      </c>
      <c r="C1316" s="43">
        <v>-8</v>
      </c>
    </row>
    <row r="1317" spans="1:3" x14ac:dyDescent="0.25">
      <c r="A1317" s="43" t="s">
        <v>1616</v>
      </c>
      <c r="B1317" s="87">
        <v>2185.0889999999999</v>
      </c>
      <c r="C1317" s="43">
        <v>-9</v>
      </c>
    </row>
    <row r="1318" spans="1:3" x14ac:dyDescent="0.25">
      <c r="A1318" s="43" t="s">
        <v>1615</v>
      </c>
      <c r="B1318" s="87">
        <v>2087</v>
      </c>
      <c r="C1318" s="43">
        <v>-8</v>
      </c>
    </row>
    <row r="1319" spans="1:3" x14ac:dyDescent="0.25">
      <c r="A1319" s="43" t="s">
        <v>1614</v>
      </c>
      <c r="B1319" s="87">
        <v>2185.0889999999999</v>
      </c>
      <c r="C1319" s="43">
        <v>-9</v>
      </c>
    </row>
    <row r="1320" spans="1:3" x14ac:dyDescent="0.25">
      <c r="A1320" s="43" t="s">
        <v>1613</v>
      </c>
      <c r="B1320" s="87">
        <v>1988.9109999999998</v>
      </c>
      <c r="C1320" s="43">
        <v>-8</v>
      </c>
    </row>
    <row r="1321" spans="1:3" x14ac:dyDescent="0.25">
      <c r="A1321" s="43" t="s">
        <v>1612</v>
      </c>
      <c r="B1321" s="87">
        <v>2087</v>
      </c>
      <c r="C1321" s="43">
        <v>-8</v>
      </c>
    </row>
    <row r="1322" spans="1:3" x14ac:dyDescent="0.25">
      <c r="A1322" s="43" t="s">
        <v>1611</v>
      </c>
      <c r="B1322" s="87">
        <v>1892.9090000000001</v>
      </c>
      <c r="C1322" s="43">
        <v>-7</v>
      </c>
    </row>
    <row r="1323" spans="1:3" x14ac:dyDescent="0.25">
      <c r="A1323" s="43" t="s">
        <v>1610</v>
      </c>
      <c r="B1323" s="87">
        <v>2790.319</v>
      </c>
      <c r="C1323" s="43">
        <v>-11</v>
      </c>
    </row>
    <row r="1324" spans="1:3" x14ac:dyDescent="0.25">
      <c r="A1324" s="43" t="s">
        <v>1609</v>
      </c>
      <c r="B1324" s="87">
        <v>2379.1800000000003</v>
      </c>
      <c r="C1324" s="43">
        <v>-10</v>
      </c>
    </row>
    <row r="1325" spans="1:3" x14ac:dyDescent="0.25">
      <c r="A1325" s="43" t="s">
        <v>1608</v>
      </c>
      <c r="B1325" s="87">
        <v>1892.9090000000001</v>
      </c>
      <c r="C1325" s="43">
        <v>-8</v>
      </c>
    </row>
    <row r="1326" spans="1:3" x14ac:dyDescent="0.25">
      <c r="A1326" s="43" t="s">
        <v>1607</v>
      </c>
      <c r="B1326" s="87">
        <v>1892.9090000000001</v>
      </c>
      <c r="C1326" s="43">
        <v>-7</v>
      </c>
    </row>
    <row r="1327" spans="1:3" x14ac:dyDescent="0.25">
      <c r="A1327" s="43" t="s">
        <v>1606</v>
      </c>
      <c r="B1327" s="87">
        <v>2087</v>
      </c>
      <c r="C1327" s="43">
        <v>-8</v>
      </c>
    </row>
    <row r="1328" spans="1:3" x14ac:dyDescent="0.25">
      <c r="A1328" s="43" t="s">
        <v>1605</v>
      </c>
      <c r="B1328" s="87">
        <v>1988.9109999999998</v>
      </c>
      <c r="C1328" s="43">
        <v>-8</v>
      </c>
    </row>
    <row r="1329" spans="1:3" x14ac:dyDescent="0.25">
      <c r="A1329" s="43" t="s">
        <v>1604</v>
      </c>
      <c r="B1329" s="87">
        <v>1988.9109999999998</v>
      </c>
      <c r="C1329" s="43">
        <v>-8</v>
      </c>
    </row>
    <row r="1330" spans="1:3" x14ac:dyDescent="0.25">
      <c r="A1330" s="43" t="s">
        <v>1603</v>
      </c>
      <c r="B1330" s="87">
        <v>1988.9109999999998</v>
      </c>
      <c r="C1330" s="43">
        <v>-8</v>
      </c>
    </row>
    <row r="1331" spans="1:3" x14ac:dyDescent="0.25">
      <c r="A1331" s="43" t="s">
        <v>1602</v>
      </c>
      <c r="B1331" s="87">
        <v>2087</v>
      </c>
      <c r="C1331" s="43">
        <v>-8</v>
      </c>
    </row>
    <row r="1332" spans="1:3" x14ac:dyDescent="0.25">
      <c r="A1332" s="43" t="s">
        <v>1601</v>
      </c>
      <c r="B1332" s="87">
        <v>2185.0889999999999</v>
      </c>
      <c r="C1332" s="43">
        <v>-9</v>
      </c>
    </row>
    <row r="1333" spans="1:3" x14ac:dyDescent="0.25">
      <c r="A1333" s="43" t="s">
        <v>1600</v>
      </c>
      <c r="B1333" s="87">
        <v>2185.0889999999999</v>
      </c>
      <c r="C1333" s="43">
        <v>-9</v>
      </c>
    </row>
    <row r="1334" spans="1:3" x14ac:dyDescent="0.25">
      <c r="A1334" s="43" t="s">
        <v>1599</v>
      </c>
      <c r="B1334" s="87">
        <v>2185.0889999999999</v>
      </c>
      <c r="C1334" s="43">
        <v>-8</v>
      </c>
    </row>
    <row r="1335" spans="1:3" x14ac:dyDescent="0.25">
      <c r="A1335" s="43" t="s">
        <v>1598</v>
      </c>
      <c r="B1335" s="87">
        <v>2087</v>
      </c>
      <c r="C1335" s="43">
        <v>-8</v>
      </c>
    </row>
    <row r="1336" spans="1:3" x14ac:dyDescent="0.25">
      <c r="A1336" s="43" t="s">
        <v>1597</v>
      </c>
      <c r="B1336" s="87">
        <v>2087</v>
      </c>
      <c r="C1336" s="43">
        <v>-9</v>
      </c>
    </row>
    <row r="1337" spans="1:3" x14ac:dyDescent="0.25">
      <c r="A1337" s="43" t="s">
        <v>1596</v>
      </c>
      <c r="B1337" s="87">
        <v>2281.0909999999999</v>
      </c>
      <c r="C1337" s="43">
        <v>-10</v>
      </c>
    </row>
    <row r="1338" spans="1:3" x14ac:dyDescent="0.25">
      <c r="A1338" s="43" t="s">
        <v>1595</v>
      </c>
      <c r="B1338" s="87">
        <v>2790.319</v>
      </c>
      <c r="C1338" s="43">
        <v>-10</v>
      </c>
    </row>
    <row r="1339" spans="1:3" x14ac:dyDescent="0.25">
      <c r="A1339" s="43" t="s">
        <v>1594</v>
      </c>
      <c r="B1339" s="87">
        <v>2548.2270000000003</v>
      </c>
      <c r="C1339" s="43">
        <v>-10</v>
      </c>
    </row>
    <row r="1340" spans="1:3" x14ac:dyDescent="0.25">
      <c r="A1340" s="43" t="s">
        <v>1593</v>
      </c>
      <c r="B1340" s="87">
        <v>2185.0889999999999</v>
      </c>
      <c r="C1340" s="43">
        <v>-9</v>
      </c>
    </row>
    <row r="1341" spans="1:3" x14ac:dyDescent="0.25">
      <c r="A1341" s="43" t="s">
        <v>1592</v>
      </c>
      <c r="B1341" s="87">
        <v>2185.0889999999999</v>
      </c>
      <c r="C1341" s="43">
        <v>-9</v>
      </c>
    </row>
    <row r="1342" spans="1:3" x14ac:dyDescent="0.25">
      <c r="A1342" s="43" t="s">
        <v>1591</v>
      </c>
      <c r="B1342" s="87">
        <v>2087</v>
      </c>
      <c r="C1342" s="43">
        <v>-8</v>
      </c>
    </row>
    <row r="1343" spans="1:3" x14ac:dyDescent="0.25">
      <c r="A1343" s="43" t="s">
        <v>1590</v>
      </c>
      <c r="B1343" s="87">
        <v>2087</v>
      </c>
      <c r="C1343" s="43">
        <v>-8</v>
      </c>
    </row>
    <row r="1344" spans="1:3" x14ac:dyDescent="0.25">
      <c r="A1344" s="43" t="s">
        <v>1589</v>
      </c>
      <c r="B1344" s="87">
        <v>2379.1800000000003</v>
      </c>
      <c r="C1344" s="43">
        <v>-10</v>
      </c>
    </row>
    <row r="1345" spans="1:3" x14ac:dyDescent="0.25">
      <c r="A1345" s="43" t="s">
        <v>1588</v>
      </c>
      <c r="B1345" s="87">
        <v>2548.2270000000003</v>
      </c>
      <c r="C1345" s="43">
        <v>-10</v>
      </c>
    </row>
    <row r="1346" spans="1:3" x14ac:dyDescent="0.25">
      <c r="A1346" s="43" t="s">
        <v>1587</v>
      </c>
      <c r="B1346" s="87">
        <v>2281.0909999999999</v>
      </c>
      <c r="C1346" s="43">
        <v>-9</v>
      </c>
    </row>
    <row r="1347" spans="1:3" x14ac:dyDescent="0.25">
      <c r="A1347" s="43" t="s">
        <v>1586</v>
      </c>
      <c r="B1347" s="87">
        <v>2087</v>
      </c>
      <c r="C1347" s="43">
        <v>-8</v>
      </c>
    </row>
    <row r="1348" spans="1:3" x14ac:dyDescent="0.25">
      <c r="A1348" s="43" t="s">
        <v>1585</v>
      </c>
      <c r="B1348" s="87">
        <v>2281.0909999999999</v>
      </c>
      <c r="C1348" s="43">
        <v>-9</v>
      </c>
    </row>
    <row r="1349" spans="1:3" x14ac:dyDescent="0.25">
      <c r="A1349" s="43" t="s">
        <v>1584</v>
      </c>
      <c r="B1349" s="87">
        <v>2087</v>
      </c>
      <c r="C1349" s="43">
        <v>-8</v>
      </c>
    </row>
    <row r="1350" spans="1:3" x14ac:dyDescent="0.25">
      <c r="A1350" s="43" t="s">
        <v>1583</v>
      </c>
      <c r="B1350" s="87">
        <v>2185.0889999999999</v>
      </c>
      <c r="C1350" s="43">
        <v>-8</v>
      </c>
    </row>
    <row r="1351" spans="1:3" x14ac:dyDescent="0.25">
      <c r="A1351" s="43" t="s">
        <v>1582</v>
      </c>
      <c r="B1351" s="87">
        <v>2087</v>
      </c>
      <c r="C1351" s="43">
        <v>-8</v>
      </c>
    </row>
    <row r="1352" spans="1:3" x14ac:dyDescent="0.25">
      <c r="A1352" s="43" t="s">
        <v>1581</v>
      </c>
      <c r="B1352" s="87">
        <v>2185.0889999999999</v>
      </c>
      <c r="C1352" s="43">
        <v>-9</v>
      </c>
    </row>
    <row r="1353" spans="1:3" x14ac:dyDescent="0.25">
      <c r="A1353" s="43" t="s">
        <v>1581</v>
      </c>
      <c r="B1353" s="87">
        <v>2087</v>
      </c>
      <c r="C1353" s="43">
        <v>-8</v>
      </c>
    </row>
    <row r="1354" spans="1:3" x14ac:dyDescent="0.25">
      <c r="A1354" s="43" t="s">
        <v>1580</v>
      </c>
      <c r="B1354" s="87">
        <v>2087</v>
      </c>
      <c r="C1354" s="43">
        <v>-8</v>
      </c>
    </row>
    <row r="1355" spans="1:3" x14ac:dyDescent="0.25">
      <c r="A1355" s="43" t="s">
        <v>1579</v>
      </c>
      <c r="B1355" s="87">
        <v>2185.0889999999999</v>
      </c>
      <c r="C1355" s="43">
        <v>-8</v>
      </c>
    </row>
    <row r="1356" spans="1:3" x14ac:dyDescent="0.25">
      <c r="A1356" s="43" t="s">
        <v>1578</v>
      </c>
      <c r="B1356" s="87">
        <v>2281.0909999999999</v>
      </c>
      <c r="C1356" s="43">
        <v>-9</v>
      </c>
    </row>
    <row r="1357" spans="1:3" x14ac:dyDescent="0.25">
      <c r="A1357" s="43" t="s">
        <v>1577</v>
      </c>
      <c r="B1357" s="87">
        <v>2185.0889999999999</v>
      </c>
      <c r="C1357" s="43">
        <v>-9</v>
      </c>
    </row>
    <row r="1358" spans="1:3" x14ac:dyDescent="0.25">
      <c r="A1358" s="43" t="s">
        <v>1576</v>
      </c>
      <c r="B1358" s="87">
        <v>2548.2270000000003</v>
      </c>
      <c r="C1358" s="43">
        <v>-11</v>
      </c>
    </row>
    <row r="1359" spans="1:3" x14ac:dyDescent="0.25">
      <c r="A1359" s="43" t="s">
        <v>1575</v>
      </c>
      <c r="B1359" s="87">
        <v>2790.319</v>
      </c>
      <c r="C1359" s="43">
        <v>-11</v>
      </c>
    </row>
    <row r="1360" spans="1:3" x14ac:dyDescent="0.25">
      <c r="A1360" s="43" t="s">
        <v>1574</v>
      </c>
      <c r="B1360" s="87">
        <v>2790.319</v>
      </c>
      <c r="C1360" s="43">
        <v>-11</v>
      </c>
    </row>
    <row r="1361" spans="1:3" x14ac:dyDescent="0.25">
      <c r="A1361" s="43" t="s">
        <v>1573</v>
      </c>
      <c r="B1361" s="87">
        <v>2087</v>
      </c>
      <c r="C1361" s="43">
        <v>-9</v>
      </c>
    </row>
    <row r="1362" spans="1:3" x14ac:dyDescent="0.25">
      <c r="A1362" s="43" t="s">
        <v>1572</v>
      </c>
      <c r="B1362" s="87">
        <v>1988.9109999999998</v>
      </c>
      <c r="C1362" s="43">
        <v>-8</v>
      </c>
    </row>
    <row r="1363" spans="1:3" x14ac:dyDescent="0.25">
      <c r="A1363" s="43" t="s">
        <v>1571</v>
      </c>
      <c r="B1363" s="87">
        <v>2087</v>
      </c>
      <c r="C1363" s="43">
        <v>-8</v>
      </c>
    </row>
    <row r="1364" spans="1:3" x14ac:dyDescent="0.25">
      <c r="A1364" s="43" t="s">
        <v>1570</v>
      </c>
      <c r="B1364" s="87">
        <v>2087</v>
      </c>
      <c r="C1364" s="43">
        <v>-8</v>
      </c>
    </row>
    <row r="1365" spans="1:3" x14ac:dyDescent="0.25">
      <c r="A1365" s="43" t="s">
        <v>1569</v>
      </c>
      <c r="B1365" s="87">
        <v>2185.0889999999999</v>
      </c>
      <c r="C1365" s="43">
        <v>-9</v>
      </c>
    </row>
    <row r="1366" spans="1:3" x14ac:dyDescent="0.25">
      <c r="A1366" s="43" t="s">
        <v>1568</v>
      </c>
      <c r="B1366" s="87">
        <v>1988.9109999999998</v>
      </c>
      <c r="C1366" s="43">
        <v>-8</v>
      </c>
    </row>
    <row r="1367" spans="1:3" x14ac:dyDescent="0.25">
      <c r="A1367" s="43" t="s">
        <v>1567</v>
      </c>
      <c r="B1367" s="87">
        <v>2087</v>
      </c>
      <c r="C1367" s="43">
        <v>-8</v>
      </c>
    </row>
    <row r="1368" spans="1:3" x14ac:dyDescent="0.25">
      <c r="A1368" s="43" t="s">
        <v>1566</v>
      </c>
      <c r="B1368" s="87">
        <v>2548.2270000000003</v>
      </c>
      <c r="C1368" s="43">
        <v>-11</v>
      </c>
    </row>
    <row r="1369" spans="1:3" x14ac:dyDescent="0.25">
      <c r="A1369" s="43" t="s">
        <v>1565</v>
      </c>
      <c r="B1369" s="87">
        <v>2185.0889999999999</v>
      </c>
      <c r="C1369" s="43">
        <v>-9</v>
      </c>
    </row>
    <row r="1370" spans="1:3" x14ac:dyDescent="0.25">
      <c r="A1370" s="43" t="s">
        <v>1564</v>
      </c>
      <c r="B1370" s="87">
        <v>2185.0889999999999</v>
      </c>
      <c r="C1370" s="43">
        <v>-9</v>
      </c>
    </row>
    <row r="1371" spans="1:3" x14ac:dyDescent="0.25">
      <c r="A1371" s="43" t="s">
        <v>1563</v>
      </c>
      <c r="B1371" s="87">
        <v>1988.9109999999998</v>
      </c>
      <c r="C1371" s="43">
        <v>-8</v>
      </c>
    </row>
    <row r="1372" spans="1:3" x14ac:dyDescent="0.25">
      <c r="A1372" s="43" t="s">
        <v>1562</v>
      </c>
      <c r="B1372" s="87">
        <v>2087</v>
      </c>
      <c r="C1372" s="43">
        <v>-8</v>
      </c>
    </row>
    <row r="1373" spans="1:3" x14ac:dyDescent="0.25">
      <c r="A1373" s="43" t="s">
        <v>1561</v>
      </c>
      <c r="B1373" s="87">
        <v>2185.0889999999999</v>
      </c>
      <c r="C1373" s="43">
        <v>-9</v>
      </c>
    </row>
    <row r="1374" spans="1:3" x14ac:dyDescent="0.25">
      <c r="A1374" s="43" t="s">
        <v>1560</v>
      </c>
      <c r="B1374" s="87">
        <v>2185.0889999999999</v>
      </c>
      <c r="C1374" s="43">
        <v>-9</v>
      </c>
    </row>
    <row r="1375" spans="1:3" x14ac:dyDescent="0.25">
      <c r="A1375" s="43" t="s">
        <v>1559</v>
      </c>
      <c r="B1375" s="87">
        <v>2087</v>
      </c>
      <c r="C1375" s="43">
        <v>-9</v>
      </c>
    </row>
    <row r="1376" spans="1:3" x14ac:dyDescent="0.25">
      <c r="A1376" s="43" t="s">
        <v>1558</v>
      </c>
      <c r="B1376" s="87">
        <v>1988.9109999999998</v>
      </c>
      <c r="C1376" s="43">
        <v>-8</v>
      </c>
    </row>
    <row r="1377" spans="1:3" x14ac:dyDescent="0.25">
      <c r="A1377" s="43" t="s">
        <v>1557</v>
      </c>
      <c r="B1377" s="87">
        <v>2087</v>
      </c>
      <c r="C1377" s="43">
        <v>-9</v>
      </c>
    </row>
    <row r="1378" spans="1:3" x14ac:dyDescent="0.25">
      <c r="A1378" s="43" t="s">
        <v>1556</v>
      </c>
      <c r="B1378" s="87">
        <v>2087</v>
      </c>
      <c r="C1378" s="43">
        <v>-8</v>
      </c>
    </row>
    <row r="1379" spans="1:3" x14ac:dyDescent="0.25">
      <c r="A1379" s="43" t="s">
        <v>1555</v>
      </c>
      <c r="B1379" s="87">
        <v>2379.1800000000003</v>
      </c>
      <c r="C1379" s="43">
        <v>-10</v>
      </c>
    </row>
    <row r="1380" spans="1:3" x14ac:dyDescent="0.25">
      <c r="A1380" s="43" t="s">
        <v>1554</v>
      </c>
      <c r="B1380" s="87">
        <v>2087</v>
      </c>
      <c r="C1380" s="43">
        <v>-8</v>
      </c>
    </row>
    <row r="1381" spans="1:3" x14ac:dyDescent="0.25">
      <c r="A1381" s="43" t="s">
        <v>1553</v>
      </c>
      <c r="B1381" s="87">
        <v>2548.2270000000003</v>
      </c>
      <c r="C1381" s="43">
        <v>-11</v>
      </c>
    </row>
    <row r="1382" spans="1:3" x14ac:dyDescent="0.25">
      <c r="A1382" s="43" t="s">
        <v>1552</v>
      </c>
      <c r="B1382" s="87">
        <v>2185.0889999999999</v>
      </c>
      <c r="C1382" s="43">
        <v>-9</v>
      </c>
    </row>
    <row r="1383" spans="1:3" x14ac:dyDescent="0.25">
      <c r="A1383" s="43" t="s">
        <v>1551</v>
      </c>
      <c r="B1383" s="87">
        <v>2087</v>
      </c>
      <c r="C1383" s="43">
        <v>-9</v>
      </c>
    </row>
    <row r="1384" spans="1:3" x14ac:dyDescent="0.25">
      <c r="A1384" s="43" t="s">
        <v>1550</v>
      </c>
      <c r="B1384" s="87">
        <v>2281.0909999999999</v>
      </c>
      <c r="C1384" s="43">
        <v>-10</v>
      </c>
    </row>
    <row r="1385" spans="1:3" x14ac:dyDescent="0.25">
      <c r="A1385" s="43" t="s">
        <v>1549</v>
      </c>
      <c r="B1385" s="87">
        <v>2087</v>
      </c>
      <c r="C1385" s="43">
        <v>-8</v>
      </c>
    </row>
    <row r="1386" spans="1:3" x14ac:dyDescent="0.25">
      <c r="A1386" s="43" t="s">
        <v>1548</v>
      </c>
      <c r="B1386" s="87">
        <v>2087</v>
      </c>
      <c r="C1386" s="43">
        <v>-8</v>
      </c>
    </row>
    <row r="1387" spans="1:3" x14ac:dyDescent="0.25">
      <c r="A1387" s="43" t="s">
        <v>1547</v>
      </c>
      <c r="B1387" s="87">
        <v>2087</v>
      </c>
      <c r="C1387" s="43">
        <v>-9</v>
      </c>
    </row>
    <row r="1388" spans="1:3" x14ac:dyDescent="0.25">
      <c r="A1388" s="43" t="s">
        <v>1546</v>
      </c>
      <c r="B1388" s="87">
        <v>2087</v>
      </c>
      <c r="C1388" s="43">
        <v>-8</v>
      </c>
    </row>
    <row r="1389" spans="1:3" x14ac:dyDescent="0.25">
      <c r="A1389" s="43" t="s">
        <v>1545</v>
      </c>
      <c r="B1389" s="87">
        <v>1988.9109999999998</v>
      </c>
      <c r="C1389" s="43">
        <v>-8</v>
      </c>
    </row>
    <row r="1390" spans="1:3" x14ac:dyDescent="0.25">
      <c r="A1390" s="43" t="s">
        <v>1544</v>
      </c>
      <c r="B1390" s="87">
        <v>2087</v>
      </c>
      <c r="C1390" s="43">
        <v>-8</v>
      </c>
    </row>
    <row r="1391" spans="1:3" x14ac:dyDescent="0.25">
      <c r="A1391" s="43" t="s">
        <v>1543</v>
      </c>
      <c r="B1391" s="87">
        <v>1988.9109999999998</v>
      </c>
      <c r="C1391" s="43">
        <v>-8</v>
      </c>
    </row>
    <row r="1392" spans="1:3" x14ac:dyDescent="0.25">
      <c r="A1392" s="43" t="s">
        <v>1542</v>
      </c>
      <c r="B1392" s="87">
        <v>2281.0909999999999</v>
      </c>
      <c r="C1392" s="43">
        <v>-10</v>
      </c>
    </row>
    <row r="1393" spans="1:3" x14ac:dyDescent="0.25">
      <c r="A1393" s="43" t="s">
        <v>1541</v>
      </c>
      <c r="B1393" s="87">
        <v>1892.9090000000001</v>
      </c>
      <c r="C1393" s="43">
        <v>-7</v>
      </c>
    </row>
    <row r="1394" spans="1:3" x14ac:dyDescent="0.25">
      <c r="A1394" s="43" t="s">
        <v>1540</v>
      </c>
      <c r="B1394" s="87">
        <v>2281.0909999999999</v>
      </c>
      <c r="C1394" s="43">
        <v>-9</v>
      </c>
    </row>
    <row r="1395" spans="1:3" x14ac:dyDescent="0.25">
      <c r="A1395" s="43" t="s">
        <v>1539</v>
      </c>
      <c r="B1395" s="87">
        <v>2185.0889999999999</v>
      </c>
      <c r="C1395" s="43">
        <v>-9</v>
      </c>
    </row>
    <row r="1396" spans="1:3" x14ac:dyDescent="0.25">
      <c r="A1396" s="43" t="s">
        <v>1538</v>
      </c>
      <c r="B1396" s="87">
        <v>1988.9109999999998</v>
      </c>
      <c r="C1396" s="43">
        <v>-8</v>
      </c>
    </row>
    <row r="1397" spans="1:3" x14ac:dyDescent="0.25">
      <c r="A1397" s="43" t="s">
        <v>1537</v>
      </c>
      <c r="B1397" s="87">
        <v>1988.9109999999998</v>
      </c>
      <c r="C1397" s="43">
        <v>-8</v>
      </c>
    </row>
    <row r="1398" spans="1:3" x14ac:dyDescent="0.25">
      <c r="A1398" s="43" t="s">
        <v>1536</v>
      </c>
      <c r="B1398" s="87">
        <v>2281.0909999999999</v>
      </c>
      <c r="C1398" s="43">
        <v>-9</v>
      </c>
    </row>
    <row r="1399" spans="1:3" x14ac:dyDescent="0.25">
      <c r="A1399" s="43" t="s">
        <v>1535</v>
      </c>
      <c r="B1399" s="87">
        <v>1988.9109999999998</v>
      </c>
      <c r="C1399" s="43">
        <v>-8</v>
      </c>
    </row>
    <row r="1400" spans="1:3" x14ac:dyDescent="0.25">
      <c r="A1400" s="43" t="s">
        <v>1534</v>
      </c>
      <c r="B1400" s="87">
        <v>2185.0889999999999</v>
      </c>
      <c r="C1400" s="43">
        <v>-9</v>
      </c>
    </row>
    <row r="1401" spans="1:3" x14ac:dyDescent="0.25">
      <c r="A1401" s="43" t="s">
        <v>1533</v>
      </c>
      <c r="B1401" s="87">
        <v>2087</v>
      </c>
      <c r="C1401" s="43">
        <v>-9</v>
      </c>
    </row>
    <row r="1402" spans="1:3" x14ac:dyDescent="0.25">
      <c r="A1402" s="43" t="s">
        <v>1532</v>
      </c>
      <c r="B1402" s="87">
        <v>1988.9109999999998</v>
      </c>
      <c r="C1402" s="43">
        <v>-8</v>
      </c>
    </row>
    <row r="1403" spans="1:3" x14ac:dyDescent="0.25">
      <c r="A1403" s="43" t="s">
        <v>1531</v>
      </c>
      <c r="B1403" s="87">
        <v>1988.9109999999998</v>
      </c>
      <c r="C1403" s="43">
        <v>-8</v>
      </c>
    </row>
    <row r="1404" spans="1:3" x14ac:dyDescent="0.25">
      <c r="A1404" s="43" t="s">
        <v>1530</v>
      </c>
      <c r="B1404" s="87">
        <v>2087</v>
      </c>
      <c r="C1404" s="43">
        <v>-9</v>
      </c>
    </row>
    <row r="1405" spans="1:3" x14ac:dyDescent="0.25">
      <c r="A1405" s="43" t="s">
        <v>1529</v>
      </c>
      <c r="B1405" s="87">
        <v>1892.9090000000001</v>
      </c>
      <c r="C1405" s="43">
        <v>-7</v>
      </c>
    </row>
    <row r="1406" spans="1:3" x14ac:dyDescent="0.25">
      <c r="A1406" s="43" t="s">
        <v>1528</v>
      </c>
      <c r="B1406" s="87">
        <v>2087</v>
      </c>
      <c r="C1406" s="43">
        <v>-8</v>
      </c>
    </row>
    <row r="1407" spans="1:3" x14ac:dyDescent="0.25">
      <c r="A1407" s="43" t="s">
        <v>1527</v>
      </c>
      <c r="B1407" s="87">
        <v>2185.0889999999999</v>
      </c>
      <c r="C1407" s="43">
        <v>-9</v>
      </c>
    </row>
    <row r="1408" spans="1:3" x14ac:dyDescent="0.25">
      <c r="A1408" s="43" t="s">
        <v>1526</v>
      </c>
      <c r="B1408" s="87">
        <v>2790.319</v>
      </c>
      <c r="C1408" s="43">
        <v>-11</v>
      </c>
    </row>
    <row r="1409" spans="1:3" x14ac:dyDescent="0.25">
      <c r="A1409" s="43" t="s">
        <v>1525</v>
      </c>
      <c r="B1409" s="87">
        <v>2379.1800000000003</v>
      </c>
      <c r="C1409" s="43">
        <v>-10</v>
      </c>
    </row>
    <row r="1410" spans="1:3" x14ac:dyDescent="0.25">
      <c r="A1410" s="43" t="s">
        <v>1524</v>
      </c>
      <c r="B1410" s="87">
        <v>2548.2270000000003</v>
      </c>
      <c r="C1410" s="43">
        <v>-10</v>
      </c>
    </row>
    <row r="1411" spans="1:3" x14ac:dyDescent="0.25">
      <c r="A1411" s="43" t="s">
        <v>1523</v>
      </c>
      <c r="B1411" s="87">
        <v>2185.0889999999999</v>
      </c>
      <c r="C1411" s="43">
        <v>-9</v>
      </c>
    </row>
    <row r="1412" spans="1:3" x14ac:dyDescent="0.25">
      <c r="A1412" s="43" t="s">
        <v>1522</v>
      </c>
      <c r="B1412" s="87">
        <v>1988.9109999999998</v>
      </c>
      <c r="C1412" s="43">
        <v>-8</v>
      </c>
    </row>
    <row r="1413" spans="1:3" x14ac:dyDescent="0.25">
      <c r="A1413" s="43" t="s">
        <v>1521</v>
      </c>
      <c r="B1413" s="87">
        <v>2548.2270000000003</v>
      </c>
      <c r="C1413" s="43">
        <v>-11</v>
      </c>
    </row>
    <row r="1414" spans="1:3" x14ac:dyDescent="0.25">
      <c r="A1414" s="43" t="s">
        <v>1521</v>
      </c>
      <c r="B1414" s="87">
        <v>2185.0889999999999</v>
      </c>
      <c r="C1414" s="43">
        <v>-9</v>
      </c>
    </row>
    <row r="1415" spans="1:3" x14ac:dyDescent="0.25">
      <c r="A1415" s="43" t="s">
        <v>1520</v>
      </c>
      <c r="B1415" s="87">
        <v>2790.319</v>
      </c>
      <c r="C1415" s="43">
        <v>-11</v>
      </c>
    </row>
    <row r="1416" spans="1:3" x14ac:dyDescent="0.25">
      <c r="A1416" s="43" t="s">
        <v>1519</v>
      </c>
      <c r="B1416" s="87">
        <v>2087</v>
      </c>
      <c r="C1416" s="43">
        <v>-8</v>
      </c>
    </row>
    <row r="1417" spans="1:3" x14ac:dyDescent="0.25">
      <c r="A1417" s="43" t="s">
        <v>1518</v>
      </c>
      <c r="B1417" s="87">
        <v>2790.319</v>
      </c>
      <c r="C1417" s="43">
        <v>-11</v>
      </c>
    </row>
    <row r="1418" spans="1:3" x14ac:dyDescent="0.25">
      <c r="A1418" s="43" t="s">
        <v>1517</v>
      </c>
      <c r="B1418" s="87">
        <v>2379.1800000000003</v>
      </c>
      <c r="C1418" s="43">
        <v>-10</v>
      </c>
    </row>
    <row r="1419" spans="1:3" x14ac:dyDescent="0.25">
      <c r="A1419" s="43" t="s">
        <v>1516</v>
      </c>
      <c r="B1419" s="87">
        <v>2185.0889999999999</v>
      </c>
      <c r="C1419" s="43">
        <v>-9</v>
      </c>
    </row>
    <row r="1420" spans="1:3" x14ac:dyDescent="0.25">
      <c r="A1420" s="43" t="s">
        <v>1515</v>
      </c>
      <c r="B1420" s="87">
        <v>2087</v>
      </c>
      <c r="C1420" s="43">
        <v>-8</v>
      </c>
    </row>
    <row r="1421" spans="1:3" x14ac:dyDescent="0.25">
      <c r="A1421" s="43" t="s">
        <v>1514</v>
      </c>
      <c r="B1421" s="87">
        <v>1988.9109999999998</v>
      </c>
      <c r="C1421" s="43">
        <v>-8</v>
      </c>
    </row>
    <row r="1422" spans="1:3" x14ac:dyDescent="0.25">
      <c r="A1422" s="43" t="s">
        <v>1513</v>
      </c>
      <c r="B1422" s="87">
        <v>2379.1800000000003</v>
      </c>
      <c r="C1422" s="43">
        <v>-10</v>
      </c>
    </row>
    <row r="1423" spans="1:3" x14ac:dyDescent="0.25">
      <c r="A1423" s="43" t="s">
        <v>1512</v>
      </c>
      <c r="B1423" s="87">
        <v>2087</v>
      </c>
      <c r="C1423" s="43">
        <v>-8</v>
      </c>
    </row>
    <row r="1424" spans="1:3" x14ac:dyDescent="0.25">
      <c r="A1424" s="43" t="s">
        <v>1511</v>
      </c>
      <c r="B1424" s="87">
        <v>1988.9109999999998</v>
      </c>
      <c r="C1424" s="43">
        <v>-8</v>
      </c>
    </row>
    <row r="1425" spans="1:3" x14ac:dyDescent="0.25">
      <c r="A1425" s="43" t="s">
        <v>1510</v>
      </c>
      <c r="B1425" s="87">
        <v>2548.2270000000003</v>
      </c>
      <c r="C1425" s="43">
        <v>-11</v>
      </c>
    </row>
    <row r="1426" spans="1:3" x14ac:dyDescent="0.25">
      <c r="A1426" s="43" t="s">
        <v>1509</v>
      </c>
      <c r="B1426" s="87">
        <v>2548.2270000000003</v>
      </c>
      <c r="C1426" s="43">
        <v>-11</v>
      </c>
    </row>
    <row r="1427" spans="1:3" x14ac:dyDescent="0.25">
      <c r="A1427" s="43" t="s">
        <v>1508</v>
      </c>
      <c r="B1427" s="87">
        <v>2185.0889999999999</v>
      </c>
      <c r="C1427" s="43">
        <v>-9</v>
      </c>
    </row>
    <row r="1428" spans="1:3" x14ac:dyDescent="0.25">
      <c r="A1428" s="43" t="s">
        <v>1507</v>
      </c>
      <c r="B1428" s="87">
        <v>2379.1800000000003</v>
      </c>
      <c r="C1428" s="43">
        <v>-10</v>
      </c>
    </row>
    <row r="1429" spans="1:3" x14ac:dyDescent="0.25">
      <c r="A1429" s="43" t="s">
        <v>1506</v>
      </c>
      <c r="B1429" s="87">
        <v>1988.9109999999998</v>
      </c>
      <c r="C1429" s="43">
        <v>-8</v>
      </c>
    </row>
    <row r="1430" spans="1:3" x14ac:dyDescent="0.25">
      <c r="A1430" s="43" t="s">
        <v>1505</v>
      </c>
      <c r="B1430" s="87">
        <v>2087</v>
      </c>
      <c r="C1430" s="43">
        <v>-8</v>
      </c>
    </row>
    <row r="1431" spans="1:3" x14ac:dyDescent="0.25">
      <c r="A1431" s="43" t="s">
        <v>1504</v>
      </c>
      <c r="B1431" s="87">
        <v>2281.0909999999999</v>
      </c>
      <c r="C1431" s="43">
        <v>-9</v>
      </c>
    </row>
    <row r="1432" spans="1:3" x14ac:dyDescent="0.25">
      <c r="A1432" s="43" t="s">
        <v>1503</v>
      </c>
      <c r="B1432" s="87">
        <v>2281.0909999999999</v>
      </c>
      <c r="C1432" s="43">
        <v>-9</v>
      </c>
    </row>
    <row r="1433" spans="1:3" x14ac:dyDescent="0.25">
      <c r="A1433" s="43" t="s">
        <v>1502</v>
      </c>
      <c r="B1433" s="87">
        <v>2087</v>
      </c>
      <c r="C1433" s="43">
        <v>-8</v>
      </c>
    </row>
    <row r="1434" spans="1:3" x14ac:dyDescent="0.25">
      <c r="A1434" s="43" t="s">
        <v>1501</v>
      </c>
      <c r="B1434" s="87">
        <v>1988.9109999999998</v>
      </c>
      <c r="C1434" s="43">
        <v>-8</v>
      </c>
    </row>
    <row r="1435" spans="1:3" x14ac:dyDescent="0.25">
      <c r="A1435" s="43" t="s">
        <v>1500</v>
      </c>
      <c r="B1435" s="87">
        <v>2087</v>
      </c>
      <c r="C1435" s="43">
        <v>-9</v>
      </c>
    </row>
    <row r="1436" spans="1:3" x14ac:dyDescent="0.25">
      <c r="A1436" s="43" t="s">
        <v>1499</v>
      </c>
      <c r="B1436" s="87">
        <v>2281.0909999999999</v>
      </c>
      <c r="C1436" s="43">
        <v>-9</v>
      </c>
    </row>
    <row r="1437" spans="1:3" x14ac:dyDescent="0.25">
      <c r="A1437" s="43" t="s">
        <v>1498</v>
      </c>
      <c r="B1437" s="87">
        <v>2185.0889999999999</v>
      </c>
      <c r="C1437" s="43">
        <v>-9</v>
      </c>
    </row>
    <row r="1438" spans="1:3" x14ac:dyDescent="0.25">
      <c r="A1438" s="43" t="s">
        <v>1497</v>
      </c>
      <c r="B1438" s="87">
        <v>2087</v>
      </c>
      <c r="C1438" s="43">
        <v>-8</v>
      </c>
    </row>
    <row r="1439" spans="1:3" x14ac:dyDescent="0.25">
      <c r="A1439" s="43" t="s">
        <v>1496</v>
      </c>
      <c r="B1439" s="87">
        <v>2087</v>
      </c>
      <c r="C1439" s="43">
        <v>-8</v>
      </c>
    </row>
    <row r="1440" spans="1:3" x14ac:dyDescent="0.25">
      <c r="A1440" s="43" t="s">
        <v>1495</v>
      </c>
      <c r="B1440" s="87">
        <v>2185.0889999999999</v>
      </c>
      <c r="C1440" s="43">
        <v>-9</v>
      </c>
    </row>
    <row r="1441" spans="1:3" x14ac:dyDescent="0.25">
      <c r="A1441" s="43" t="s">
        <v>1494</v>
      </c>
      <c r="B1441" s="87">
        <v>2185.0889999999999</v>
      </c>
      <c r="C1441" s="43">
        <v>-8</v>
      </c>
    </row>
    <row r="1442" spans="1:3" x14ac:dyDescent="0.25">
      <c r="A1442" s="43" t="s">
        <v>1493</v>
      </c>
      <c r="B1442" s="87">
        <v>2548.2270000000003</v>
      </c>
      <c r="C1442" s="43">
        <v>-11</v>
      </c>
    </row>
    <row r="1443" spans="1:3" x14ac:dyDescent="0.25">
      <c r="A1443" s="43" t="s">
        <v>1492</v>
      </c>
      <c r="B1443" s="87">
        <v>2087</v>
      </c>
      <c r="C1443" s="43">
        <v>-8</v>
      </c>
    </row>
    <row r="1444" spans="1:3" x14ac:dyDescent="0.25">
      <c r="A1444" s="43" t="s">
        <v>1492</v>
      </c>
      <c r="B1444" s="87">
        <v>1988.9109999999998</v>
      </c>
      <c r="C1444" s="43">
        <v>-8</v>
      </c>
    </row>
    <row r="1445" spans="1:3" x14ac:dyDescent="0.25">
      <c r="A1445" s="43" t="s">
        <v>1491</v>
      </c>
      <c r="B1445" s="87">
        <v>2281.0909999999999</v>
      </c>
      <c r="C1445" s="43">
        <v>-10</v>
      </c>
    </row>
    <row r="1446" spans="1:3" x14ac:dyDescent="0.25">
      <c r="A1446" s="43" t="s">
        <v>1490</v>
      </c>
      <c r="B1446" s="87">
        <v>2379.1800000000003</v>
      </c>
      <c r="C1446" s="43">
        <v>-11</v>
      </c>
    </row>
    <row r="1447" spans="1:3" x14ac:dyDescent="0.25">
      <c r="A1447" s="43" t="s">
        <v>1489</v>
      </c>
      <c r="B1447" s="87">
        <v>2281.0909999999999</v>
      </c>
      <c r="C1447" s="43">
        <v>-10</v>
      </c>
    </row>
    <row r="1448" spans="1:3" x14ac:dyDescent="0.25">
      <c r="A1448" s="43" t="s">
        <v>1488</v>
      </c>
      <c r="B1448" s="87">
        <v>2087</v>
      </c>
      <c r="C1448" s="43">
        <v>-8</v>
      </c>
    </row>
    <row r="1449" spans="1:3" x14ac:dyDescent="0.25">
      <c r="A1449" s="43" t="s">
        <v>1487</v>
      </c>
      <c r="B1449" s="87">
        <v>2281.0909999999999</v>
      </c>
      <c r="C1449" s="43">
        <v>-10</v>
      </c>
    </row>
    <row r="1450" spans="1:3" x14ac:dyDescent="0.25">
      <c r="A1450" s="43" t="s">
        <v>1486</v>
      </c>
      <c r="B1450" s="87">
        <v>2281.0909999999999</v>
      </c>
      <c r="C1450" s="43">
        <v>-10</v>
      </c>
    </row>
    <row r="1451" spans="1:3" x14ac:dyDescent="0.25">
      <c r="A1451" s="43" t="s">
        <v>1485</v>
      </c>
      <c r="B1451" s="87">
        <v>2087</v>
      </c>
      <c r="C1451" s="43">
        <v>-8</v>
      </c>
    </row>
    <row r="1452" spans="1:3" x14ac:dyDescent="0.25">
      <c r="A1452" s="43" t="s">
        <v>1484</v>
      </c>
      <c r="B1452" s="87">
        <v>2087</v>
      </c>
      <c r="C1452" s="43">
        <v>-8</v>
      </c>
    </row>
    <row r="1453" spans="1:3" x14ac:dyDescent="0.25">
      <c r="A1453" s="43" t="s">
        <v>1483</v>
      </c>
      <c r="B1453" s="87">
        <v>2790.319</v>
      </c>
      <c r="C1453" s="43">
        <v>-11</v>
      </c>
    </row>
    <row r="1454" spans="1:3" x14ac:dyDescent="0.25">
      <c r="A1454" s="43" t="s">
        <v>1482</v>
      </c>
      <c r="B1454" s="87">
        <v>2281.0909999999999</v>
      </c>
      <c r="C1454" s="43">
        <v>-9</v>
      </c>
    </row>
    <row r="1455" spans="1:3" x14ac:dyDescent="0.25">
      <c r="A1455" s="43" t="s">
        <v>1481</v>
      </c>
      <c r="B1455" s="87">
        <v>2185.0889999999999</v>
      </c>
      <c r="C1455" s="43">
        <v>-8</v>
      </c>
    </row>
    <row r="1456" spans="1:3" x14ac:dyDescent="0.25">
      <c r="A1456" s="43" t="s">
        <v>1480</v>
      </c>
      <c r="B1456" s="87">
        <v>1988.9109999999998</v>
      </c>
      <c r="C1456" s="43">
        <v>-8</v>
      </c>
    </row>
    <row r="1457" spans="1:3" x14ac:dyDescent="0.25">
      <c r="A1457" s="43" t="s">
        <v>1479</v>
      </c>
      <c r="B1457" s="87">
        <v>1988.9109999999998</v>
      </c>
      <c r="C1457" s="43">
        <v>-8</v>
      </c>
    </row>
    <row r="1458" spans="1:3" x14ac:dyDescent="0.25">
      <c r="A1458" s="43" t="s">
        <v>1478</v>
      </c>
      <c r="B1458" s="87">
        <v>2379.1800000000003</v>
      </c>
      <c r="C1458" s="43">
        <v>-11</v>
      </c>
    </row>
    <row r="1459" spans="1:3" x14ac:dyDescent="0.25">
      <c r="A1459" s="43" t="s">
        <v>1477</v>
      </c>
      <c r="B1459" s="87">
        <v>2185.0889999999999</v>
      </c>
      <c r="C1459" s="43">
        <v>-9</v>
      </c>
    </row>
    <row r="1460" spans="1:3" x14ac:dyDescent="0.25">
      <c r="A1460" s="43" t="s">
        <v>1476</v>
      </c>
      <c r="B1460" s="87">
        <v>2087</v>
      </c>
      <c r="C1460" s="43">
        <v>-9</v>
      </c>
    </row>
    <row r="1461" spans="1:3" x14ac:dyDescent="0.25">
      <c r="A1461" s="43" t="s">
        <v>1475</v>
      </c>
      <c r="B1461" s="87">
        <v>2548.2270000000003</v>
      </c>
      <c r="C1461" s="43">
        <v>-11</v>
      </c>
    </row>
    <row r="1462" spans="1:3" x14ac:dyDescent="0.25">
      <c r="A1462" s="43" t="s">
        <v>1474</v>
      </c>
      <c r="B1462" s="87">
        <v>2281.0909999999999</v>
      </c>
      <c r="C1462" s="43">
        <v>-9</v>
      </c>
    </row>
    <row r="1463" spans="1:3" x14ac:dyDescent="0.25">
      <c r="A1463" s="43" t="s">
        <v>1473</v>
      </c>
      <c r="B1463" s="87">
        <v>2548.2270000000003</v>
      </c>
      <c r="C1463" s="43">
        <v>-11</v>
      </c>
    </row>
    <row r="1464" spans="1:3" x14ac:dyDescent="0.25">
      <c r="A1464" s="43" t="s">
        <v>1472</v>
      </c>
      <c r="B1464" s="87">
        <v>2185.0889999999999</v>
      </c>
      <c r="C1464" s="43">
        <v>-9</v>
      </c>
    </row>
    <row r="1465" spans="1:3" x14ac:dyDescent="0.25">
      <c r="A1465" s="43" t="s">
        <v>1471</v>
      </c>
      <c r="B1465" s="87">
        <v>2961.453</v>
      </c>
      <c r="C1465" s="43">
        <v>-11</v>
      </c>
    </row>
    <row r="1466" spans="1:3" x14ac:dyDescent="0.25">
      <c r="A1466" s="43" t="s">
        <v>1470</v>
      </c>
      <c r="B1466" s="87">
        <v>2379.1800000000003</v>
      </c>
      <c r="C1466" s="43">
        <v>-11</v>
      </c>
    </row>
    <row r="1467" spans="1:3" x14ac:dyDescent="0.25">
      <c r="A1467" s="43" t="s">
        <v>1469</v>
      </c>
      <c r="B1467" s="87">
        <v>1892.9090000000001</v>
      </c>
      <c r="C1467" s="43">
        <v>-7</v>
      </c>
    </row>
    <row r="1468" spans="1:3" x14ac:dyDescent="0.25">
      <c r="A1468" s="43" t="s">
        <v>1468</v>
      </c>
      <c r="B1468" s="87">
        <v>2087</v>
      </c>
      <c r="C1468" s="43">
        <v>-9</v>
      </c>
    </row>
    <row r="1469" spans="1:3" x14ac:dyDescent="0.25">
      <c r="A1469" s="43" t="s">
        <v>1467</v>
      </c>
      <c r="B1469" s="87">
        <v>2185.0889999999999</v>
      </c>
      <c r="C1469" s="43">
        <v>-9</v>
      </c>
    </row>
    <row r="1470" spans="1:3" x14ac:dyDescent="0.25">
      <c r="A1470" s="43" t="s">
        <v>1466</v>
      </c>
      <c r="B1470" s="87">
        <v>2281.0909999999999</v>
      </c>
      <c r="C1470" s="43">
        <v>-9</v>
      </c>
    </row>
    <row r="1471" spans="1:3" x14ac:dyDescent="0.25">
      <c r="A1471" s="43" t="s">
        <v>1465</v>
      </c>
      <c r="B1471" s="87">
        <v>2087</v>
      </c>
      <c r="C1471" s="43">
        <v>-9</v>
      </c>
    </row>
    <row r="1472" spans="1:3" x14ac:dyDescent="0.25">
      <c r="A1472" s="43" t="s">
        <v>1464</v>
      </c>
      <c r="B1472" s="87">
        <v>2281.0909999999999</v>
      </c>
      <c r="C1472" s="43">
        <v>-9</v>
      </c>
    </row>
    <row r="1473" spans="1:3" x14ac:dyDescent="0.25">
      <c r="A1473" s="43" t="s">
        <v>1463</v>
      </c>
      <c r="B1473" s="87">
        <v>2379.1800000000003</v>
      </c>
      <c r="C1473" s="43">
        <v>-10</v>
      </c>
    </row>
    <row r="1474" spans="1:3" x14ac:dyDescent="0.25">
      <c r="A1474" s="43" t="s">
        <v>1462</v>
      </c>
      <c r="B1474" s="87">
        <v>2185.0889999999999</v>
      </c>
      <c r="C1474" s="43">
        <v>-9</v>
      </c>
    </row>
    <row r="1475" spans="1:3" x14ac:dyDescent="0.25">
      <c r="A1475" s="43" t="s">
        <v>1461</v>
      </c>
      <c r="B1475" s="87">
        <v>2281.0909999999999</v>
      </c>
      <c r="C1475" s="43">
        <v>-10</v>
      </c>
    </row>
    <row r="1476" spans="1:3" x14ac:dyDescent="0.25">
      <c r="A1476" s="43" t="s">
        <v>1460</v>
      </c>
      <c r="B1476" s="87">
        <v>2087</v>
      </c>
      <c r="C1476" s="43">
        <v>-8</v>
      </c>
    </row>
    <row r="1477" spans="1:3" x14ac:dyDescent="0.25">
      <c r="A1477" s="43" t="s">
        <v>1459</v>
      </c>
      <c r="B1477" s="87">
        <v>2185.0889999999999</v>
      </c>
      <c r="C1477" s="43">
        <v>-9</v>
      </c>
    </row>
    <row r="1478" spans="1:3" x14ac:dyDescent="0.25">
      <c r="A1478" s="43" t="s">
        <v>1458</v>
      </c>
      <c r="B1478" s="87">
        <v>2185.0889999999999</v>
      </c>
      <c r="C1478" s="43">
        <v>-9</v>
      </c>
    </row>
    <row r="1479" spans="1:3" x14ac:dyDescent="0.25">
      <c r="A1479" s="43" t="s">
        <v>1457</v>
      </c>
      <c r="B1479" s="87">
        <v>2548.2270000000003</v>
      </c>
      <c r="C1479" s="43">
        <v>-10</v>
      </c>
    </row>
    <row r="1480" spans="1:3" x14ac:dyDescent="0.25">
      <c r="A1480" s="43" t="s">
        <v>1456</v>
      </c>
      <c r="B1480" s="87">
        <v>2087</v>
      </c>
      <c r="C1480" s="43">
        <v>-8</v>
      </c>
    </row>
    <row r="1481" spans="1:3" x14ac:dyDescent="0.25">
      <c r="A1481" s="43" t="s">
        <v>1455</v>
      </c>
      <c r="B1481" s="87">
        <v>2379.1800000000003</v>
      </c>
      <c r="C1481" s="43">
        <v>-10</v>
      </c>
    </row>
    <row r="1482" spans="1:3" x14ac:dyDescent="0.25">
      <c r="A1482" s="43" t="s">
        <v>1454</v>
      </c>
      <c r="B1482" s="87">
        <v>1988.9109999999998</v>
      </c>
      <c r="C1482" s="43">
        <v>-8</v>
      </c>
    </row>
    <row r="1483" spans="1:3" x14ac:dyDescent="0.25">
      <c r="A1483" s="43" t="s">
        <v>1454</v>
      </c>
      <c r="B1483" s="87">
        <v>1892.9090000000001</v>
      </c>
      <c r="C1483" s="43">
        <v>-7</v>
      </c>
    </row>
    <row r="1484" spans="1:3" x14ac:dyDescent="0.25">
      <c r="A1484" s="43" t="s">
        <v>1453</v>
      </c>
      <c r="B1484" s="87">
        <v>1988.9109999999998</v>
      </c>
      <c r="C1484" s="43">
        <v>-8</v>
      </c>
    </row>
    <row r="1485" spans="1:3" x14ac:dyDescent="0.25">
      <c r="A1485" s="43" t="s">
        <v>1452</v>
      </c>
      <c r="B1485" s="87">
        <v>2379.1800000000003</v>
      </c>
      <c r="C1485" s="43">
        <v>-10</v>
      </c>
    </row>
    <row r="1486" spans="1:3" x14ac:dyDescent="0.25">
      <c r="A1486" s="43" t="s">
        <v>1451</v>
      </c>
      <c r="B1486" s="87">
        <v>2087</v>
      </c>
      <c r="C1486" s="43">
        <v>-8</v>
      </c>
    </row>
    <row r="1487" spans="1:3" x14ac:dyDescent="0.25">
      <c r="A1487" s="43" t="s">
        <v>1450</v>
      </c>
      <c r="B1487" s="87">
        <v>1988.9109999999998</v>
      </c>
      <c r="C1487" s="43">
        <v>-8</v>
      </c>
    </row>
    <row r="1488" spans="1:3" x14ac:dyDescent="0.25">
      <c r="A1488" s="43" t="s">
        <v>1449</v>
      </c>
      <c r="B1488" s="87">
        <v>1988.9109999999998</v>
      </c>
      <c r="C1488" s="43">
        <v>-8</v>
      </c>
    </row>
    <row r="1489" spans="1:3" x14ac:dyDescent="0.25">
      <c r="A1489" s="43" t="s">
        <v>1448</v>
      </c>
      <c r="B1489" s="87">
        <v>2185.0889999999999</v>
      </c>
      <c r="C1489" s="43">
        <v>-9</v>
      </c>
    </row>
    <row r="1490" spans="1:3" x14ac:dyDescent="0.25">
      <c r="A1490" s="43" t="s">
        <v>1447</v>
      </c>
      <c r="B1490" s="87">
        <v>2087</v>
      </c>
      <c r="C1490" s="43">
        <v>-8</v>
      </c>
    </row>
    <row r="1491" spans="1:3" x14ac:dyDescent="0.25">
      <c r="A1491" s="43" t="s">
        <v>1446</v>
      </c>
      <c r="B1491" s="87">
        <v>2790.319</v>
      </c>
      <c r="C1491" s="43">
        <v>-11</v>
      </c>
    </row>
    <row r="1492" spans="1:3" x14ac:dyDescent="0.25">
      <c r="A1492" s="43" t="s">
        <v>1445</v>
      </c>
      <c r="B1492" s="87">
        <v>2087</v>
      </c>
      <c r="C1492" s="43">
        <v>-8</v>
      </c>
    </row>
    <row r="1493" spans="1:3" x14ac:dyDescent="0.25">
      <c r="A1493" s="43" t="s">
        <v>1444</v>
      </c>
      <c r="B1493" s="87">
        <v>2379.1800000000003</v>
      </c>
      <c r="C1493" s="43">
        <v>-10</v>
      </c>
    </row>
    <row r="1494" spans="1:3" x14ac:dyDescent="0.25">
      <c r="A1494" s="43" t="s">
        <v>1443</v>
      </c>
      <c r="B1494" s="87">
        <v>2548.2270000000003</v>
      </c>
      <c r="C1494" s="43">
        <v>-10</v>
      </c>
    </row>
    <row r="1495" spans="1:3" x14ac:dyDescent="0.25">
      <c r="A1495" s="43" t="s">
        <v>1442</v>
      </c>
      <c r="B1495" s="87">
        <v>2087</v>
      </c>
      <c r="C1495" s="43">
        <v>-8</v>
      </c>
    </row>
    <row r="1496" spans="1:3" x14ac:dyDescent="0.25">
      <c r="A1496" s="43" t="s">
        <v>1441</v>
      </c>
      <c r="B1496" s="87">
        <v>2087</v>
      </c>
      <c r="C1496" s="43">
        <v>-8</v>
      </c>
    </row>
    <row r="1497" spans="1:3" x14ac:dyDescent="0.25">
      <c r="A1497" s="43" t="s">
        <v>1440</v>
      </c>
      <c r="B1497" s="87">
        <v>1988.9109999999998</v>
      </c>
      <c r="C1497" s="43">
        <v>-8</v>
      </c>
    </row>
    <row r="1498" spans="1:3" x14ac:dyDescent="0.25">
      <c r="A1498" s="43" t="s">
        <v>1439</v>
      </c>
      <c r="B1498" s="87">
        <v>2087</v>
      </c>
      <c r="C1498" s="43">
        <v>-9</v>
      </c>
    </row>
    <row r="1499" spans="1:3" x14ac:dyDescent="0.25">
      <c r="A1499" s="43" t="s">
        <v>1438</v>
      </c>
      <c r="B1499" s="87">
        <v>2379.1800000000003</v>
      </c>
      <c r="C1499" s="43">
        <v>-10</v>
      </c>
    </row>
    <row r="1500" spans="1:3" x14ac:dyDescent="0.25">
      <c r="A1500" s="43" t="s">
        <v>1437</v>
      </c>
      <c r="B1500" s="87">
        <v>2379.1800000000003</v>
      </c>
      <c r="C1500" s="43">
        <v>-10</v>
      </c>
    </row>
    <row r="1501" spans="1:3" x14ac:dyDescent="0.25">
      <c r="A1501" s="43" t="s">
        <v>1436</v>
      </c>
      <c r="B1501" s="87">
        <v>2087</v>
      </c>
      <c r="C1501" s="43">
        <v>-8</v>
      </c>
    </row>
    <row r="1502" spans="1:3" x14ac:dyDescent="0.25">
      <c r="A1502" s="43" t="s">
        <v>1435</v>
      </c>
      <c r="B1502" s="87">
        <v>2087</v>
      </c>
      <c r="C1502" s="43">
        <v>-8</v>
      </c>
    </row>
    <row r="1503" spans="1:3" x14ac:dyDescent="0.25">
      <c r="A1503" s="43" t="s">
        <v>1434</v>
      </c>
      <c r="B1503" s="87">
        <v>2087</v>
      </c>
      <c r="C1503" s="43">
        <v>-8</v>
      </c>
    </row>
    <row r="1504" spans="1:3" x14ac:dyDescent="0.25">
      <c r="A1504" s="43" t="s">
        <v>1433</v>
      </c>
      <c r="B1504" s="87">
        <v>2185.0889999999999</v>
      </c>
      <c r="C1504" s="43">
        <v>-8</v>
      </c>
    </row>
    <row r="1505" spans="1:3" x14ac:dyDescent="0.25">
      <c r="A1505" s="43" t="s">
        <v>1432</v>
      </c>
      <c r="B1505" s="87">
        <v>2379.1800000000003</v>
      </c>
      <c r="C1505" s="43">
        <v>-10</v>
      </c>
    </row>
    <row r="1506" spans="1:3" x14ac:dyDescent="0.25">
      <c r="A1506" s="43" t="s">
        <v>1431</v>
      </c>
      <c r="B1506" s="87">
        <v>2087</v>
      </c>
      <c r="C1506" s="43">
        <v>-8</v>
      </c>
    </row>
    <row r="1507" spans="1:3" x14ac:dyDescent="0.25">
      <c r="A1507" s="43" t="s">
        <v>1430</v>
      </c>
      <c r="B1507" s="87">
        <v>2185.0889999999999</v>
      </c>
      <c r="C1507" s="43">
        <v>-9</v>
      </c>
    </row>
    <row r="1508" spans="1:3" x14ac:dyDescent="0.25">
      <c r="A1508" s="43" t="s">
        <v>1429</v>
      </c>
      <c r="B1508" s="87">
        <v>2281.0909999999999</v>
      </c>
      <c r="C1508" s="43">
        <v>-10</v>
      </c>
    </row>
    <row r="1509" spans="1:3" x14ac:dyDescent="0.25">
      <c r="A1509" s="43" t="s">
        <v>1428</v>
      </c>
      <c r="B1509" s="87">
        <v>2087</v>
      </c>
      <c r="C1509" s="43">
        <v>-8</v>
      </c>
    </row>
    <row r="1510" spans="1:3" x14ac:dyDescent="0.25">
      <c r="A1510" s="43" t="s">
        <v>1427</v>
      </c>
      <c r="B1510" s="87">
        <v>2185.0889999999999</v>
      </c>
      <c r="C1510" s="43">
        <v>-8</v>
      </c>
    </row>
    <row r="1511" spans="1:3" x14ac:dyDescent="0.25">
      <c r="A1511" s="43" t="s">
        <v>1426</v>
      </c>
      <c r="B1511" s="87">
        <v>1988.9109999999998</v>
      </c>
      <c r="C1511" s="43">
        <v>-8</v>
      </c>
    </row>
    <row r="1512" spans="1:3" x14ac:dyDescent="0.25">
      <c r="A1512" s="43" t="s">
        <v>1425</v>
      </c>
      <c r="B1512" s="87">
        <v>2185.0889999999999</v>
      </c>
      <c r="C1512" s="43">
        <v>-9</v>
      </c>
    </row>
    <row r="1513" spans="1:3" x14ac:dyDescent="0.25">
      <c r="A1513" s="43" t="s">
        <v>1424</v>
      </c>
      <c r="B1513" s="87">
        <v>2087</v>
      </c>
      <c r="C1513" s="43">
        <v>-9</v>
      </c>
    </row>
    <row r="1514" spans="1:3" x14ac:dyDescent="0.25">
      <c r="A1514" s="43" t="s">
        <v>1423</v>
      </c>
      <c r="B1514" s="87">
        <v>2185.0889999999999</v>
      </c>
      <c r="C1514" s="43">
        <v>-9</v>
      </c>
    </row>
    <row r="1515" spans="1:3" x14ac:dyDescent="0.25">
      <c r="A1515" s="43" t="s">
        <v>1422</v>
      </c>
      <c r="B1515" s="87">
        <v>2087</v>
      </c>
      <c r="C1515" s="43">
        <v>-8</v>
      </c>
    </row>
    <row r="1516" spans="1:3" x14ac:dyDescent="0.25">
      <c r="A1516" s="43" t="s">
        <v>1421</v>
      </c>
      <c r="B1516" s="87">
        <v>2087</v>
      </c>
      <c r="C1516" s="43">
        <v>-8</v>
      </c>
    </row>
    <row r="1517" spans="1:3" x14ac:dyDescent="0.25">
      <c r="A1517" s="43" t="s">
        <v>1420</v>
      </c>
      <c r="B1517" s="87">
        <v>1892.9090000000001</v>
      </c>
      <c r="C1517" s="43">
        <v>-8</v>
      </c>
    </row>
    <row r="1518" spans="1:3" x14ac:dyDescent="0.25">
      <c r="A1518" s="43" t="s">
        <v>1419</v>
      </c>
      <c r="B1518" s="87">
        <v>2087</v>
      </c>
      <c r="C1518" s="43">
        <v>-9</v>
      </c>
    </row>
    <row r="1519" spans="1:3" x14ac:dyDescent="0.25">
      <c r="A1519" s="43" t="s">
        <v>1418</v>
      </c>
      <c r="B1519" s="87">
        <v>2185.0889999999999</v>
      </c>
      <c r="C1519" s="43">
        <v>-9</v>
      </c>
    </row>
    <row r="1520" spans="1:3" x14ac:dyDescent="0.25">
      <c r="A1520" s="43" t="s">
        <v>1417</v>
      </c>
      <c r="B1520" s="87">
        <v>2185.0889999999999</v>
      </c>
      <c r="C1520" s="43">
        <v>-8</v>
      </c>
    </row>
    <row r="1521" spans="1:3" x14ac:dyDescent="0.25">
      <c r="A1521" s="43" t="s">
        <v>1416</v>
      </c>
      <c r="B1521" s="87">
        <v>1988.9109999999998</v>
      </c>
      <c r="C1521" s="43">
        <v>-8</v>
      </c>
    </row>
    <row r="1522" spans="1:3" x14ac:dyDescent="0.25">
      <c r="A1522" s="43" t="s">
        <v>1415</v>
      </c>
      <c r="B1522" s="87">
        <v>2185.0889999999999</v>
      </c>
      <c r="C1522" s="43">
        <v>-9</v>
      </c>
    </row>
    <row r="1523" spans="1:3" x14ac:dyDescent="0.25">
      <c r="A1523" s="43" t="s">
        <v>1414</v>
      </c>
      <c r="B1523" s="87">
        <v>2185.0889999999999</v>
      </c>
      <c r="C1523" s="43">
        <v>-9</v>
      </c>
    </row>
    <row r="1524" spans="1:3" x14ac:dyDescent="0.25">
      <c r="A1524" s="43" t="s">
        <v>1413</v>
      </c>
      <c r="B1524" s="87">
        <v>2185.0889999999999</v>
      </c>
      <c r="C1524" s="43">
        <v>-9</v>
      </c>
    </row>
    <row r="1525" spans="1:3" x14ac:dyDescent="0.25">
      <c r="A1525" s="43" t="s">
        <v>1412</v>
      </c>
      <c r="B1525" s="87">
        <v>1988.9109999999998</v>
      </c>
      <c r="C1525" s="43">
        <v>-8</v>
      </c>
    </row>
    <row r="1526" spans="1:3" x14ac:dyDescent="0.25">
      <c r="A1526" s="43" t="s">
        <v>1411</v>
      </c>
      <c r="B1526" s="87">
        <v>2087</v>
      </c>
      <c r="C1526" s="43">
        <v>-8</v>
      </c>
    </row>
    <row r="1527" spans="1:3" x14ac:dyDescent="0.25">
      <c r="A1527" s="43" t="s">
        <v>1410</v>
      </c>
      <c r="B1527" s="87">
        <v>2087</v>
      </c>
      <c r="C1527" s="43">
        <v>-8</v>
      </c>
    </row>
    <row r="1528" spans="1:3" x14ac:dyDescent="0.25">
      <c r="A1528" s="43" t="s">
        <v>1409</v>
      </c>
      <c r="B1528" s="87">
        <v>2548.2270000000003</v>
      </c>
      <c r="C1528" s="43">
        <v>-10</v>
      </c>
    </row>
    <row r="1529" spans="1:3" x14ac:dyDescent="0.25">
      <c r="A1529" s="43" t="s">
        <v>1408</v>
      </c>
      <c r="B1529" s="87">
        <v>2379.1800000000003</v>
      </c>
      <c r="C1529" s="43">
        <v>-10</v>
      </c>
    </row>
    <row r="1530" spans="1:3" x14ac:dyDescent="0.25">
      <c r="A1530" s="43" t="s">
        <v>1407</v>
      </c>
      <c r="B1530" s="87">
        <v>2087</v>
      </c>
      <c r="C1530" s="43">
        <v>-8</v>
      </c>
    </row>
    <row r="1531" spans="1:3" x14ac:dyDescent="0.25">
      <c r="A1531" s="43" t="s">
        <v>1406</v>
      </c>
      <c r="B1531" s="87">
        <v>2087</v>
      </c>
      <c r="C1531" s="43">
        <v>-8</v>
      </c>
    </row>
    <row r="1532" spans="1:3" x14ac:dyDescent="0.25">
      <c r="A1532" s="43" t="s">
        <v>1406</v>
      </c>
      <c r="B1532" s="87">
        <v>2087</v>
      </c>
      <c r="C1532" s="43">
        <v>-8</v>
      </c>
    </row>
    <row r="1533" spans="1:3" x14ac:dyDescent="0.25">
      <c r="A1533" s="43" t="s">
        <v>1406</v>
      </c>
      <c r="B1533" s="87">
        <v>2087</v>
      </c>
      <c r="C1533" s="43">
        <v>-9</v>
      </c>
    </row>
    <row r="1534" spans="1:3" x14ac:dyDescent="0.25">
      <c r="A1534" s="43" t="s">
        <v>1405</v>
      </c>
      <c r="B1534" s="87">
        <v>2281.0909999999999</v>
      </c>
      <c r="C1534" s="43">
        <v>-9</v>
      </c>
    </row>
    <row r="1535" spans="1:3" x14ac:dyDescent="0.25">
      <c r="A1535" s="43" t="s">
        <v>1404</v>
      </c>
      <c r="B1535" s="87">
        <v>2087</v>
      </c>
      <c r="C1535" s="43">
        <v>-8</v>
      </c>
    </row>
    <row r="1536" spans="1:3" x14ac:dyDescent="0.25">
      <c r="A1536" s="43" t="s">
        <v>1403</v>
      </c>
      <c r="B1536" s="87">
        <v>2087</v>
      </c>
      <c r="C1536" s="43">
        <v>-8</v>
      </c>
    </row>
    <row r="1537" spans="1:3" x14ac:dyDescent="0.25">
      <c r="A1537" s="43" t="s">
        <v>1402</v>
      </c>
      <c r="B1537" s="87">
        <v>1988.9109999999998</v>
      </c>
      <c r="C1537" s="43">
        <v>-8</v>
      </c>
    </row>
    <row r="1538" spans="1:3" x14ac:dyDescent="0.25">
      <c r="A1538" s="43" t="s">
        <v>1401</v>
      </c>
      <c r="B1538" s="87">
        <v>2185.0889999999999</v>
      </c>
      <c r="C1538" s="43">
        <v>-9</v>
      </c>
    </row>
    <row r="1539" spans="1:3" x14ac:dyDescent="0.25">
      <c r="A1539" s="43" t="s">
        <v>1400</v>
      </c>
      <c r="B1539" s="87">
        <v>2087</v>
      </c>
      <c r="C1539" s="43">
        <v>-8</v>
      </c>
    </row>
    <row r="1540" spans="1:3" x14ac:dyDescent="0.25">
      <c r="A1540" s="43" t="s">
        <v>1399</v>
      </c>
      <c r="B1540" s="87">
        <v>2185.0889999999999</v>
      </c>
      <c r="C1540" s="43">
        <v>-9</v>
      </c>
    </row>
    <row r="1541" spans="1:3" x14ac:dyDescent="0.25">
      <c r="A1541" s="43" t="s">
        <v>1398</v>
      </c>
      <c r="B1541" s="87">
        <v>2790.319</v>
      </c>
      <c r="C1541" s="43">
        <v>-11</v>
      </c>
    </row>
    <row r="1542" spans="1:3" x14ac:dyDescent="0.25">
      <c r="A1542" s="43" t="s">
        <v>1397</v>
      </c>
      <c r="B1542" s="87">
        <v>2087</v>
      </c>
      <c r="C1542" s="43">
        <v>-8</v>
      </c>
    </row>
    <row r="1543" spans="1:3" x14ac:dyDescent="0.25">
      <c r="A1543" s="43" t="s">
        <v>1396</v>
      </c>
      <c r="B1543" s="87">
        <v>1988.9109999999998</v>
      </c>
      <c r="C1543" s="43">
        <v>-8</v>
      </c>
    </row>
    <row r="1544" spans="1:3" x14ac:dyDescent="0.25">
      <c r="A1544" s="43" t="s">
        <v>1395</v>
      </c>
      <c r="B1544" s="87">
        <v>1988.9109999999998</v>
      </c>
      <c r="C1544" s="43">
        <v>-8</v>
      </c>
    </row>
    <row r="1545" spans="1:3" x14ac:dyDescent="0.25">
      <c r="A1545" s="43" t="s">
        <v>1394</v>
      </c>
      <c r="B1545" s="87">
        <v>2379.1800000000003</v>
      </c>
      <c r="C1545" s="43">
        <v>-10</v>
      </c>
    </row>
    <row r="1546" spans="1:3" x14ac:dyDescent="0.25">
      <c r="A1546" s="43" t="s">
        <v>1393</v>
      </c>
      <c r="B1546" s="87">
        <v>2548.2270000000003</v>
      </c>
      <c r="C1546" s="43">
        <v>-11</v>
      </c>
    </row>
    <row r="1547" spans="1:3" x14ac:dyDescent="0.25">
      <c r="A1547" s="43" t="s">
        <v>1392</v>
      </c>
      <c r="B1547" s="87">
        <v>2087</v>
      </c>
      <c r="C1547" s="43">
        <v>-8</v>
      </c>
    </row>
    <row r="1548" spans="1:3" x14ac:dyDescent="0.25">
      <c r="A1548" s="43" t="s">
        <v>1391</v>
      </c>
      <c r="B1548" s="87">
        <v>1988.9109999999998</v>
      </c>
      <c r="C1548" s="43">
        <v>-8</v>
      </c>
    </row>
    <row r="1549" spans="1:3" x14ac:dyDescent="0.25">
      <c r="A1549" s="43" t="s">
        <v>1390</v>
      </c>
      <c r="B1549" s="87">
        <v>1988.9109999999998</v>
      </c>
      <c r="C1549" s="43">
        <v>-8</v>
      </c>
    </row>
    <row r="1550" spans="1:3" x14ac:dyDescent="0.25">
      <c r="A1550" s="43" t="s">
        <v>1389</v>
      </c>
      <c r="B1550" s="87">
        <v>2185.0889999999999</v>
      </c>
      <c r="C1550" s="43">
        <v>-9</v>
      </c>
    </row>
    <row r="1551" spans="1:3" x14ac:dyDescent="0.25">
      <c r="A1551" s="43" t="s">
        <v>1388</v>
      </c>
      <c r="B1551" s="87">
        <v>2185.0889999999999</v>
      </c>
      <c r="C1551" s="43">
        <v>-9</v>
      </c>
    </row>
    <row r="1552" spans="1:3" x14ac:dyDescent="0.25">
      <c r="A1552" s="43" t="s">
        <v>1387</v>
      </c>
      <c r="B1552" s="87">
        <v>2087</v>
      </c>
      <c r="C1552" s="43">
        <v>-8</v>
      </c>
    </row>
    <row r="1553" spans="1:3" x14ac:dyDescent="0.25">
      <c r="A1553" s="43" t="s">
        <v>1386</v>
      </c>
      <c r="B1553" s="87">
        <v>2185.0889999999999</v>
      </c>
      <c r="C1553" s="43">
        <v>-9</v>
      </c>
    </row>
    <row r="1554" spans="1:3" x14ac:dyDescent="0.25">
      <c r="A1554" s="43" t="s">
        <v>1385</v>
      </c>
      <c r="B1554" s="87">
        <v>2087</v>
      </c>
      <c r="C1554" s="43">
        <v>-8</v>
      </c>
    </row>
    <row r="1555" spans="1:3" x14ac:dyDescent="0.25">
      <c r="A1555" s="43" t="s">
        <v>1384</v>
      </c>
      <c r="B1555" s="87">
        <v>1988.9109999999998</v>
      </c>
      <c r="C1555" s="43">
        <v>-8</v>
      </c>
    </row>
    <row r="1556" spans="1:3" x14ac:dyDescent="0.25">
      <c r="A1556" s="43" t="s">
        <v>1383</v>
      </c>
      <c r="B1556" s="87">
        <v>1988.9109999999998</v>
      </c>
      <c r="C1556" s="43">
        <v>-8</v>
      </c>
    </row>
    <row r="1557" spans="1:3" x14ac:dyDescent="0.25">
      <c r="A1557" s="43" t="s">
        <v>1382</v>
      </c>
      <c r="B1557" s="87">
        <v>1988.9109999999998</v>
      </c>
      <c r="C1557" s="43">
        <v>-8</v>
      </c>
    </row>
    <row r="1558" spans="1:3" x14ac:dyDescent="0.25">
      <c r="A1558" s="43" t="s">
        <v>1381</v>
      </c>
      <c r="B1558" s="87">
        <v>1988.9109999999998</v>
      </c>
      <c r="C1558" s="43">
        <v>-9</v>
      </c>
    </row>
    <row r="1559" spans="1:3" x14ac:dyDescent="0.25">
      <c r="A1559" s="43" t="s">
        <v>1380</v>
      </c>
      <c r="B1559" s="87">
        <v>2185.0889999999999</v>
      </c>
      <c r="C1559" s="43">
        <v>-9</v>
      </c>
    </row>
    <row r="1560" spans="1:3" x14ac:dyDescent="0.25">
      <c r="A1560" s="43" t="s">
        <v>1379</v>
      </c>
      <c r="B1560" s="87">
        <v>2281.0909999999999</v>
      </c>
      <c r="C1560" s="43">
        <v>-10</v>
      </c>
    </row>
    <row r="1561" spans="1:3" x14ac:dyDescent="0.25">
      <c r="A1561" s="43" t="s">
        <v>1378</v>
      </c>
      <c r="B1561" s="87">
        <v>1988.9109999999998</v>
      </c>
      <c r="C1561" s="43">
        <v>-8</v>
      </c>
    </row>
    <row r="1562" spans="1:3" x14ac:dyDescent="0.25">
      <c r="A1562" s="43" t="s">
        <v>1377</v>
      </c>
      <c r="B1562" s="87">
        <v>2087</v>
      </c>
      <c r="C1562" s="43">
        <v>-8</v>
      </c>
    </row>
    <row r="1563" spans="1:3" x14ac:dyDescent="0.25">
      <c r="A1563" s="43" t="s">
        <v>1376</v>
      </c>
      <c r="B1563" s="87">
        <v>2379.1800000000003</v>
      </c>
      <c r="C1563" s="43">
        <v>-10</v>
      </c>
    </row>
    <row r="1564" spans="1:3" x14ac:dyDescent="0.25">
      <c r="A1564" s="43" t="s">
        <v>1375</v>
      </c>
      <c r="B1564" s="87">
        <v>2379.1800000000003</v>
      </c>
      <c r="C1564" s="43">
        <v>-10</v>
      </c>
    </row>
    <row r="1565" spans="1:3" x14ac:dyDescent="0.25">
      <c r="A1565" s="43" t="s">
        <v>1374</v>
      </c>
      <c r="B1565" s="87">
        <v>1988.9109999999998</v>
      </c>
      <c r="C1565" s="43">
        <v>-8</v>
      </c>
    </row>
    <row r="1566" spans="1:3" x14ac:dyDescent="0.25">
      <c r="A1566" s="43" t="s">
        <v>1373</v>
      </c>
      <c r="B1566" s="87">
        <v>2379.1800000000003</v>
      </c>
      <c r="C1566" s="43">
        <v>-10</v>
      </c>
    </row>
    <row r="1567" spans="1:3" x14ac:dyDescent="0.25">
      <c r="A1567" s="43" t="s">
        <v>1372</v>
      </c>
      <c r="B1567" s="87">
        <v>2087</v>
      </c>
      <c r="C1567" s="43">
        <v>-9</v>
      </c>
    </row>
    <row r="1568" spans="1:3" x14ac:dyDescent="0.25">
      <c r="A1568" s="43" t="s">
        <v>1371</v>
      </c>
      <c r="B1568" s="87">
        <v>2185.0889999999999</v>
      </c>
      <c r="C1568" s="43">
        <v>-8</v>
      </c>
    </row>
    <row r="1569" spans="1:3" x14ac:dyDescent="0.25">
      <c r="A1569" s="43" t="s">
        <v>1370</v>
      </c>
      <c r="B1569" s="87">
        <v>2087</v>
      </c>
      <c r="C1569" s="43">
        <v>-8</v>
      </c>
    </row>
    <row r="1570" spans="1:3" x14ac:dyDescent="0.25">
      <c r="A1570" s="43" t="s">
        <v>1369</v>
      </c>
      <c r="B1570" s="87">
        <v>2281.0909999999999</v>
      </c>
      <c r="C1570" s="43">
        <v>-10</v>
      </c>
    </row>
    <row r="1571" spans="1:3" x14ac:dyDescent="0.25">
      <c r="A1571" s="43" t="s">
        <v>1368</v>
      </c>
      <c r="B1571" s="87">
        <v>1988.9109999999998</v>
      </c>
      <c r="C1571" s="43">
        <v>-8</v>
      </c>
    </row>
    <row r="1572" spans="1:3" x14ac:dyDescent="0.25">
      <c r="A1572" s="43" t="s">
        <v>1367</v>
      </c>
      <c r="B1572" s="87">
        <v>2185.0889999999999</v>
      </c>
      <c r="C1572" s="43">
        <v>-9</v>
      </c>
    </row>
    <row r="1573" spans="1:3" x14ac:dyDescent="0.25">
      <c r="A1573" s="43" t="s">
        <v>1366</v>
      </c>
      <c r="B1573" s="87">
        <v>2087</v>
      </c>
      <c r="C1573" s="43">
        <v>-8</v>
      </c>
    </row>
    <row r="1574" spans="1:3" x14ac:dyDescent="0.25">
      <c r="A1574" s="43" t="s">
        <v>1365</v>
      </c>
      <c r="B1574" s="87">
        <v>2961.453</v>
      </c>
      <c r="C1574" s="43">
        <v>-11</v>
      </c>
    </row>
    <row r="1575" spans="1:3" x14ac:dyDescent="0.25">
      <c r="A1575" s="43" t="s">
        <v>1364</v>
      </c>
      <c r="B1575" s="87">
        <v>2087</v>
      </c>
      <c r="C1575" s="43">
        <v>-8</v>
      </c>
    </row>
    <row r="1576" spans="1:3" x14ac:dyDescent="0.25">
      <c r="A1576" s="43" t="s">
        <v>1363</v>
      </c>
      <c r="B1576" s="87">
        <v>2281.0909999999999</v>
      </c>
      <c r="C1576" s="43">
        <v>-10</v>
      </c>
    </row>
    <row r="1577" spans="1:3" x14ac:dyDescent="0.25">
      <c r="A1577" s="43" t="s">
        <v>1362</v>
      </c>
      <c r="B1577" s="87">
        <v>1988.9109999999998</v>
      </c>
      <c r="C1577" s="43">
        <v>-8</v>
      </c>
    </row>
    <row r="1578" spans="1:3" x14ac:dyDescent="0.25">
      <c r="A1578" s="43" t="s">
        <v>1361</v>
      </c>
      <c r="B1578" s="87">
        <v>1892.9090000000001</v>
      </c>
      <c r="C1578" s="43">
        <v>-7</v>
      </c>
    </row>
    <row r="1579" spans="1:3" x14ac:dyDescent="0.25">
      <c r="A1579" s="43" t="s">
        <v>1360</v>
      </c>
      <c r="B1579" s="87">
        <v>2281.0909999999999</v>
      </c>
      <c r="C1579" s="43">
        <v>-10</v>
      </c>
    </row>
    <row r="1580" spans="1:3" x14ac:dyDescent="0.25">
      <c r="A1580" s="43" t="s">
        <v>1359</v>
      </c>
      <c r="B1580" s="87">
        <v>2087</v>
      </c>
      <c r="C1580" s="43">
        <v>-9</v>
      </c>
    </row>
    <row r="1581" spans="1:3" x14ac:dyDescent="0.25">
      <c r="A1581" s="43" t="s">
        <v>1358</v>
      </c>
      <c r="B1581" s="87">
        <v>2087</v>
      </c>
      <c r="C1581" s="43">
        <v>-8</v>
      </c>
    </row>
    <row r="1582" spans="1:3" x14ac:dyDescent="0.25">
      <c r="A1582" s="43" t="s">
        <v>1357</v>
      </c>
      <c r="B1582" s="87">
        <v>2185.0889999999999</v>
      </c>
      <c r="C1582" s="43">
        <v>-8</v>
      </c>
    </row>
    <row r="1583" spans="1:3" x14ac:dyDescent="0.25">
      <c r="A1583" s="43" t="s">
        <v>1356</v>
      </c>
      <c r="B1583" s="87">
        <v>2185.0889999999999</v>
      </c>
      <c r="C1583" s="43">
        <v>-9</v>
      </c>
    </row>
    <row r="1584" spans="1:3" x14ac:dyDescent="0.25">
      <c r="A1584" s="43" t="s">
        <v>1355</v>
      </c>
      <c r="B1584" s="87">
        <v>2185.0889999999999</v>
      </c>
      <c r="C1584" s="43">
        <v>-9</v>
      </c>
    </row>
    <row r="1585" spans="1:3" x14ac:dyDescent="0.25">
      <c r="A1585" s="43" t="s">
        <v>1354</v>
      </c>
      <c r="B1585" s="87">
        <v>2548.2270000000003</v>
      </c>
      <c r="C1585" s="43">
        <v>-10</v>
      </c>
    </row>
    <row r="1586" spans="1:3" x14ac:dyDescent="0.25">
      <c r="A1586" s="43" t="s">
        <v>1353</v>
      </c>
      <c r="B1586" s="87">
        <v>2281.0909999999999</v>
      </c>
      <c r="C1586" s="43">
        <v>-10</v>
      </c>
    </row>
    <row r="1587" spans="1:3" x14ac:dyDescent="0.25">
      <c r="A1587" s="43" t="s">
        <v>1352</v>
      </c>
      <c r="B1587" s="87">
        <v>2185.0889999999999</v>
      </c>
      <c r="C1587" s="43">
        <v>-9</v>
      </c>
    </row>
    <row r="1588" spans="1:3" x14ac:dyDescent="0.25">
      <c r="A1588" s="43" t="s">
        <v>1351</v>
      </c>
      <c r="B1588" s="87">
        <v>1988.9109999999998</v>
      </c>
      <c r="C1588" s="43">
        <v>-8</v>
      </c>
    </row>
    <row r="1589" spans="1:3" x14ac:dyDescent="0.25">
      <c r="A1589" s="43" t="s">
        <v>1350</v>
      </c>
      <c r="B1589" s="87">
        <v>2087</v>
      </c>
      <c r="C1589" s="43">
        <v>-8</v>
      </c>
    </row>
    <row r="1590" spans="1:3" x14ac:dyDescent="0.25">
      <c r="A1590" s="43" t="s">
        <v>1350</v>
      </c>
      <c r="B1590" s="87">
        <v>1988.9109999999998</v>
      </c>
      <c r="C1590" s="43">
        <v>-8</v>
      </c>
    </row>
    <row r="1591" spans="1:3" x14ac:dyDescent="0.25">
      <c r="A1591" s="43" t="s">
        <v>1349</v>
      </c>
      <c r="B1591" s="87">
        <v>1988.9109999999998</v>
      </c>
      <c r="C1591" s="43">
        <v>-8</v>
      </c>
    </row>
    <row r="1592" spans="1:3" x14ac:dyDescent="0.25">
      <c r="A1592" s="43" t="s">
        <v>1348</v>
      </c>
      <c r="B1592" s="87">
        <v>1988.9109999999998</v>
      </c>
      <c r="C1592" s="43">
        <v>-8</v>
      </c>
    </row>
    <row r="1593" spans="1:3" x14ac:dyDescent="0.25">
      <c r="A1593" s="43" t="s">
        <v>1347</v>
      </c>
      <c r="B1593" s="87">
        <v>1988.9109999999998</v>
      </c>
      <c r="C1593" s="43">
        <v>-8</v>
      </c>
    </row>
    <row r="1594" spans="1:3" x14ac:dyDescent="0.25">
      <c r="A1594" s="43" t="s">
        <v>1346</v>
      </c>
      <c r="B1594" s="87">
        <v>2281.0909999999999</v>
      </c>
      <c r="C1594" s="43">
        <v>-9</v>
      </c>
    </row>
    <row r="1595" spans="1:3" x14ac:dyDescent="0.25">
      <c r="A1595" s="43" t="s">
        <v>1345</v>
      </c>
      <c r="B1595" s="87">
        <v>2281.0909999999999</v>
      </c>
      <c r="C1595" s="43">
        <v>-10</v>
      </c>
    </row>
    <row r="1596" spans="1:3" x14ac:dyDescent="0.25">
      <c r="A1596" s="43" t="s">
        <v>1344</v>
      </c>
      <c r="B1596" s="87">
        <v>2185.0889999999999</v>
      </c>
      <c r="C1596" s="43">
        <v>-9</v>
      </c>
    </row>
    <row r="1597" spans="1:3" x14ac:dyDescent="0.25">
      <c r="A1597" s="43" t="s">
        <v>1343</v>
      </c>
      <c r="B1597" s="87">
        <v>2548.2270000000003</v>
      </c>
      <c r="C1597" s="43">
        <v>-11</v>
      </c>
    </row>
    <row r="1598" spans="1:3" x14ac:dyDescent="0.25">
      <c r="A1598" s="43" t="s">
        <v>1342</v>
      </c>
      <c r="B1598" s="87">
        <v>2087</v>
      </c>
      <c r="C1598" s="43">
        <v>-9</v>
      </c>
    </row>
    <row r="1599" spans="1:3" x14ac:dyDescent="0.25">
      <c r="A1599" s="43" t="s">
        <v>1341</v>
      </c>
      <c r="B1599" s="87">
        <v>2087</v>
      </c>
      <c r="C1599" s="43">
        <v>-8</v>
      </c>
    </row>
    <row r="1600" spans="1:3" x14ac:dyDescent="0.25">
      <c r="A1600" s="43" t="s">
        <v>1340</v>
      </c>
      <c r="B1600" s="87">
        <v>2087</v>
      </c>
      <c r="C1600" s="43">
        <v>-9</v>
      </c>
    </row>
    <row r="1601" spans="1:3" x14ac:dyDescent="0.25">
      <c r="A1601" s="43" t="s">
        <v>1339</v>
      </c>
      <c r="B1601" s="87">
        <v>2087</v>
      </c>
      <c r="C1601" s="43">
        <v>-8</v>
      </c>
    </row>
    <row r="1602" spans="1:3" x14ac:dyDescent="0.25">
      <c r="A1602" s="43" t="s">
        <v>1338</v>
      </c>
      <c r="B1602" s="87">
        <v>2185.0889999999999</v>
      </c>
      <c r="C1602" s="43">
        <v>-9</v>
      </c>
    </row>
    <row r="1603" spans="1:3" x14ac:dyDescent="0.25">
      <c r="A1603" s="43" t="s">
        <v>1337</v>
      </c>
      <c r="B1603" s="87">
        <v>2087</v>
      </c>
      <c r="C1603" s="43">
        <v>-9</v>
      </c>
    </row>
    <row r="1604" spans="1:3" x14ac:dyDescent="0.25">
      <c r="A1604" s="43" t="s">
        <v>1336</v>
      </c>
      <c r="B1604" s="87">
        <v>2087</v>
      </c>
      <c r="C1604" s="43">
        <v>-8</v>
      </c>
    </row>
    <row r="1605" spans="1:3" x14ac:dyDescent="0.25">
      <c r="A1605" s="43" t="s">
        <v>1335</v>
      </c>
      <c r="B1605" s="87">
        <v>2185.0889999999999</v>
      </c>
      <c r="C1605" s="43">
        <v>-9</v>
      </c>
    </row>
    <row r="1606" spans="1:3" x14ac:dyDescent="0.25">
      <c r="A1606" s="43" t="s">
        <v>1334</v>
      </c>
      <c r="B1606" s="87">
        <v>2379.1800000000003</v>
      </c>
      <c r="C1606" s="43">
        <v>-10</v>
      </c>
    </row>
    <row r="1607" spans="1:3" x14ac:dyDescent="0.25">
      <c r="A1607" s="43" t="s">
        <v>1333</v>
      </c>
      <c r="B1607" s="87">
        <v>2185.0889999999999</v>
      </c>
      <c r="C1607" s="43">
        <v>-9</v>
      </c>
    </row>
    <row r="1608" spans="1:3" x14ac:dyDescent="0.25">
      <c r="A1608" s="43" t="s">
        <v>1332</v>
      </c>
      <c r="B1608" s="87">
        <v>2548.2270000000003</v>
      </c>
      <c r="C1608" s="43">
        <v>-11</v>
      </c>
    </row>
    <row r="1609" spans="1:3" x14ac:dyDescent="0.25">
      <c r="A1609" s="43" t="s">
        <v>1331</v>
      </c>
      <c r="B1609" s="87">
        <v>2379.1800000000003</v>
      </c>
      <c r="C1609" s="43">
        <v>-10</v>
      </c>
    </row>
    <row r="1610" spans="1:3" x14ac:dyDescent="0.25">
      <c r="A1610" s="43" t="s">
        <v>1330</v>
      </c>
      <c r="B1610" s="87">
        <v>2281.0909999999999</v>
      </c>
      <c r="C1610" s="43">
        <v>-9</v>
      </c>
    </row>
    <row r="1611" spans="1:3" x14ac:dyDescent="0.25">
      <c r="A1611" s="43" t="s">
        <v>1329</v>
      </c>
      <c r="B1611" s="87">
        <v>2185.0889999999999</v>
      </c>
      <c r="C1611" s="43">
        <v>-8</v>
      </c>
    </row>
    <row r="1612" spans="1:3" x14ac:dyDescent="0.25">
      <c r="A1612" s="43" t="s">
        <v>1328</v>
      </c>
      <c r="B1612" s="87">
        <v>2087</v>
      </c>
      <c r="C1612" s="43">
        <v>-9</v>
      </c>
    </row>
    <row r="1613" spans="1:3" x14ac:dyDescent="0.25">
      <c r="A1613" s="43" t="s">
        <v>1327</v>
      </c>
      <c r="B1613" s="87">
        <v>2185.0889999999999</v>
      </c>
      <c r="C1613" s="43">
        <v>-9</v>
      </c>
    </row>
    <row r="1614" spans="1:3" x14ac:dyDescent="0.25">
      <c r="A1614" s="43" t="s">
        <v>1319</v>
      </c>
      <c r="B1614" s="87">
        <v>2548.2270000000003</v>
      </c>
      <c r="C1614" s="43">
        <v>-11</v>
      </c>
    </row>
    <row r="1615" spans="1:3" x14ac:dyDescent="0.25">
      <c r="A1615" s="43" t="s">
        <v>1326</v>
      </c>
      <c r="B1615" s="87">
        <v>2185.0889999999999</v>
      </c>
      <c r="C1615" s="43">
        <v>-9</v>
      </c>
    </row>
    <row r="1616" spans="1:3" x14ac:dyDescent="0.25">
      <c r="A1616" s="43" t="s">
        <v>1325</v>
      </c>
      <c r="B1616" s="87">
        <v>2087</v>
      </c>
      <c r="C1616" s="43">
        <v>-8</v>
      </c>
    </row>
    <row r="1617" spans="1:3" x14ac:dyDescent="0.25">
      <c r="A1617" s="43" t="s">
        <v>1324</v>
      </c>
      <c r="B1617" s="87">
        <v>2185.0889999999999</v>
      </c>
      <c r="C1617" s="43">
        <v>-8</v>
      </c>
    </row>
    <row r="1618" spans="1:3" x14ac:dyDescent="0.25">
      <c r="A1618" s="43" t="s">
        <v>1323</v>
      </c>
      <c r="B1618" s="87">
        <v>2185.0889999999999</v>
      </c>
      <c r="C1618" s="43">
        <v>-9</v>
      </c>
    </row>
    <row r="1619" spans="1:3" x14ac:dyDescent="0.25">
      <c r="A1619" s="43" t="s">
        <v>1322</v>
      </c>
      <c r="B1619" s="87">
        <v>2379.1800000000003</v>
      </c>
      <c r="C1619" s="43">
        <v>-10</v>
      </c>
    </row>
    <row r="1620" spans="1:3" x14ac:dyDescent="0.25">
      <c r="A1620" s="43" t="s">
        <v>1321</v>
      </c>
      <c r="B1620" s="87">
        <v>2087</v>
      </c>
      <c r="C1620" s="43">
        <v>-8</v>
      </c>
    </row>
    <row r="1621" spans="1:3" x14ac:dyDescent="0.25">
      <c r="A1621" s="43" t="s">
        <v>1320</v>
      </c>
      <c r="B1621" s="87">
        <v>2087</v>
      </c>
      <c r="C1621" s="43">
        <v>-8</v>
      </c>
    </row>
    <row r="1622" spans="1:3" x14ac:dyDescent="0.25">
      <c r="A1622" s="43" t="s">
        <v>1319</v>
      </c>
      <c r="B1622" s="87">
        <v>2281.0909999999999</v>
      </c>
      <c r="C1622" s="43">
        <v>-9</v>
      </c>
    </row>
    <row r="1623" spans="1:3" x14ac:dyDescent="0.25">
      <c r="A1623" s="43" t="s">
        <v>1318</v>
      </c>
      <c r="B1623" s="87">
        <v>2281.0909999999999</v>
      </c>
      <c r="C1623" s="43">
        <v>-10</v>
      </c>
    </row>
    <row r="1624" spans="1:3" x14ac:dyDescent="0.25">
      <c r="A1624" s="43" t="s">
        <v>1317</v>
      </c>
      <c r="B1624" s="87">
        <v>2185.0889999999999</v>
      </c>
      <c r="C1624" s="43">
        <v>-9</v>
      </c>
    </row>
    <row r="1625" spans="1:3" x14ac:dyDescent="0.25">
      <c r="A1625" s="43" t="s">
        <v>1316</v>
      </c>
      <c r="B1625" s="87">
        <v>2087</v>
      </c>
      <c r="C1625" s="43">
        <v>-9</v>
      </c>
    </row>
    <row r="1626" spans="1:3" x14ac:dyDescent="0.25">
      <c r="A1626" s="43" t="s">
        <v>1315</v>
      </c>
      <c r="B1626" s="87">
        <v>2185.0889999999999</v>
      </c>
      <c r="C1626" s="43">
        <v>-9</v>
      </c>
    </row>
    <row r="1627" spans="1:3" x14ac:dyDescent="0.25">
      <c r="A1627" s="43" t="s">
        <v>1314</v>
      </c>
      <c r="B1627" s="87">
        <v>2087</v>
      </c>
      <c r="C1627" s="43">
        <v>-8</v>
      </c>
    </row>
    <row r="1628" spans="1:3" x14ac:dyDescent="0.25">
      <c r="A1628" s="43" t="s">
        <v>1313</v>
      </c>
      <c r="B1628" s="87">
        <v>2281.0909999999999</v>
      </c>
      <c r="C1628" s="43">
        <v>-9</v>
      </c>
    </row>
    <row r="1629" spans="1:3" x14ac:dyDescent="0.25">
      <c r="A1629" s="43" t="s">
        <v>1312</v>
      </c>
      <c r="B1629" s="87">
        <v>2087</v>
      </c>
      <c r="C1629" s="43">
        <v>-8</v>
      </c>
    </row>
    <row r="1630" spans="1:3" x14ac:dyDescent="0.25">
      <c r="A1630" s="43" t="s">
        <v>1311</v>
      </c>
      <c r="B1630" s="87">
        <v>2281.0909999999999</v>
      </c>
      <c r="C1630" s="43">
        <v>-9</v>
      </c>
    </row>
    <row r="1631" spans="1:3" x14ac:dyDescent="0.25">
      <c r="A1631" s="43" t="s">
        <v>1310</v>
      </c>
      <c r="B1631" s="87">
        <v>2548.2270000000003</v>
      </c>
      <c r="C1631" s="43">
        <v>-11</v>
      </c>
    </row>
    <row r="1632" spans="1:3" x14ac:dyDescent="0.25">
      <c r="A1632" s="43" t="s">
        <v>1309</v>
      </c>
      <c r="B1632" s="87">
        <v>2087</v>
      </c>
      <c r="C1632" s="43">
        <v>-8</v>
      </c>
    </row>
    <row r="1633" spans="1:3" x14ac:dyDescent="0.25">
      <c r="A1633" s="43" t="s">
        <v>1308</v>
      </c>
      <c r="B1633" s="87">
        <v>2087</v>
      </c>
      <c r="C1633" s="43">
        <v>-8</v>
      </c>
    </row>
    <row r="1634" spans="1:3" x14ac:dyDescent="0.25">
      <c r="A1634" s="43" t="s">
        <v>1307</v>
      </c>
      <c r="B1634" s="87">
        <v>2379.1800000000003</v>
      </c>
      <c r="C1634" s="43">
        <v>-10</v>
      </c>
    </row>
    <row r="1635" spans="1:3" x14ac:dyDescent="0.25">
      <c r="A1635" s="43" t="s">
        <v>1306</v>
      </c>
      <c r="B1635" s="87">
        <v>2087</v>
      </c>
      <c r="C1635" s="43">
        <v>-8</v>
      </c>
    </row>
    <row r="1636" spans="1:3" x14ac:dyDescent="0.25">
      <c r="A1636" s="43" t="s">
        <v>1305</v>
      </c>
      <c r="B1636" s="87">
        <v>1988.9109999999998</v>
      </c>
      <c r="C1636" s="43">
        <v>-8</v>
      </c>
    </row>
    <row r="1637" spans="1:3" x14ac:dyDescent="0.25">
      <c r="A1637" s="43" t="s">
        <v>1304</v>
      </c>
      <c r="B1637" s="87">
        <v>1988.9109999999998</v>
      </c>
      <c r="C1637" s="43">
        <v>-8</v>
      </c>
    </row>
    <row r="1638" spans="1:3" x14ac:dyDescent="0.25">
      <c r="A1638" s="43" t="s">
        <v>1303</v>
      </c>
      <c r="B1638" s="87">
        <v>1988.9109999999998</v>
      </c>
      <c r="C1638" s="43">
        <v>-8</v>
      </c>
    </row>
    <row r="1639" spans="1:3" x14ac:dyDescent="0.25">
      <c r="A1639" s="43" t="s">
        <v>1302</v>
      </c>
      <c r="B1639" s="87">
        <v>2087</v>
      </c>
      <c r="C1639" s="43">
        <v>-8</v>
      </c>
    </row>
    <row r="1640" spans="1:3" x14ac:dyDescent="0.25">
      <c r="A1640" s="43" t="s">
        <v>1301</v>
      </c>
      <c r="B1640" s="87">
        <v>2087</v>
      </c>
      <c r="C1640" s="43">
        <v>-8</v>
      </c>
    </row>
    <row r="1641" spans="1:3" x14ac:dyDescent="0.25">
      <c r="A1641" s="43" t="s">
        <v>1300</v>
      </c>
      <c r="B1641" s="87">
        <v>2281.0909999999999</v>
      </c>
      <c r="C1641" s="43">
        <v>-10</v>
      </c>
    </row>
    <row r="1642" spans="1:3" x14ac:dyDescent="0.25">
      <c r="A1642" s="43" t="s">
        <v>1299</v>
      </c>
      <c r="B1642" s="87">
        <v>2790.319</v>
      </c>
      <c r="C1642" s="43">
        <v>-11</v>
      </c>
    </row>
    <row r="1643" spans="1:3" x14ac:dyDescent="0.25">
      <c r="A1643" s="43" t="s">
        <v>1298</v>
      </c>
      <c r="B1643" s="87">
        <v>2281.0909999999999</v>
      </c>
      <c r="C1643" s="43">
        <v>-10</v>
      </c>
    </row>
    <row r="1644" spans="1:3" x14ac:dyDescent="0.25">
      <c r="A1644" s="43" t="s">
        <v>1297</v>
      </c>
      <c r="B1644" s="87">
        <v>2087</v>
      </c>
      <c r="C1644" s="43">
        <v>-9</v>
      </c>
    </row>
    <row r="1645" spans="1:3" x14ac:dyDescent="0.25">
      <c r="A1645" s="43" t="s">
        <v>1296</v>
      </c>
      <c r="B1645" s="87">
        <v>2185.0889999999999</v>
      </c>
      <c r="C1645" s="43">
        <v>-8</v>
      </c>
    </row>
    <row r="1646" spans="1:3" x14ac:dyDescent="0.25">
      <c r="A1646" s="43" t="s">
        <v>1295</v>
      </c>
      <c r="B1646" s="87">
        <v>2185.0889999999999</v>
      </c>
      <c r="C1646" s="43">
        <v>-8</v>
      </c>
    </row>
    <row r="1647" spans="1:3" x14ac:dyDescent="0.25">
      <c r="A1647" s="43" t="s">
        <v>1294</v>
      </c>
      <c r="B1647" s="87">
        <v>2379.1800000000003</v>
      </c>
      <c r="C1647" s="43">
        <v>-10</v>
      </c>
    </row>
    <row r="1648" spans="1:3" x14ac:dyDescent="0.25">
      <c r="A1648" s="43" t="s">
        <v>1293</v>
      </c>
      <c r="B1648" s="87">
        <v>2185.0889999999999</v>
      </c>
      <c r="C1648" s="43">
        <v>-9</v>
      </c>
    </row>
    <row r="1649" spans="1:3" x14ac:dyDescent="0.25">
      <c r="A1649" s="43" t="s">
        <v>1292</v>
      </c>
      <c r="B1649" s="87">
        <v>2281.0909999999999</v>
      </c>
      <c r="C1649" s="43">
        <v>-9</v>
      </c>
    </row>
    <row r="1650" spans="1:3" x14ac:dyDescent="0.25">
      <c r="A1650" s="43" t="s">
        <v>1291</v>
      </c>
      <c r="B1650" s="87">
        <v>2281.0909999999999</v>
      </c>
      <c r="C1650" s="43">
        <v>-9</v>
      </c>
    </row>
    <row r="1651" spans="1:3" x14ac:dyDescent="0.25">
      <c r="A1651" s="43" t="s">
        <v>1290</v>
      </c>
      <c r="B1651" s="87">
        <v>1988.9109999999998</v>
      </c>
      <c r="C1651" s="43">
        <v>-8</v>
      </c>
    </row>
    <row r="1652" spans="1:3" x14ac:dyDescent="0.25">
      <c r="A1652" s="43" t="s">
        <v>1289</v>
      </c>
      <c r="B1652" s="87">
        <v>2281.0909999999999</v>
      </c>
      <c r="C1652" s="43">
        <v>-10</v>
      </c>
    </row>
    <row r="1653" spans="1:3" x14ac:dyDescent="0.25">
      <c r="A1653" s="43" t="s">
        <v>1288</v>
      </c>
      <c r="B1653" s="87">
        <v>2087</v>
      </c>
      <c r="C1653" s="43">
        <v>-8</v>
      </c>
    </row>
    <row r="1654" spans="1:3" x14ac:dyDescent="0.25">
      <c r="A1654" s="43" t="s">
        <v>1287</v>
      </c>
      <c r="B1654" s="87">
        <v>2087</v>
      </c>
      <c r="C1654" s="43">
        <v>-8</v>
      </c>
    </row>
    <row r="1655" spans="1:3" x14ac:dyDescent="0.25">
      <c r="A1655" s="43" t="s">
        <v>1286</v>
      </c>
      <c r="B1655" s="87">
        <v>1988.9109999999998</v>
      </c>
      <c r="C1655" s="43">
        <v>-8</v>
      </c>
    </row>
    <row r="1656" spans="1:3" x14ac:dyDescent="0.25">
      <c r="A1656" s="43" t="s">
        <v>1285</v>
      </c>
      <c r="B1656" s="87">
        <v>2185.0889999999999</v>
      </c>
      <c r="C1656" s="43">
        <v>-9</v>
      </c>
    </row>
    <row r="1657" spans="1:3" x14ac:dyDescent="0.25">
      <c r="A1657" s="43" t="s">
        <v>1285</v>
      </c>
      <c r="B1657" s="87">
        <v>2087</v>
      </c>
      <c r="C1657" s="43">
        <v>-8</v>
      </c>
    </row>
    <row r="1658" spans="1:3" x14ac:dyDescent="0.25">
      <c r="A1658" s="43" t="s">
        <v>1284</v>
      </c>
      <c r="B1658" s="87">
        <v>2790.319</v>
      </c>
      <c r="C1658" s="43">
        <v>-11</v>
      </c>
    </row>
    <row r="1659" spans="1:3" x14ac:dyDescent="0.25">
      <c r="A1659" s="43" t="s">
        <v>1283</v>
      </c>
      <c r="B1659" s="87">
        <v>2185.0889999999999</v>
      </c>
      <c r="C1659" s="43">
        <v>-9</v>
      </c>
    </row>
    <row r="1660" spans="1:3" x14ac:dyDescent="0.25">
      <c r="A1660" s="43" t="s">
        <v>1282</v>
      </c>
      <c r="B1660" s="87">
        <v>2281.0909999999999</v>
      </c>
      <c r="C1660" s="43">
        <v>-9</v>
      </c>
    </row>
    <row r="1661" spans="1:3" x14ac:dyDescent="0.25">
      <c r="A1661" s="43" t="s">
        <v>1281</v>
      </c>
      <c r="B1661" s="87">
        <v>2087</v>
      </c>
      <c r="C1661" s="43">
        <v>-9</v>
      </c>
    </row>
    <row r="1662" spans="1:3" x14ac:dyDescent="0.25">
      <c r="A1662" s="43" t="s">
        <v>1281</v>
      </c>
      <c r="B1662" s="87">
        <v>1988.9109999999998</v>
      </c>
      <c r="C1662" s="43">
        <v>-8</v>
      </c>
    </row>
    <row r="1663" spans="1:3" x14ac:dyDescent="0.25">
      <c r="A1663" s="43" t="s">
        <v>1280</v>
      </c>
      <c r="B1663" s="87">
        <v>1988.9109999999998</v>
      </c>
      <c r="C1663" s="43">
        <v>-8</v>
      </c>
    </row>
    <row r="1664" spans="1:3" x14ac:dyDescent="0.25">
      <c r="A1664" s="43" t="s">
        <v>1279</v>
      </c>
      <c r="B1664" s="87">
        <v>2087</v>
      </c>
      <c r="C1664" s="43">
        <v>-8</v>
      </c>
    </row>
    <row r="1665" spans="1:3" x14ac:dyDescent="0.25">
      <c r="A1665" s="43" t="s">
        <v>1278</v>
      </c>
      <c r="B1665" s="87">
        <v>2790.319</v>
      </c>
      <c r="C1665" s="43">
        <v>-10</v>
      </c>
    </row>
    <row r="1666" spans="1:3" x14ac:dyDescent="0.25">
      <c r="A1666" s="43" t="s">
        <v>1277</v>
      </c>
      <c r="B1666" s="87">
        <v>2087</v>
      </c>
      <c r="C1666" s="43">
        <v>-9</v>
      </c>
    </row>
    <row r="1667" spans="1:3" x14ac:dyDescent="0.25">
      <c r="A1667" s="43" t="s">
        <v>1276</v>
      </c>
      <c r="B1667" s="87">
        <v>1988.9109999999998</v>
      </c>
      <c r="C1667" s="43">
        <v>-8</v>
      </c>
    </row>
    <row r="1668" spans="1:3" x14ac:dyDescent="0.25">
      <c r="A1668" s="43" t="s">
        <v>1275</v>
      </c>
      <c r="B1668" s="87">
        <v>2379.1800000000003</v>
      </c>
      <c r="C1668" s="43">
        <v>-10</v>
      </c>
    </row>
    <row r="1669" spans="1:3" x14ac:dyDescent="0.25">
      <c r="A1669" s="43" t="s">
        <v>1274</v>
      </c>
      <c r="B1669" s="87">
        <v>2379.1800000000003</v>
      </c>
      <c r="C1669" s="43">
        <v>-10</v>
      </c>
    </row>
    <row r="1670" spans="1:3" x14ac:dyDescent="0.25">
      <c r="A1670" s="43" t="s">
        <v>1273</v>
      </c>
      <c r="B1670" s="87">
        <v>2379.1800000000003</v>
      </c>
      <c r="C1670" s="43">
        <v>-10</v>
      </c>
    </row>
    <row r="1671" spans="1:3" x14ac:dyDescent="0.25">
      <c r="A1671" s="43" t="s">
        <v>1272</v>
      </c>
      <c r="B1671" s="87">
        <v>2087</v>
      </c>
      <c r="C1671" s="43">
        <v>-8</v>
      </c>
    </row>
    <row r="1672" spans="1:3" x14ac:dyDescent="0.25">
      <c r="A1672" s="43" t="s">
        <v>1271</v>
      </c>
      <c r="B1672" s="87">
        <v>2548.2270000000003</v>
      </c>
      <c r="C1672" s="43">
        <v>-11</v>
      </c>
    </row>
    <row r="1673" spans="1:3" x14ac:dyDescent="0.25">
      <c r="A1673" s="43" t="s">
        <v>1270</v>
      </c>
      <c r="B1673" s="87">
        <v>2548.2270000000003</v>
      </c>
      <c r="C1673" s="43">
        <v>-11</v>
      </c>
    </row>
    <row r="1674" spans="1:3" x14ac:dyDescent="0.25">
      <c r="A1674" s="43" t="s">
        <v>1269</v>
      </c>
      <c r="B1674" s="87">
        <v>2281.0909999999999</v>
      </c>
      <c r="C1674" s="43">
        <v>-9</v>
      </c>
    </row>
    <row r="1675" spans="1:3" x14ac:dyDescent="0.25">
      <c r="A1675" s="43" t="s">
        <v>1268</v>
      </c>
      <c r="B1675" s="87">
        <v>2281.0909999999999</v>
      </c>
      <c r="C1675" s="43">
        <v>-9</v>
      </c>
    </row>
    <row r="1676" spans="1:3" x14ac:dyDescent="0.25">
      <c r="A1676" s="43" t="s">
        <v>1267</v>
      </c>
      <c r="B1676" s="87">
        <v>2281.0909999999999</v>
      </c>
      <c r="C1676" s="43">
        <v>-9</v>
      </c>
    </row>
    <row r="1677" spans="1:3" x14ac:dyDescent="0.25">
      <c r="A1677" s="43" t="s">
        <v>1266</v>
      </c>
      <c r="B1677" s="87">
        <v>2281.0909999999999</v>
      </c>
      <c r="C1677" s="43">
        <v>-10</v>
      </c>
    </row>
    <row r="1678" spans="1:3" x14ac:dyDescent="0.25">
      <c r="A1678" s="43" t="s">
        <v>1265</v>
      </c>
      <c r="B1678" s="87">
        <v>2281.0909999999999</v>
      </c>
      <c r="C1678" s="43">
        <v>-9</v>
      </c>
    </row>
    <row r="1679" spans="1:3" x14ac:dyDescent="0.25">
      <c r="A1679" s="43" t="s">
        <v>1264</v>
      </c>
      <c r="B1679" s="87">
        <v>2548.2270000000003</v>
      </c>
      <c r="C1679" s="43">
        <v>-11</v>
      </c>
    </row>
    <row r="1680" spans="1:3" x14ac:dyDescent="0.25">
      <c r="A1680" s="43" t="s">
        <v>1263</v>
      </c>
      <c r="B1680" s="87">
        <v>2548.2270000000003</v>
      </c>
      <c r="C1680" s="43">
        <v>-10</v>
      </c>
    </row>
    <row r="1681" spans="1:3" x14ac:dyDescent="0.25">
      <c r="A1681" s="43" t="s">
        <v>1262</v>
      </c>
      <c r="B1681" s="87">
        <v>2281.0909999999999</v>
      </c>
      <c r="C1681" s="43">
        <v>-10</v>
      </c>
    </row>
    <row r="1682" spans="1:3" x14ac:dyDescent="0.25">
      <c r="A1682" s="43" t="s">
        <v>1261</v>
      </c>
      <c r="B1682" s="87">
        <v>1988.9109999999998</v>
      </c>
      <c r="C1682" s="43">
        <v>-8</v>
      </c>
    </row>
    <row r="1683" spans="1:3" x14ac:dyDescent="0.25">
      <c r="A1683" s="43" t="s">
        <v>1260</v>
      </c>
      <c r="B1683" s="87">
        <v>2087</v>
      </c>
      <c r="C1683" s="43">
        <v>-8</v>
      </c>
    </row>
    <row r="1684" spans="1:3" x14ac:dyDescent="0.25">
      <c r="A1684" s="43" t="s">
        <v>1259</v>
      </c>
      <c r="B1684" s="87">
        <v>2087</v>
      </c>
      <c r="C1684" s="43">
        <v>-8</v>
      </c>
    </row>
    <row r="1685" spans="1:3" x14ac:dyDescent="0.25">
      <c r="A1685" s="43" t="s">
        <v>1259</v>
      </c>
      <c r="B1685" s="87">
        <v>2087</v>
      </c>
      <c r="C1685" s="43">
        <v>-8</v>
      </c>
    </row>
    <row r="1686" spans="1:3" x14ac:dyDescent="0.25">
      <c r="A1686" s="43" t="s">
        <v>1258</v>
      </c>
      <c r="B1686" s="87">
        <v>2087</v>
      </c>
      <c r="C1686" s="43">
        <v>-8</v>
      </c>
    </row>
    <row r="1687" spans="1:3" x14ac:dyDescent="0.25">
      <c r="A1687" s="43" t="s">
        <v>1257</v>
      </c>
      <c r="B1687" s="87">
        <v>2087</v>
      </c>
      <c r="C1687" s="43">
        <v>-8</v>
      </c>
    </row>
    <row r="1688" spans="1:3" x14ac:dyDescent="0.25">
      <c r="A1688" s="43" t="s">
        <v>1256</v>
      </c>
      <c r="B1688" s="87">
        <v>2087</v>
      </c>
      <c r="C1688" s="43">
        <v>-8</v>
      </c>
    </row>
    <row r="1689" spans="1:3" x14ac:dyDescent="0.25">
      <c r="A1689" s="43" t="s">
        <v>1255</v>
      </c>
      <c r="B1689" s="87">
        <v>2087</v>
      </c>
      <c r="C1689" s="43">
        <v>-8</v>
      </c>
    </row>
    <row r="1690" spans="1:3" x14ac:dyDescent="0.25">
      <c r="A1690" s="43" t="s">
        <v>1254</v>
      </c>
      <c r="B1690" s="87">
        <v>2087</v>
      </c>
      <c r="C1690" s="43">
        <v>-8</v>
      </c>
    </row>
    <row r="1691" spans="1:3" x14ac:dyDescent="0.25">
      <c r="A1691" s="43" t="s">
        <v>1253</v>
      </c>
      <c r="B1691" s="87">
        <v>2087</v>
      </c>
      <c r="C1691" s="43">
        <v>-8</v>
      </c>
    </row>
    <row r="1692" spans="1:3" x14ac:dyDescent="0.25">
      <c r="A1692" s="43" t="s">
        <v>1252</v>
      </c>
      <c r="B1692" s="87">
        <v>2087</v>
      </c>
      <c r="C1692" s="43">
        <v>-8</v>
      </c>
    </row>
    <row r="1693" spans="1:3" x14ac:dyDescent="0.25">
      <c r="A1693" s="43" t="s">
        <v>1251</v>
      </c>
      <c r="B1693" s="87">
        <v>2185.0889999999999</v>
      </c>
      <c r="C1693" s="43">
        <v>-9</v>
      </c>
    </row>
    <row r="1694" spans="1:3" x14ac:dyDescent="0.25">
      <c r="A1694" s="43" t="s">
        <v>1250</v>
      </c>
      <c r="B1694" s="87">
        <v>2185.0889999999999</v>
      </c>
      <c r="C1694" s="43">
        <v>-8</v>
      </c>
    </row>
    <row r="1695" spans="1:3" x14ac:dyDescent="0.25">
      <c r="A1695" s="43" t="s">
        <v>1249</v>
      </c>
      <c r="B1695" s="87">
        <v>2087</v>
      </c>
      <c r="C1695" s="43">
        <v>-8</v>
      </c>
    </row>
    <row r="1696" spans="1:3" x14ac:dyDescent="0.25">
      <c r="A1696" s="43" t="s">
        <v>1248</v>
      </c>
      <c r="B1696" s="87">
        <v>2087</v>
      </c>
      <c r="C1696" s="43">
        <v>-8</v>
      </c>
    </row>
    <row r="1697" spans="1:3" x14ac:dyDescent="0.25">
      <c r="A1697" s="43" t="s">
        <v>1247</v>
      </c>
      <c r="B1697" s="87">
        <v>2087</v>
      </c>
      <c r="C1697" s="43">
        <v>-8</v>
      </c>
    </row>
    <row r="1698" spans="1:3" x14ac:dyDescent="0.25">
      <c r="A1698" s="43" t="s">
        <v>1246</v>
      </c>
      <c r="B1698" s="87">
        <v>2087</v>
      </c>
      <c r="C1698" s="43">
        <v>-8</v>
      </c>
    </row>
    <row r="1699" spans="1:3" x14ac:dyDescent="0.25">
      <c r="A1699" s="43" t="s">
        <v>1245</v>
      </c>
      <c r="B1699" s="87">
        <v>2087</v>
      </c>
      <c r="C1699" s="43">
        <v>-8</v>
      </c>
    </row>
    <row r="1700" spans="1:3" x14ac:dyDescent="0.25">
      <c r="A1700" s="43" t="s">
        <v>1244</v>
      </c>
      <c r="B1700" s="87">
        <v>2185.0889999999999</v>
      </c>
      <c r="C1700" s="43">
        <v>-9</v>
      </c>
    </row>
    <row r="1701" spans="1:3" x14ac:dyDescent="0.25">
      <c r="A1701" s="43" t="s">
        <v>1243</v>
      </c>
      <c r="B1701" s="87">
        <v>2185.0889999999999</v>
      </c>
      <c r="C1701" s="43">
        <v>-9</v>
      </c>
    </row>
    <row r="1702" spans="1:3" x14ac:dyDescent="0.25">
      <c r="A1702" s="43" t="s">
        <v>1242</v>
      </c>
      <c r="B1702" s="87">
        <v>2087</v>
      </c>
      <c r="C1702" s="43">
        <v>-8</v>
      </c>
    </row>
    <row r="1703" spans="1:3" x14ac:dyDescent="0.25">
      <c r="A1703" s="43" t="s">
        <v>1241</v>
      </c>
      <c r="B1703" s="87">
        <v>2087</v>
      </c>
      <c r="C1703" s="43">
        <v>-8</v>
      </c>
    </row>
    <row r="1704" spans="1:3" x14ac:dyDescent="0.25">
      <c r="A1704" s="43" t="s">
        <v>1240</v>
      </c>
      <c r="B1704" s="87">
        <v>2087</v>
      </c>
      <c r="C1704" s="43">
        <v>-8</v>
      </c>
    </row>
    <row r="1705" spans="1:3" x14ac:dyDescent="0.25">
      <c r="A1705" s="43" t="s">
        <v>1239</v>
      </c>
      <c r="B1705" s="87">
        <v>2087</v>
      </c>
      <c r="C1705" s="43">
        <v>-8</v>
      </c>
    </row>
    <row r="1706" spans="1:3" x14ac:dyDescent="0.25">
      <c r="A1706" s="43" t="s">
        <v>1238</v>
      </c>
      <c r="B1706" s="87">
        <v>2185.0889999999999</v>
      </c>
      <c r="C1706" s="43">
        <v>-8</v>
      </c>
    </row>
    <row r="1707" spans="1:3" x14ac:dyDescent="0.25">
      <c r="A1707" s="43" t="s">
        <v>1237</v>
      </c>
      <c r="B1707" s="87">
        <v>2281.0909999999999</v>
      </c>
      <c r="C1707" s="43">
        <v>-9</v>
      </c>
    </row>
    <row r="1708" spans="1:3" x14ac:dyDescent="0.25">
      <c r="A1708" s="43" t="s">
        <v>1236</v>
      </c>
      <c r="B1708" s="87">
        <v>2087</v>
      </c>
      <c r="C1708" s="43">
        <v>-8</v>
      </c>
    </row>
    <row r="1709" spans="1:3" x14ac:dyDescent="0.25">
      <c r="A1709" s="43" t="s">
        <v>1235</v>
      </c>
      <c r="B1709" s="87">
        <v>2379.1800000000003</v>
      </c>
      <c r="C1709" s="43">
        <v>-10</v>
      </c>
    </row>
    <row r="1710" spans="1:3" x14ac:dyDescent="0.25">
      <c r="A1710" s="43" t="s">
        <v>1234</v>
      </c>
      <c r="B1710" s="87">
        <v>2379.1800000000003</v>
      </c>
      <c r="C1710" s="43">
        <v>-10</v>
      </c>
    </row>
    <row r="1711" spans="1:3" x14ac:dyDescent="0.25">
      <c r="A1711" s="43" t="s">
        <v>1233</v>
      </c>
      <c r="B1711" s="87">
        <v>2281.0909999999999</v>
      </c>
      <c r="C1711" s="43">
        <v>-9</v>
      </c>
    </row>
    <row r="1712" spans="1:3" x14ac:dyDescent="0.25">
      <c r="A1712" s="43" t="s">
        <v>1233</v>
      </c>
      <c r="B1712" s="87">
        <v>2790.319</v>
      </c>
      <c r="C1712" s="43">
        <v>-11</v>
      </c>
    </row>
    <row r="1713" spans="1:3" x14ac:dyDescent="0.25">
      <c r="A1713" s="43" t="s">
        <v>1232</v>
      </c>
      <c r="B1713" s="87">
        <v>2087</v>
      </c>
      <c r="C1713" s="43">
        <v>-8</v>
      </c>
    </row>
    <row r="1714" spans="1:3" x14ac:dyDescent="0.25">
      <c r="A1714" s="43" t="s">
        <v>1231</v>
      </c>
      <c r="B1714" s="87">
        <v>2087</v>
      </c>
      <c r="C1714" s="43">
        <v>-8</v>
      </c>
    </row>
    <row r="1715" spans="1:3" x14ac:dyDescent="0.25">
      <c r="A1715" s="43" t="s">
        <v>1230</v>
      </c>
      <c r="B1715" s="87">
        <v>2281.0909999999999</v>
      </c>
      <c r="C1715" s="43">
        <v>-10</v>
      </c>
    </row>
    <row r="1716" spans="1:3" x14ac:dyDescent="0.25">
      <c r="A1716" s="43" t="s">
        <v>1229</v>
      </c>
      <c r="B1716" s="87">
        <v>2281.0909999999999</v>
      </c>
      <c r="C1716" s="43">
        <v>-9</v>
      </c>
    </row>
    <row r="1717" spans="1:3" x14ac:dyDescent="0.25">
      <c r="A1717" s="43" t="s">
        <v>1228</v>
      </c>
      <c r="B1717" s="87">
        <v>2281.0909999999999</v>
      </c>
      <c r="C1717" s="43">
        <v>-9</v>
      </c>
    </row>
    <row r="1718" spans="1:3" x14ac:dyDescent="0.25">
      <c r="A1718" s="43" t="s">
        <v>1227</v>
      </c>
      <c r="B1718" s="87">
        <v>2281.0909999999999</v>
      </c>
      <c r="C1718" s="43">
        <v>-10</v>
      </c>
    </row>
    <row r="1719" spans="1:3" x14ac:dyDescent="0.25">
      <c r="A1719" s="43" t="s">
        <v>1226</v>
      </c>
      <c r="B1719" s="87">
        <v>1988.9109999999998</v>
      </c>
      <c r="C1719" s="43">
        <v>-8</v>
      </c>
    </row>
    <row r="1720" spans="1:3" x14ac:dyDescent="0.25">
      <c r="A1720" s="43" t="s">
        <v>1225</v>
      </c>
      <c r="B1720" s="87">
        <v>2185.0889999999999</v>
      </c>
      <c r="C1720" s="43">
        <v>-8</v>
      </c>
    </row>
    <row r="1721" spans="1:3" x14ac:dyDescent="0.25">
      <c r="A1721" s="43" t="s">
        <v>1224</v>
      </c>
      <c r="B1721" s="87">
        <v>2087</v>
      </c>
      <c r="C1721" s="43">
        <v>-9</v>
      </c>
    </row>
    <row r="1722" spans="1:3" x14ac:dyDescent="0.25">
      <c r="A1722" s="43" t="s">
        <v>1223</v>
      </c>
      <c r="B1722" s="87">
        <v>1988.9109999999998</v>
      </c>
      <c r="C1722" s="43">
        <v>-8</v>
      </c>
    </row>
    <row r="1723" spans="1:3" x14ac:dyDescent="0.25">
      <c r="A1723" s="43" t="s">
        <v>1222</v>
      </c>
      <c r="B1723" s="87">
        <v>2087</v>
      </c>
      <c r="C1723" s="43">
        <v>-8</v>
      </c>
    </row>
    <row r="1724" spans="1:3" x14ac:dyDescent="0.25">
      <c r="A1724" s="43" t="s">
        <v>1221</v>
      </c>
      <c r="B1724" s="87">
        <v>1988.9109999999998</v>
      </c>
      <c r="C1724" s="43">
        <v>-8</v>
      </c>
    </row>
    <row r="1725" spans="1:3" x14ac:dyDescent="0.25">
      <c r="A1725" s="43" t="s">
        <v>1220</v>
      </c>
      <c r="B1725" s="87">
        <v>2087</v>
      </c>
      <c r="C1725" s="43">
        <v>-8</v>
      </c>
    </row>
    <row r="1726" spans="1:3" x14ac:dyDescent="0.25">
      <c r="A1726" s="43" t="s">
        <v>1220</v>
      </c>
      <c r="B1726" s="87">
        <v>2087</v>
      </c>
      <c r="C1726" s="43">
        <v>-8</v>
      </c>
    </row>
    <row r="1727" spans="1:3" x14ac:dyDescent="0.25">
      <c r="A1727" s="43" t="s">
        <v>1219</v>
      </c>
      <c r="B1727" s="87">
        <v>1988.9109999999998</v>
      </c>
      <c r="C1727" s="43">
        <v>-8</v>
      </c>
    </row>
    <row r="1728" spans="1:3" x14ac:dyDescent="0.25">
      <c r="A1728" s="43" t="s">
        <v>1218</v>
      </c>
      <c r="B1728" s="87">
        <v>1988.9109999999998</v>
      </c>
      <c r="C1728" s="43">
        <v>-8</v>
      </c>
    </row>
    <row r="1729" spans="1:3" x14ac:dyDescent="0.25">
      <c r="A1729" s="43" t="s">
        <v>1217</v>
      </c>
      <c r="B1729" s="87">
        <v>1892.9090000000001</v>
      </c>
      <c r="C1729" s="43">
        <v>-8</v>
      </c>
    </row>
    <row r="1730" spans="1:3" x14ac:dyDescent="0.25">
      <c r="A1730" s="43" t="s">
        <v>1216</v>
      </c>
      <c r="B1730" s="87">
        <v>1892.9090000000001</v>
      </c>
      <c r="C1730" s="43">
        <v>-7</v>
      </c>
    </row>
    <row r="1731" spans="1:3" x14ac:dyDescent="0.25">
      <c r="A1731" s="43" t="s">
        <v>1215</v>
      </c>
      <c r="B1731" s="87">
        <v>1892.9090000000001</v>
      </c>
      <c r="C1731" s="43">
        <v>-7</v>
      </c>
    </row>
    <row r="1732" spans="1:3" x14ac:dyDescent="0.25">
      <c r="A1732" s="43" t="s">
        <v>1214</v>
      </c>
      <c r="B1732" s="87">
        <v>2087</v>
      </c>
      <c r="C1732" s="43">
        <v>-8</v>
      </c>
    </row>
    <row r="1733" spans="1:3" x14ac:dyDescent="0.25">
      <c r="A1733" s="43" t="s">
        <v>1213</v>
      </c>
      <c r="B1733" s="87">
        <v>2087</v>
      </c>
      <c r="C1733" s="43">
        <v>-9</v>
      </c>
    </row>
    <row r="1734" spans="1:3" x14ac:dyDescent="0.25">
      <c r="A1734" s="43" t="s">
        <v>1212</v>
      </c>
      <c r="B1734" s="87">
        <v>2087</v>
      </c>
      <c r="C1734" s="43">
        <v>-9</v>
      </c>
    </row>
    <row r="1735" spans="1:3" x14ac:dyDescent="0.25">
      <c r="A1735" s="43" t="s">
        <v>1211</v>
      </c>
      <c r="B1735" s="87">
        <v>2087</v>
      </c>
      <c r="C1735" s="43">
        <v>-8</v>
      </c>
    </row>
    <row r="1736" spans="1:3" x14ac:dyDescent="0.25">
      <c r="A1736" s="43" t="s">
        <v>1210</v>
      </c>
      <c r="B1736" s="87">
        <v>2087</v>
      </c>
      <c r="C1736" s="43">
        <v>-8</v>
      </c>
    </row>
    <row r="1737" spans="1:3" x14ac:dyDescent="0.25">
      <c r="A1737" s="43" t="s">
        <v>1209</v>
      </c>
      <c r="B1737" s="87">
        <v>2379.1800000000003</v>
      </c>
      <c r="C1737" s="43">
        <v>-10</v>
      </c>
    </row>
    <row r="1738" spans="1:3" x14ac:dyDescent="0.25">
      <c r="A1738" s="43" t="s">
        <v>1208</v>
      </c>
      <c r="B1738" s="87">
        <v>2087</v>
      </c>
      <c r="C1738" s="43">
        <v>-9</v>
      </c>
    </row>
    <row r="1739" spans="1:3" x14ac:dyDescent="0.25">
      <c r="A1739" s="43" t="s">
        <v>1207</v>
      </c>
      <c r="B1739" s="87">
        <v>2379.1800000000003</v>
      </c>
      <c r="C1739" s="43">
        <v>-10</v>
      </c>
    </row>
    <row r="1740" spans="1:3" x14ac:dyDescent="0.25">
      <c r="A1740" s="43" t="s">
        <v>1206</v>
      </c>
      <c r="B1740" s="87">
        <v>2790.319</v>
      </c>
      <c r="C1740" s="43">
        <v>-11</v>
      </c>
    </row>
    <row r="1741" spans="1:3" x14ac:dyDescent="0.25">
      <c r="A1741" s="43" t="s">
        <v>1205</v>
      </c>
      <c r="B1741" s="87">
        <v>2548.2270000000003</v>
      </c>
      <c r="C1741" s="43">
        <v>-11</v>
      </c>
    </row>
    <row r="1742" spans="1:3" x14ac:dyDescent="0.25">
      <c r="A1742" s="43" t="s">
        <v>1204</v>
      </c>
      <c r="B1742" s="87">
        <v>2087</v>
      </c>
      <c r="C1742" s="43">
        <v>-8</v>
      </c>
    </row>
    <row r="1743" spans="1:3" x14ac:dyDescent="0.25">
      <c r="A1743" s="43" t="s">
        <v>1203</v>
      </c>
      <c r="B1743" s="87">
        <v>2087</v>
      </c>
      <c r="C1743" s="43">
        <v>-8</v>
      </c>
    </row>
    <row r="1744" spans="1:3" x14ac:dyDescent="0.25">
      <c r="A1744" s="43" t="s">
        <v>1202</v>
      </c>
      <c r="B1744" s="87">
        <v>2185.0889999999999</v>
      </c>
      <c r="C1744" s="43">
        <v>-8</v>
      </c>
    </row>
    <row r="1745" spans="1:3" x14ac:dyDescent="0.25">
      <c r="A1745" s="43" t="s">
        <v>1201</v>
      </c>
      <c r="B1745" s="87">
        <v>2790.319</v>
      </c>
      <c r="C1745" s="43">
        <v>-10</v>
      </c>
    </row>
    <row r="1746" spans="1:3" x14ac:dyDescent="0.25">
      <c r="A1746" s="43" t="s">
        <v>1200</v>
      </c>
      <c r="B1746" s="87">
        <v>2379.1800000000003</v>
      </c>
      <c r="C1746" s="43">
        <v>-10</v>
      </c>
    </row>
    <row r="1747" spans="1:3" x14ac:dyDescent="0.25">
      <c r="A1747" s="43" t="s">
        <v>1199</v>
      </c>
      <c r="B1747" s="87">
        <v>1988.9109999999998</v>
      </c>
      <c r="C1747" s="43">
        <v>-8</v>
      </c>
    </row>
    <row r="1748" spans="1:3" x14ac:dyDescent="0.25">
      <c r="A1748" s="43" t="s">
        <v>1198</v>
      </c>
      <c r="B1748" s="87">
        <v>2790.319</v>
      </c>
      <c r="C1748" s="43">
        <v>-11</v>
      </c>
    </row>
    <row r="1749" spans="1:3" x14ac:dyDescent="0.25">
      <c r="A1749" s="43" t="s">
        <v>1197</v>
      </c>
      <c r="B1749" s="87">
        <v>2087</v>
      </c>
      <c r="C1749" s="43">
        <v>-9</v>
      </c>
    </row>
    <row r="1750" spans="1:3" x14ac:dyDescent="0.25">
      <c r="A1750" s="43" t="s">
        <v>1196</v>
      </c>
      <c r="B1750" s="87">
        <v>1988.9109999999998</v>
      </c>
      <c r="C1750" s="43">
        <v>-8</v>
      </c>
    </row>
    <row r="1751" spans="1:3" x14ac:dyDescent="0.25">
      <c r="A1751" s="43" t="s">
        <v>1195</v>
      </c>
      <c r="B1751" s="87">
        <v>2087</v>
      </c>
      <c r="C1751" s="43">
        <v>-8</v>
      </c>
    </row>
    <row r="1752" spans="1:3" x14ac:dyDescent="0.25">
      <c r="A1752" s="43" t="s">
        <v>1194</v>
      </c>
      <c r="B1752" s="87">
        <v>2790.319</v>
      </c>
      <c r="C1752" s="43">
        <v>-11</v>
      </c>
    </row>
    <row r="1753" spans="1:3" x14ac:dyDescent="0.25">
      <c r="A1753" s="43" t="s">
        <v>1193</v>
      </c>
      <c r="B1753" s="87">
        <v>2185.0889999999999</v>
      </c>
      <c r="C1753" s="43">
        <v>-8</v>
      </c>
    </row>
    <row r="1754" spans="1:3" x14ac:dyDescent="0.25">
      <c r="A1754" s="43" t="s">
        <v>1190</v>
      </c>
      <c r="B1754" s="87">
        <v>2548.2270000000003</v>
      </c>
      <c r="C1754" s="43">
        <v>-11</v>
      </c>
    </row>
    <row r="1755" spans="1:3" x14ac:dyDescent="0.25">
      <c r="A1755" s="43" t="s">
        <v>1192</v>
      </c>
      <c r="B1755" s="87">
        <v>2185.0889999999999</v>
      </c>
      <c r="C1755" s="43">
        <v>-9</v>
      </c>
    </row>
    <row r="1756" spans="1:3" x14ac:dyDescent="0.25">
      <c r="A1756" s="43" t="s">
        <v>1191</v>
      </c>
      <c r="B1756" s="87">
        <v>2185.0889999999999</v>
      </c>
      <c r="C1756" s="43">
        <v>-9</v>
      </c>
    </row>
    <row r="1757" spans="1:3" x14ac:dyDescent="0.25">
      <c r="A1757" s="43" t="s">
        <v>1190</v>
      </c>
      <c r="B1757" s="87">
        <v>2185.0889999999999</v>
      </c>
      <c r="C1757" s="43">
        <v>-9</v>
      </c>
    </row>
    <row r="1758" spans="1:3" x14ac:dyDescent="0.25">
      <c r="A1758" s="43" t="s">
        <v>1189</v>
      </c>
      <c r="B1758" s="87">
        <v>2087</v>
      </c>
      <c r="C1758" s="43">
        <v>-8</v>
      </c>
    </row>
    <row r="1759" spans="1:3" x14ac:dyDescent="0.25">
      <c r="A1759" s="43" t="s">
        <v>1188</v>
      </c>
      <c r="B1759" s="87">
        <v>2185.0889999999999</v>
      </c>
      <c r="C1759" s="43">
        <v>-9</v>
      </c>
    </row>
    <row r="1760" spans="1:3" x14ac:dyDescent="0.25">
      <c r="A1760" s="43" t="s">
        <v>1187</v>
      </c>
      <c r="B1760" s="87">
        <v>2087</v>
      </c>
      <c r="C1760" s="43">
        <v>-8</v>
      </c>
    </row>
    <row r="1761" spans="1:3" x14ac:dyDescent="0.25">
      <c r="A1761" s="43" t="s">
        <v>1186</v>
      </c>
      <c r="B1761" s="87">
        <v>2087</v>
      </c>
      <c r="C1761" s="43">
        <v>-8</v>
      </c>
    </row>
    <row r="1762" spans="1:3" x14ac:dyDescent="0.25">
      <c r="A1762" s="43" t="s">
        <v>1185</v>
      </c>
      <c r="B1762" s="87">
        <v>2790.319</v>
      </c>
      <c r="C1762" s="43">
        <v>-11</v>
      </c>
    </row>
    <row r="1763" spans="1:3" x14ac:dyDescent="0.25">
      <c r="A1763" s="43" t="s">
        <v>1184</v>
      </c>
      <c r="B1763" s="87">
        <v>2281.0909999999999</v>
      </c>
      <c r="C1763" s="43">
        <v>-10</v>
      </c>
    </row>
    <row r="1764" spans="1:3" x14ac:dyDescent="0.25">
      <c r="A1764" s="43" t="s">
        <v>1183</v>
      </c>
      <c r="B1764" s="87">
        <v>2548.2270000000003</v>
      </c>
      <c r="C1764" s="43">
        <v>-11</v>
      </c>
    </row>
    <row r="1765" spans="1:3" x14ac:dyDescent="0.25">
      <c r="A1765" s="43" t="s">
        <v>1182</v>
      </c>
      <c r="B1765" s="87">
        <v>2185.0889999999999</v>
      </c>
      <c r="C1765" s="43">
        <v>-9</v>
      </c>
    </row>
    <row r="1766" spans="1:3" x14ac:dyDescent="0.25">
      <c r="A1766" s="43" t="s">
        <v>1181</v>
      </c>
      <c r="B1766" s="87">
        <v>1988.9109999999998</v>
      </c>
      <c r="C1766" s="43">
        <v>-8</v>
      </c>
    </row>
    <row r="1767" spans="1:3" x14ac:dyDescent="0.25">
      <c r="A1767" s="43" t="s">
        <v>1180</v>
      </c>
      <c r="B1767" s="87">
        <v>1988.9109999999998</v>
      </c>
      <c r="C1767" s="43">
        <v>-8</v>
      </c>
    </row>
    <row r="1768" spans="1:3" x14ac:dyDescent="0.25">
      <c r="A1768" s="43" t="s">
        <v>1179</v>
      </c>
      <c r="B1768" s="87">
        <v>1988.9109999999998</v>
      </c>
      <c r="C1768" s="43">
        <v>-8</v>
      </c>
    </row>
    <row r="1769" spans="1:3" x14ac:dyDescent="0.25">
      <c r="A1769" s="43" t="s">
        <v>1178</v>
      </c>
      <c r="B1769" s="87">
        <v>1892.9090000000001</v>
      </c>
      <c r="C1769" s="43">
        <v>-8</v>
      </c>
    </row>
    <row r="1770" spans="1:3" x14ac:dyDescent="0.25">
      <c r="A1770" s="43" t="s">
        <v>1177</v>
      </c>
      <c r="B1770" s="87">
        <v>1988.9109999999998</v>
      </c>
      <c r="C1770" s="43">
        <v>-8</v>
      </c>
    </row>
    <row r="1771" spans="1:3" x14ac:dyDescent="0.25">
      <c r="A1771" s="43" t="s">
        <v>1176</v>
      </c>
      <c r="B1771" s="87">
        <v>2087</v>
      </c>
      <c r="C1771" s="43">
        <v>-8</v>
      </c>
    </row>
    <row r="1772" spans="1:3" x14ac:dyDescent="0.25">
      <c r="A1772" s="43" t="s">
        <v>1175</v>
      </c>
      <c r="B1772" s="87">
        <v>2087</v>
      </c>
      <c r="C1772" s="43">
        <v>-8</v>
      </c>
    </row>
    <row r="1773" spans="1:3" x14ac:dyDescent="0.25">
      <c r="A1773" s="43" t="s">
        <v>1174</v>
      </c>
      <c r="B1773" s="87">
        <v>2087</v>
      </c>
      <c r="C1773" s="43">
        <v>-9</v>
      </c>
    </row>
    <row r="1774" spans="1:3" x14ac:dyDescent="0.25">
      <c r="A1774" s="43" t="s">
        <v>1173</v>
      </c>
      <c r="B1774" s="87">
        <v>2790.319</v>
      </c>
      <c r="C1774" s="43">
        <v>-11</v>
      </c>
    </row>
    <row r="1775" spans="1:3" x14ac:dyDescent="0.25">
      <c r="A1775" s="43" t="s">
        <v>1172</v>
      </c>
      <c r="B1775" s="87">
        <v>2087</v>
      </c>
      <c r="C1775" s="43">
        <v>-8</v>
      </c>
    </row>
    <row r="1776" spans="1:3" x14ac:dyDescent="0.25">
      <c r="A1776" s="43" t="s">
        <v>1171</v>
      </c>
      <c r="B1776" s="87">
        <v>2087</v>
      </c>
      <c r="C1776" s="43">
        <v>-8</v>
      </c>
    </row>
    <row r="1777" spans="1:3" x14ac:dyDescent="0.25">
      <c r="A1777" s="43" t="s">
        <v>1170</v>
      </c>
      <c r="B1777" s="87">
        <v>2281.0909999999999</v>
      </c>
      <c r="C1777" s="43">
        <v>-9</v>
      </c>
    </row>
    <row r="1778" spans="1:3" x14ac:dyDescent="0.25">
      <c r="A1778" s="43" t="s">
        <v>1169</v>
      </c>
      <c r="B1778" s="87">
        <v>2379.1800000000003</v>
      </c>
      <c r="C1778" s="43">
        <v>-10</v>
      </c>
    </row>
    <row r="1779" spans="1:3" x14ac:dyDescent="0.25">
      <c r="A1779" s="43" t="s">
        <v>1168</v>
      </c>
      <c r="B1779" s="87">
        <v>2087</v>
      </c>
      <c r="C1779" s="43">
        <v>-8</v>
      </c>
    </row>
    <row r="1780" spans="1:3" x14ac:dyDescent="0.25">
      <c r="A1780" s="43" t="s">
        <v>1167</v>
      </c>
      <c r="B1780" s="87">
        <v>2790.319</v>
      </c>
      <c r="C1780" s="43">
        <v>-11</v>
      </c>
    </row>
    <row r="1781" spans="1:3" x14ac:dyDescent="0.25">
      <c r="A1781" s="43" t="s">
        <v>1166</v>
      </c>
      <c r="B1781" s="87">
        <v>2087</v>
      </c>
      <c r="C1781" s="43">
        <v>-8</v>
      </c>
    </row>
    <row r="1782" spans="1:3" x14ac:dyDescent="0.25">
      <c r="A1782" s="43" t="s">
        <v>1165</v>
      </c>
      <c r="B1782" s="87">
        <v>2087</v>
      </c>
      <c r="C1782" s="43">
        <v>-9</v>
      </c>
    </row>
    <row r="1783" spans="1:3" x14ac:dyDescent="0.25">
      <c r="A1783" s="43" t="s">
        <v>1164</v>
      </c>
      <c r="B1783" s="87">
        <v>2185.0889999999999</v>
      </c>
      <c r="C1783" s="43">
        <v>-9</v>
      </c>
    </row>
    <row r="1784" spans="1:3" x14ac:dyDescent="0.25">
      <c r="A1784" s="43" t="s">
        <v>1163</v>
      </c>
      <c r="B1784" s="87">
        <v>2087</v>
      </c>
      <c r="C1784" s="43">
        <v>-8</v>
      </c>
    </row>
    <row r="1785" spans="1:3" x14ac:dyDescent="0.25">
      <c r="A1785" s="43" t="s">
        <v>1162</v>
      </c>
      <c r="B1785" s="87">
        <v>2379.1800000000003</v>
      </c>
      <c r="C1785" s="43">
        <v>-10</v>
      </c>
    </row>
    <row r="1786" spans="1:3" x14ac:dyDescent="0.25">
      <c r="A1786" s="43" t="s">
        <v>1161</v>
      </c>
      <c r="B1786" s="87">
        <v>2087</v>
      </c>
      <c r="C1786" s="43">
        <v>-9</v>
      </c>
    </row>
    <row r="1787" spans="1:3" x14ac:dyDescent="0.25">
      <c r="A1787" s="43" t="s">
        <v>1160</v>
      </c>
      <c r="B1787" s="87">
        <v>2379.1800000000003</v>
      </c>
      <c r="C1787" s="43">
        <v>-10</v>
      </c>
    </row>
    <row r="1788" spans="1:3" x14ac:dyDescent="0.25">
      <c r="A1788" s="43" t="s">
        <v>1159</v>
      </c>
      <c r="B1788" s="87">
        <v>1988.9109999999998</v>
      </c>
      <c r="C1788" s="43">
        <v>-8</v>
      </c>
    </row>
    <row r="1789" spans="1:3" x14ac:dyDescent="0.25">
      <c r="A1789" s="43" t="s">
        <v>1158</v>
      </c>
      <c r="B1789" s="87">
        <v>2185.0889999999999</v>
      </c>
      <c r="C1789" s="43">
        <v>-9</v>
      </c>
    </row>
    <row r="1790" spans="1:3" x14ac:dyDescent="0.25">
      <c r="A1790" s="43" t="s">
        <v>1157</v>
      </c>
      <c r="B1790" s="87">
        <v>2281.0909999999999</v>
      </c>
      <c r="C1790" s="43">
        <v>-9</v>
      </c>
    </row>
    <row r="1791" spans="1:3" x14ac:dyDescent="0.25">
      <c r="A1791" s="43" t="s">
        <v>1156</v>
      </c>
      <c r="B1791" s="87">
        <v>2379.1800000000003</v>
      </c>
      <c r="C1791" s="43">
        <v>-10</v>
      </c>
    </row>
    <row r="1792" spans="1:3" x14ac:dyDescent="0.25">
      <c r="A1792" s="43" t="s">
        <v>1155</v>
      </c>
      <c r="B1792" s="87">
        <v>2379.1800000000003</v>
      </c>
      <c r="C1792" s="43">
        <v>-10</v>
      </c>
    </row>
    <row r="1793" spans="1:3" x14ac:dyDescent="0.25">
      <c r="A1793" s="43" t="s">
        <v>1154</v>
      </c>
      <c r="B1793" s="87">
        <v>2281.0909999999999</v>
      </c>
      <c r="C1793" s="43">
        <v>-10</v>
      </c>
    </row>
    <row r="1794" spans="1:3" x14ac:dyDescent="0.25">
      <c r="A1794" s="43" t="s">
        <v>1153</v>
      </c>
      <c r="B1794" s="87">
        <v>2087</v>
      </c>
      <c r="C1794" s="43">
        <v>-8</v>
      </c>
    </row>
    <row r="1795" spans="1:3" x14ac:dyDescent="0.25">
      <c r="A1795" s="43" t="s">
        <v>1152</v>
      </c>
      <c r="B1795" s="87">
        <v>2087</v>
      </c>
      <c r="C1795" s="43">
        <v>-8</v>
      </c>
    </row>
    <row r="1796" spans="1:3" x14ac:dyDescent="0.25">
      <c r="A1796" s="43" t="s">
        <v>1151</v>
      </c>
      <c r="B1796" s="87">
        <v>2185.0889999999999</v>
      </c>
      <c r="C1796" s="43">
        <v>-9</v>
      </c>
    </row>
    <row r="1797" spans="1:3" x14ac:dyDescent="0.25">
      <c r="A1797" s="43" t="s">
        <v>1150</v>
      </c>
      <c r="B1797" s="87">
        <v>2087</v>
      </c>
      <c r="C1797" s="43">
        <v>-8</v>
      </c>
    </row>
    <row r="1798" spans="1:3" x14ac:dyDescent="0.25">
      <c r="A1798" s="43" t="s">
        <v>1149</v>
      </c>
      <c r="B1798" s="87">
        <v>1988.9109999999998</v>
      </c>
      <c r="C1798" s="43">
        <v>-8</v>
      </c>
    </row>
    <row r="1799" spans="1:3" x14ac:dyDescent="0.25">
      <c r="A1799" s="43" t="s">
        <v>1148</v>
      </c>
      <c r="B1799" s="87">
        <v>1988.9109999999998</v>
      </c>
      <c r="C1799" s="43">
        <v>-8</v>
      </c>
    </row>
    <row r="1800" spans="1:3" x14ac:dyDescent="0.25">
      <c r="A1800" s="43" t="s">
        <v>1147</v>
      </c>
      <c r="B1800" s="87">
        <v>2087</v>
      </c>
      <c r="C1800" s="43">
        <v>-8</v>
      </c>
    </row>
    <row r="1801" spans="1:3" x14ac:dyDescent="0.25">
      <c r="A1801" s="43" t="s">
        <v>1146</v>
      </c>
      <c r="B1801" s="87">
        <v>2087</v>
      </c>
      <c r="C1801" s="43">
        <v>-8</v>
      </c>
    </row>
    <row r="1802" spans="1:3" x14ac:dyDescent="0.25">
      <c r="A1802" s="43" t="s">
        <v>1145</v>
      </c>
      <c r="B1802" s="87">
        <v>2087</v>
      </c>
      <c r="C1802" s="43">
        <v>-8</v>
      </c>
    </row>
    <row r="1803" spans="1:3" x14ac:dyDescent="0.25">
      <c r="A1803" s="43" t="s">
        <v>1144</v>
      </c>
      <c r="B1803" s="87">
        <v>2087</v>
      </c>
      <c r="C1803" s="43">
        <v>-8</v>
      </c>
    </row>
    <row r="1804" spans="1:3" x14ac:dyDescent="0.25">
      <c r="A1804" s="43" t="s">
        <v>1143</v>
      </c>
      <c r="B1804" s="87">
        <v>1988.9109999999998</v>
      </c>
      <c r="C1804" s="43">
        <v>-8</v>
      </c>
    </row>
    <row r="1805" spans="1:3" x14ac:dyDescent="0.25">
      <c r="A1805" s="43" t="s">
        <v>1142</v>
      </c>
      <c r="B1805" s="87">
        <v>1892.9090000000001</v>
      </c>
      <c r="C1805" s="43">
        <v>-7</v>
      </c>
    </row>
    <row r="1806" spans="1:3" x14ac:dyDescent="0.25">
      <c r="A1806" s="43" t="s">
        <v>1141</v>
      </c>
      <c r="B1806" s="87">
        <v>1988.9109999999998</v>
      </c>
      <c r="C1806" s="43">
        <v>-8</v>
      </c>
    </row>
    <row r="1807" spans="1:3" x14ac:dyDescent="0.25">
      <c r="A1807" s="43" t="s">
        <v>1140</v>
      </c>
      <c r="B1807" s="87">
        <v>1892.9090000000001</v>
      </c>
      <c r="C1807" s="43">
        <v>-7</v>
      </c>
    </row>
    <row r="1808" spans="1:3" x14ac:dyDescent="0.25">
      <c r="A1808" s="43" t="s">
        <v>1139</v>
      </c>
      <c r="B1808" s="87">
        <v>1988.9109999999998</v>
      </c>
      <c r="C1808" s="43">
        <v>-8</v>
      </c>
    </row>
    <row r="1809" spans="1:3" x14ac:dyDescent="0.25">
      <c r="A1809" s="43" t="s">
        <v>1138</v>
      </c>
      <c r="B1809" s="87">
        <v>2087</v>
      </c>
      <c r="C1809" s="43">
        <v>-9</v>
      </c>
    </row>
    <row r="1810" spans="1:3" x14ac:dyDescent="0.25">
      <c r="A1810" s="43" t="s">
        <v>1137</v>
      </c>
      <c r="B1810" s="87">
        <v>1988.9109999999998</v>
      </c>
      <c r="C1810" s="43">
        <v>-8</v>
      </c>
    </row>
    <row r="1811" spans="1:3" x14ac:dyDescent="0.25">
      <c r="A1811" s="43" t="s">
        <v>1136</v>
      </c>
      <c r="B1811" s="87">
        <v>1892.9090000000001</v>
      </c>
      <c r="C1811" s="43">
        <v>-8</v>
      </c>
    </row>
    <row r="1812" spans="1:3" x14ac:dyDescent="0.25">
      <c r="A1812" s="43" t="s">
        <v>1136</v>
      </c>
      <c r="B1812" s="87">
        <v>1988.9109999999998</v>
      </c>
      <c r="C1812" s="43">
        <v>-8</v>
      </c>
    </row>
    <row r="1813" spans="1:3" x14ac:dyDescent="0.25">
      <c r="A1813" s="43" t="s">
        <v>1135</v>
      </c>
      <c r="B1813" s="87">
        <v>2087</v>
      </c>
      <c r="C1813" s="43">
        <v>-9</v>
      </c>
    </row>
    <row r="1814" spans="1:3" x14ac:dyDescent="0.25">
      <c r="A1814" s="43" t="s">
        <v>1134</v>
      </c>
      <c r="B1814" s="87">
        <v>1988.9109999999998</v>
      </c>
      <c r="C1814" s="43">
        <v>-8</v>
      </c>
    </row>
    <row r="1815" spans="1:3" x14ac:dyDescent="0.25">
      <c r="A1815" s="43" t="s">
        <v>1133</v>
      </c>
      <c r="B1815" s="87">
        <v>1988.9109999999998</v>
      </c>
      <c r="C1815" s="43">
        <v>-8</v>
      </c>
    </row>
    <row r="1816" spans="1:3" x14ac:dyDescent="0.25">
      <c r="A1816" s="43" t="s">
        <v>1132</v>
      </c>
      <c r="B1816" s="87">
        <v>1988.9109999999998</v>
      </c>
      <c r="C1816" s="43">
        <v>-8</v>
      </c>
    </row>
    <row r="1817" spans="1:3" x14ac:dyDescent="0.25">
      <c r="A1817" s="43" t="s">
        <v>1131</v>
      </c>
      <c r="B1817" s="87">
        <v>1988.9109999999998</v>
      </c>
      <c r="C1817" s="43">
        <v>-8</v>
      </c>
    </row>
    <row r="1818" spans="1:3" x14ac:dyDescent="0.25">
      <c r="A1818" s="43" t="s">
        <v>1130</v>
      </c>
      <c r="B1818" s="87">
        <v>2087</v>
      </c>
      <c r="C1818" s="43">
        <v>-8</v>
      </c>
    </row>
    <row r="1819" spans="1:3" x14ac:dyDescent="0.25">
      <c r="A1819" s="43" t="s">
        <v>1129</v>
      </c>
      <c r="B1819" s="87">
        <v>1988.9109999999998</v>
      </c>
      <c r="C1819" s="43">
        <v>-8</v>
      </c>
    </row>
    <row r="1820" spans="1:3" x14ac:dyDescent="0.25">
      <c r="A1820" s="43" t="s">
        <v>1128</v>
      </c>
      <c r="B1820" s="87">
        <v>2185.0889999999999</v>
      </c>
      <c r="C1820" s="43">
        <v>-9</v>
      </c>
    </row>
    <row r="1821" spans="1:3" x14ac:dyDescent="0.25">
      <c r="A1821" s="43" t="s">
        <v>1127</v>
      </c>
      <c r="B1821" s="87">
        <v>2185.0889999999999</v>
      </c>
      <c r="C1821" s="43">
        <v>-8</v>
      </c>
    </row>
    <row r="1822" spans="1:3" x14ac:dyDescent="0.25">
      <c r="A1822" s="43" t="s">
        <v>1126</v>
      </c>
      <c r="B1822" s="87">
        <v>2087</v>
      </c>
      <c r="C1822" s="43">
        <v>-8</v>
      </c>
    </row>
    <row r="1823" spans="1:3" x14ac:dyDescent="0.25">
      <c r="A1823" s="43" t="s">
        <v>1125</v>
      </c>
      <c r="B1823" s="87">
        <v>2087</v>
      </c>
      <c r="C1823" s="43">
        <v>-8</v>
      </c>
    </row>
    <row r="1824" spans="1:3" x14ac:dyDescent="0.25">
      <c r="A1824" s="43" t="s">
        <v>1124</v>
      </c>
      <c r="B1824" s="87">
        <v>2087</v>
      </c>
      <c r="C1824" s="43">
        <v>-8</v>
      </c>
    </row>
    <row r="1825" spans="1:3" x14ac:dyDescent="0.25">
      <c r="A1825" s="43" t="s">
        <v>1123</v>
      </c>
      <c r="B1825" s="87">
        <v>2087</v>
      </c>
      <c r="C1825" s="43">
        <v>-8</v>
      </c>
    </row>
    <row r="1826" spans="1:3" x14ac:dyDescent="0.25">
      <c r="A1826" s="43" t="s">
        <v>1122</v>
      </c>
      <c r="B1826" s="87">
        <v>2185.0889999999999</v>
      </c>
      <c r="C1826" s="43">
        <v>-9</v>
      </c>
    </row>
    <row r="1827" spans="1:3" x14ac:dyDescent="0.25">
      <c r="A1827" s="43" t="s">
        <v>1121</v>
      </c>
      <c r="B1827" s="87">
        <v>2185.0889999999999</v>
      </c>
      <c r="C1827" s="43">
        <v>-9</v>
      </c>
    </row>
    <row r="1828" spans="1:3" x14ac:dyDescent="0.25">
      <c r="A1828" s="43" t="s">
        <v>1120</v>
      </c>
      <c r="B1828" s="87">
        <v>2087</v>
      </c>
      <c r="C1828" s="43">
        <v>-8</v>
      </c>
    </row>
    <row r="1829" spans="1:3" x14ac:dyDescent="0.25">
      <c r="A1829" s="43" t="s">
        <v>1119</v>
      </c>
      <c r="B1829" s="87">
        <v>2185.0889999999999</v>
      </c>
      <c r="C1829" s="43">
        <v>-9</v>
      </c>
    </row>
    <row r="1830" spans="1:3" x14ac:dyDescent="0.25">
      <c r="A1830" s="43" t="s">
        <v>1118</v>
      </c>
      <c r="B1830" s="87">
        <v>2548.2270000000003</v>
      </c>
      <c r="C1830" s="43">
        <v>-11</v>
      </c>
    </row>
    <row r="1831" spans="1:3" x14ac:dyDescent="0.25">
      <c r="A1831" s="43" t="s">
        <v>1117</v>
      </c>
      <c r="B1831" s="87">
        <v>2087</v>
      </c>
      <c r="C1831" s="43">
        <v>-9</v>
      </c>
    </row>
    <row r="1832" spans="1:3" x14ac:dyDescent="0.25">
      <c r="A1832" s="43" t="s">
        <v>1116</v>
      </c>
      <c r="B1832" s="87">
        <v>1988.9109999999998</v>
      </c>
      <c r="C1832" s="43">
        <v>-8</v>
      </c>
    </row>
    <row r="1833" spans="1:3" x14ac:dyDescent="0.25">
      <c r="A1833" s="43" t="s">
        <v>1115</v>
      </c>
      <c r="B1833" s="87">
        <v>2087</v>
      </c>
      <c r="C1833" s="43">
        <v>-8</v>
      </c>
    </row>
    <row r="1834" spans="1:3" x14ac:dyDescent="0.25">
      <c r="A1834" s="43" t="s">
        <v>1114</v>
      </c>
      <c r="B1834" s="87">
        <v>1988.9109999999998</v>
      </c>
      <c r="C1834" s="43">
        <v>-8</v>
      </c>
    </row>
    <row r="1835" spans="1:3" x14ac:dyDescent="0.25">
      <c r="A1835" s="43" t="s">
        <v>1113</v>
      </c>
      <c r="B1835" s="87">
        <v>2185.0889999999999</v>
      </c>
      <c r="C1835" s="43">
        <v>-9</v>
      </c>
    </row>
    <row r="1836" spans="1:3" x14ac:dyDescent="0.25">
      <c r="A1836" s="43" t="s">
        <v>1112</v>
      </c>
      <c r="B1836" s="87">
        <v>2548.2270000000003</v>
      </c>
      <c r="C1836" s="43">
        <v>-11</v>
      </c>
    </row>
    <row r="1837" spans="1:3" x14ac:dyDescent="0.25">
      <c r="A1837" s="43" t="s">
        <v>1111</v>
      </c>
      <c r="B1837" s="87">
        <v>2087</v>
      </c>
      <c r="C1837" s="43">
        <v>-8</v>
      </c>
    </row>
    <row r="1838" spans="1:3" x14ac:dyDescent="0.25">
      <c r="A1838" s="43" t="s">
        <v>1110</v>
      </c>
      <c r="B1838" s="87">
        <v>2087</v>
      </c>
      <c r="C1838" s="43">
        <v>-8</v>
      </c>
    </row>
    <row r="1839" spans="1:3" x14ac:dyDescent="0.25">
      <c r="A1839" s="43" t="s">
        <v>1109</v>
      </c>
      <c r="B1839" s="87">
        <v>2281.0909999999999</v>
      </c>
      <c r="C1839" s="43">
        <v>-10</v>
      </c>
    </row>
    <row r="1840" spans="1:3" x14ac:dyDescent="0.25">
      <c r="A1840" s="43" t="s">
        <v>1108</v>
      </c>
      <c r="B1840" s="87">
        <v>2185.0889999999999</v>
      </c>
      <c r="C1840" s="43">
        <v>-8</v>
      </c>
    </row>
    <row r="1841" spans="1:3" x14ac:dyDescent="0.25">
      <c r="A1841" s="43" t="s">
        <v>1107</v>
      </c>
      <c r="B1841" s="87">
        <v>2790.319</v>
      </c>
      <c r="C1841" s="43">
        <v>-11</v>
      </c>
    </row>
    <row r="1842" spans="1:3" x14ac:dyDescent="0.25">
      <c r="A1842" s="43" t="s">
        <v>1106</v>
      </c>
      <c r="B1842" s="87">
        <v>2087</v>
      </c>
      <c r="C1842" s="43">
        <v>-8</v>
      </c>
    </row>
    <row r="1843" spans="1:3" x14ac:dyDescent="0.25">
      <c r="A1843" s="43" t="s">
        <v>1105</v>
      </c>
      <c r="B1843" s="87">
        <v>2087</v>
      </c>
      <c r="C1843" s="43">
        <v>-8</v>
      </c>
    </row>
    <row r="1844" spans="1:3" x14ac:dyDescent="0.25">
      <c r="A1844" s="43" t="s">
        <v>1104</v>
      </c>
      <c r="B1844" s="87">
        <v>2087</v>
      </c>
      <c r="C1844" s="43">
        <v>-8</v>
      </c>
    </row>
    <row r="1845" spans="1:3" x14ac:dyDescent="0.25">
      <c r="A1845" s="43" t="s">
        <v>1103</v>
      </c>
      <c r="B1845" s="87">
        <v>2087</v>
      </c>
      <c r="C1845" s="43">
        <v>-8</v>
      </c>
    </row>
    <row r="1846" spans="1:3" x14ac:dyDescent="0.25">
      <c r="A1846" s="43" t="s">
        <v>1102</v>
      </c>
      <c r="B1846" s="87">
        <v>2087</v>
      </c>
      <c r="C1846" s="43">
        <v>-8</v>
      </c>
    </row>
    <row r="1847" spans="1:3" x14ac:dyDescent="0.25">
      <c r="A1847" s="43" t="s">
        <v>1101</v>
      </c>
      <c r="B1847" s="87">
        <v>2087</v>
      </c>
      <c r="C1847" s="43">
        <v>-8</v>
      </c>
    </row>
    <row r="1848" spans="1:3" x14ac:dyDescent="0.25">
      <c r="A1848" s="43" t="s">
        <v>1100</v>
      </c>
      <c r="B1848" s="87">
        <v>2548.2270000000003</v>
      </c>
      <c r="C1848" s="43">
        <v>-11</v>
      </c>
    </row>
    <row r="1849" spans="1:3" x14ac:dyDescent="0.25">
      <c r="A1849" s="43" t="s">
        <v>1099</v>
      </c>
      <c r="B1849" s="87">
        <v>2087</v>
      </c>
      <c r="C1849" s="43">
        <v>-8</v>
      </c>
    </row>
    <row r="1850" spans="1:3" x14ac:dyDescent="0.25">
      <c r="A1850" s="43" t="s">
        <v>1098</v>
      </c>
      <c r="B1850" s="87">
        <v>1988.9109999999998</v>
      </c>
      <c r="C1850" s="43">
        <v>-8</v>
      </c>
    </row>
    <row r="1851" spans="1:3" x14ac:dyDescent="0.25">
      <c r="A1851" s="43" t="s">
        <v>1097</v>
      </c>
      <c r="B1851" s="87">
        <v>2185.0889999999999</v>
      </c>
      <c r="C1851" s="43">
        <v>-9</v>
      </c>
    </row>
    <row r="1852" spans="1:3" x14ac:dyDescent="0.25">
      <c r="A1852" s="43" t="s">
        <v>1096</v>
      </c>
      <c r="B1852" s="87">
        <v>2185.0889999999999</v>
      </c>
      <c r="C1852" s="43">
        <v>-9</v>
      </c>
    </row>
    <row r="1853" spans="1:3" x14ac:dyDescent="0.25">
      <c r="A1853" s="43" t="s">
        <v>1095</v>
      </c>
      <c r="B1853" s="87">
        <v>2185.0889999999999</v>
      </c>
      <c r="C1853" s="43">
        <v>-8</v>
      </c>
    </row>
    <row r="1854" spans="1:3" x14ac:dyDescent="0.25">
      <c r="A1854" s="43" t="s">
        <v>1094</v>
      </c>
      <c r="B1854" s="87">
        <v>2087</v>
      </c>
      <c r="C1854" s="43">
        <v>-8</v>
      </c>
    </row>
    <row r="1855" spans="1:3" x14ac:dyDescent="0.25">
      <c r="A1855" s="43" t="s">
        <v>1093</v>
      </c>
      <c r="B1855" s="87">
        <v>2087</v>
      </c>
      <c r="C1855" s="43">
        <v>-8</v>
      </c>
    </row>
    <row r="1856" spans="1:3" x14ac:dyDescent="0.25">
      <c r="A1856" s="43" t="s">
        <v>1092</v>
      </c>
      <c r="B1856" s="87">
        <v>2087</v>
      </c>
      <c r="C1856" s="43">
        <v>-8</v>
      </c>
    </row>
    <row r="1857" spans="1:3" x14ac:dyDescent="0.25">
      <c r="A1857" s="43" t="s">
        <v>1091</v>
      </c>
      <c r="B1857" s="87">
        <v>2087</v>
      </c>
      <c r="C1857" s="43">
        <v>-8</v>
      </c>
    </row>
    <row r="1858" spans="1:3" x14ac:dyDescent="0.25">
      <c r="A1858" s="43" t="s">
        <v>1090</v>
      </c>
      <c r="B1858" s="87">
        <v>2087</v>
      </c>
      <c r="C1858" s="43">
        <v>-8</v>
      </c>
    </row>
    <row r="1859" spans="1:3" x14ac:dyDescent="0.25">
      <c r="A1859" s="43" t="s">
        <v>1089</v>
      </c>
      <c r="B1859" s="87">
        <v>2185.0889999999999</v>
      </c>
      <c r="C1859" s="43">
        <v>-9</v>
      </c>
    </row>
    <row r="1860" spans="1:3" x14ac:dyDescent="0.25">
      <c r="A1860" s="43" t="s">
        <v>1088</v>
      </c>
      <c r="B1860" s="87">
        <v>1988.9109999999998</v>
      </c>
      <c r="C1860" s="43">
        <v>-8</v>
      </c>
    </row>
    <row r="1861" spans="1:3" x14ac:dyDescent="0.25">
      <c r="A1861" s="43" t="s">
        <v>1087</v>
      </c>
      <c r="B1861" s="87">
        <v>1988.9109999999998</v>
      </c>
      <c r="C1861" s="43">
        <v>-8</v>
      </c>
    </row>
    <row r="1862" spans="1:3" x14ac:dyDescent="0.25">
      <c r="A1862" s="43" t="s">
        <v>1086</v>
      </c>
      <c r="B1862" s="87">
        <v>2087</v>
      </c>
      <c r="C1862" s="43">
        <v>-8</v>
      </c>
    </row>
    <row r="1863" spans="1:3" x14ac:dyDescent="0.25">
      <c r="A1863" s="43" t="s">
        <v>1085</v>
      </c>
      <c r="B1863" s="87">
        <v>2087</v>
      </c>
      <c r="C1863" s="43">
        <v>-8</v>
      </c>
    </row>
    <row r="1864" spans="1:3" x14ac:dyDescent="0.25">
      <c r="A1864" s="43" t="s">
        <v>1084</v>
      </c>
      <c r="B1864" s="87">
        <v>1988.9109999999998</v>
      </c>
      <c r="C1864" s="43">
        <v>-8</v>
      </c>
    </row>
    <row r="1865" spans="1:3" x14ac:dyDescent="0.25">
      <c r="A1865" s="43" t="s">
        <v>1083</v>
      </c>
      <c r="B1865" s="87">
        <v>2087</v>
      </c>
      <c r="C1865" s="43">
        <v>-8</v>
      </c>
    </row>
    <row r="1866" spans="1:3" x14ac:dyDescent="0.25">
      <c r="A1866" s="43" t="s">
        <v>1082</v>
      </c>
      <c r="B1866" s="87">
        <v>2281.0909999999999</v>
      </c>
      <c r="C1866" s="43">
        <v>-10</v>
      </c>
    </row>
    <row r="1867" spans="1:3" x14ac:dyDescent="0.25">
      <c r="A1867" s="43" t="s">
        <v>1081</v>
      </c>
      <c r="B1867" s="87">
        <v>2281.0909999999999</v>
      </c>
      <c r="C1867" s="43">
        <v>-9</v>
      </c>
    </row>
    <row r="1868" spans="1:3" x14ac:dyDescent="0.25">
      <c r="A1868" s="43" t="s">
        <v>1080</v>
      </c>
      <c r="B1868" s="87">
        <v>2185.0889999999999</v>
      </c>
      <c r="C1868" s="43">
        <v>-8</v>
      </c>
    </row>
    <row r="1869" spans="1:3" x14ac:dyDescent="0.25">
      <c r="A1869" s="43" t="s">
        <v>1079</v>
      </c>
      <c r="B1869" s="87">
        <v>2087</v>
      </c>
      <c r="C1869" s="43">
        <v>-8</v>
      </c>
    </row>
    <row r="1870" spans="1:3" x14ac:dyDescent="0.25">
      <c r="A1870" s="43" t="s">
        <v>1078</v>
      </c>
      <c r="B1870" s="87">
        <v>2087</v>
      </c>
      <c r="C1870" s="43">
        <v>-8</v>
      </c>
    </row>
    <row r="1871" spans="1:3" x14ac:dyDescent="0.25">
      <c r="A1871" s="43" t="s">
        <v>1077</v>
      </c>
      <c r="B1871" s="87">
        <v>2281.0909999999999</v>
      </c>
      <c r="C1871" s="43">
        <v>-9</v>
      </c>
    </row>
    <row r="1872" spans="1:3" x14ac:dyDescent="0.25">
      <c r="A1872" s="43" t="s">
        <v>1076</v>
      </c>
      <c r="B1872" s="87">
        <v>2087</v>
      </c>
      <c r="C1872" s="43">
        <v>-8</v>
      </c>
    </row>
    <row r="1873" spans="1:3" x14ac:dyDescent="0.25">
      <c r="A1873" s="43" t="s">
        <v>1075</v>
      </c>
      <c r="B1873" s="87">
        <v>1988.9109999999998</v>
      </c>
      <c r="C1873" s="43">
        <v>-8</v>
      </c>
    </row>
    <row r="1874" spans="1:3" x14ac:dyDescent="0.25">
      <c r="A1874" s="43" t="s">
        <v>1074</v>
      </c>
      <c r="B1874" s="87">
        <v>2087</v>
      </c>
      <c r="C1874" s="43">
        <v>-8</v>
      </c>
    </row>
    <row r="1875" spans="1:3" x14ac:dyDescent="0.25">
      <c r="A1875" s="43" t="s">
        <v>1073</v>
      </c>
      <c r="B1875" s="87">
        <v>2087</v>
      </c>
      <c r="C1875" s="43">
        <v>-8</v>
      </c>
    </row>
    <row r="1876" spans="1:3" x14ac:dyDescent="0.25">
      <c r="A1876" s="43" t="s">
        <v>1072</v>
      </c>
      <c r="B1876" s="87">
        <v>2087</v>
      </c>
      <c r="C1876" s="43">
        <v>-8</v>
      </c>
    </row>
    <row r="1877" spans="1:3" x14ac:dyDescent="0.25">
      <c r="A1877" s="43" t="s">
        <v>1071</v>
      </c>
      <c r="B1877" s="87">
        <v>1988.9109999999998</v>
      </c>
      <c r="C1877" s="43">
        <v>-8</v>
      </c>
    </row>
    <row r="1878" spans="1:3" x14ac:dyDescent="0.25">
      <c r="A1878" s="43" t="s">
        <v>1070</v>
      </c>
      <c r="B1878" s="87">
        <v>2185.0889999999999</v>
      </c>
      <c r="C1878" s="43">
        <v>-9</v>
      </c>
    </row>
    <row r="1879" spans="1:3" x14ac:dyDescent="0.25">
      <c r="A1879" s="43" t="s">
        <v>1069</v>
      </c>
      <c r="B1879" s="87">
        <v>2087</v>
      </c>
      <c r="C1879" s="43">
        <v>-8</v>
      </c>
    </row>
    <row r="1880" spans="1:3" x14ac:dyDescent="0.25">
      <c r="A1880" s="43" t="s">
        <v>1068</v>
      </c>
      <c r="B1880" s="87">
        <v>2087</v>
      </c>
      <c r="C1880" s="43">
        <v>-8</v>
      </c>
    </row>
    <row r="1881" spans="1:3" x14ac:dyDescent="0.25">
      <c r="A1881" s="43" t="s">
        <v>1067</v>
      </c>
      <c r="B1881" s="87">
        <v>2087</v>
      </c>
      <c r="C1881" s="43">
        <v>-9</v>
      </c>
    </row>
    <row r="1882" spans="1:3" x14ac:dyDescent="0.25">
      <c r="A1882" s="43" t="s">
        <v>1066</v>
      </c>
      <c r="B1882" s="87">
        <v>2185.0889999999999</v>
      </c>
      <c r="C1882" s="43">
        <v>-8</v>
      </c>
    </row>
    <row r="1883" spans="1:3" x14ac:dyDescent="0.25">
      <c r="A1883" s="43" t="s">
        <v>1065</v>
      </c>
      <c r="B1883" s="87">
        <v>2281.0909999999999</v>
      </c>
      <c r="C1883" s="43">
        <v>-10</v>
      </c>
    </row>
    <row r="1884" spans="1:3" x14ac:dyDescent="0.25">
      <c r="A1884" s="43" t="s">
        <v>1064</v>
      </c>
      <c r="B1884" s="87">
        <v>2790.319</v>
      </c>
      <c r="C1884" s="43">
        <v>-11</v>
      </c>
    </row>
    <row r="1885" spans="1:3" x14ac:dyDescent="0.25">
      <c r="A1885" s="43" t="s">
        <v>1063</v>
      </c>
      <c r="B1885" s="87">
        <v>2087</v>
      </c>
      <c r="C1885" s="43">
        <v>-8</v>
      </c>
    </row>
    <row r="1886" spans="1:3" x14ac:dyDescent="0.25">
      <c r="A1886" s="43" t="s">
        <v>1062</v>
      </c>
      <c r="B1886" s="87">
        <v>2087</v>
      </c>
      <c r="C1886" s="43">
        <v>-8</v>
      </c>
    </row>
    <row r="1887" spans="1:3" x14ac:dyDescent="0.25">
      <c r="A1887" s="43" t="s">
        <v>1061</v>
      </c>
      <c r="B1887" s="87">
        <v>2087</v>
      </c>
      <c r="C1887" s="43">
        <v>-8</v>
      </c>
    </row>
    <row r="1888" spans="1:3" x14ac:dyDescent="0.25">
      <c r="A1888" s="43" t="s">
        <v>1060</v>
      </c>
      <c r="B1888" s="87">
        <v>1988.9109999999998</v>
      </c>
      <c r="C1888" s="43">
        <v>-8</v>
      </c>
    </row>
    <row r="1889" spans="1:3" x14ac:dyDescent="0.25">
      <c r="A1889" s="43" t="s">
        <v>1059</v>
      </c>
      <c r="B1889" s="87">
        <v>2548.2270000000003</v>
      </c>
      <c r="C1889" s="43">
        <v>-11</v>
      </c>
    </row>
    <row r="1890" spans="1:3" x14ac:dyDescent="0.25">
      <c r="A1890" s="43" t="s">
        <v>1058</v>
      </c>
      <c r="B1890" s="87">
        <v>2185.0889999999999</v>
      </c>
      <c r="C1890" s="43">
        <v>-8</v>
      </c>
    </row>
    <row r="1891" spans="1:3" x14ac:dyDescent="0.25">
      <c r="A1891" s="43" t="s">
        <v>1057</v>
      </c>
      <c r="B1891" s="87">
        <v>2087</v>
      </c>
      <c r="C1891" s="43">
        <v>-8</v>
      </c>
    </row>
    <row r="1892" spans="1:3" x14ac:dyDescent="0.25">
      <c r="A1892" s="43" t="s">
        <v>1056</v>
      </c>
      <c r="B1892" s="87">
        <v>2087</v>
      </c>
      <c r="C1892" s="43">
        <v>-8</v>
      </c>
    </row>
    <row r="1893" spans="1:3" x14ac:dyDescent="0.25">
      <c r="A1893" s="43" t="s">
        <v>1055</v>
      </c>
      <c r="B1893" s="87">
        <v>2185.0889999999999</v>
      </c>
      <c r="C1893" s="43">
        <v>-9</v>
      </c>
    </row>
    <row r="1894" spans="1:3" x14ac:dyDescent="0.25">
      <c r="A1894" s="43" t="s">
        <v>1054</v>
      </c>
      <c r="B1894" s="87">
        <v>2185.0889999999999</v>
      </c>
      <c r="C1894" s="43">
        <v>-9</v>
      </c>
    </row>
    <row r="1895" spans="1:3" x14ac:dyDescent="0.25">
      <c r="A1895" s="43" t="s">
        <v>1053</v>
      </c>
      <c r="B1895" s="87">
        <v>2087</v>
      </c>
      <c r="C1895" s="43">
        <v>-8</v>
      </c>
    </row>
    <row r="1896" spans="1:3" x14ac:dyDescent="0.25">
      <c r="A1896" s="43" t="s">
        <v>1052</v>
      </c>
      <c r="B1896" s="87">
        <v>2087</v>
      </c>
      <c r="C1896" s="43">
        <v>-8</v>
      </c>
    </row>
    <row r="1897" spans="1:3" x14ac:dyDescent="0.25">
      <c r="A1897" s="43" t="s">
        <v>1051</v>
      </c>
      <c r="B1897" s="87">
        <v>2087</v>
      </c>
      <c r="C1897" s="43">
        <v>-8</v>
      </c>
    </row>
    <row r="1898" spans="1:3" x14ac:dyDescent="0.25">
      <c r="A1898" s="43" t="s">
        <v>1050</v>
      </c>
      <c r="B1898" s="87">
        <v>2379.1800000000003</v>
      </c>
      <c r="C1898" s="43">
        <v>-10</v>
      </c>
    </row>
    <row r="1899" spans="1:3" x14ac:dyDescent="0.25">
      <c r="A1899" s="43" t="s">
        <v>1049</v>
      </c>
      <c r="B1899" s="87">
        <v>2087</v>
      </c>
      <c r="C1899" s="43">
        <v>-8</v>
      </c>
    </row>
    <row r="1900" spans="1:3" x14ac:dyDescent="0.25">
      <c r="A1900" s="43" t="s">
        <v>1048</v>
      </c>
      <c r="B1900" s="87">
        <v>2185.0889999999999</v>
      </c>
      <c r="C1900" s="43">
        <v>-8</v>
      </c>
    </row>
    <row r="1901" spans="1:3" x14ac:dyDescent="0.25">
      <c r="A1901" s="43" t="s">
        <v>1048</v>
      </c>
      <c r="B1901" s="87">
        <v>2087</v>
      </c>
      <c r="C1901" s="43">
        <v>-8</v>
      </c>
    </row>
    <row r="1902" spans="1:3" x14ac:dyDescent="0.25">
      <c r="A1902" s="43" t="s">
        <v>1047</v>
      </c>
      <c r="B1902" s="87">
        <v>2087</v>
      </c>
      <c r="C1902" s="43">
        <v>-8</v>
      </c>
    </row>
    <row r="1903" spans="1:3" x14ac:dyDescent="0.25">
      <c r="A1903" s="43" t="s">
        <v>1046</v>
      </c>
      <c r="B1903" s="87">
        <v>1892.9090000000001</v>
      </c>
      <c r="C1903" s="43">
        <v>-8</v>
      </c>
    </row>
    <row r="1904" spans="1:3" x14ac:dyDescent="0.25">
      <c r="A1904" s="43" t="s">
        <v>1045</v>
      </c>
      <c r="B1904" s="87">
        <v>2281.0909999999999</v>
      </c>
      <c r="C1904" s="43">
        <v>-10</v>
      </c>
    </row>
    <row r="1905" spans="1:3" x14ac:dyDescent="0.25">
      <c r="A1905" s="43" t="s">
        <v>1045</v>
      </c>
      <c r="B1905" s="87">
        <v>2185.0889999999999</v>
      </c>
      <c r="C1905" s="43">
        <v>-9</v>
      </c>
    </row>
    <row r="1906" spans="1:3" x14ac:dyDescent="0.25">
      <c r="A1906" s="43" t="s">
        <v>1044</v>
      </c>
      <c r="B1906" s="87">
        <v>2379.1800000000003</v>
      </c>
      <c r="C1906" s="43">
        <v>-10</v>
      </c>
    </row>
    <row r="1907" spans="1:3" x14ac:dyDescent="0.25">
      <c r="A1907" s="43" t="s">
        <v>1043</v>
      </c>
      <c r="B1907" s="87">
        <v>2379.1800000000003</v>
      </c>
      <c r="C1907" s="43">
        <v>-10</v>
      </c>
    </row>
    <row r="1908" spans="1:3" x14ac:dyDescent="0.25">
      <c r="A1908" s="43" t="s">
        <v>1042</v>
      </c>
      <c r="B1908" s="87">
        <v>1988.9109999999998</v>
      </c>
      <c r="C1908" s="43">
        <v>-8</v>
      </c>
    </row>
    <row r="1909" spans="1:3" x14ac:dyDescent="0.25">
      <c r="A1909" s="43" t="s">
        <v>1041</v>
      </c>
      <c r="B1909" s="87">
        <v>2087</v>
      </c>
      <c r="C1909" s="43">
        <v>-8</v>
      </c>
    </row>
    <row r="1910" spans="1:3" x14ac:dyDescent="0.25">
      <c r="A1910" s="43" t="s">
        <v>1040</v>
      </c>
      <c r="B1910" s="87">
        <v>2379.1800000000003</v>
      </c>
      <c r="C1910" s="43">
        <v>-10</v>
      </c>
    </row>
    <row r="1911" spans="1:3" x14ac:dyDescent="0.25">
      <c r="A1911" s="43" t="s">
        <v>1039</v>
      </c>
      <c r="B1911" s="87">
        <v>2087</v>
      </c>
      <c r="C1911" s="43">
        <v>-8</v>
      </c>
    </row>
    <row r="1912" spans="1:3" x14ac:dyDescent="0.25">
      <c r="A1912" s="43" t="s">
        <v>1038</v>
      </c>
      <c r="B1912" s="87">
        <v>2548.2270000000003</v>
      </c>
      <c r="C1912" s="43">
        <v>-11</v>
      </c>
    </row>
    <row r="1913" spans="1:3" x14ac:dyDescent="0.25">
      <c r="A1913" s="43" t="s">
        <v>1037</v>
      </c>
      <c r="B1913" s="87">
        <v>2087</v>
      </c>
      <c r="C1913" s="43">
        <v>-8</v>
      </c>
    </row>
    <row r="1914" spans="1:3" x14ac:dyDescent="0.25">
      <c r="A1914" s="43" t="s">
        <v>1036</v>
      </c>
      <c r="B1914" s="87">
        <v>2087</v>
      </c>
      <c r="C1914" s="43">
        <v>-9</v>
      </c>
    </row>
    <row r="1915" spans="1:3" x14ac:dyDescent="0.25">
      <c r="A1915" s="43" t="s">
        <v>1035</v>
      </c>
      <c r="B1915" s="87">
        <v>2548.2270000000003</v>
      </c>
      <c r="C1915" s="43">
        <v>-11</v>
      </c>
    </row>
    <row r="1916" spans="1:3" x14ac:dyDescent="0.25">
      <c r="A1916" s="43" t="s">
        <v>1034</v>
      </c>
      <c r="B1916" s="87">
        <v>2281.0909999999999</v>
      </c>
      <c r="C1916" s="43">
        <v>-10</v>
      </c>
    </row>
    <row r="1917" spans="1:3" x14ac:dyDescent="0.25">
      <c r="A1917" s="43" t="s">
        <v>1033</v>
      </c>
      <c r="B1917" s="87">
        <v>2087</v>
      </c>
      <c r="C1917" s="43">
        <v>-9</v>
      </c>
    </row>
    <row r="1918" spans="1:3" x14ac:dyDescent="0.25">
      <c r="A1918" s="43" t="s">
        <v>1032</v>
      </c>
      <c r="B1918" s="87">
        <v>2548.2270000000003</v>
      </c>
      <c r="C1918" s="43">
        <v>-11</v>
      </c>
    </row>
    <row r="1919" spans="1:3" x14ac:dyDescent="0.25">
      <c r="A1919" s="43" t="s">
        <v>1031</v>
      </c>
      <c r="B1919" s="87">
        <v>2087</v>
      </c>
      <c r="C1919" s="43">
        <v>-8</v>
      </c>
    </row>
    <row r="1920" spans="1:3" x14ac:dyDescent="0.25">
      <c r="A1920" s="43" t="s">
        <v>1030</v>
      </c>
      <c r="B1920" s="87">
        <v>2281.0909999999999</v>
      </c>
      <c r="C1920" s="43">
        <v>-10</v>
      </c>
    </row>
    <row r="1921" spans="1:3" x14ac:dyDescent="0.25">
      <c r="A1921" s="43" t="s">
        <v>1029</v>
      </c>
      <c r="B1921" s="87">
        <v>2185.0889999999999</v>
      </c>
      <c r="C1921" s="43">
        <v>-9</v>
      </c>
    </row>
    <row r="1922" spans="1:3" x14ac:dyDescent="0.25">
      <c r="A1922" s="43" t="s">
        <v>1028</v>
      </c>
      <c r="B1922" s="87">
        <v>2087</v>
      </c>
      <c r="C1922" s="43">
        <v>-8</v>
      </c>
    </row>
    <row r="1923" spans="1:3" x14ac:dyDescent="0.25">
      <c r="A1923" s="43" t="s">
        <v>1027</v>
      </c>
      <c r="B1923" s="87">
        <v>2087</v>
      </c>
      <c r="C1923" s="43">
        <v>-8</v>
      </c>
    </row>
    <row r="1924" spans="1:3" x14ac:dyDescent="0.25">
      <c r="A1924" s="43" t="s">
        <v>1026</v>
      </c>
      <c r="B1924" s="87">
        <v>2087</v>
      </c>
      <c r="C1924" s="43">
        <v>-8</v>
      </c>
    </row>
    <row r="1925" spans="1:3" x14ac:dyDescent="0.25">
      <c r="A1925" s="43" t="s">
        <v>1025</v>
      </c>
      <c r="B1925" s="87">
        <v>2087</v>
      </c>
      <c r="C1925" s="43">
        <v>-8</v>
      </c>
    </row>
    <row r="1926" spans="1:3" x14ac:dyDescent="0.25">
      <c r="A1926" s="43" t="s">
        <v>1024</v>
      </c>
      <c r="B1926" s="87">
        <v>2185.0889999999999</v>
      </c>
      <c r="C1926" s="43">
        <v>-9</v>
      </c>
    </row>
    <row r="1927" spans="1:3" x14ac:dyDescent="0.25">
      <c r="A1927" s="43" t="s">
        <v>1023</v>
      </c>
      <c r="B1927" s="87">
        <v>1988.9109999999998</v>
      </c>
      <c r="C1927" s="43">
        <v>-8</v>
      </c>
    </row>
    <row r="1928" spans="1:3" x14ac:dyDescent="0.25">
      <c r="A1928" s="43" t="s">
        <v>1022</v>
      </c>
      <c r="B1928" s="87">
        <v>2281.0909999999999</v>
      </c>
      <c r="C1928" s="43">
        <v>-9</v>
      </c>
    </row>
    <row r="1929" spans="1:3" x14ac:dyDescent="0.25">
      <c r="A1929" s="43" t="s">
        <v>1021</v>
      </c>
      <c r="B1929" s="87">
        <v>2087</v>
      </c>
      <c r="C1929" s="43">
        <v>-9</v>
      </c>
    </row>
    <row r="1930" spans="1:3" x14ac:dyDescent="0.25">
      <c r="A1930" s="43" t="s">
        <v>1020</v>
      </c>
      <c r="B1930" s="87">
        <v>1988.9109999999998</v>
      </c>
      <c r="C1930" s="43">
        <v>-8</v>
      </c>
    </row>
    <row r="1931" spans="1:3" x14ac:dyDescent="0.25">
      <c r="A1931" s="43" t="s">
        <v>1019</v>
      </c>
      <c r="B1931" s="87">
        <v>2281.0909999999999</v>
      </c>
      <c r="C1931" s="43">
        <v>-10</v>
      </c>
    </row>
    <row r="1932" spans="1:3" x14ac:dyDescent="0.25">
      <c r="A1932" s="43" t="s">
        <v>1018</v>
      </c>
      <c r="B1932" s="87">
        <v>2087</v>
      </c>
      <c r="C1932" s="43">
        <v>-9</v>
      </c>
    </row>
    <row r="1933" spans="1:3" x14ac:dyDescent="0.25">
      <c r="A1933" s="43" t="s">
        <v>1017</v>
      </c>
      <c r="B1933" s="87">
        <v>1988.9109999999998</v>
      </c>
      <c r="C1933" s="43">
        <v>-8</v>
      </c>
    </row>
    <row r="1934" spans="1:3" x14ac:dyDescent="0.25">
      <c r="A1934" s="43" t="s">
        <v>1016</v>
      </c>
      <c r="B1934" s="87">
        <v>1988.9109999999998</v>
      </c>
      <c r="C1934" s="43">
        <v>-8</v>
      </c>
    </row>
    <row r="1935" spans="1:3" x14ac:dyDescent="0.25">
      <c r="A1935" s="43" t="s">
        <v>1015</v>
      </c>
      <c r="B1935" s="87">
        <v>1988.9109999999998</v>
      </c>
      <c r="C1935" s="43">
        <v>-8</v>
      </c>
    </row>
    <row r="1936" spans="1:3" x14ac:dyDescent="0.25">
      <c r="A1936" s="43" t="s">
        <v>1014</v>
      </c>
      <c r="B1936" s="87">
        <v>2087</v>
      </c>
      <c r="C1936" s="43">
        <v>-8</v>
      </c>
    </row>
    <row r="1937" spans="1:3" x14ac:dyDescent="0.25">
      <c r="A1937" s="43" t="s">
        <v>1013</v>
      </c>
      <c r="B1937" s="87">
        <v>2379.1800000000003</v>
      </c>
      <c r="C1937" s="43">
        <v>-10</v>
      </c>
    </row>
    <row r="1938" spans="1:3" x14ac:dyDescent="0.25">
      <c r="A1938" s="43" t="s">
        <v>1012</v>
      </c>
      <c r="B1938" s="87">
        <v>1892.9090000000001</v>
      </c>
      <c r="C1938" s="43">
        <v>-8</v>
      </c>
    </row>
    <row r="1939" spans="1:3" x14ac:dyDescent="0.25">
      <c r="A1939" s="43" t="s">
        <v>1011</v>
      </c>
      <c r="B1939" s="87">
        <v>2087</v>
      </c>
      <c r="C1939" s="43">
        <v>-8</v>
      </c>
    </row>
    <row r="1940" spans="1:3" x14ac:dyDescent="0.25">
      <c r="A1940" s="43" t="s">
        <v>1010</v>
      </c>
      <c r="B1940" s="87">
        <v>2379.1800000000003</v>
      </c>
      <c r="C1940" s="43">
        <v>-10</v>
      </c>
    </row>
    <row r="1941" spans="1:3" x14ac:dyDescent="0.25">
      <c r="A1941" s="43" t="s">
        <v>1009</v>
      </c>
      <c r="B1941" s="87">
        <v>2185.0889999999999</v>
      </c>
      <c r="C1941" s="43">
        <v>-9</v>
      </c>
    </row>
    <row r="1942" spans="1:3" x14ac:dyDescent="0.25">
      <c r="A1942" s="43" t="s">
        <v>1008</v>
      </c>
      <c r="B1942" s="87">
        <v>2185.0889999999999</v>
      </c>
      <c r="C1942" s="43">
        <v>-9</v>
      </c>
    </row>
    <row r="1943" spans="1:3" x14ac:dyDescent="0.25">
      <c r="A1943" s="43" t="s">
        <v>1007</v>
      </c>
      <c r="B1943" s="87">
        <v>2185.0889999999999</v>
      </c>
      <c r="C1943" s="43">
        <v>-9</v>
      </c>
    </row>
    <row r="1944" spans="1:3" x14ac:dyDescent="0.25">
      <c r="A1944" s="43" t="s">
        <v>1006</v>
      </c>
      <c r="B1944" s="87">
        <v>1988.9109999999998</v>
      </c>
      <c r="C1944" s="43">
        <v>-8</v>
      </c>
    </row>
    <row r="1945" spans="1:3" x14ac:dyDescent="0.25">
      <c r="A1945" s="43" t="s">
        <v>1005</v>
      </c>
      <c r="B1945" s="87">
        <v>2185.0889999999999</v>
      </c>
      <c r="C1945" s="43">
        <v>-9</v>
      </c>
    </row>
    <row r="1946" spans="1:3" x14ac:dyDescent="0.25">
      <c r="A1946" s="43" t="s">
        <v>1004</v>
      </c>
      <c r="B1946" s="87">
        <v>2087</v>
      </c>
      <c r="C1946" s="43">
        <v>-8</v>
      </c>
    </row>
    <row r="1947" spans="1:3" x14ac:dyDescent="0.25">
      <c r="A1947" s="43" t="s">
        <v>1003</v>
      </c>
      <c r="B1947" s="87">
        <v>2548.2270000000003</v>
      </c>
      <c r="C1947" s="43">
        <v>-11</v>
      </c>
    </row>
    <row r="1948" spans="1:3" x14ac:dyDescent="0.25">
      <c r="A1948" s="43" t="s">
        <v>1003</v>
      </c>
      <c r="B1948" s="87">
        <v>2281.0909999999999</v>
      </c>
      <c r="C1948" s="43">
        <v>-10</v>
      </c>
    </row>
    <row r="1949" spans="1:3" x14ac:dyDescent="0.25">
      <c r="A1949" s="43" t="s">
        <v>1002</v>
      </c>
      <c r="B1949" s="87">
        <v>2087</v>
      </c>
      <c r="C1949" s="43">
        <v>-8</v>
      </c>
    </row>
    <row r="1950" spans="1:3" x14ac:dyDescent="0.25">
      <c r="A1950" s="43" t="s">
        <v>1001</v>
      </c>
      <c r="B1950" s="87">
        <v>2087</v>
      </c>
      <c r="C1950" s="43">
        <v>-9</v>
      </c>
    </row>
    <row r="1951" spans="1:3" x14ac:dyDescent="0.25">
      <c r="A1951" s="43" t="s">
        <v>1000</v>
      </c>
      <c r="B1951" s="87">
        <v>2281.0909999999999</v>
      </c>
      <c r="C1951" s="43">
        <v>-9</v>
      </c>
    </row>
    <row r="1952" spans="1:3" x14ac:dyDescent="0.25">
      <c r="A1952" s="43" t="s">
        <v>999</v>
      </c>
      <c r="B1952" s="87">
        <v>2790.319</v>
      </c>
      <c r="C1952" s="43">
        <v>-10</v>
      </c>
    </row>
    <row r="1953" spans="1:3" x14ac:dyDescent="0.25">
      <c r="A1953" s="43" t="s">
        <v>998</v>
      </c>
      <c r="B1953" s="87">
        <v>2185.0889999999999</v>
      </c>
      <c r="C1953" s="43">
        <v>-9</v>
      </c>
    </row>
    <row r="1954" spans="1:3" x14ac:dyDescent="0.25">
      <c r="A1954" s="43" t="s">
        <v>997</v>
      </c>
      <c r="B1954" s="87">
        <v>2379.1800000000003</v>
      </c>
      <c r="C1954" s="43">
        <v>-10</v>
      </c>
    </row>
    <row r="1955" spans="1:3" x14ac:dyDescent="0.25">
      <c r="A1955" s="43" t="s">
        <v>996</v>
      </c>
      <c r="B1955" s="87">
        <v>2281.0909999999999</v>
      </c>
      <c r="C1955" s="43">
        <v>-9</v>
      </c>
    </row>
    <row r="1956" spans="1:3" x14ac:dyDescent="0.25">
      <c r="A1956" s="43" t="s">
        <v>995</v>
      </c>
      <c r="B1956" s="87">
        <v>2281.0909999999999</v>
      </c>
      <c r="C1956" s="43">
        <v>-9</v>
      </c>
    </row>
    <row r="1957" spans="1:3" x14ac:dyDescent="0.25">
      <c r="A1957" s="43" t="s">
        <v>994</v>
      </c>
      <c r="B1957" s="87">
        <v>1988.9109999999998</v>
      </c>
      <c r="C1957" s="43">
        <v>-8</v>
      </c>
    </row>
    <row r="1958" spans="1:3" x14ac:dyDescent="0.25">
      <c r="A1958" s="43" t="s">
        <v>993</v>
      </c>
      <c r="B1958" s="87">
        <v>2281.0909999999999</v>
      </c>
      <c r="C1958" s="43">
        <v>-9</v>
      </c>
    </row>
    <row r="1959" spans="1:3" x14ac:dyDescent="0.25">
      <c r="A1959" s="43" t="s">
        <v>992</v>
      </c>
      <c r="B1959" s="87">
        <v>2087</v>
      </c>
      <c r="C1959" s="43">
        <v>-9</v>
      </c>
    </row>
    <row r="1960" spans="1:3" x14ac:dyDescent="0.25">
      <c r="A1960" s="43" t="s">
        <v>991</v>
      </c>
      <c r="B1960" s="87">
        <v>2087</v>
      </c>
      <c r="C1960" s="43">
        <v>-9</v>
      </c>
    </row>
    <row r="1961" spans="1:3" x14ac:dyDescent="0.25">
      <c r="A1961" s="43" t="s">
        <v>990</v>
      </c>
      <c r="B1961" s="87">
        <v>2281.0909999999999</v>
      </c>
      <c r="C1961" s="43">
        <v>-10</v>
      </c>
    </row>
    <row r="1962" spans="1:3" x14ac:dyDescent="0.25">
      <c r="A1962" s="43" t="s">
        <v>989</v>
      </c>
      <c r="B1962" s="87">
        <v>2548.2270000000003</v>
      </c>
      <c r="C1962" s="43">
        <v>-11</v>
      </c>
    </row>
    <row r="1963" spans="1:3" x14ac:dyDescent="0.25">
      <c r="A1963" s="43" t="s">
        <v>988</v>
      </c>
      <c r="B1963" s="87">
        <v>1988.9109999999998</v>
      </c>
      <c r="C1963" s="43">
        <v>-8</v>
      </c>
    </row>
    <row r="1964" spans="1:3" x14ac:dyDescent="0.25">
      <c r="A1964" s="43" t="s">
        <v>987</v>
      </c>
      <c r="B1964" s="87">
        <v>1988.9109999999998</v>
      </c>
      <c r="C1964" s="43">
        <v>-8</v>
      </c>
    </row>
    <row r="1965" spans="1:3" x14ac:dyDescent="0.25">
      <c r="A1965" s="43" t="s">
        <v>986</v>
      </c>
      <c r="B1965" s="87">
        <v>2087</v>
      </c>
      <c r="C1965" s="43">
        <v>-8</v>
      </c>
    </row>
    <row r="1966" spans="1:3" x14ac:dyDescent="0.25">
      <c r="A1966" s="43" t="s">
        <v>985</v>
      </c>
      <c r="B1966" s="87">
        <v>2087</v>
      </c>
      <c r="C1966" s="43">
        <v>-8</v>
      </c>
    </row>
    <row r="1967" spans="1:3" x14ac:dyDescent="0.25">
      <c r="A1967" s="43" t="s">
        <v>984</v>
      </c>
      <c r="B1967" s="87">
        <v>2087</v>
      </c>
      <c r="C1967" s="43">
        <v>-8</v>
      </c>
    </row>
    <row r="1968" spans="1:3" x14ac:dyDescent="0.25">
      <c r="A1968" s="43" t="s">
        <v>983</v>
      </c>
      <c r="B1968" s="87">
        <v>2281.0909999999999</v>
      </c>
      <c r="C1968" s="43">
        <v>-9</v>
      </c>
    </row>
    <row r="1969" spans="1:3" x14ac:dyDescent="0.25">
      <c r="A1969" s="43" t="s">
        <v>982</v>
      </c>
      <c r="B1969" s="87">
        <v>2087</v>
      </c>
      <c r="C1969" s="43">
        <v>-8</v>
      </c>
    </row>
    <row r="1970" spans="1:3" x14ac:dyDescent="0.25">
      <c r="A1970" s="43" t="s">
        <v>981</v>
      </c>
      <c r="B1970" s="87">
        <v>2185.0889999999999</v>
      </c>
      <c r="C1970" s="43">
        <v>-9</v>
      </c>
    </row>
    <row r="1971" spans="1:3" x14ac:dyDescent="0.25">
      <c r="A1971" s="43" t="s">
        <v>980</v>
      </c>
      <c r="B1971" s="87">
        <v>2185.0889999999999</v>
      </c>
      <c r="C1971" s="43">
        <v>-9</v>
      </c>
    </row>
    <row r="1972" spans="1:3" x14ac:dyDescent="0.25">
      <c r="A1972" s="43" t="s">
        <v>979</v>
      </c>
      <c r="B1972" s="87">
        <v>2185.0889999999999</v>
      </c>
      <c r="C1972" s="43">
        <v>-9</v>
      </c>
    </row>
    <row r="1973" spans="1:3" x14ac:dyDescent="0.25">
      <c r="A1973" s="43" t="s">
        <v>978</v>
      </c>
      <c r="B1973" s="87">
        <v>2087</v>
      </c>
      <c r="C1973" s="43">
        <v>-8</v>
      </c>
    </row>
    <row r="1974" spans="1:3" x14ac:dyDescent="0.25">
      <c r="A1974" s="43" t="s">
        <v>977</v>
      </c>
      <c r="B1974" s="87">
        <v>2379.1800000000003</v>
      </c>
      <c r="C1974" s="43">
        <v>-10</v>
      </c>
    </row>
    <row r="1975" spans="1:3" x14ac:dyDescent="0.25">
      <c r="A1975" s="43" t="s">
        <v>976</v>
      </c>
      <c r="B1975" s="87">
        <v>2087</v>
      </c>
      <c r="C1975" s="43">
        <v>-8</v>
      </c>
    </row>
    <row r="1976" spans="1:3" x14ac:dyDescent="0.25">
      <c r="A1976" s="43" t="s">
        <v>975</v>
      </c>
      <c r="B1976" s="87">
        <v>2379.1800000000003</v>
      </c>
      <c r="C1976" s="43">
        <v>-10</v>
      </c>
    </row>
    <row r="1977" spans="1:3" x14ac:dyDescent="0.25">
      <c r="A1977" s="43" t="s">
        <v>974</v>
      </c>
      <c r="B1977" s="87">
        <v>2281.0909999999999</v>
      </c>
      <c r="C1977" s="43">
        <v>-9</v>
      </c>
    </row>
    <row r="1978" spans="1:3" x14ac:dyDescent="0.25">
      <c r="A1978" s="43" t="s">
        <v>973</v>
      </c>
      <c r="B1978" s="87">
        <v>2379.1800000000003</v>
      </c>
      <c r="C1978" s="43">
        <v>-10</v>
      </c>
    </row>
    <row r="1979" spans="1:3" x14ac:dyDescent="0.25">
      <c r="A1979" s="43" t="s">
        <v>972</v>
      </c>
      <c r="B1979" s="87">
        <v>2087</v>
      </c>
      <c r="C1979" s="43">
        <v>-8</v>
      </c>
    </row>
    <row r="1980" spans="1:3" x14ac:dyDescent="0.25">
      <c r="A1980" s="43" t="s">
        <v>971</v>
      </c>
      <c r="B1980" s="87">
        <v>2087</v>
      </c>
      <c r="C1980" s="43">
        <v>-8</v>
      </c>
    </row>
    <row r="1981" spans="1:3" x14ac:dyDescent="0.25">
      <c r="A1981" s="43" t="s">
        <v>970</v>
      </c>
      <c r="B1981" s="87">
        <v>2281.0909999999999</v>
      </c>
      <c r="C1981" s="43">
        <v>-10</v>
      </c>
    </row>
    <row r="1982" spans="1:3" x14ac:dyDescent="0.25">
      <c r="A1982" s="43" t="s">
        <v>969</v>
      </c>
      <c r="B1982" s="87">
        <v>2185.0889999999999</v>
      </c>
      <c r="C1982" s="43">
        <v>-9</v>
      </c>
    </row>
    <row r="1983" spans="1:3" x14ac:dyDescent="0.25">
      <c r="A1983" s="43" t="s">
        <v>968</v>
      </c>
      <c r="B1983" s="87">
        <v>2185.0889999999999</v>
      </c>
      <c r="C1983" s="43">
        <v>-9</v>
      </c>
    </row>
    <row r="1984" spans="1:3" x14ac:dyDescent="0.25">
      <c r="A1984" s="43" t="s">
        <v>967</v>
      </c>
      <c r="B1984" s="87">
        <v>1988.9109999999998</v>
      </c>
      <c r="C1984" s="43">
        <v>-8</v>
      </c>
    </row>
    <row r="1985" spans="1:3" x14ac:dyDescent="0.25">
      <c r="A1985" s="43" t="s">
        <v>966</v>
      </c>
      <c r="B1985" s="87">
        <v>2087</v>
      </c>
      <c r="C1985" s="43">
        <v>-9</v>
      </c>
    </row>
    <row r="1986" spans="1:3" x14ac:dyDescent="0.25">
      <c r="A1986" s="43" t="s">
        <v>965</v>
      </c>
      <c r="B1986" s="87">
        <v>1892.9090000000001</v>
      </c>
      <c r="C1986" s="43">
        <v>-7</v>
      </c>
    </row>
    <row r="1987" spans="1:3" x14ac:dyDescent="0.25">
      <c r="A1987" s="43" t="s">
        <v>965</v>
      </c>
      <c r="B1987" s="87">
        <v>1892.9090000000001</v>
      </c>
      <c r="C1987" s="43">
        <v>-7</v>
      </c>
    </row>
    <row r="1988" spans="1:3" x14ac:dyDescent="0.25">
      <c r="A1988" s="43" t="s">
        <v>964</v>
      </c>
      <c r="B1988" s="87">
        <v>2281.0909999999999</v>
      </c>
      <c r="C1988" s="43">
        <v>-9</v>
      </c>
    </row>
    <row r="1989" spans="1:3" x14ac:dyDescent="0.25">
      <c r="A1989" s="43" t="s">
        <v>963</v>
      </c>
      <c r="B1989" s="87">
        <v>2185.0889999999999</v>
      </c>
      <c r="C1989" s="43">
        <v>-9</v>
      </c>
    </row>
    <row r="1990" spans="1:3" x14ac:dyDescent="0.25">
      <c r="A1990" s="43" t="s">
        <v>962</v>
      </c>
      <c r="B1990" s="87">
        <v>2087</v>
      </c>
      <c r="C1990" s="43">
        <v>-8</v>
      </c>
    </row>
    <row r="1991" spans="1:3" x14ac:dyDescent="0.25">
      <c r="A1991" s="43" t="s">
        <v>961</v>
      </c>
      <c r="B1991" s="87">
        <v>1988.9109999999998</v>
      </c>
      <c r="C1991" s="43">
        <v>-8</v>
      </c>
    </row>
    <row r="1992" spans="1:3" x14ac:dyDescent="0.25">
      <c r="A1992" s="43" t="s">
        <v>960</v>
      </c>
      <c r="B1992" s="87">
        <v>2185.0889999999999</v>
      </c>
      <c r="C1992" s="43">
        <v>-9</v>
      </c>
    </row>
    <row r="1993" spans="1:3" x14ac:dyDescent="0.25">
      <c r="A1993" s="43" t="s">
        <v>959</v>
      </c>
      <c r="B1993" s="87">
        <v>2087</v>
      </c>
      <c r="C1993" s="43">
        <v>-8</v>
      </c>
    </row>
    <row r="1994" spans="1:3" x14ac:dyDescent="0.25">
      <c r="A1994" s="43" t="s">
        <v>958</v>
      </c>
      <c r="B1994" s="87">
        <v>2087</v>
      </c>
      <c r="C1994" s="43">
        <v>-8</v>
      </c>
    </row>
    <row r="1995" spans="1:3" x14ac:dyDescent="0.25">
      <c r="A1995" s="43" t="s">
        <v>957</v>
      </c>
      <c r="B1995" s="87">
        <v>2087</v>
      </c>
      <c r="C1995" s="43">
        <v>-8</v>
      </c>
    </row>
    <row r="1996" spans="1:3" x14ac:dyDescent="0.25">
      <c r="A1996" s="43" t="s">
        <v>956</v>
      </c>
      <c r="B1996" s="87">
        <v>2548.2270000000003</v>
      </c>
      <c r="C1996" s="43">
        <v>-11</v>
      </c>
    </row>
    <row r="1997" spans="1:3" x14ac:dyDescent="0.25">
      <c r="A1997" s="43" t="s">
        <v>955</v>
      </c>
      <c r="B1997" s="87">
        <v>2790.319</v>
      </c>
      <c r="C1997" s="43">
        <v>-11</v>
      </c>
    </row>
    <row r="1998" spans="1:3" x14ac:dyDescent="0.25">
      <c r="A1998" s="43" t="s">
        <v>954</v>
      </c>
      <c r="B1998" s="87">
        <v>2548.2270000000003</v>
      </c>
      <c r="C1998" s="43">
        <v>-11</v>
      </c>
    </row>
    <row r="1999" spans="1:3" x14ac:dyDescent="0.25">
      <c r="A1999" s="43" t="s">
        <v>953</v>
      </c>
      <c r="B1999" s="87">
        <v>1988.9109999999998</v>
      </c>
      <c r="C1999" s="43">
        <v>-8</v>
      </c>
    </row>
    <row r="2000" spans="1:3" x14ac:dyDescent="0.25">
      <c r="A2000" s="43" t="s">
        <v>952</v>
      </c>
      <c r="B2000" s="87">
        <v>2185.0889999999999</v>
      </c>
      <c r="C2000" s="43">
        <v>-8</v>
      </c>
    </row>
    <row r="2001" spans="1:3" x14ac:dyDescent="0.25">
      <c r="A2001" s="43" t="s">
        <v>951</v>
      </c>
      <c r="B2001" s="87">
        <v>1988.9109999999998</v>
      </c>
      <c r="C2001" s="43">
        <v>-8</v>
      </c>
    </row>
    <row r="2002" spans="1:3" x14ac:dyDescent="0.25">
      <c r="A2002" s="43" t="s">
        <v>950</v>
      </c>
      <c r="B2002" s="87">
        <v>2087</v>
      </c>
      <c r="C2002" s="43">
        <v>-8</v>
      </c>
    </row>
    <row r="2003" spans="1:3" x14ac:dyDescent="0.25">
      <c r="A2003" s="43" t="s">
        <v>949</v>
      </c>
      <c r="B2003" s="87">
        <v>2548.2270000000003</v>
      </c>
      <c r="C2003" s="43">
        <v>-11</v>
      </c>
    </row>
    <row r="2004" spans="1:3" x14ac:dyDescent="0.25">
      <c r="A2004" s="43" t="s">
        <v>948</v>
      </c>
      <c r="B2004" s="87">
        <v>2281.0909999999999</v>
      </c>
      <c r="C2004" s="43">
        <v>-9</v>
      </c>
    </row>
    <row r="2005" spans="1:3" x14ac:dyDescent="0.25">
      <c r="A2005" s="43" t="s">
        <v>947</v>
      </c>
      <c r="B2005" s="87">
        <v>2185.0889999999999</v>
      </c>
      <c r="C2005" s="43">
        <v>-9</v>
      </c>
    </row>
    <row r="2006" spans="1:3" x14ac:dyDescent="0.25">
      <c r="A2006" s="43" t="s">
        <v>946</v>
      </c>
      <c r="B2006" s="87">
        <v>2379.1800000000003</v>
      </c>
      <c r="C2006" s="43">
        <v>-10</v>
      </c>
    </row>
    <row r="2007" spans="1:3" x14ac:dyDescent="0.25">
      <c r="A2007" s="43" t="s">
        <v>945</v>
      </c>
      <c r="B2007" s="87">
        <v>1988.9109999999998</v>
      </c>
      <c r="C2007" s="43">
        <v>-8</v>
      </c>
    </row>
    <row r="2008" spans="1:3" x14ac:dyDescent="0.25">
      <c r="A2008" s="43" t="s">
        <v>944</v>
      </c>
      <c r="B2008" s="87">
        <v>1988.9109999999998</v>
      </c>
      <c r="C2008" s="43">
        <v>-8</v>
      </c>
    </row>
    <row r="2009" spans="1:3" x14ac:dyDescent="0.25">
      <c r="A2009" s="43" t="s">
        <v>943</v>
      </c>
      <c r="B2009" s="87">
        <v>2281.0909999999999</v>
      </c>
      <c r="C2009" s="43">
        <v>-9</v>
      </c>
    </row>
    <row r="2010" spans="1:3" x14ac:dyDescent="0.25">
      <c r="A2010" s="43" t="s">
        <v>942</v>
      </c>
      <c r="B2010" s="87">
        <v>2185.0889999999999</v>
      </c>
      <c r="C2010" s="43">
        <v>-9</v>
      </c>
    </row>
    <row r="2011" spans="1:3" x14ac:dyDescent="0.25">
      <c r="A2011" s="43" t="s">
        <v>941</v>
      </c>
      <c r="B2011" s="87">
        <v>2185.0889999999999</v>
      </c>
      <c r="C2011" s="43">
        <v>-8</v>
      </c>
    </row>
    <row r="2012" spans="1:3" x14ac:dyDescent="0.25">
      <c r="A2012" s="43" t="s">
        <v>940</v>
      </c>
      <c r="B2012" s="87">
        <v>2087</v>
      </c>
      <c r="C2012" s="43">
        <v>-8</v>
      </c>
    </row>
    <row r="2013" spans="1:3" x14ac:dyDescent="0.25">
      <c r="A2013" s="43" t="s">
        <v>939</v>
      </c>
      <c r="B2013" s="87">
        <v>2548.2270000000003</v>
      </c>
      <c r="C2013" s="43">
        <v>-10</v>
      </c>
    </row>
    <row r="2014" spans="1:3" x14ac:dyDescent="0.25">
      <c r="A2014" s="43" t="s">
        <v>938</v>
      </c>
      <c r="B2014" s="87">
        <v>2185.0889999999999</v>
      </c>
      <c r="C2014" s="43">
        <v>-9</v>
      </c>
    </row>
    <row r="2015" spans="1:3" x14ac:dyDescent="0.25">
      <c r="A2015" s="43" t="s">
        <v>937</v>
      </c>
      <c r="B2015" s="87">
        <v>2281.0909999999999</v>
      </c>
      <c r="C2015" s="43">
        <v>-9</v>
      </c>
    </row>
    <row r="2016" spans="1:3" x14ac:dyDescent="0.25">
      <c r="A2016" s="43" t="s">
        <v>936</v>
      </c>
      <c r="B2016" s="87">
        <v>2790.319</v>
      </c>
      <c r="C2016" s="43">
        <v>-11</v>
      </c>
    </row>
    <row r="2017" spans="1:3" x14ac:dyDescent="0.25">
      <c r="A2017" s="43" t="s">
        <v>935</v>
      </c>
      <c r="B2017" s="87">
        <v>2185.0889999999999</v>
      </c>
      <c r="C2017" s="43">
        <v>-9</v>
      </c>
    </row>
    <row r="2018" spans="1:3" x14ac:dyDescent="0.25">
      <c r="A2018" s="43" t="s">
        <v>934</v>
      </c>
      <c r="B2018" s="87">
        <v>2185.0889999999999</v>
      </c>
      <c r="C2018" s="43">
        <v>-9</v>
      </c>
    </row>
    <row r="2019" spans="1:3" x14ac:dyDescent="0.25">
      <c r="A2019" s="43" t="s">
        <v>933</v>
      </c>
      <c r="B2019" s="87">
        <v>2185.0889999999999</v>
      </c>
      <c r="C2019" s="43">
        <v>-9</v>
      </c>
    </row>
    <row r="2020" spans="1:3" x14ac:dyDescent="0.25">
      <c r="A2020" s="43" t="s">
        <v>932</v>
      </c>
      <c r="B2020" s="87">
        <v>2185.0889999999999</v>
      </c>
      <c r="C2020" s="43">
        <v>-8</v>
      </c>
    </row>
    <row r="2021" spans="1:3" x14ac:dyDescent="0.25">
      <c r="A2021" s="43" t="s">
        <v>931</v>
      </c>
      <c r="B2021" s="87">
        <v>2548.2270000000003</v>
      </c>
      <c r="C2021" s="43">
        <v>-11</v>
      </c>
    </row>
    <row r="2022" spans="1:3" x14ac:dyDescent="0.25">
      <c r="A2022" s="43" t="s">
        <v>930</v>
      </c>
      <c r="B2022" s="87">
        <v>2379.1800000000003</v>
      </c>
      <c r="C2022" s="43">
        <v>-11</v>
      </c>
    </row>
    <row r="2023" spans="1:3" x14ac:dyDescent="0.25">
      <c r="A2023" s="43" t="s">
        <v>929</v>
      </c>
      <c r="B2023" s="87">
        <v>2087</v>
      </c>
      <c r="C2023" s="43">
        <v>-8</v>
      </c>
    </row>
    <row r="2024" spans="1:3" x14ac:dyDescent="0.25">
      <c r="A2024" s="43" t="s">
        <v>928</v>
      </c>
      <c r="B2024" s="87">
        <v>2087</v>
      </c>
      <c r="C2024" s="43">
        <v>-9</v>
      </c>
    </row>
    <row r="2025" spans="1:3" x14ac:dyDescent="0.25">
      <c r="A2025" s="43" t="s">
        <v>927</v>
      </c>
      <c r="B2025" s="87">
        <v>2087</v>
      </c>
      <c r="C2025" s="43">
        <v>-8</v>
      </c>
    </row>
    <row r="2026" spans="1:3" x14ac:dyDescent="0.25">
      <c r="A2026" s="43" t="s">
        <v>926</v>
      </c>
      <c r="B2026" s="87">
        <v>1988.9109999999998</v>
      </c>
      <c r="C2026" s="43">
        <v>-8</v>
      </c>
    </row>
    <row r="2027" spans="1:3" x14ac:dyDescent="0.25">
      <c r="A2027" s="43" t="s">
        <v>925</v>
      </c>
      <c r="B2027" s="87">
        <v>2087</v>
      </c>
      <c r="C2027" s="43">
        <v>-8</v>
      </c>
    </row>
    <row r="2028" spans="1:3" x14ac:dyDescent="0.25">
      <c r="A2028" s="43" t="s">
        <v>924</v>
      </c>
      <c r="B2028" s="87">
        <v>2087</v>
      </c>
      <c r="C2028" s="43">
        <v>-8</v>
      </c>
    </row>
    <row r="2029" spans="1:3" x14ac:dyDescent="0.25">
      <c r="A2029" s="43" t="s">
        <v>923</v>
      </c>
      <c r="B2029" s="87">
        <v>2281.0909999999999</v>
      </c>
      <c r="C2029" s="43">
        <v>-9</v>
      </c>
    </row>
    <row r="2030" spans="1:3" x14ac:dyDescent="0.25">
      <c r="A2030" s="43" t="s">
        <v>922</v>
      </c>
      <c r="B2030" s="87">
        <v>2087</v>
      </c>
      <c r="C2030" s="43">
        <v>-8</v>
      </c>
    </row>
    <row r="2031" spans="1:3" x14ac:dyDescent="0.25">
      <c r="A2031" s="43" t="s">
        <v>921</v>
      </c>
      <c r="B2031" s="87">
        <v>2281.0909999999999</v>
      </c>
      <c r="C2031" s="43">
        <v>-10</v>
      </c>
    </row>
    <row r="2032" spans="1:3" x14ac:dyDescent="0.25">
      <c r="A2032" s="43" t="s">
        <v>920</v>
      </c>
      <c r="B2032" s="87">
        <v>2379.1800000000003</v>
      </c>
      <c r="C2032" s="43">
        <v>-10</v>
      </c>
    </row>
    <row r="2033" spans="1:3" x14ac:dyDescent="0.25">
      <c r="A2033" s="43" t="s">
        <v>919</v>
      </c>
      <c r="B2033" s="87">
        <v>2790.319</v>
      </c>
      <c r="C2033" s="43">
        <v>-12</v>
      </c>
    </row>
    <row r="2034" spans="1:3" x14ac:dyDescent="0.25">
      <c r="A2034" s="43" t="s">
        <v>918</v>
      </c>
      <c r="B2034" s="87">
        <v>2087</v>
      </c>
      <c r="C2034" s="43">
        <v>-8</v>
      </c>
    </row>
    <row r="2035" spans="1:3" x14ac:dyDescent="0.25">
      <c r="A2035" s="43" t="s">
        <v>917</v>
      </c>
      <c r="B2035" s="87">
        <v>2379.1800000000003</v>
      </c>
      <c r="C2035" s="43">
        <v>-10</v>
      </c>
    </row>
    <row r="2036" spans="1:3" x14ac:dyDescent="0.25">
      <c r="A2036" s="43" t="s">
        <v>916</v>
      </c>
      <c r="B2036" s="87">
        <v>2790.319</v>
      </c>
      <c r="C2036" s="43">
        <v>-10</v>
      </c>
    </row>
    <row r="2037" spans="1:3" x14ac:dyDescent="0.25">
      <c r="A2037" s="43" t="s">
        <v>915</v>
      </c>
      <c r="B2037" s="87">
        <v>2961.453</v>
      </c>
      <c r="C2037" s="43">
        <v>-12</v>
      </c>
    </row>
    <row r="2038" spans="1:3" x14ac:dyDescent="0.25">
      <c r="A2038" s="43" t="s">
        <v>914</v>
      </c>
      <c r="B2038" s="87">
        <v>2185.0889999999999</v>
      </c>
      <c r="C2038" s="43">
        <v>-8</v>
      </c>
    </row>
    <row r="2039" spans="1:3" x14ac:dyDescent="0.25">
      <c r="A2039" s="43" t="s">
        <v>913</v>
      </c>
      <c r="B2039" s="87">
        <v>2185.0889999999999</v>
      </c>
      <c r="C2039" s="43">
        <v>-9</v>
      </c>
    </row>
    <row r="2040" spans="1:3" x14ac:dyDescent="0.25">
      <c r="A2040" s="43" t="s">
        <v>912</v>
      </c>
      <c r="B2040" s="87">
        <v>1892.9090000000001</v>
      </c>
      <c r="C2040" s="43">
        <v>-8</v>
      </c>
    </row>
    <row r="2041" spans="1:3" x14ac:dyDescent="0.25">
      <c r="A2041" s="43" t="s">
        <v>911</v>
      </c>
      <c r="B2041" s="87">
        <v>1988.9109999999998</v>
      </c>
      <c r="C2041" s="43">
        <v>-8</v>
      </c>
    </row>
    <row r="2042" spans="1:3" x14ac:dyDescent="0.25">
      <c r="A2042" s="43" t="s">
        <v>910</v>
      </c>
      <c r="B2042" s="87">
        <v>2281.0909999999999</v>
      </c>
      <c r="C2042" s="43">
        <v>-9</v>
      </c>
    </row>
    <row r="2043" spans="1:3" x14ac:dyDescent="0.25">
      <c r="A2043" s="43" t="s">
        <v>909</v>
      </c>
      <c r="B2043" s="87">
        <v>2185.0889999999999</v>
      </c>
      <c r="C2043" s="43">
        <v>-8</v>
      </c>
    </row>
    <row r="2044" spans="1:3" x14ac:dyDescent="0.25">
      <c r="A2044" s="43" t="s">
        <v>908</v>
      </c>
      <c r="B2044" s="87">
        <v>1988.9109999999998</v>
      </c>
      <c r="C2044" s="43">
        <v>-8</v>
      </c>
    </row>
    <row r="2045" spans="1:3" x14ac:dyDescent="0.25">
      <c r="A2045" s="43" t="s">
        <v>907</v>
      </c>
      <c r="B2045" s="87">
        <v>1988.9109999999998</v>
      </c>
      <c r="C2045" s="43">
        <v>-8</v>
      </c>
    </row>
    <row r="2046" spans="1:3" x14ac:dyDescent="0.25">
      <c r="A2046" s="43" t="s">
        <v>906</v>
      </c>
      <c r="B2046" s="87">
        <v>1988.9109999999998</v>
      </c>
      <c r="C2046" s="43">
        <v>-8</v>
      </c>
    </row>
    <row r="2047" spans="1:3" x14ac:dyDescent="0.25">
      <c r="A2047" s="43" t="s">
        <v>905</v>
      </c>
      <c r="B2047" s="87">
        <v>2185.0889999999999</v>
      </c>
      <c r="C2047" s="43">
        <v>-9</v>
      </c>
    </row>
    <row r="2048" spans="1:3" x14ac:dyDescent="0.25">
      <c r="A2048" s="43" t="s">
        <v>904</v>
      </c>
      <c r="B2048" s="87">
        <v>2379.1800000000003</v>
      </c>
      <c r="C2048" s="43">
        <v>-10</v>
      </c>
    </row>
    <row r="2049" spans="1:3" x14ac:dyDescent="0.25">
      <c r="A2049" s="43" t="s">
        <v>903</v>
      </c>
      <c r="B2049" s="87">
        <v>2379.1800000000003</v>
      </c>
      <c r="C2049" s="43">
        <v>-10</v>
      </c>
    </row>
    <row r="2050" spans="1:3" x14ac:dyDescent="0.25">
      <c r="A2050" s="43" t="s">
        <v>902</v>
      </c>
      <c r="B2050" s="87">
        <v>2379.1800000000003</v>
      </c>
      <c r="C2050" s="43">
        <v>-10</v>
      </c>
    </row>
    <row r="2051" spans="1:3" x14ac:dyDescent="0.25">
      <c r="A2051" s="43" t="s">
        <v>901</v>
      </c>
      <c r="B2051" s="87">
        <v>2087</v>
      </c>
      <c r="C2051" s="43">
        <v>-8</v>
      </c>
    </row>
    <row r="2052" spans="1:3" x14ac:dyDescent="0.25">
      <c r="A2052" s="43" t="s">
        <v>900</v>
      </c>
      <c r="B2052" s="87">
        <v>2281.0909999999999</v>
      </c>
      <c r="C2052" s="43">
        <v>-9</v>
      </c>
    </row>
    <row r="2053" spans="1:3" x14ac:dyDescent="0.25">
      <c r="A2053" s="43" t="s">
        <v>899</v>
      </c>
      <c r="B2053" s="87">
        <v>2087</v>
      </c>
      <c r="C2053" s="43">
        <v>-8</v>
      </c>
    </row>
    <row r="2054" spans="1:3" x14ac:dyDescent="0.25">
      <c r="A2054" s="43" t="s">
        <v>898</v>
      </c>
      <c r="B2054" s="87">
        <v>2087</v>
      </c>
      <c r="C2054" s="43">
        <v>-9</v>
      </c>
    </row>
    <row r="2055" spans="1:3" x14ac:dyDescent="0.25">
      <c r="A2055" s="43" t="s">
        <v>897</v>
      </c>
      <c r="B2055" s="87">
        <v>2087</v>
      </c>
      <c r="C2055" s="43">
        <v>-8</v>
      </c>
    </row>
    <row r="2056" spans="1:3" x14ac:dyDescent="0.25">
      <c r="A2056" s="43" t="s">
        <v>896</v>
      </c>
      <c r="B2056" s="87">
        <v>1988.9109999999998</v>
      </c>
      <c r="C2056" s="43">
        <v>-8</v>
      </c>
    </row>
    <row r="2057" spans="1:3" x14ac:dyDescent="0.25">
      <c r="A2057" s="43" t="s">
        <v>895</v>
      </c>
      <c r="B2057" s="87">
        <v>2087</v>
      </c>
      <c r="C2057" s="43">
        <v>-8</v>
      </c>
    </row>
    <row r="2058" spans="1:3" x14ac:dyDescent="0.25">
      <c r="A2058" s="43" t="s">
        <v>894</v>
      </c>
      <c r="B2058" s="87">
        <v>2087</v>
      </c>
      <c r="C2058" s="43">
        <v>-8</v>
      </c>
    </row>
    <row r="2059" spans="1:3" x14ac:dyDescent="0.25">
      <c r="A2059" s="43" t="s">
        <v>893</v>
      </c>
      <c r="B2059" s="87">
        <v>2281.0909999999999</v>
      </c>
      <c r="C2059" s="43">
        <v>-10</v>
      </c>
    </row>
    <row r="2060" spans="1:3" x14ac:dyDescent="0.25">
      <c r="A2060" s="43" t="s">
        <v>892</v>
      </c>
      <c r="B2060" s="87">
        <v>2185.0889999999999</v>
      </c>
      <c r="C2060" s="43">
        <v>-9</v>
      </c>
    </row>
    <row r="2061" spans="1:3" x14ac:dyDescent="0.25">
      <c r="A2061" s="43" t="s">
        <v>891</v>
      </c>
      <c r="B2061" s="87">
        <v>2087</v>
      </c>
      <c r="C2061" s="43">
        <v>-8</v>
      </c>
    </row>
    <row r="2062" spans="1:3" x14ac:dyDescent="0.25">
      <c r="A2062" s="43" t="s">
        <v>890</v>
      </c>
      <c r="B2062" s="87">
        <v>2087</v>
      </c>
      <c r="C2062" s="43">
        <v>-8</v>
      </c>
    </row>
    <row r="2063" spans="1:3" x14ac:dyDescent="0.25">
      <c r="A2063" s="43" t="s">
        <v>889</v>
      </c>
      <c r="B2063" s="87">
        <v>2185.0889999999999</v>
      </c>
      <c r="C2063" s="43">
        <v>-9</v>
      </c>
    </row>
    <row r="2064" spans="1:3" x14ac:dyDescent="0.25">
      <c r="A2064" s="43" t="s">
        <v>888</v>
      </c>
      <c r="B2064" s="87">
        <v>2790.319</v>
      </c>
      <c r="C2064" s="43">
        <v>-10</v>
      </c>
    </row>
    <row r="2065" spans="1:3" x14ac:dyDescent="0.25">
      <c r="A2065" s="43" t="s">
        <v>887</v>
      </c>
      <c r="B2065" s="87">
        <v>2185.0889999999999</v>
      </c>
      <c r="C2065" s="43">
        <v>-9</v>
      </c>
    </row>
    <row r="2066" spans="1:3" x14ac:dyDescent="0.25">
      <c r="A2066" s="43" t="s">
        <v>886</v>
      </c>
      <c r="B2066" s="87">
        <v>2281.0909999999999</v>
      </c>
      <c r="C2066" s="43">
        <v>-10</v>
      </c>
    </row>
    <row r="2067" spans="1:3" x14ac:dyDescent="0.25">
      <c r="A2067" s="43" t="s">
        <v>885</v>
      </c>
      <c r="B2067" s="87">
        <v>2087</v>
      </c>
      <c r="C2067" s="43">
        <v>-8</v>
      </c>
    </row>
    <row r="2068" spans="1:3" x14ac:dyDescent="0.25">
      <c r="A2068" s="43" t="s">
        <v>884</v>
      </c>
      <c r="B2068" s="87">
        <v>2087</v>
      </c>
      <c r="C2068" s="43">
        <v>-8</v>
      </c>
    </row>
    <row r="2069" spans="1:3" x14ac:dyDescent="0.25">
      <c r="A2069" s="43" t="s">
        <v>883</v>
      </c>
      <c r="B2069" s="87">
        <v>2185.0889999999999</v>
      </c>
      <c r="C2069" s="43">
        <v>-9</v>
      </c>
    </row>
    <row r="2070" spans="1:3" x14ac:dyDescent="0.25">
      <c r="A2070" s="43" t="s">
        <v>882</v>
      </c>
      <c r="B2070" s="87">
        <v>2379.1800000000003</v>
      </c>
      <c r="C2070" s="43">
        <v>-10</v>
      </c>
    </row>
    <row r="2071" spans="1:3" x14ac:dyDescent="0.25">
      <c r="A2071" s="43" t="s">
        <v>881</v>
      </c>
      <c r="B2071" s="87">
        <v>2379.1800000000003</v>
      </c>
      <c r="C2071" s="43">
        <v>-10</v>
      </c>
    </row>
    <row r="2072" spans="1:3" x14ac:dyDescent="0.25">
      <c r="A2072" s="43" t="s">
        <v>880</v>
      </c>
      <c r="B2072" s="87">
        <v>2185.0889999999999</v>
      </c>
      <c r="C2072" s="43">
        <v>-9</v>
      </c>
    </row>
    <row r="2073" spans="1:3" x14ac:dyDescent="0.25">
      <c r="A2073" s="43" t="s">
        <v>879</v>
      </c>
      <c r="B2073" s="87">
        <v>2087</v>
      </c>
      <c r="C2073" s="43">
        <v>-9</v>
      </c>
    </row>
    <row r="2074" spans="1:3" x14ac:dyDescent="0.25">
      <c r="A2074" s="43" t="s">
        <v>878</v>
      </c>
      <c r="B2074" s="87">
        <v>2379.1800000000003</v>
      </c>
      <c r="C2074" s="43">
        <v>-10</v>
      </c>
    </row>
    <row r="2075" spans="1:3" x14ac:dyDescent="0.25">
      <c r="A2075" s="43" t="s">
        <v>877</v>
      </c>
      <c r="B2075" s="87">
        <v>2087</v>
      </c>
      <c r="C2075" s="43">
        <v>-8</v>
      </c>
    </row>
    <row r="2076" spans="1:3" x14ac:dyDescent="0.25">
      <c r="A2076" s="43" t="s">
        <v>876</v>
      </c>
      <c r="B2076" s="87">
        <v>1988.9109999999998</v>
      </c>
      <c r="C2076" s="43">
        <v>-8</v>
      </c>
    </row>
    <row r="2077" spans="1:3" x14ac:dyDescent="0.25">
      <c r="A2077" s="43" t="s">
        <v>875</v>
      </c>
      <c r="B2077" s="87">
        <v>2379.1800000000003</v>
      </c>
      <c r="C2077" s="43">
        <v>-10</v>
      </c>
    </row>
    <row r="2078" spans="1:3" x14ac:dyDescent="0.25">
      <c r="A2078" s="43" t="s">
        <v>874</v>
      </c>
      <c r="B2078" s="87">
        <v>2087</v>
      </c>
      <c r="C2078" s="43">
        <v>-8</v>
      </c>
    </row>
    <row r="2079" spans="1:3" x14ac:dyDescent="0.25">
      <c r="A2079" s="43" t="s">
        <v>873</v>
      </c>
      <c r="B2079" s="87">
        <v>1988.9109999999998</v>
      </c>
      <c r="C2079" s="43">
        <v>-8</v>
      </c>
    </row>
    <row r="2080" spans="1:3" x14ac:dyDescent="0.25">
      <c r="A2080" s="43" t="s">
        <v>873</v>
      </c>
      <c r="B2080" s="87">
        <v>2087</v>
      </c>
      <c r="C2080" s="43">
        <v>-8</v>
      </c>
    </row>
    <row r="2081" spans="1:3" x14ac:dyDescent="0.25">
      <c r="A2081" s="43" t="s">
        <v>872</v>
      </c>
      <c r="B2081" s="87">
        <v>1988.9109999999998</v>
      </c>
      <c r="C2081" s="43">
        <v>-8</v>
      </c>
    </row>
    <row r="2082" spans="1:3" x14ac:dyDescent="0.25">
      <c r="A2082" s="43" t="s">
        <v>871</v>
      </c>
      <c r="B2082" s="87">
        <v>2087</v>
      </c>
      <c r="C2082" s="43">
        <v>-8</v>
      </c>
    </row>
    <row r="2083" spans="1:3" x14ac:dyDescent="0.25">
      <c r="A2083" s="43" t="s">
        <v>870</v>
      </c>
      <c r="B2083" s="87">
        <v>2548.2270000000003</v>
      </c>
      <c r="C2083" s="43">
        <v>-11</v>
      </c>
    </row>
    <row r="2084" spans="1:3" x14ac:dyDescent="0.25">
      <c r="A2084" s="43" t="s">
        <v>869</v>
      </c>
      <c r="B2084" s="87">
        <v>1988.9109999999998</v>
      </c>
      <c r="C2084" s="43">
        <v>-8</v>
      </c>
    </row>
    <row r="2085" spans="1:3" x14ac:dyDescent="0.25">
      <c r="A2085" s="43" t="s">
        <v>868</v>
      </c>
      <c r="B2085" s="87">
        <v>2087</v>
      </c>
      <c r="C2085" s="43">
        <v>-8</v>
      </c>
    </row>
    <row r="2086" spans="1:3" x14ac:dyDescent="0.25">
      <c r="A2086" s="43" t="s">
        <v>867</v>
      </c>
      <c r="B2086" s="87">
        <v>2087</v>
      </c>
      <c r="C2086" s="43">
        <v>-8</v>
      </c>
    </row>
    <row r="2087" spans="1:3" x14ac:dyDescent="0.25">
      <c r="A2087" s="43" t="s">
        <v>866</v>
      </c>
      <c r="B2087" s="87">
        <v>2087</v>
      </c>
      <c r="C2087" s="43">
        <v>-8</v>
      </c>
    </row>
    <row r="2088" spans="1:3" x14ac:dyDescent="0.25">
      <c r="A2088" s="43" t="s">
        <v>865</v>
      </c>
      <c r="B2088" s="87">
        <v>2087</v>
      </c>
      <c r="C2088" s="43">
        <v>-8</v>
      </c>
    </row>
    <row r="2089" spans="1:3" x14ac:dyDescent="0.25">
      <c r="A2089" s="43" t="s">
        <v>864</v>
      </c>
      <c r="B2089" s="87">
        <v>1988.9109999999998</v>
      </c>
      <c r="C2089" s="43">
        <v>-8</v>
      </c>
    </row>
    <row r="2090" spans="1:3" x14ac:dyDescent="0.25">
      <c r="A2090" s="43" t="s">
        <v>863</v>
      </c>
      <c r="B2090" s="87">
        <v>2087</v>
      </c>
      <c r="C2090" s="43">
        <v>-8</v>
      </c>
    </row>
    <row r="2091" spans="1:3" x14ac:dyDescent="0.25">
      <c r="A2091" s="43" t="s">
        <v>862</v>
      </c>
      <c r="B2091" s="87">
        <v>1988.9109999999998</v>
      </c>
      <c r="C2091" s="43">
        <v>-8</v>
      </c>
    </row>
    <row r="2092" spans="1:3" x14ac:dyDescent="0.25">
      <c r="A2092" s="43" t="s">
        <v>861</v>
      </c>
      <c r="B2092" s="87">
        <v>2087</v>
      </c>
      <c r="C2092" s="43">
        <v>-8</v>
      </c>
    </row>
    <row r="2093" spans="1:3" x14ac:dyDescent="0.25">
      <c r="A2093" s="43" t="s">
        <v>860</v>
      </c>
      <c r="B2093" s="87">
        <v>2185.0889999999999</v>
      </c>
      <c r="C2093" s="43">
        <v>-8</v>
      </c>
    </row>
    <row r="2094" spans="1:3" x14ac:dyDescent="0.25">
      <c r="A2094" s="43" t="s">
        <v>858</v>
      </c>
      <c r="B2094" s="87">
        <v>2281.0909999999999</v>
      </c>
      <c r="C2094" s="43">
        <v>-9</v>
      </c>
    </row>
    <row r="2095" spans="1:3" x14ac:dyDescent="0.25">
      <c r="A2095" s="43" t="s">
        <v>859</v>
      </c>
      <c r="B2095" s="87">
        <v>2281.0909999999999</v>
      </c>
      <c r="C2095" s="43">
        <v>-9</v>
      </c>
    </row>
    <row r="2096" spans="1:3" x14ac:dyDescent="0.25">
      <c r="A2096" s="43" t="s">
        <v>858</v>
      </c>
      <c r="B2096" s="87">
        <v>2379.1800000000003</v>
      </c>
      <c r="C2096" s="43">
        <v>-10</v>
      </c>
    </row>
    <row r="2097" spans="1:3" x14ac:dyDescent="0.25">
      <c r="A2097" s="43" t="s">
        <v>857</v>
      </c>
      <c r="B2097" s="87">
        <v>2185.0889999999999</v>
      </c>
      <c r="C2097" s="43">
        <v>-9</v>
      </c>
    </row>
    <row r="2098" spans="1:3" x14ac:dyDescent="0.25">
      <c r="A2098" s="43" t="s">
        <v>856</v>
      </c>
      <c r="B2098" s="87">
        <v>2185.0889999999999</v>
      </c>
      <c r="C2098" s="43">
        <v>-9</v>
      </c>
    </row>
    <row r="2099" spans="1:3" x14ac:dyDescent="0.25">
      <c r="A2099" s="43" t="s">
        <v>855</v>
      </c>
      <c r="B2099" s="87">
        <v>2087</v>
      </c>
      <c r="C2099" s="43">
        <v>-8</v>
      </c>
    </row>
    <row r="2100" spans="1:3" x14ac:dyDescent="0.25">
      <c r="A2100" s="43" t="s">
        <v>854</v>
      </c>
      <c r="B2100" s="87">
        <v>2185.0889999999999</v>
      </c>
      <c r="C2100" s="43">
        <v>-9</v>
      </c>
    </row>
    <row r="2101" spans="1:3" x14ac:dyDescent="0.25">
      <c r="A2101" s="43" t="s">
        <v>853</v>
      </c>
      <c r="B2101" s="87">
        <v>2087</v>
      </c>
      <c r="C2101" s="43">
        <v>-8</v>
      </c>
    </row>
    <row r="2102" spans="1:3" x14ac:dyDescent="0.25">
      <c r="A2102" s="43" t="s">
        <v>844</v>
      </c>
      <c r="B2102" s="87">
        <v>2185.0889999999999</v>
      </c>
      <c r="C2102" s="43">
        <v>-9</v>
      </c>
    </row>
    <row r="2103" spans="1:3" x14ac:dyDescent="0.25">
      <c r="A2103" s="43" t="s">
        <v>852</v>
      </c>
      <c r="B2103" s="87">
        <v>2185.0889999999999</v>
      </c>
      <c r="C2103" s="43">
        <v>-9</v>
      </c>
    </row>
    <row r="2104" spans="1:3" x14ac:dyDescent="0.25">
      <c r="A2104" s="43" t="s">
        <v>851</v>
      </c>
      <c r="B2104" s="87">
        <v>2790.319</v>
      </c>
      <c r="C2104" s="43">
        <v>-11</v>
      </c>
    </row>
    <row r="2105" spans="1:3" x14ac:dyDescent="0.25">
      <c r="A2105" s="43" t="s">
        <v>842</v>
      </c>
      <c r="B2105" s="87">
        <v>2087</v>
      </c>
      <c r="C2105" s="43">
        <v>-8</v>
      </c>
    </row>
    <row r="2106" spans="1:3" x14ac:dyDescent="0.25">
      <c r="A2106" s="43" t="s">
        <v>850</v>
      </c>
      <c r="B2106" s="87">
        <v>2185.0889999999999</v>
      </c>
      <c r="C2106" s="43">
        <v>-8</v>
      </c>
    </row>
    <row r="2107" spans="1:3" x14ac:dyDescent="0.25">
      <c r="A2107" s="43" t="s">
        <v>849</v>
      </c>
      <c r="B2107" s="87">
        <v>2087</v>
      </c>
      <c r="C2107" s="43">
        <v>-8</v>
      </c>
    </row>
    <row r="2108" spans="1:3" x14ac:dyDescent="0.25">
      <c r="A2108" s="43" t="s">
        <v>848</v>
      </c>
      <c r="B2108" s="87">
        <v>2281.0909999999999</v>
      </c>
      <c r="C2108" s="43">
        <v>-9</v>
      </c>
    </row>
    <row r="2109" spans="1:3" x14ac:dyDescent="0.25">
      <c r="A2109" s="43" t="s">
        <v>847</v>
      </c>
      <c r="B2109" s="87">
        <v>2185.0889999999999</v>
      </c>
      <c r="C2109" s="43">
        <v>-9</v>
      </c>
    </row>
    <row r="2110" spans="1:3" x14ac:dyDescent="0.25">
      <c r="A2110" s="43" t="s">
        <v>846</v>
      </c>
      <c r="B2110" s="87">
        <v>2087</v>
      </c>
      <c r="C2110" s="43">
        <v>-8</v>
      </c>
    </row>
    <row r="2111" spans="1:3" x14ac:dyDescent="0.25">
      <c r="A2111" s="43" t="s">
        <v>845</v>
      </c>
      <c r="B2111" s="87">
        <v>2087</v>
      </c>
      <c r="C2111" s="43">
        <v>-8</v>
      </c>
    </row>
    <row r="2112" spans="1:3" x14ac:dyDescent="0.25">
      <c r="A2112" s="43" t="s">
        <v>844</v>
      </c>
      <c r="B2112" s="87">
        <v>2087</v>
      </c>
      <c r="C2112" s="43">
        <v>-8</v>
      </c>
    </row>
    <row r="2113" spans="1:3" x14ac:dyDescent="0.25">
      <c r="A2113" s="43" t="s">
        <v>843</v>
      </c>
      <c r="B2113" s="87">
        <v>2185.0889999999999</v>
      </c>
      <c r="C2113" s="43">
        <v>-8</v>
      </c>
    </row>
    <row r="2114" spans="1:3" x14ac:dyDescent="0.25">
      <c r="A2114" s="43" t="s">
        <v>842</v>
      </c>
      <c r="B2114" s="87">
        <v>2548.2270000000003</v>
      </c>
      <c r="C2114" s="43">
        <v>-10</v>
      </c>
    </row>
    <row r="2115" spans="1:3" x14ac:dyDescent="0.25">
      <c r="A2115" s="43" t="s">
        <v>841</v>
      </c>
      <c r="B2115" s="87">
        <v>2185.0889999999999</v>
      </c>
      <c r="C2115" s="43">
        <v>-9</v>
      </c>
    </row>
    <row r="2116" spans="1:3" x14ac:dyDescent="0.25">
      <c r="A2116" s="43" t="s">
        <v>840</v>
      </c>
      <c r="B2116" s="87">
        <v>2185.0889999999999</v>
      </c>
      <c r="C2116" s="43">
        <v>-9</v>
      </c>
    </row>
    <row r="2117" spans="1:3" x14ac:dyDescent="0.25">
      <c r="A2117" s="43" t="s">
        <v>839</v>
      </c>
      <c r="B2117" s="87">
        <v>2281.0909999999999</v>
      </c>
      <c r="C2117" s="43">
        <v>-9</v>
      </c>
    </row>
    <row r="2118" spans="1:3" x14ac:dyDescent="0.25">
      <c r="A2118" s="43" t="s">
        <v>838</v>
      </c>
      <c r="B2118" s="87">
        <v>2185.0889999999999</v>
      </c>
      <c r="C2118" s="43">
        <v>-9</v>
      </c>
    </row>
    <row r="2119" spans="1:3" x14ac:dyDescent="0.25">
      <c r="A2119" s="43" t="s">
        <v>837</v>
      </c>
      <c r="B2119" s="87">
        <v>2548.2270000000003</v>
      </c>
      <c r="C2119" s="43">
        <v>-11</v>
      </c>
    </row>
    <row r="2120" spans="1:3" x14ac:dyDescent="0.25">
      <c r="A2120" s="43" t="s">
        <v>836</v>
      </c>
      <c r="B2120" s="87">
        <v>2281.0909999999999</v>
      </c>
      <c r="C2120" s="43">
        <v>-10</v>
      </c>
    </row>
    <row r="2121" spans="1:3" x14ac:dyDescent="0.25">
      <c r="A2121" s="43" t="s">
        <v>835</v>
      </c>
      <c r="B2121" s="87">
        <v>2790.319</v>
      </c>
      <c r="C2121" s="43">
        <v>-11</v>
      </c>
    </row>
    <row r="2122" spans="1:3" x14ac:dyDescent="0.25">
      <c r="A2122" s="43" t="s">
        <v>834</v>
      </c>
      <c r="B2122" s="87">
        <v>2087</v>
      </c>
      <c r="C2122" s="43">
        <v>-8</v>
      </c>
    </row>
    <row r="2123" spans="1:3" x14ac:dyDescent="0.25">
      <c r="A2123" s="43" t="s">
        <v>833</v>
      </c>
      <c r="B2123" s="87">
        <v>2548.2270000000003</v>
      </c>
      <c r="C2123" s="43">
        <v>-10</v>
      </c>
    </row>
    <row r="2124" spans="1:3" x14ac:dyDescent="0.25">
      <c r="A2124" s="43" t="s">
        <v>832</v>
      </c>
      <c r="B2124" s="87">
        <v>2379.1800000000003</v>
      </c>
      <c r="C2124" s="43">
        <v>-10</v>
      </c>
    </row>
    <row r="2125" spans="1:3" x14ac:dyDescent="0.25">
      <c r="A2125" s="43" t="s">
        <v>831</v>
      </c>
      <c r="B2125" s="87">
        <v>2087</v>
      </c>
      <c r="C2125" s="43">
        <v>-8</v>
      </c>
    </row>
    <row r="2126" spans="1:3" x14ac:dyDescent="0.25">
      <c r="A2126" s="43" t="s">
        <v>830</v>
      </c>
      <c r="B2126" s="87">
        <v>2790.319</v>
      </c>
      <c r="C2126" s="43">
        <v>-10</v>
      </c>
    </row>
    <row r="2127" spans="1:3" x14ac:dyDescent="0.25">
      <c r="A2127" s="43" t="s">
        <v>829</v>
      </c>
      <c r="B2127" s="87">
        <v>2548.2270000000003</v>
      </c>
      <c r="C2127" s="43">
        <v>-11</v>
      </c>
    </row>
    <row r="2128" spans="1:3" x14ac:dyDescent="0.25">
      <c r="A2128" s="43" t="s">
        <v>828</v>
      </c>
      <c r="B2128" s="87">
        <v>2790.319</v>
      </c>
      <c r="C2128" s="43">
        <v>-11</v>
      </c>
    </row>
    <row r="2129" spans="1:3" x14ac:dyDescent="0.25">
      <c r="A2129" s="43" t="s">
        <v>827</v>
      </c>
      <c r="B2129" s="87">
        <v>2548.2270000000003</v>
      </c>
      <c r="C2129" s="43">
        <v>-11</v>
      </c>
    </row>
    <row r="2130" spans="1:3" x14ac:dyDescent="0.25">
      <c r="A2130" s="43" t="s">
        <v>826</v>
      </c>
      <c r="B2130" s="87">
        <v>2087</v>
      </c>
      <c r="C2130" s="43">
        <v>-8</v>
      </c>
    </row>
    <row r="2131" spans="1:3" x14ac:dyDescent="0.25">
      <c r="A2131" s="43" t="s">
        <v>825</v>
      </c>
      <c r="B2131" s="87">
        <v>2281.0909999999999</v>
      </c>
      <c r="C2131" s="43">
        <v>-9</v>
      </c>
    </row>
    <row r="2132" spans="1:3" x14ac:dyDescent="0.25">
      <c r="A2132" s="43" t="s">
        <v>824</v>
      </c>
      <c r="B2132" s="87">
        <v>2281.0909999999999</v>
      </c>
      <c r="C2132" s="43">
        <v>-10</v>
      </c>
    </row>
    <row r="2133" spans="1:3" x14ac:dyDescent="0.25">
      <c r="A2133" s="43" t="s">
        <v>823</v>
      </c>
      <c r="B2133" s="87">
        <v>2281.0909999999999</v>
      </c>
      <c r="C2133" s="43">
        <v>-10</v>
      </c>
    </row>
    <row r="2134" spans="1:3" x14ac:dyDescent="0.25">
      <c r="A2134" s="43" t="s">
        <v>822</v>
      </c>
      <c r="B2134" s="87">
        <v>2185.0889999999999</v>
      </c>
      <c r="C2134" s="43">
        <v>-9</v>
      </c>
    </row>
    <row r="2135" spans="1:3" x14ac:dyDescent="0.25">
      <c r="A2135" s="43" t="s">
        <v>821</v>
      </c>
      <c r="B2135" s="87">
        <v>2548.2270000000003</v>
      </c>
      <c r="C2135" s="43">
        <v>-11</v>
      </c>
    </row>
    <row r="2136" spans="1:3" x14ac:dyDescent="0.25">
      <c r="A2136" s="43" t="s">
        <v>820</v>
      </c>
      <c r="B2136" s="87">
        <v>2790.319</v>
      </c>
      <c r="C2136" s="43">
        <v>-11</v>
      </c>
    </row>
    <row r="2137" spans="1:3" x14ac:dyDescent="0.25">
      <c r="A2137" s="43" t="s">
        <v>819</v>
      </c>
      <c r="B2137" s="87">
        <v>2185.0889999999999</v>
      </c>
      <c r="C2137" s="43">
        <v>-9</v>
      </c>
    </row>
    <row r="2138" spans="1:3" x14ac:dyDescent="0.25">
      <c r="A2138" s="43" t="s">
        <v>818</v>
      </c>
      <c r="B2138" s="87">
        <v>2185.0889999999999</v>
      </c>
      <c r="C2138" s="43">
        <v>-9</v>
      </c>
    </row>
    <row r="2139" spans="1:3" x14ac:dyDescent="0.25">
      <c r="A2139" s="43" t="s">
        <v>817</v>
      </c>
      <c r="B2139" s="87">
        <v>2281.0909999999999</v>
      </c>
      <c r="C2139" s="43">
        <v>-9</v>
      </c>
    </row>
    <row r="2140" spans="1:3" x14ac:dyDescent="0.25">
      <c r="A2140" s="43" t="s">
        <v>816</v>
      </c>
      <c r="B2140" s="87">
        <v>2281.0909999999999</v>
      </c>
      <c r="C2140" s="43">
        <v>-9</v>
      </c>
    </row>
    <row r="2141" spans="1:3" x14ac:dyDescent="0.25">
      <c r="A2141" s="43" t="s">
        <v>815</v>
      </c>
      <c r="B2141" s="87">
        <v>2548.2270000000003</v>
      </c>
      <c r="C2141" s="43">
        <v>-11</v>
      </c>
    </row>
    <row r="2142" spans="1:3" x14ac:dyDescent="0.25">
      <c r="A2142" s="43" t="s">
        <v>814</v>
      </c>
      <c r="B2142" s="87">
        <v>2548.2270000000003</v>
      </c>
      <c r="C2142" s="43">
        <v>-11</v>
      </c>
    </row>
    <row r="2143" spans="1:3" x14ac:dyDescent="0.25">
      <c r="A2143" s="43" t="s">
        <v>813</v>
      </c>
      <c r="B2143" s="87">
        <v>2281.0909999999999</v>
      </c>
      <c r="C2143" s="43">
        <v>-9</v>
      </c>
    </row>
    <row r="2144" spans="1:3" x14ac:dyDescent="0.25">
      <c r="A2144" s="43" t="s">
        <v>812</v>
      </c>
      <c r="B2144" s="87">
        <v>2379.1800000000003</v>
      </c>
      <c r="C2144" s="43">
        <v>-10</v>
      </c>
    </row>
    <row r="2145" spans="1:3" x14ac:dyDescent="0.25">
      <c r="A2145" s="43" t="s">
        <v>811</v>
      </c>
      <c r="B2145" s="87">
        <v>2185.0889999999999</v>
      </c>
      <c r="C2145" s="43">
        <v>-9</v>
      </c>
    </row>
    <row r="2146" spans="1:3" x14ac:dyDescent="0.25">
      <c r="A2146" s="43" t="s">
        <v>810</v>
      </c>
      <c r="B2146" s="87">
        <v>2281.0909999999999</v>
      </c>
      <c r="C2146" s="43">
        <v>-10</v>
      </c>
    </row>
    <row r="2147" spans="1:3" x14ac:dyDescent="0.25">
      <c r="A2147" s="43" t="s">
        <v>809</v>
      </c>
      <c r="B2147" s="87">
        <v>2281.0909999999999</v>
      </c>
      <c r="C2147" s="43">
        <v>-10</v>
      </c>
    </row>
    <row r="2148" spans="1:3" x14ac:dyDescent="0.25">
      <c r="A2148" s="43" t="s">
        <v>808</v>
      </c>
      <c r="B2148" s="87">
        <v>2185.0889999999999</v>
      </c>
      <c r="C2148" s="43">
        <v>-9</v>
      </c>
    </row>
    <row r="2149" spans="1:3" x14ac:dyDescent="0.25">
      <c r="A2149" s="43" t="s">
        <v>807</v>
      </c>
      <c r="B2149" s="87">
        <v>2087</v>
      </c>
      <c r="C2149" s="43">
        <v>-8</v>
      </c>
    </row>
    <row r="2150" spans="1:3" x14ac:dyDescent="0.25">
      <c r="A2150" s="43" t="s">
        <v>806</v>
      </c>
      <c r="B2150" s="87">
        <v>2087</v>
      </c>
      <c r="C2150" s="43">
        <v>-8</v>
      </c>
    </row>
    <row r="2151" spans="1:3" x14ac:dyDescent="0.25">
      <c r="A2151" s="43" t="s">
        <v>805</v>
      </c>
      <c r="B2151" s="87">
        <v>2087</v>
      </c>
      <c r="C2151" s="43">
        <v>-9</v>
      </c>
    </row>
    <row r="2152" spans="1:3" x14ac:dyDescent="0.25">
      <c r="A2152" s="43" t="s">
        <v>804</v>
      </c>
      <c r="B2152" s="87">
        <v>2087</v>
      </c>
      <c r="C2152" s="43">
        <v>-8</v>
      </c>
    </row>
    <row r="2153" spans="1:3" x14ac:dyDescent="0.25">
      <c r="A2153" s="43" t="s">
        <v>803</v>
      </c>
      <c r="B2153" s="87">
        <v>2281.0909999999999</v>
      </c>
      <c r="C2153" s="43">
        <v>-10</v>
      </c>
    </row>
    <row r="2154" spans="1:3" x14ac:dyDescent="0.25">
      <c r="A2154" s="43" t="s">
        <v>802</v>
      </c>
      <c r="B2154" s="87">
        <v>1988.9109999999998</v>
      </c>
      <c r="C2154" s="43">
        <v>-8</v>
      </c>
    </row>
    <row r="2155" spans="1:3" x14ac:dyDescent="0.25">
      <c r="A2155" s="43" t="s">
        <v>801</v>
      </c>
      <c r="B2155" s="87">
        <v>1988.9109999999998</v>
      </c>
      <c r="C2155" s="43">
        <v>-8</v>
      </c>
    </row>
    <row r="2156" spans="1:3" x14ac:dyDescent="0.25">
      <c r="A2156" s="43" t="s">
        <v>800</v>
      </c>
      <c r="B2156" s="87">
        <v>1988.9109999999998</v>
      </c>
      <c r="C2156" s="43">
        <v>-8</v>
      </c>
    </row>
    <row r="2157" spans="1:3" x14ac:dyDescent="0.25">
      <c r="A2157" s="43" t="s">
        <v>799</v>
      </c>
      <c r="B2157" s="87">
        <v>1988.9109999999998</v>
      </c>
      <c r="C2157" s="43">
        <v>-8</v>
      </c>
    </row>
    <row r="2158" spans="1:3" x14ac:dyDescent="0.25">
      <c r="A2158" s="43" t="s">
        <v>798</v>
      </c>
      <c r="B2158" s="87">
        <v>2087</v>
      </c>
      <c r="C2158" s="43">
        <v>-8</v>
      </c>
    </row>
    <row r="2159" spans="1:3" x14ac:dyDescent="0.25">
      <c r="A2159" s="43" t="s">
        <v>797</v>
      </c>
      <c r="B2159" s="87">
        <v>2087</v>
      </c>
      <c r="C2159" s="43">
        <v>-8</v>
      </c>
    </row>
    <row r="2160" spans="1:3" x14ac:dyDescent="0.25">
      <c r="A2160" s="43" t="s">
        <v>796</v>
      </c>
      <c r="B2160" s="87">
        <v>2087</v>
      </c>
      <c r="C2160" s="43">
        <v>-9</v>
      </c>
    </row>
    <row r="2161" spans="1:3" x14ac:dyDescent="0.25">
      <c r="A2161" s="43" t="s">
        <v>795</v>
      </c>
      <c r="B2161" s="87">
        <v>2087</v>
      </c>
      <c r="C2161" s="43">
        <v>-9</v>
      </c>
    </row>
    <row r="2162" spans="1:3" x14ac:dyDescent="0.25">
      <c r="A2162" s="43" t="s">
        <v>794</v>
      </c>
      <c r="B2162" s="87">
        <v>2087</v>
      </c>
      <c r="C2162" s="43">
        <v>-9</v>
      </c>
    </row>
    <row r="2163" spans="1:3" x14ac:dyDescent="0.25">
      <c r="A2163" s="43" t="s">
        <v>793</v>
      </c>
      <c r="B2163" s="87">
        <v>2961.453</v>
      </c>
      <c r="C2163" s="43">
        <v>-11</v>
      </c>
    </row>
    <row r="2164" spans="1:3" x14ac:dyDescent="0.25">
      <c r="A2164" s="43" t="s">
        <v>792</v>
      </c>
      <c r="B2164" s="87">
        <v>1988.9109999999998</v>
      </c>
      <c r="C2164" s="43">
        <v>-8</v>
      </c>
    </row>
    <row r="2165" spans="1:3" x14ac:dyDescent="0.25">
      <c r="A2165" s="43" t="s">
        <v>791</v>
      </c>
      <c r="B2165" s="87">
        <v>1892.9090000000001</v>
      </c>
      <c r="C2165" s="43">
        <v>-7</v>
      </c>
    </row>
    <row r="2166" spans="1:3" x14ac:dyDescent="0.25">
      <c r="A2166" s="43" t="s">
        <v>790</v>
      </c>
      <c r="B2166" s="87">
        <v>2087</v>
      </c>
      <c r="C2166" s="43">
        <v>-8</v>
      </c>
    </row>
    <row r="2167" spans="1:3" x14ac:dyDescent="0.25">
      <c r="A2167" s="43" t="s">
        <v>789</v>
      </c>
      <c r="B2167" s="87">
        <v>2087</v>
      </c>
      <c r="C2167" s="43">
        <v>-9</v>
      </c>
    </row>
    <row r="2168" spans="1:3" x14ac:dyDescent="0.25">
      <c r="A2168" s="43" t="s">
        <v>788</v>
      </c>
      <c r="B2168" s="87">
        <v>2087</v>
      </c>
      <c r="C2168" s="43">
        <v>-8</v>
      </c>
    </row>
    <row r="2169" spans="1:3" x14ac:dyDescent="0.25">
      <c r="A2169" s="43" t="s">
        <v>787</v>
      </c>
      <c r="B2169" s="87">
        <v>1988.9109999999998</v>
      </c>
      <c r="C2169" s="43">
        <v>-8</v>
      </c>
    </row>
    <row r="2170" spans="1:3" x14ac:dyDescent="0.25">
      <c r="A2170" s="43" t="s">
        <v>786</v>
      </c>
      <c r="B2170" s="87">
        <v>2087</v>
      </c>
      <c r="C2170" s="43">
        <v>-9</v>
      </c>
    </row>
    <row r="2171" spans="1:3" x14ac:dyDescent="0.25">
      <c r="A2171" s="43" t="s">
        <v>785</v>
      </c>
      <c r="B2171" s="87">
        <v>2281.0909999999999</v>
      </c>
      <c r="C2171" s="43">
        <v>-9</v>
      </c>
    </row>
    <row r="2172" spans="1:3" x14ac:dyDescent="0.25">
      <c r="A2172" s="43" t="s">
        <v>784</v>
      </c>
      <c r="B2172" s="87">
        <v>2281.0909999999999</v>
      </c>
      <c r="C2172" s="43">
        <v>-10</v>
      </c>
    </row>
    <row r="2173" spans="1:3" x14ac:dyDescent="0.25">
      <c r="A2173" s="43" t="s">
        <v>783</v>
      </c>
      <c r="B2173" s="87">
        <v>2281.0909999999999</v>
      </c>
      <c r="C2173" s="43">
        <v>-9</v>
      </c>
    </row>
    <row r="2174" spans="1:3" x14ac:dyDescent="0.25">
      <c r="A2174" s="43" t="s">
        <v>782</v>
      </c>
      <c r="B2174" s="87">
        <v>2379.1800000000003</v>
      </c>
      <c r="C2174" s="43">
        <v>-10</v>
      </c>
    </row>
    <row r="2175" spans="1:3" x14ac:dyDescent="0.25">
      <c r="A2175" s="43" t="s">
        <v>781</v>
      </c>
      <c r="B2175" s="87">
        <v>2379.1800000000003</v>
      </c>
      <c r="C2175" s="43">
        <v>-10</v>
      </c>
    </row>
    <row r="2176" spans="1:3" x14ac:dyDescent="0.25">
      <c r="A2176" s="43" t="s">
        <v>780</v>
      </c>
      <c r="B2176" s="87">
        <v>1988.9109999999998</v>
      </c>
      <c r="C2176" s="43">
        <v>-8</v>
      </c>
    </row>
    <row r="2177" spans="1:3" x14ac:dyDescent="0.25">
      <c r="A2177" s="43" t="s">
        <v>779</v>
      </c>
      <c r="B2177" s="87">
        <v>2185.0889999999999</v>
      </c>
      <c r="C2177" s="43">
        <v>-9</v>
      </c>
    </row>
    <row r="2178" spans="1:3" x14ac:dyDescent="0.25">
      <c r="A2178" s="43" t="s">
        <v>778</v>
      </c>
      <c r="B2178" s="87">
        <v>2790.319</v>
      </c>
      <c r="C2178" s="43">
        <v>-10</v>
      </c>
    </row>
    <row r="2179" spans="1:3" x14ac:dyDescent="0.25">
      <c r="A2179" s="43" t="s">
        <v>777</v>
      </c>
      <c r="B2179" s="87">
        <v>2281.0909999999999</v>
      </c>
      <c r="C2179" s="43">
        <v>-10</v>
      </c>
    </row>
    <row r="2180" spans="1:3" x14ac:dyDescent="0.25">
      <c r="A2180" s="43" t="s">
        <v>776</v>
      </c>
      <c r="B2180" s="87">
        <v>2281.0909999999999</v>
      </c>
      <c r="C2180" s="43">
        <v>-10</v>
      </c>
    </row>
    <row r="2181" spans="1:3" x14ac:dyDescent="0.25">
      <c r="A2181" s="43" t="s">
        <v>775</v>
      </c>
      <c r="B2181" s="87">
        <v>2379.1800000000003</v>
      </c>
      <c r="C2181" s="43">
        <v>-10</v>
      </c>
    </row>
    <row r="2182" spans="1:3" x14ac:dyDescent="0.25">
      <c r="A2182" s="43" t="s">
        <v>774</v>
      </c>
      <c r="B2182" s="87">
        <v>2185.0889999999999</v>
      </c>
      <c r="C2182" s="43">
        <v>-9</v>
      </c>
    </row>
    <row r="2183" spans="1:3" x14ac:dyDescent="0.25">
      <c r="A2183" s="43" t="s">
        <v>773</v>
      </c>
      <c r="B2183" s="87">
        <v>2281.0909999999999</v>
      </c>
      <c r="C2183" s="43">
        <v>-9</v>
      </c>
    </row>
    <row r="2184" spans="1:3" x14ac:dyDescent="0.25">
      <c r="A2184" s="43" t="s">
        <v>772</v>
      </c>
      <c r="B2184" s="87">
        <v>2379.1800000000003</v>
      </c>
      <c r="C2184" s="43">
        <v>-10</v>
      </c>
    </row>
    <row r="2185" spans="1:3" x14ac:dyDescent="0.25">
      <c r="A2185" s="43" t="s">
        <v>771</v>
      </c>
      <c r="B2185" s="87">
        <v>1988.9109999999998</v>
      </c>
      <c r="C2185" s="43">
        <v>-8</v>
      </c>
    </row>
    <row r="2186" spans="1:3" x14ac:dyDescent="0.25">
      <c r="A2186" s="43" t="s">
        <v>770</v>
      </c>
      <c r="B2186" s="87">
        <v>2281.0909999999999</v>
      </c>
      <c r="C2186" s="43">
        <v>-10</v>
      </c>
    </row>
    <row r="2187" spans="1:3" x14ac:dyDescent="0.25">
      <c r="A2187" s="43" t="s">
        <v>769</v>
      </c>
      <c r="B2187" s="87">
        <v>2790.319</v>
      </c>
      <c r="C2187" s="43">
        <v>-11</v>
      </c>
    </row>
    <row r="2188" spans="1:3" x14ac:dyDescent="0.25">
      <c r="A2188" s="43" t="s">
        <v>768</v>
      </c>
      <c r="B2188" s="87">
        <v>1988.9109999999998</v>
      </c>
      <c r="C2188" s="43">
        <v>-8</v>
      </c>
    </row>
    <row r="2189" spans="1:3" x14ac:dyDescent="0.25">
      <c r="A2189" s="43" t="s">
        <v>767</v>
      </c>
      <c r="B2189" s="87">
        <v>2281.0909999999999</v>
      </c>
      <c r="C2189" s="43">
        <v>-9</v>
      </c>
    </row>
    <row r="2190" spans="1:3" x14ac:dyDescent="0.25">
      <c r="A2190" s="43" t="s">
        <v>766</v>
      </c>
      <c r="B2190" s="87">
        <v>2087</v>
      </c>
      <c r="C2190" s="43">
        <v>-8</v>
      </c>
    </row>
    <row r="2191" spans="1:3" x14ac:dyDescent="0.25">
      <c r="A2191" s="43" t="s">
        <v>765</v>
      </c>
      <c r="B2191" s="87">
        <v>1988.9109999999998</v>
      </c>
      <c r="C2191" s="43">
        <v>-8</v>
      </c>
    </row>
    <row r="2192" spans="1:3" x14ac:dyDescent="0.25">
      <c r="A2192" s="43" t="s">
        <v>764</v>
      </c>
      <c r="B2192" s="87">
        <v>2379.1800000000003</v>
      </c>
      <c r="C2192" s="43">
        <v>-10</v>
      </c>
    </row>
    <row r="2193" spans="1:3" x14ac:dyDescent="0.25">
      <c r="A2193" s="43" t="s">
        <v>739</v>
      </c>
      <c r="B2193" s="87">
        <v>1988.9109999999998</v>
      </c>
      <c r="C2193" s="43">
        <v>-8</v>
      </c>
    </row>
    <row r="2194" spans="1:3" x14ac:dyDescent="0.25">
      <c r="A2194" s="43" t="s">
        <v>763</v>
      </c>
      <c r="B2194" s="87">
        <v>1988.9109999999998</v>
      </c>
      <c r="C2194" s="43">
        <v>-8</v>
      </c>
    </row>
    <row r="2195" spans="1:3" x14ac:dyDescent="0.25">
      <c r="A2195" s="43" t="s">
        <v>762</v>
      </c>
      <c r="B2195" s="87">
        <v>1988.9109999999998</v>
      </c>
      <c r="C2195" s="43">
        <v>-8</v>
      </c>
    </row>
    <row r="2196" spans="1:3" x14ac:dyDescent="0.25">
      <c r="A2196" s="43" t="s">
        <v>761</v>
      </c>
      <c r="B2196" s="87">
        <v>1988.9109999999998</v>
      </c>
      <c r="C2196" s="43">
        <v>-8</v>
      </c>
    </row>
    <row r="2197" spans="1:3" x14ac:dyDescent="0.25">
      <c r="A2197" s="43" t="s">
        <v>760</v>
      </c>
      <c r="B2197" s="87">
        <v>1988.9109999999998</v>
      </c>
      <c r="C2197" s="43">
        <v>-8</v>
      </c>
    </row>
    <row r="2198" spans="1:3" x14ac:dyDescent="0.25">
      <c r="A2198" s="43" t="s">
        <v>759</v>
      </c>
      <c r="B2198" s="87">
        <v>1988.9109999999998</v>
      </c>
      <c r="C2198" s="43">
        <v>-8</v>
      </c>
    </row>
    <row r="2199" spans="1:3" x14ac:dyDescent="0.25">
      <c r="A2199" s="43" t="s">
        <v>758</v>
      </c>
      <c r="B2199" s="87">
        <v>2087</v>
      </c>
      <c r="C2199" s="43">
        <v>-9</v>
      </c>
    </row>
    <row r="2200" spans="1:3" x14ac:dyDescent="0.25">
      <c r="A2200" s="43" t="s">
        <v>757</v>
      </c>
      <c r="B2200" s="87">
        <v>1988.9109999999998</v>
      </c>
      <c r="C2200" s="43">
        <v>-8</v>
      </c>
    </row>
    <row r="2201" spans="1:3" x14ac:dyDescent="0.25">
      <c r="A2201" s="43" t="s">
        <v>756</v>
      </c>
      <c r="B2201" s="87">
        <v>2087</v>
      </c>
      <c r="C2201" s="43">
        <v>-8</v>
      </c>
    </row>
    <row r="2202" spans="1:3" x14ac:dyDescent="0.25">
      <c r="A2202" s="43" t="s">
        <v>755</v>
      </c>
      <c r="B2202" s="87">
        <v>1892.9090000000001</v>
      </c>
      <c r="C2202" s="43">
        <v>-8</v>
      </c>
    </row>
    <row r="2203" spans="1:3" x14ac:dyDescent="0.25">
      <c r="A2203" s="43" t="s">
        <v>754</v>
      </c>
      <c r="B2203" s="87">
        <v>1988.9109999999998</v>
      </c>
      <c r="C2203" s="43">
        <v>-8</v>
      </c>
    </row>
    <row r="2204" spans="1:3" x14ac:dyDescent="0.25">
      <c r="A2204" s="43" t="s">
        <v>753</v>
      </c>
      <c r="B2204" s="87">
        <v>2087</v>
      </c>
      <c r="C2204" s="43">
        <v>-8</v>
      </c>
    </row>
    <row r="2205" spans="1:3" x14ac:dyDescent="0.25">
      <c r="A2205" s="43" t="s">
        <v>752</v>
      </c>
      <c r="B2205" s="87">
        <v>2087</v>
      </c>
      <c r="C2205" s="43">
        <v>-9</v>
      </c>
    </row>
    <row r="2206" spans="1:3" x14ac:dyDescent="0.25">
      <c r="A2206" s="43" t="s">
        <v>751</v>
      </c>
      <c r="B2206" s="87">
        <v>2087</v>
      </c>
      <c r="C2206" s="43">
        <v>-8</v>
      </c>
    </row>
    <row r="2207" spans="1:3" x14ac:dyDescent="0.25">
      <c r="A2207" s="43" t="s">
        <v>750</v>
      </c>
      <c r="B2207" s="87">
        <v>1988.9109999999998</v>
      </c>
      <c r="C2207" s="43">
        <v>-8</v>
      </c>
    </row>
    <row r="2208" spans="1:3" x14ac:dyDescent="0.25">
      <c r="A2208" s="43" t="s">
        <v>749</v>
      </c>
      <c r="B2208" s="87">
        <v>2087</v>
      </c>
      <c r="C2208" s="43">
        <v>-8</v>
      </c>
    </row>
    <row r="2209" spans="1:3" x14ac:dyDescent="0.25">
      <c r="A2209" s="43" t="s">
        <v>748</v>
      </c>
      <c r="B2209" s="87">
        <v>1988.9109999999998</v>
      </c>
      <c r="C2209" s="43">
        <v>-8</v>
      </c>
    </row>
    <row r="2210" spans="1:3" x14ac:dyDescent="0.25">
      <c r="A2210" s="43" t="s">
        <v>747</v>
      </c>
      <c r="B2210" s="87">
        <v>1988.9109999999998</v>
      </c>
      <c r="C2210" s="43">
        <v>-8</v>
      </c>
    </row>
    <row r="2211" spans="1:3" x14ac:dyDescent="0.25">
      <c r="A2211" s="43" t="s">
        <v>746</v>
      </c>
      <c r="B2211" s="87">
        <v>2087</v>
      </c>
      <c r="C2211" s="43">
        <v>-8</v>
      </c>
    </row>
    <row r="2212" spans="1:3" x14ac:dyDescent="0.25">
      <c r="A2212" s="43" t="s">
        <v>745</v>
      </c>
      <c r="B2212" s="87">
        <v>2087</v>
      </c>
      <c r="C2212" s="43">
        <v>-8</v>
      </c>
    </row>
    <row r="2213" spans="1:3" x14ac:dyDescent="0.25">
      <c r="A2213" s="43" t="s">
        <v>744</v>
      </c>
      <c r="B2213" s="87">
        <v>2087</v>
      </c>
      <c r="C2213" s="43">
        <v>-8</v>
      </c>
    </row>
    <row r="2214" spans="1:3" x14ac:dyDescent="0.25">
      <c r="A2214" s="43" t="s">
        <v>743</v>
      </c>
      <c r="B2214" s="87">
        <v>2087</v>
      </c>
      <c r="C2214" s="43">
        <v>-8</v>
      </c>
    </row>
    <row r="2215" spans="1:3" x14ac:dyDescent="0.25">
      <c r="A2215" s="43" t="s">
        <v>742</v>
      </c>
      <c r="B2215" s="87">
        <v>1988.9109999999998</v>
      </c>
      <c r="C2215" s="43">
        <v>-8</v>
      </c>
    </row>
    <row r="2216" spans="1:3" x14ac:dyDescent="0.25">
      <c r="A2216" s="43" t="s">
        <v>736</v>
      </c>
      <c r="B2216" s="87">
        <v>2087</v>
      </c>
      <c r="C2216" s="43">
        <v>-8</v>
      </c>
    </row>
    <row r="2217" spans="1:3" x14ac:dyDescent="0.25">
      <c r="A2217" s="43" t="s">
        <v>741</v>
      </c>
      <c r="B2217" s="87">
        <v>2087</v>
      </c>
      <c r="C2217" s="43">
        <v>-8</v>
      </c>
    </row>
    <row r="2218" spans="1:3" x14ac:dyDescent="0.25">
      <c r="A2218" s="43" t="s">
        <v>740</v>
      </c>
      <c r="B2218" s="87">
        <v>2087</v>
      </c>
      <c r="C2218" s="43">
        <v>-8</v>
      </c>
    </row>
    <row r="2219" spans="1:3" x14ac:dyDescent="0.25">
      <c r="A2219" s="43" t="s">
        <v>739</v>
      </c>
      <c r="B2219" s="87">
        <v>1892.9090000000001</v>
      </c>
      <c r="C2219" s="43">
        <v>-7</v>
      </c>
    </row>
    <row r="2220" spans="1:3" x14ac:dyDescent="0.25">
      <c r="A2220" s="43" t="s">
        <v>738</v>
      </c>
      <c r="B2220" s="87">
        <v>2087</v>
      </c>
      <c r="C2220" s="43">
        <v>-8</v>
      </c>
    </row>
    <row r="2221" spans="1:3" x14ac:dyDescent="0.25">
      <c r="A2221" s="43" t="s">
        <v>737</v>
      </c>
      <c r="B2221" s="87">
        <v>1988.9109999999998</v>
      </c>
      <c r="C2221" s="43">
        <v>-8</v>
      </c>
    </row>
    <row r="2222" spans="1:3" x14ac:dyDescent="0.25">
      <c r="A2222" s="43" t="s">
        <v>736</v>
      </c>
      <c r="B2222" s="87">
        <v>1892.9090000000001</v>
      </c>
      <c r="C2222" s="43">
        <v>-7</v>
      </c>
    </row>
    <row r="2223" spans="1:3" x14ac:dyDescent="0.25">
      <c r="A2223" s="43" t="s">
        <v>735</v>
      </c>
      <c r="B2223" s="87">
        <v>2185.0889999999999</v>
      </c>
      <c r="C2223" s="43">
        <v>-9</v>
      </c>
    </row>
    <row r="2224" spans="1:3" x14ac:dyDescent="0.25">
      <c r="A2224" s="43" t="s">
        <v>734</v>
      </c>
      <c r="B2224" s="87">
        <v>2087</v>
      </c>
      <c r="C2224" s="43">
        <v>-8</v>
      </c>
    </row>
    <row r="2225" spans="1:3" x14ac:dyDescent="0.25">
      <c r="A2225" s="43" t="s">
        <v>733</v>
      </c>
      <c r="B2225" s="87">
        <v>2087</v>
      </c>
      <c r="C2225" s="43">
        <v>-8</v>
      </c>
    </row>
    <row r="2226" spans="1:3" x14ac:dyDescent="0.25">
      <c r="A2226" s="43" t="s">
        <v>732</v>
      </c>
      <c r="B2226" s="87">
        <v>2087</v>
      </c>
      <c r="C2226" s="43">
        <v>-8</v>
      </c>
    </row>
    <row r="2227" spans="1:3" x14ac:dyDescent="0.25">
      <c r="A2227" s="43" t="s">
        <v>731</v>
      </c>
      <c r="B2227" s="87">
        <v>2087</v>
      </c>
      <c r="C2227" s="43">
        <v>-8</v>
      </c>
    </row>
    <row r="2228" spans="1:3" x14ac:dyDescent="0.25">
      <c r="A2228" s="43" t="s">
        <v>730</v>
      </c>
      <c r="B2228" s="87">
        <v>2087</v>
      </c>
      <c r="C2228" s="43">
        <v>-8</v>
      </c>
    </row>
    <row r="2229" spans="1:3" x14ac:dyDescent="0.25">
      <c r="A2229" s="43" t="s">
        <v>729</v>
      </c>
      <c r="B2229" s="87">
        <v>2087</v>
      </c>
      <c r="C2229" s="43">
        <v>-8</v>
      </c>
    </row>
    <row r="2230" spans="1:3" x14ac:dyDescent="0.25">
      <c r="A2230" s="43" t="s">
        <v>728</v>
      </c>
      <c r="B2230" s="87">
        <v>2087</v>
      </c>
      <c r="C2230" s="43">
        <v>-8</v>
      </c>
    </row>
    <row r="2231" spans="1:3" x14ac:dyDescent="0.25">
      <c r="A2231" s="43" t="s">
        <v>727</v>
      </c>
      <c r="B2231" s="87">
        <v>2087</v>
      </c>
      <c r="C2231" s="43">
        <v>-8</v>
      </c>
    </row>
    <row r="2232" spans="1:3" x14ac:dyDescent="0.25">
      <c r="A2232" s="43" t="s">
        <v>726</v>
      </c>
      <c r="B2232" s="87">
        <v>1988.9109999999998</v>
      </c>
      <c r="C2232" s="43">
        <v>-8</v>
      </c>
    </row>
    <row r="2233" spans="1:3" x14ac:dyDescent="0.25">
      <c r="A2233" s="43" t="s">
        <v>725</v>
      </c>
      <c r="B2233" s="87">
        <v>2087</v>
      </c>
      <c r="C2233" s="43">
        <v>-8</v>
      </c>
    </row>
    <row r="2234" spans="1:3" x14ac:dyDescent="0.25">
      <c r="A2234" s="43" t="s">
        <v>724</v>
      </c>
      <c r="B2234" s="87">
        <v>1988.9109999999998</v>
      </c>
      <c r="C2234" s="43">
        <v>-8</v>
      </c>
    </row>
    <row r="2235" spans="1:3" x14ac:dyDescent="0.25">
      <c r="A2235" s="43" t="s">
        <v>723</v>
      </c>
      <c r="B2235" s="87">
        <v>2087</v>
      </c>
      <c r="C2235" s="43">
        <v>-8</v>
      </c>
    </row>
    <row r="2236" spans="1:3" x14ac:dyDescent="0.25">
      <c r="A2236" s="43" t="s">
        <v>722</v>
      </c>
      <c r="B2236" s="87">
        <v>2087</v>
      </c>
      <c r="C2236" s="43">
        <v>-8</v>
      </c>
    </row>
    <row r="2237" spans="1:3" x14ac:dyDescent="0.25">
      <c r="A2237" s="43" t="s">
        <v>721</v>
      </c>
      <c r="B2237" s="87">
        <v>2087</v>
      </c>
      <c r="C2237" s="43">
        <v>-8</v>
      </c>
    </row>
    <row r="2238" spans="1:3" x14ac:dyDescent="0.25">
      <c r="A2238" s="43" t="s">
        <v>720</v>
      </c>
      <c r="B2238" s="87">
        <v>1892.9090000000001</v>
      </c>
      <c r="C2238" s="43">
        <v>-8</v>
      </c>
    </row>
    <row r="2239" spans="1:3" x14ac:dyDescent="0.25">
      <c r="A2239" s="43" t="s">
        <v>719</v>
      </c>
      <c r="B2239" s="87">
        <v>1988.9109999999998</v>
      </c>
      <c r="C2239" s="43">
        <v>-8</v>
      </c>
    </row>
    <row r="2240" spans="1:3" x14ac:dyDescent="0.25">
      <c r="A2240" s="43" t="s">
        <v>718</v>
      </c>
      <c r="B2240" s="87">
        <v>1988.9109999999998</v>
      </c>
      <c r="C2240" s="43">
        <v>-8</v>
      </c>
    </row>
    <row r="2241" spans="1:3" x14ac:dyDescent="0.25">
      <c r="A2241" s="43" t="s">
        <v>717</v>
      </c>
      <c r="B2241" s="87">
        <v>1892.9090000000001</v>
      </c>
      <c r="C2241" s="43">
        <v>-8</v>
      </c>
    </row>
    <row r="2242" spans="1:3" x14ac:dyDescent="0.25">
      <c r="A2242" s="43" t="s">
        <v>716</v>
      </c>
      <c r="B2242" s="87">
        <v>1892.9090000000001</v>
      </c>
      <c r="C2242" s="43">
        <v>-8</v>
      </c>
    </row>
    <row r="2243" spans="1:3" x14ac:dyDescent="0.25">
      <c r="A2243" s="43" t="s">
        <v>715</v>
      </c>
      <c r="B2243" s="87">
        <v>2281.0909999999999</v>
      </c>
      <c r="C2243" s="43">
        <v>-9</v>
      </c>
    </row>
    <row r="2244" spans="1:3" x14ac:dyDescent="0.25">
      <c r="A2244" s="43" t="s">
        <v>714</v>
      </c>
      <c r="B2244" s="87">
        <v>2087</v>
      </c>
      <c r="C2244" s="43">
        <v>-8</v>
      </c>
    </row>
    <row r="2245" spans="1:3" x14ac:dyDescent="0.25">
      <c r="A2245" s="43" t="s">
        <v>713</v>
      </c>
      <c r="B2245" s="87">
        <v>2087</v>
      </c>
      <c r="C2245" s="43">
        <v>-8</v>
      </c>
    </row>
    <row r="2246" spans="1:3" x14ac:dyDescent="0.25">
      <c r="A2246" s="43" t="s">
        <v>712</v>
      </c>
      <c r="B2246" s="87">
        <v>2087</v>
      </c>
      <c r="C2246" s="43">
        <v>-8</v>
      </c>
    </row>
    <row r="2247" spans="1:3" x14ac:dyDescent="0.25">
      <c r="A2247" s="43" t="s">
        <v>711</v>
      </c>
      <c r="B2247" s="87">
        <v>2087</v>
      </c>
      <c r="C2247" s="43">
        <v>-8</v>
      </c>
    </row>
    <row r="2248" spans="1:3" x14ac:dyDescent="0.25">
      <c r="A2248" s="43" t="s">
        <v>710</v>
      </c>
      <c r="B2248" s="87">
        <v>1988.9109999999998</v>
      </c>
      <c r="C2248" s="43">
        <v>-8</v>
      </c>
    </row>
    <row r="2249" spans="1:3" x14ac:dyDescent="0.25">
      <c r="A2249" s="43" t="s">
        <v>709</v>
      </c>
      <c r="B2249" s="87">
        <v>2087</v>
      </c>
      <c r="C2249" s="43">
        <v>-8</v>
      </c>
    </row>
    <row r="2250" spans="1:3" x14ac:dyDescent="0.25">
      <c r="A2250" s="43" t="s">
        <v>708</v>
      </c>
      <c r="B2250" s="87">
        <v>2087</v>
      </c>
      <c r="C2250" s="43">
        <v>-8</v>
      </c>
    </row>
    <row r="2251" spans="1:3" x14ac:dyDescent="0.25">
      <c r="A2251" s="43" t="s">
        <v>707</v>
      </c>
      <c r="B2251" s="87">
        <v>2087</v>
      </c>
      <c r="C2251" s="43">
        <v>-8</v>
      </c>
    </row>
    <row r="2252" spans="1:3" x14ac:dyDescent="0.25">
      <c r="A2252" s="43" t="s">
        <v>706</v>
      </c>
      <c r="B2252" s="87">
        <v>2087</v>
      </c>
      <c r="C2252" s="43">
        <v>-8</v>
      </c>
    </row>
    <row r="2253" spans="1:3" x14ac:dyDescent="0.25">
      <c r="A2253" s="43" t="s">
        <v>705</v>
      </c>
      <c r="B2253" s="87">
        <v>2087</v>
      </c>
      <c r="C2253" s="43">
        <v>-8</v>
      </c>
    </row>
    <row r="2254" spans="1:3" x14ac:dyDescent="0.25">
      <c r="A2254" s="43" t="s">
        <v>704</v>
      </c>
      <c r="B2254" s="87">
        <v>2087</v>
      </c>
      <c r="C2254" s="43">
        <v>-8</v>
      </c>
    </row>
    <row r="2255" spans="1:3" x14ac:dyDescent="0.25">
      <c r="A2255" s="43" t="s">
        <v>703</v>
      </c>
      <c r="B2255" s="87">
        <v>2087</v>
      </c>
      <c r="C2255" s="43">
        <v>-8</v>
      </c>
    </row>
    <row r="2256" spans="1:3" x14ac:dyDescent="0.25">
      <c r="A2256" s="43" t="s">
        <v>702</v>
      </c>
      <c r="B2256" s="87">
        <v>1988.9109999999998</v>
      </c>
      <c r="C2256" s="43">
        <v>-8</v>
      </c>
    </row>
    <row r="2257" spans="1:3" x14ac:dyDescent="0.25">
      <c r="A2257" s="43" t="s">
        <v>701</v>
      </c>
      <c r="B2257" s="87">
        <v>2281.0909999999999</v>
      </c>
      <c r="C2257" s="43">
        <v>-9</v>
      </c>
    </row>
    <row r="2258" spans="1:3" x14ac:dyDescent="0.25">
      <c r="A2258" s="43" t="s">
        <v>700</v>
      </c>
      <c r="B2258" s="87">
        <v>2087</v>
      </c>
      <c r="C2258" s="43">
        <v>-8</v>
      </c>
    </row>
    <row r="2259" spans="1:3" x14ac:dyDescent="0.25">
      <c r="A2259" s="43" t="s">
        <v>699</v>
      </c>
      <c r="B2259" s="87">
        <v>1892.9090000000001</v>
      </c>
      <c r="C2259" s="43">
        <v>-8</v>
      </c>
    </row>
    <row r="2260" spans="1:3" x14ac:dyDescent="0.25">
      <c r="A2260" s="43" t="s">
        <v>698</v>
      </c>
      <c r="B2260" s="87">
        <v>2087</v>
      </c>
      <c r="C2260" s="43">
        <v>-8</v>
      </c>
    </row>
    <row r="2261" spans="1:3" x14ac:dyDescent="0.25">
      <c r="A2261" s="43" t="s">
        <v>697</v>
      </c>
      <c r="B2261" s="87">
        <v>1988.9109999999998</v>
      </c>
      <c r="C2261" s="43">
        <v>-8</v>
      </c>
    </row>
    <row r="2262" spans="1:3" x14ac:dyDescent="0.25">
      <c r="A2262" s="43" t="s">
        <v>696</v>
      </c>
      <c r="B2262" s="87">
        <v>2281.0909999999999</v>
      </c>
      <c r="C2262" s="43">
        <v>-10</v>
      </c>
    </row>
    <row r="2263" spans="1:3" x14ac:dyDescent="0.25">
      <c r="A2263" s="43" t="s">
        <v>695</v>
      </c>
      <c r="B2263" s="87">
        <v>2087</v>
      </c>
      <c r="C2263" s="43">
        <v>-8</v>
      </c>
    </row>
    <row r="2264" spans="1:3" x14ac:dyDescent="0.25">
      <c r="A2264" s="43" t="s">
        <v>694</v>
      </c>
      <c r="B2264" s="87">
        <v>2281.0909999999999</v>
      </c>
      <c r="C2264" s="43">
        <v>-9</v>
      </c>
    </row>
    <row r="2265" spans="1:3" x14ac:dyDescent="0.25">
      <c r="A2265" s="43" t="s">
        <v>693</v>
      </c>
      <c r="B2265" s="87">
        <v>2281.0909999999999</v>
      </c>
      <c r="C2265" s="43">
        <v>-9</v>
      </c>
    </row>
    <row r="2266" spans="1:3" x14ac:dyDescent="0.25">
      <c r="A2266" s="43" t="s">
        <v>692</v>
      </c>
      <c r="B2266" s="87">
        <v>1988.9109999999998</v>
      </c>
      <c r="C2266" s="43">
        <v>-8</v>
      </c>
    </row>
    <row r="2267" spans="1:3" x14ac:dyDescent="0.25">
      <c r="A2267" s="43" t="s">
        <v>691</v>
      </c>
      <c r="B2267" s="87">
        <v>1892.9090000000001</v>
      </c>
      <c r="C2267" s="43">
        <v>-7</v>
      </c>
    </row>
    <row r="2268" spans="1:3" x14ac:dyDescent="0.25">
      <c r="A2268" s="43" t="s">
        <v>690</v>
      </c>
      <c r="B2268" s="87">
        <v>2185.0889999999999</v>
      </c>
      <c r="C2268" s="43">
        <v>-8</v>
      </c>
    </row>
    <row r="2269" spans="1:3" x14ac:dyDescent="0.25">
      <c r="A2269" s="43" t="s">
        <v>689</v>
      </c>
      <c r="B2269" s="87">
        <v>2185.0889999999999</v>
      </c>
      <c r="C2269" s="43">
        <v>-8</v>
      </c>
    </row>
    <row r="2270" spans="1:3" x14ac:dyDescent="0.25">
      <c r="A2270" s="43" t="s">
        <v>688</v>
      </c>
      <c r="B2270" s="87">
        <v>2087</v>
      </c>
      <c r="C2270" s="43">
        <v>-8</v>
      </c>
    </row>
    <row r="2271" spans="1:3" x14ac:dyDescent="0.25">
      <c r="A2271" s="43" t="s">
        <v>687</v>
      </c>
      <c r="B2271" s="87">
        <v>1988.9109999999998</v>
      </c>
      <c r="C2271" s="43">
        <v>-8</v>
      </c>
    </row>
    <row r="2272" spans="1:3" x14ac:dyDescent="0.25">
      <c r="A2272" s="43" t="s">
        <v>686</v>
      </c>
      <c r="B2272" s="87">
        <v>2548.2270000000003</v>
      </c>
      <c r="C2272" s="43">
        <v>-10</v>
      </c>
    </row>
    <row r="2273" spans="1:3" x14ac:dyDescent="0.25">
      <c r="A2273" s="43" t="s">
        <v>685</v>
      </c>
      <c r="B2273" s="87">
        <v>1892.9090000000001</v>
      </c>
      <c r="C2273" s="43">
        <v>-7</v>
      </c>
    </row>
    <row r="2274" spans="1:3" x14ac:dyDescent="0.25">
      <c r="A2274" s="43" t="s">
        <v>684</v>
      </c>
      <c r="B2274" s="87">
        <v>1988.9109999999998</v>
      </c>
      <c r="C2274" s="43">
        <v>-8</v>
      </c>
    </row>
    <row r="2275" spans="1:3" x14ac:dyDescent="0.25">
      <c r="A2275" s="43" t="s">
        <v>683</v>
      </c>
      <c r="B2275" s="87">
        <v>2281.0909999999999</v>
      </c>
      <c r="C2275" s="43">
        <v>-10</v>
      </c>
    </row>
    <row r="2276" spans="1:3" x14ac:dyDescent="0.25">
      <c r="A2276" s="43" t="s">
        <v>682</v>
      </c>
      <c r="B2276" s="87">
        <v>2548.2270000000003</v>
      </c>
      <c r="C2276" s="43">
        <v>-10</v>
      </c>
    </row>
    <row r="2277" spans="1:3" x14ac:dyDescent="0.25">
      <c r="A2277" s="43" t="s">
        <v>681</v>
      </c>
      <c r="B2277" s="87">
        <v>2087</v>
      </c>
      <c r="C2277" s="43">
        <v>-8</v>
      </c>
    </row>
    <row r="2278" spans="1:3" x14ac:dyDescent="0.25">
      <c r="A2278" s="43" t="s">
        <v>680</v>
      </c>
      <c r="B2278" s="87">
        <v>2379.1800000000003</v>
      </c>
      <c r="C2278" s="43">
        <v>-10</v>
      </c>
    </row>
    <row r="2279" spans="1:3" x14ac:dyDescent="0.25">
      <c r="A2279" s="43" t="s">
        <v>679</v>
      </c>
      <c r="B2279" s="87">
        <v>2281.0909999999999</v>
      </c>
      <c r="C2279" s="43">
        <v>-9</v>
      </c>
    </row>
    <row r="2280" spans="1:3" x14ac:dyDescent="0.25">
      <c r="A2280" s="43" t="s">
        <v>678</v>
      </c>
      <c r="B2280" s="87">
        <v>2185.0889999999999</v>
      </c>
      <c r="C2280" s="43">
        <v>-9</v>
      </c>
    </row>
    <row r="2281" spans="1:3" x14ac:dyDescent="0.25">
      <c r="A2281" s="43" t="s">
        <v>677</v>
      </c>
      <c r="B2281" s="87">
        <v>2185.0889999999999</v>
      </c>
      <c r="C2281" s="43">
        <v>-9</v>
      </c>
    </row>
    <row r="2282" spans="1:3" x14ac:dyDescent="0.25">
      <c r="A2282" s="43" t="s">
        <v>676</v>
      </c>
      <c r="B2282" s="87">
        <v>2379.1800000000003</v>
      </c>
      <c r="C2282" s="43">
        <v>-10</v>
      </c>
    </row>
    <row r="2283" spans="1:3" x14ac:dyDescent="0.25">
      <c r="A2283" s="43" t="s">
        <v>675</v>
      </c>
      <c r="B2283" s="87">
        <v>2379.1800000000003</v>
      </c>
      <c r="C2283" s="43">
        <v>-10</v>
      </c>
    </row>
    <row r="2284" spans="1:3" x14ac:dyDescent="0.25">
      <c r="A2284" s="43" t="s">
        <v>674</v>
      </c>
      <c r="B2284" s="87">
        <v>2281.0909999999999</v>
      </c>
      <c r="C2284" s="43">
        <v>-10</v>
      </c>
    </row>
    <row r="2285" spans="1:3" x14ac:dyDescent="0.25">
      <c r="A2285" s="43" t="s">
        <v>673</v>
      </c>
      <c r="B2285" s="87">
        <v>2281.0909999999999</v>
      </c>
      <c r="C2285" s="43">
        <v>-9</v>
      </c>
    </row>
    <row r="2286" spans="1:3" x14ac:dyDescent="0.25">
      <c r="A2286" s="43" t="s">
        <v>672</v>
      </c>
      <c r="B2286" s="87">
        <v>2281.0909999999999</v>
      </c>
      <c r="C2286" s="43">
        <v>-10</v>
      </c>
    </row>
    <row r="2287" spans="1:3" x14ac:dyDescent="0.25">
      <c r="A2287" s="43" t="s">
        <v>671</v>
      </c>
      <c r="B2287" s="87">
        <v>2281.0909999999999</v>
      </c>
      <c r="C2287" s="43">
        <v>-10</v>
      </c>
    </row>
    <row r="2288" spans="1:3" x14ac:dyDescent="0.25">
      <c r="A2288" s="43" t="s">
        <v>670</v>
      </c>
      <c r="B2288" s="87">
        <v>2379.1800000000003</v>
      </c>
      <c r="C2288" s="43">
        <v>-10</v>
      </c>
    </row>
    <row r="2289" spans="1:3" x14ac:dyDescent="0.25">
      <c r="A2289" s="43" t="s">
        <v>669</v>
      </c>
      <c r="B2289" s="87">
        <v>2281.0909999999999</v>
      </c>
      <c r="C2289" s="43">
        <v>-10</v>
      </c>
    </row>
    <row r="2290" spans="1:3" x14ac:dyDescent="0.25">
      <c r="A2290" s="43" t="s">
        <v>668</v>
      </c>
      <c r="B2290" s="87">
        <v>2379.1800000000003</v>
      </c>
      <c r="C2290" s="43">
        <v>-10</v>
      </c>
    </row>
    <row r="2291" spans="1:3" x14ac:dyDescent="0.25">
      <c r="A2291" s="43" t="s">
        <v>667</v>
      </c>
      <c r="B2291" s="87">
        <v>2379.1800000000003</v>
      </c>
      <c r="C2291" s="43">
        <v>-10</v>
      </c>
    </row>
    <row r="2292" spans="1:3" x14ac:dyDescent="0.25">
      <c r="A2292" s="43" t="s">
        <v>666</v>
      </c>
      <c r="B2292" s="87">
        <v>2281.0909999999999</v>
      </c>
      <c r="C2292" s="43">
        <v>-10</v>
      </c>
    </row>
    <row r="2293" spans="1:3" x14ac:dyDescent="0.25">
      <c r="A2293" s="43" t="s">
        <v>665</v>
      </c>
      <c r="B2293" s="87">
        <v>2281.0909999999999</v>
      </c>
      <c r="C2293" s="43">
        <v>-10</v>
      </c>
    </row>
    <row r="2294" spans="1:3" x14ac:dyDescent="0.25">
      <c r="A2294" s="43" t="s">
        <v>664</v>
      </c>
      <c r="B2294" s="87">
        <v>2185.0889999999999</v>
      </c>
      <c r="C2294" s="43">
        <v>-9</v>
      </c>
    </row>
    <row r="2295" spans="1:3" x14ac:dyDescent="0.25">
      <c r="A2295" s="43" t="s">
        <v>663</v>
      </c>
      <c r="B2295" s="87">
        <v>2281.0909999999999</v>
      </c>
      <c r="C2295" s="43">
        <v>-10</v>
      </c>
    </row>
    <row r="2296" spans="1:3" x14ac:dyDescent="0.25">
      <c r="A2296" s="43" t="s">
        <v>662</v>
      </c>
      <c r="B2296" s="87">
        <v>2379.1800000000003</v>
      </c>
      <c r="C2296" s="43">
        <v>-10</v>
      </c>
    </row>
    <row r="2297" spans="1:3" x14ac:dyDescent="0.25">
      <c r="A2297" s="43" t="s">
        <v>661</v>
      </c>
      <c r="B2297" s="87">
        <v>2185.0889999999999</v>
      </c>
      <c r="C2297" s="43">
        <v>-9</v>
      </c>
    </row>
    <row r="2298" spans="1:3" x14ac:dyDescent="0.25">
      <c r="A2298" s="43" t="s">
        <v>660</v>
      </c>
      <c r="B2298" s="87">
        <v>2379.1800000000003</v>
      </c>
      <c r="C2298" s="43">
        <v>-10</v>
      </c>
    </row>
    <row r="2299" spans="1:3" x14ac:dyDescent="0.25">
      <c r="A2299" s="43" t="s">
        <v>659</v>
      </c>
      <c r="B2299" s="87">
        <v>2087</v>
      </c>
      <c r="C2299" s="43">
        <v>-9</v>
      </c>
    </row>
    <row r="2300" spans="1:3" x14ac:dyDescent="0.25">
      <c r="A2300" s="43" t="s">
        <v>658</v>
      </c>
      <c r="B2300" s="87">
        <v>1892.9090000000001</v>
      </c>
      <c r="C2300" s="43">
        <v>-7</v>
      </c>
    </row>
    <row r="2301" spans="1:3" x14ac:dyDescent="0.25">
      <c r="A2301" s="43" t="s">
        <v>657</v>
      </c>
      <c r="B2301" s="87">
        <v>2185.0889999999999</v>
      </c>
      <c r="C2301" s="43">
        <v>-8</v>
      </c>
    </row>
    <row r="2302" spans="1:3" x14ac:dyDescent="0.25">
      <c r="A2302" s="43" t="s">
        <v>656</v>
      </c>
      <c r="B2302" s="87">
        <v>2087</v>
      </c>
      <c r="C2302" s="43">
        <v>-8</v>
      </c>
    </row>
    <row r="2303" spans="1:3" x14ac:dyDescent="0.25">
      <c r="A2303" s="43" t="s">
        <v>655</v>
      </c>
      <c r="B2303" s="87">
        <v>2087</v>
      </c>
      <c r="C2303" s="43">
        <v>-8</v>
      </c>
    </row>
    <row r="2304" spans="1:3" x14ac:dyDescent="0.25">
      <c r="A2304" s="43" t="s">
        <v>654</v>
      </c>
      <c r="B2304" s="87">
        <v>2281.0909999999999</v>
      </c>
      <c r="C2304" s="43">
        <v>-10</v>
      </c>
    </row>
    <row r="2305" spans="1:3" x14ac:dyDescent="0.25">
      <c r="A2305" s="43" t="s">
        <v>653</v>
      </c>
      <c r="B2305" s="87">
        <v>2087</v>
      </c>
      <c r="C2305" s="43">
        <v>-8</v>
      </c>
    </row>
    <row r="2306" spans="1:3" x14ac:dyDescent="0.25">
      <c r="A2306" s="43" t="s">
        <v>652</v>
      </c>
      <c r="B2306" s="87">
        <v>2379.1800000000003</v>
      </c>
      <c r="C2306" s="43">
        <v>-10</v>
      </c>
    </row>
    <row r="2307" spans="1:3" x14ac:dyDescent="0.25">
      <c r="A2307" s="43" t="s">
        <v>651</v>
      </c>
      <c r="B2307" s="87">
        <v>2185.0889999999999</v>
      </c>
      <c r="C2307" s="43">
        <v>-9</v>
      </c>
    </row>
    <row r="2308" spans="1:3" x14ac:dyDescent="0.25">
      <c r="A2308" s="43" t="s">
        <v>650</v>
      </c>
      <c r="B2308" s="87">
        <v>1988.9109999999998</v>
      </c>
      <c r="C2308" s="43">
        <v>-9</v>
      </c>
    </row>
    <row r="2309" spans="1:3" x14ac:dyDescent="0.25">
      <c r="A2309" s="43" t="s">
        <v>649</v>
      </c>
      <c r="B2309" s="87">
        <v>1988.9109999999998</v>
      </c>
      <c r="C2309" s="43">
        <v>-8</v>
      </c>
    </row>
    <row r="2310" spans="1:3" x14ac:dyDescent="0.25">
      <c r="A2310" s="43" t="s">
        <v>648</v>
      </c>
      <c r="B2310" s="87">
        <v>1988.9109999999998</v>
      </c>
      <c r="C2310" s="43">
        <v>-8</v>
      </c>
    </row>
    <row r="2311" spans="1:3" x14ac:dyDescent="0.25">
      <c r="A2311" s="43" t="s">
        <v>647</v>
      </c>
      <c r="B2311" s="87">
        <v>2087</v>
      </c>
      <c r="C2311" s="43">
        <v>-8</v>
      </c>
    </row>
    <row r="2312" spans="1:3" x14ac:dyDescent="0.25">
      <c r="A2312" s="43" t="s">
        <v>646</v>
      </c>
      <c r="B2312" s="87">
        <v>2281.0909999999999</v>
      </c>
      <c r="C2312" s="43">
        <v>-10</v>
      </c>
    </row>
    <row r="2313" spans="1:3" x14ac:dyDescent="0.25">
      <c r="A2313" s="43" t="s">
        <v>645</v>
      </c>
      <c r="B2313" s="87">
        <v>1988.9109999999998</v>
      </c>
      <c r="C2313" s="43">
        <v>-8</v>
      </c>
    </row>
    <row r="2314" spans="1:3" x14ac:dyDescent="0.25">
      <c r="A2314" s="43" t="s">
        <v>644</v>
      </c>
      <c r="B2314" s="87">
        <v>2548.2270000000003</v>
      </c>
      <c r="C2314" s="43">
        <v>-11</v>
      </c>
    </row>
    <row r="2315" spans="1:3" x14ac:dyDescent="0.25">
      <c r="A2315" s="43" t="s">
        <v>643</v>
      </c>
      <c r="B2315" s="87">
        <v>1988.9109999999998</v>
      </c>
      <c r="C2315" s="43">
        <v>-8</v>
      </c>
    </row>
    <row r="2316" spans="1:3" x14ac:dyDescent="0.25">
      <c r="A2316" s="43" t="s">
        <v>642</v>
      </c>
      <c r="B2316" s="87">
        <v>1988.9109999999998</v>
      </c>
      <c r="C2316" s="43">
        <v>-8</v>
      </c>
    </row>
    <row r="2317" spans="1:3" x14ac:dyDescent="0.25">
      <c r="A2317" s="43" t="s">
        <v>641</v>
      </c>
      <c r="B2317" s="87">
        <v>2087</v>
      </c>
      <c r="C2317" s="43">
        <v>-8</v>
      </c>
    </row>
    <row r="2318" spans="1:3" x14ac:dyDescent="0.25">
      <c r="A2318" s="43" t="s">
        <v>640</v>
      </c>
      <c r="B2318" s="87">
        <v>1892.9090000000001</v>
      </c>
      <c r="C2318" s="43">
        <v>-7</v>
      </c>
    </row>
    <row r="2319" spans="1:3" x14ac:dyDescent="0.25">
      <c r="A2319" s="43" t="s">
        <v>639</v>
      </c>
      <c r="B2319" s="87">
        <v>2087</v>
      </c>
      <c r="C2319" s="43">
        <v>-8</v>
      </c>
    </row>
    <row r="2320" spans="1:3" x14ac:dyDescent="0.25">
      <c r="A2320" s="43" t="s">
        <v>638</v>
      </c>
      <c r="B2320" s="87">
        <v>2087</v>
      </c>
      <c r="C2320" s="43">
        <v>-8</v>
      </c>
    </row>
    <row r="2321" spans="1:3" x14ac:dyDescent="0.25">
      <c r="A2321" s="43" t="s">
        <v>637</v>
      </c>
      <c r="B2321" s="87">
        <v>1892.9090000000001</v>
      </c>
      <c r="C2321" s="43">
        <v>-8</v>
      </c>
    </row>
    <row r="2322" spans="1:3" x14ac:dyDescent="0.25">
      <c r="A2322" s="43" t="s">
        <v>636</v>
      </c>
      <c r="B2322" s="87">
        <v>2379.1800000000003</v>
      </c>
      <c r="C2322" s="43">
        <v>-10</v>
      </c>
    </row>
    <row r="2323" spans="1:3" x14ac:dyDescent="0.25">
      <c r="A2323" s="43" t="s">
        <v>635</v>
      </c>
      <c r="B2323" s="87">
        <v>1892.9090000000001</v>
      </c>
      <c r="C2323" s="43">
        <v>-7</v>
      </c>
    </row>
    <row r="2324" spans="1:3" x14ac:dyDescent="0.25">
      <c r="A2324" s="43" t="s">
        <v>634</v>
      </c>
      <c r="B2324" s="87">
        <v>2087</v>
      </c>
      <c r="C2324" s="43">
        <v>-8</v>
      </c>
    </row>
    <row r="2325" spans="1:3" x14ac:dyDescent="0.25">
      <c r="A2325" s="43" t="s">
        <v>633</v>
      </c>
      <c r="B2325" s="87">
        <v>2087</v>
      </c>
      <c r="C2325" s="43">
        <v>-8</v>
      </c>
    </row>
    <row r="2326" spans="1:3" x14ac:dyDescent="0.25">
      <c r="A2326" s="43" t="s">
        <v>632</v>
      </c>
      <c r="B2326" s="87">
        <v>2185.0889999999999</v>
      </c>
      <c r="C2326" s="43">
        <v>-9</v>
      </c>
    </row>
    <row r="2327" spans="1:3" x14ac:dyDescent="0.25">
      <c r="A2327" s="43" t="s">
        <v>631</v>
      </c>
      <c r="B2327" s="87">
        <v>2087</v>
      </c>
      <c r="C2327" s="43">
        <v>-9</v>
      </c>
    </row>
    <row r="2328" spans="1:3" x14ac:dyDescent="0.25">
      <c r="A2328" s="43" t="s">
        <v>630</v>
      </c>
      <c r="B2328" s="87">
        <v>2379.1800000000003</v>
      </c>
      <c r="C2328" s="43">
        <v>-10</v>
      </c>
    </row>
    <row r="2329" spans="1:3" x14ac:dyDescent="0.25">
      <c r="A2329" s="43" t="s">
        <v>629</v>
      </c>
      <c r="B2329" s="87">
        <v>2790.319</v>
      </c>
      <c r="C2329" s="43">
        <v>-11</v>
      </c>
    </row>
    <row r="2330" spans="1:3" x14ac:dyDescent="0.25">
      <c r="A2330" s="43" t="s">
        <v>628</v>
      </c>
      <c r="B2330" s="87">
        <v>2281.0909999999999</v>
      </c>
      <c r="C2330" s="43">
        <v>-9</v>
      </c>
    </row>
    <row r="2331" spans="1:3" x14ac:dyDescent="0.25">
      <c r="A2331" s="43" t="s">
        <v>628</v>
      </c>
      <c r="B2331" s="87">
        <v>2281.0909999999999</v>
      </c>
      <c r="C2331" s="43">
        <v>-9</v>
      </c>
    </row>
    <row r="2332" spans="1:3" x14ac:dyDescent="0.25">
      <c r="A2332" s="43" t="s">
        <v>627</v>
      </c>
      <c r="B2332" s="87">
        <v>2185.0889999999999</v>
      </c>
      <c r="C2332" s="43">
        <v>-8</v>
      </c>
    </row>
    <row r="2333" spans="1:3" x14ac:dyDescent="0.25">
      <c r="A2333" s="43" t="s">
        <v>626</v>
      </c>
      <c r="B2333" s="87">
        <v>2087</v>
      </c>
      <c r="C2333" s="43">
        <v>-8</v>
      </c>
    </row>
    <row r="2334" spans="1:3" x14ac:dyDescent="0.25">
      <c r="A2334" s="43" t="s">
        <v>625</v>
      </c>
      <c r="B2334" s="87">
        <v>2087</v>
      </c>
      <c r="C2334" s="43">
        <v>-8</v>
      </c>
    </row>
    <row r="2335" spans="1:3" x14ac:dyDescent="0.25">
      <c r="A2335" s="43" t="s">
        <v>624</v>
      </c>
      <c r="B2335" s="87">
        <v>2087</v>
      </c>
      <c r="C2335" s="43">
        <v>-8</v>
      </c>
    </row>
    <row r="2336" spans="1:3" x14ac:dyDescent="0.25">
      <c r="A2336" s="43" t="s">
        <v>623</v>
      </c>
      <c r="B2336" s="87">
        <v>1892.9090000000001</v>
      </c>
      <c r="C2336" s="43">
        <v>-8</v>
      </c>
    </row>
    <row r="2337" spans="1:3" x14ac:dyDescent="0.25">
      <c r="A2337" s="43" t="s">
        <v>622</v>
      </c>
      <c r="B2337" s="87">
        <v>2185.0889999999999</v>
      </c>
      <c r="C2337" s="43">
        <v>-9</v>
      </c>
    </row>
    <row r="2338" spans="1:3" x14ac:dyDescent="0.25">
      <c r="A2338" s="43" t="s">
        <v>621</v>
      </c>
      <c r="B2338" s="87">
        <v>2548.2270000000003</v>
      </c>
      <c r="C2338" s="43">
        <v>-11</v>
      </c>
    </row>
    <row r="2339" spans="1:3" x14ac:dyDescent="0.25">
      <c r="A2339" s="43" t="s">
        <v>620</v>
      </c>
      <c r="B2339" s="87">
        <v>2379.1800000000003</v>
      </c>
      <c r="C2339" s="43">
        <v>-10</v>
      </c>
    </row>
    <row r="2340" spans="1:3" x14ac:dyDescent="0.25">
      <c r="A2340" s="43" t="s">
        <v>619</v>
      </c>
      <c r="B2340" s="87">
        <v>2790.319</v>
      </c>
      <c r="C2340" s="43">
        <v>-10</v>
      </c>
    </row>
    <row r="2341" spans="1:3" x14ac:dyDescent="0.25">
      <c r="A2341" s="43" t="s">
        <v>618</v>
      </c>
      <c r="B2341" s="87">
        <v>2548.2270000000003</v>
      </c>
      <c r="C2341" s="43">
        <v>-11</v>
      </c>
    </row>
    <row r="2342" spans="1:3" x14ac:dyDescent="0.25">
      <c r="A2342" s="43" t="s">
        <v>617</v>
      </c>
      <c r="B2342" s="87">
        <v>2087</v>
      </c>
      <c r="C2342" s="43">
        <v>-8</v>
      </c>
    </row>
    <row r="2343" spans="1:3" x14ac:dyDescent="0.25">
      <c r="A2343" s="43" t="s">
        <v>616</v>
      </c>
      <c r="B2343" s="87">
        <v>2185.0889999999999</v>
      </c>
      <c r="C2343" s="43">
        <v>-9</v>
      </c>
    </row>
    <row r="2344" spans="1:3" x14ac:dyDescent="0.25">
      <c r="A2344" s="43" t="s">
        <v>615</v>
      </c>
      <c r="B2344" s="87">
        <v>2281.0909999999999</v>
      </c>
      <c r="C2344" s="43">
        <v>-9</v>
      </c>
    </row>
    <row r="2345" spans="1:3" x14ac:dyDescent="0.25">
      <c r="A2345" s="43" t="s">
        <v>614</v>
      </c>
      <c r="B2345" s="87">
        <v>2281.0909999999999</v>
      </c>
      <c r="C2345" s="43">
        <v>-10</v>
      </c>
    </row>
    <row r="2346" spans="1:3" x14ac:dyDescent="0.25">
      <c r="A2346" s="43" t="s">
        <v>613</v>
      </c>
      <c r="B2346" s="87">
        <v>2185.0889999999999</v>
      </c>
      <c r="C2346" s="43">
        <v>-9</v>
      </c>
    </row>
    <row r="2347" spans="1:3" x14ac:dyDescent="0.25">
      <c r="A2347" s="43" t="s">
        <v>612</v>
      </c>
      <c r="B2347" s="87">
        <v>2548.2270000000003</v>
      </c>
      <c r="C2347" s="43">
        <v>-11</v>
      </c>
    </row>
    <row r="2348" spans="1:3" x14ac:dyDescent="0.25">
      <c r="A2348" s="43" t="s">
        <v>611</v>
      </c>
      <c r="B2348" s="87">
        <v>2548.2270000000003</v>
      </c>
      <c r="C2348" s="43">
        <v>-10</v>
      </c>
    </row>
    <row r="2349" spans="1:3" x14ac:dyDescent="0.25">
      <c r="A2349" s="43" t="s">
        <v>610</v>
      </c>
      <c r="B2349" s="87">
        <v>2087</v>
      </c>
      <c r="C2349" s="43">
        <v>-8</v>
      </c>
    </row>
    <row r="2350" spans="1:3" x14ac:dyDescent="0.25">
      <c r="A2350" s="43" t="s">
        <v>609</v>
      </c>
      <c r="B2350" s="87">
        <v>2185.0889999999999</v>
      </c>
      <c r="C2350" s="43">
        <v>-9</v>
      </c>
    </row>
    <row r="2351" spans="1:3" x14ac:dyDescent="0.25">
      <c r="A2351" s="43" t="s">
        <v>608</v>
      </c>
      <c r="B2351" s="87">
        <v>1988.9109999999998</v>
      </c>
      <c r="C2351" s="43">
        <v>-8</v>
      </c>
    </row>
    <row r="2352" spans="1:3" x14ac:dyDescent="0.25">
      <c r="A2352" s="43" t="s">
        <v>607</v>
      </c>
      <c r="B2352" s="87">
        <v>2548.2270000000003</v>
      </c>
      <c r="C2352" s="43">
        <v>-11</v>
      </c>
    </row>
    <row r="2353" spans="1:3" x14ac:dyDescent="0.25">
      <c r="A2353" s="43" t="s">
        <v>606</v>
      </c>
      <c r="B2353" s="87">
        <v>2087</v>
      </c>
      <c r="C2353" s="43">
        <v>-8</v>
      </c>
    </row>
    <row r="2354" spans="1:3" x14ac:dyDescent="0.25">
      <c r="A2354" s="43" t="s">
        <v>605</v>
      </c>
      <c r="B2354" s="87">
        <v>1988.9109999999998</v>
      </c>
      <c r="C2354" s="43">
        <v>-8</v>
      </c>
    </row>
    <row r="2355" spans="1:3" x14ac:dyDescent="0.25">
      <c r="A2355" s="43" t="s">
        <v>604</v>
      </c>
      <c r="B2355" s="87">
        <v>2548.2270000000003</v>
      </c>
      <c r="C2355" s="43">
        <v>-10</v>
      </c>
    </row>
    <row r="2356" spans="1:3" x14ac:dyDescent="0.25">
      <c r="A2356" s="43" t="s">
        <v>603</v>
      </c>
      <c r="B2356" s="87">
        <v>2087</v>
      </c>
      <c r="C2356" s="43">
        <v>-8</v>
      </c>
    </row>
    <row r="2357" spans="1:3" x14ac:dyDescent="0.25">
      <c r="A2357" s="43" t="s">
        <v>602</v>
      </c>
      <c r="B2357" s="87">
        <v>2087</v>
      </c>
      <c r="C2357" s="43">
        <v>-8</v>
      </c>
    </row>
    <row r="2358" spans="1:3" x14ac:dyDescent="0.25">
      <c r="A2358" s="43" t="s">
        <v>601</v>
      </c>
      <c r="B2358" s="87">
        <v>2087</v>
      </c>
      <c r="C2358" s="43">
        <v>-8</v>
      </c>
    </row>
    <row r="2359" spans="1:3" x14ac:dyDescent="0.25">
      <c r="A2359" s="43" t="s">
        <v>600</v>
      </c>
      <c r="B2359" s="87">
        <v>2281.0909999999999</v>
      </c>
      <c r="C2359" s="43">
        <v>-10</v>
      </c>
    </row>
    <row r="2360" spans="1:3" x14ac:dyDescent="0.25">
      <c r="A2360" s="43" t="s">
        <v>599</v>
      </c>
      <c r="B2360" s="87">
        <v>2087</v>
      </c>
      <c r="C2360" s="43">
        <v>-9</v>
      </c>
    </row>
    <row r="2361" spans="1:3" x14ac:dyDescent="0.25">
      <c r="A2361" s="43" t="s">
        <v>598</v>
      </c>
      <c r="B2361" s="87">
        <v>2087</v>
      </c>
      <c r="C2361" s="43">
        <v>-9</v>
      </c>
    </row>
    <row r="2362" spans="1:3" x14ac:dyDescent="0.25">
      <c r="A2362" s="43" t="s">
        <v>597</v>
      </c>
      <c r="B2362" s="87">
        <v>2281.0909999999999</v>
      </c>
      <c r="C2362" s="43">
        <v>-9</v>
      </c>
    </row>
    <row r="2363" spans="1:3" x14ac:dyDescent="0.25">
      <c r="A2363" s="43" t="s">
        <v>596</v>
      </c>
      <c r="B2363" s="87">
        <v>2379.1800000000003</v>
      </c>
      <c r="C2363" s="43">
        <v>-10</v>
      </c>
    </row>
    <row r="2364" spans="1:3" x14ac:dyDescent="0.25">
      <c r="A2364" s="43" t="s">
        <v>595</v>
      </c>
      <c r="B2364" s="87">
        <v>2548.2270000000003</v>
      </c>
      <c r="C2364" s="43">
        <v>-11</v>
      </c>
    </row>
    <row r="2365" spans="1:3" x14ac:dyDescent="0.25">
      <c r="A2365" s="43" t="s">
        <v>594</v>
      </c>
      <c r="B2365" s="87">
        <v>2087</v>
      </c>
      <c r="C2365" s="43">
        <v>-8</v>
      </c>
    </row>
    <row r="2366" spans="1:3" x14ac:dyDescent="0.25">
      <c r="A2366" s="43" t="s">
        <v>593</v>
      </c>
      <c r="B2366" s="87">
        <v>2087</v>
      </c>
      <c r="C2366" s="43">
        <v>-8</v>
      </c>
    </row>
    <row r="2367" spans="1:3" x14ac:dyDescent="0.25">
      <c r="A2367" s="43" t="s">
        <v>592</v>
      </c>
      <c r="B2367" s="87">
        <v>2087</v>
      </c>
      <c r="C2367" s="43">
        <v>-8</v>
      </c>
    </row>
    <row r="2368" spans="1:3" x14ac:dyDescent="0.25">
      <c r="A2368" s="43" t="s">
        <v>591</v>
      </c>
      <c r="B2368" s="87">
        <v>2185.0889999999999</v>
      </c>
      <c r="C2368" s="43">
        <v>-9</v>
      </c>
    </row>
    <row r="2369" spans="1:3" x14ac:dyDescent="0.25">
      <c r="A2369" s="43" t="s">
        <v>590</v>
      </c>
      <c r="B2369" s="87">
        <v>2281.0909999999999</v>
      </c>
      <c r="C2369" s="43">
        <v>-10</v>
      </c>
    </row>
    <row r="2370" spans="1:3" x14ac:dyDescent="0.25">
      <c r="A2370" s="43" t="s">
        <v>589</v>
      </c>
      <c r="B2370" s="87">
        <v>2281.0909999999999</v>
      </c>
      <c r="C2370" s="43">
        <v>-10</v>
      </c>
    </row>
    <row r="2371" spans="1:3" x14ac:dyDescent="0.25">
      <c r="A2371" s="43" t="s">
        <v>588</v>
      </c>
      <c r="B2371" s="87">
        <v>2087</v>
      </c>
      <c r="C2371" s="43">
        <v>-8</v>
      </c>
    </row>
    <row r="2372" spans="1:3" x14ac:dyDescent="0.25">
      <c r="A2372" s="43" t="s">
        <v>587</v>
      </c>
      <c r="B2372" s="87">
        <v>2185.0889999999999</v>
      </c>
      <c r="C2372" s="43">
        <v>-9</v>
      </c>
    </row>
    <row r="2373" spans="1:3" x14ac:dyDescent="0.25">
      <c r="A2373" s="43" t="s">
        <v>586</v>
      </c>
      <c r="B2373" s="87">
        <v>2281.0909999999999</v>
      </c>
      <c r="C2373" s="43">
        <v>-9</v>
      </c>
    </row>
    <row r="2374" spans="1:3" x14ac:dyDescent="0.25">
      <c r="A2374" s="43" t="s">
        <v>585</v>
      </c>
      <c r="B2374" s="87">
        <v>2185.0889999999999</v>
      </c>
      <c r="C2374" s="43">
        <v>-9</v>
      </c>
    </row>
    <row r="2375" spans="1:3" x14ac:dyDescent="0.25">
      <c r="A2375" s="43" t="s">
        <v>584</v>
      </c>
      <c r="B2375" s="87">
        <v>2790.319</v>
      </c>
      <c r="C2375" s="43">
        <v>-11</v>
      </c>
    </row>
    <row r="2376" spans="1:3" x14ac:dyDescent="0.25">
      <c r="A2376" s="43" t="s">
        <v>583</v>
      </c>
      <c r="B2376" s="87">
        <v>2281.0909999999999</v>
      </c>
      <c r="C2376" s="43">
        <v>-9</v>
      </c>
    </row>
    <row r="2377" spans="1:3" x14ac:dyDescent="0.25">
      <c r="A2377" s="43" t="s">
        <v>582</v>
      </c>
      <c r="B2377" s="87">
        <v>2185.0889999999999</v>
      </c>
      <c r="C2377" s="43">
        <v>-9</v>
      </c>
    </row>
    <row r="2378" spans="1:3" x14ac:dyDescent="0.25">
      <c r="A2378" s="43" t="s">
        <v>581</v>
      </c>
      <c r="B2378" s="87">
        <v>2185.0889999999999</v>
      </c>
      <c r="C2378" s="43">
        <v>-9</v>
      </c>
    </row>
    <row r="2379" spans="1:3" x14ac:dyDescent="0.25">
      <c r="A2379" s="43" t="s">
        <v>580</v>
      </c>
      <c r="B2379" s="87">
        <v>2087</v>
      </c>
      <c r="C2379" s="43">
        <v>-8</v>
      </c>
    </row>
    <row r="2380" spans="1:3" x14ac:dyDescent="0.25">
      <c r="A2380" s="43" t="s">
        <v>579</v>
      </c>
      <c r="B2380" s="87">
        <v>2281.0909999999999</v>
      </c>
      <c r="C2380" s="43">
        <v>-9</v>
      </c>
    </row>
    <row r="2381" spans="1:3" x14ac:dyDescent="0.25">
      <c r="A2381" s="43" t="s">
        <v>578</v>
      </c>
      <c r="B2381" s="87">
        <v>2281.0909999999999</v>
      </c>
      <c r="C2381" s="43">
        <v>-9</v>
      </c>
    </row>
    <row r="2382" spans="1:3" x14ac:dyDescent="0.25">
      <c r="A2382" s="43" t="s">
        <v>577</v>
      </c>
      <c r="B2382" s="87">
        <v>2087</v>
      </c>
      <c r="C2382" s="43">
        <v>-8</v>
      </c>
    </row>
    <row r="2383" spans="1:3" x14ac:dyDescent="0.25">
      <c r="A2383" s="43" t="s">
        <v>576</v>
      </c>
      <c r="B2383" s="87">
        <v>2087</v>
      </c>
      <c r="C2383" s="43">
        <v>-8</v>
      </c>
    </row>
    <row r="2384" spans="1:3" x14ac:dyDescent="0.25">
      <c r="A2384" s="43" t="s">
        <v>575</v>
      </c>
      <c r="B2384" s="87">
        <v>2281.0909999999999</v>
      </c>
      <c r="C2384" s="43">
        <v>-10</v>
      </c>
    </row>
    <row r="2385" spans="1:3" x14ac:dyDescent="0.25">
      <c r="A2385" s="43" t="s">
        <v>574</v>
      </c>
      <c r="B2385" s="87">
        <v>2281.0909999999999</v>
      </c>
      <c r="C2385" s="43">
        <v>-9</v>
      </c>
    </row>
    <row r="2386" spans="1:3" x14ac:dyDescent="0.25">
      <c r="A2386" s="43" t="s">
        <v>573</v>
      </c>
      <c r="B2386" s="87">
        <v>2281.0909999999999</v>
      </c>
      <c r="C2386" s="43">
        <v>-10</v>
      </c>
    </row>
    <row r="2387" spans="1:3" x14ac:dyDescent="0.25">
      <c r="A2387" s="43" t="s">
        <v>572</v>
      </c>
      <c r="B2387" s="87">
        <v>2185.0889999999999</v>
      </c>
      <c r="C2387" s="43">
        <v>-8</v>
      </c>
    </row>
    <row r="2388" spans="1:3" x14ac:dyDescent="0.25">
      <c r="A2388" s="43" t="s">
        <v>571</v>
      </c>
      <c r="B2388" s="87">
        <v>1988.9109999999998</v>
      </c>
      <c r="C2388" s="43">
        <v>-8</v>
      </c>
    </row>
    <row r="2389" spans="1:3" x14ac:dyDescent="0.25">
      <c r="A2389" s="43" t="s">
        <v>570</v>
      </c>
      <c r="B2389" s="87">
        <v>2087</v>
      </c>
      <c r="C2389" s="43">
        <v>-9</v>
      </c>
    </row>
    <row r="2390" spans="1:3" x14ac:dyDescent="0.25">
      <c r="A2390" s="43" t="s">
        <v>569</v>
      </c>
      <c r="B2390" s="87">
        <v>1988.9109999999998</v>
      </c>
      <c r="C2390" s="43">
        <v>-8</v>
      </c>
    </row>
    <row r="2391" spans="1:3" x14ac:dyDescent="0.25">
      <c r="A2391" s="43" t="s">
        <v>567</v>
      </c>
      <c r="B2391" s="87">
        <v>1988.9109999999998</v>
      </c>
      <c r="C2391" s="43">
        <v>-8</v>
      </c>
    </row>
    <row r="2392" spans="1:3" x14ac:dyDescent="0.25">
      <c r="A2392" s="43" t="s">
        <v>568</v>
      </c>
      <c r="B2392" s="87">
        <v>2087</v>
      </c>
      <c r="C2392" s="43">
        <v>-8</v>
      </c>
    </row>
    <row r="2393" spans="1:3" x14ac:dyDescent="0.25">
      <c r="A2393" s="43" t="s">
        <v>567</v>
      </c>
      <c r="B2393" s="87">
        <v>2087</v>
      </c>
      <c r="C2393" s="43">
        <v>-8</v>
      </c>
    </row>
    <row r="2394" spans="1:3" x14ac:dyDescent="0.25">
      <c r="A2394" s="43" t="s">
        <v>566</v>
      </c>
      <c r="B2394" s="87">
        <v>2087</v>
      </c>
      <c r="C2394" s="43">
        <v>-8</v>
      </c>
    </row>
    <row r="2395" spans="1:3" x14ac:dyDescent="0.25">
      <c r="A2395" s="43" t="s">
        <v>565</v>
      </c>
      <c r="B2395" s="87">
        <v>2281.0909999999999</v>
      </c>
      <c r="C2395" s="43">
        <v>-9</v>
      </c>
    </row>
    <row r="2396" spans="1:3" x14ac:dyDescent="0.25">
      <c r="A2396" s="43" t="s">
        <v>564</v>
      </c>
      <c r="B2396" s="87">
        <v>2281.0909999999999</v>
      </c>
      <c r="C2396" s="43">
        <v>-9</v>
      </c>
    </row>
    <row r="2397" spans="1:3" x14ac:dyDescent="0.25">
      <c r="A2397" s="43" t="s">
        <v>563</v>
      </c>
      <c r="B2397" s="87">
        <v>2087</v>
      </c>
      <c r="C2397" s="43">
        <v>-8</v>
      </c>
    </row>
    <row r="2398" spans="1:3" x14ac:dyDescent="0.25">
      <c r="A2398" s="43" t="s">
        <v>562</v>
      </c>
      <c r="B2398" s="87">
        <v>2281.0909999999999</v>
      </c>
      <c r="C2398" s="43">
        <v>-9</v>
      </c>
    </row>
    <row r="2399" spans="1:3" x14ac:dyDescent="0.25">
      <c r="A2399" s="43" t="s">
        <v>561</v>
      </c>
      <c r="B2399" s="87">
        <v>2790.319</v>
      </c>
      <c r="C2399" s="43">
        <v>-11</v>
      </c>
    </row>
    <row r="2400" spans="1:3" x14ac:dyDescent="0.25">
      <c r="A2400" s="43" t="s">
        <v>560</v>
      </c>
      <c r="B2400" s="87">
        <v>2281.0909999999999</v>
      </c>
      <c r="C2400" s="43">
        <v>-9</v>
      </c>
    </row>
    <row r="2401" spans="1:3" x14ac:dyDescent="0.25">
      <c r="A2401" s="43" t="s">
        <v>559</v>
      </c>
      <c r="B2401" s="87">
        <v>2185.0889999999999</v>
      </c>
      <c r="C2401" s="43">
        <v>-9</v>
      </c>
    </row>
    <row r="2402" spans="1:3" x14ac:dyDescent="0.25">
      <c r="A2402" s="43" t="s">
        <v>558</v>
      </c>
      <c r="B2402" s="87">
        <v>2185.0889999999999</v>
      </c>
      <c r="C2402" s="43">
        <v>-9</v>
      </c>
    </row>
    <row r="2403" spans="1:3" x14ac:dyDescent="0.25">
      <c r="A2403" s="43" t="s">
        <v>557</v>
      </c>
      <c r="B2403" s="87">
        <v>2281.0909999999999</v>
      </c>
      <c r="C2403" s="43">
        <v>-10</v>
      </c>
    </row>
    <row r="2404" spans="1:3" x14ac:dyDescent="0.25">
      <c r="A2404" s="43" t="s">
        <v>556</v>
      </c>
      <c r="B2404" s="87">
        <v>2961.453</v>
      </c>
      <c r="C2404" s="43">
        <v>-11</v>
      </c>
    </row>
    <row r="2405" spans="1:3" x14ac:dyDescent="0.25">
      <c r="A2405" s="43" t="s">
        <v>555</v>
      </c>
      <c r="B2405" s="87">
        <v>2548.2270000000003</v>
      </c>
      <c r="C2405" s="43">
        <v>-11</v>
      </c>
    </row>
    <row r="2406" spans="1:3" x14ac:dyDescent="0.25">
      <c r="A2406" s="43" t="s">
        <v>554</v>
      </c>
      <c r="B2406" s="87">
        <v>1988.9109999999998</v>
      </c>
      <c r="C2406" s="43">
        <v>-8</v>
      </c>
    </row>
    <row r="2407" spans="1:3" x14ac:dyDescent="0.25">
      <c r="A2407" s="43" t="s">
        <v>553</v>
      </c>
      <c r="B2407" s="87">
        <v>2548.2270000000003</v>
      </c>
      <c r="C2407" s="43">
        <v>-11</v>
      </c>
    </row>
    <row r="2408" spans="1:3" x14ac:dyDescent="0.25">
      <c r="A2408" s="43" t="s">
        <v>552</v>
      </c>
      <c r="B2408" s="87">
        <v>2379.1800000000003</v>
      </c>
      <c r="C2408" s="43">
        <v>-10</v>
      </c>
    </row>
    <row r="2409" spans="1:3" x14ac:dyDescent="0.25">
      <c r="A2409" s="43" t="s">
        <v>551</v>
      </c>
      <c r="B2409" s="87">
        <v>2087</v>
      </c>
      <c r="C2409" s="43">
        <v>-8</v>
      </c>
    </row>
    <row r="2410" spans="1:3" x14ac:dyDescent="0.25">
      <c r="A2410" s="43" t="s">
        <v>550</v>
      </c>
      <c r="B2410" s="87">
        <v>2087</v>
      </c>
      <c r="C2410" s="43">
        <v>-8</v>
      </c>
    </row>
    <row r="2411" spans="1:3" x14ac:dyDescent="0.25">
      <c r="A2411" s="43" t="s">
        <v>549</v>
      </c>
      <c r="B2411" s="87">
        <v>2185.0889999999999</v>
      </c>
      <c r="C2411" s="43">
        <v>-9</v>
      </c>
    </row>
    <row r="2412" spans="1:3" x14ac:dyDescent="0.25">
      <c r="A2412" s="43" t="s">
        <v>549</v>
      </c>
      <c r="B2412" s="87">
        <v>2087</v>
      </c>
      <c r="C2412" s="43">
        <v>-9</v>
      </c>
    </row>
    <row r="2413" spans="1:3" x14ac:dyDescent="0.25">
      <c r="A2413" s="43" t="s">
        <v>548</v>
      </c>
      <c r="B2413" s="87">
        <v>2087</v>
      </c>
      <c r="C2413" s="43">
        <v>-8</v>
      </c>
    </row>
    <row r="2414" spans="1:3" x14ac:dyDescent="0.25">
      <c r="A2414" s="43" t="s">
        <v>547</v>
      </c>
      <c r="B2414" s="87">
        <v>2087</v>
      </c>
      <c r="C2414" s="43">
        <v>-8</v>
      </c>
    </row>
    <row r="2415" spans="1:3" x14ac:dyDescent="0.25">
      <c r="A2415" s="43" t="s">
        <v>546</v>
      </c>
      <c r="B2415" s="87">
        <v>2185.0889999999999</v>
      </c>
      <c r="C2415" s="43">
        <v>-9</v>
      </c>
    </row>
    <row r="2416" spans="1:3" x14ac:dyDescent="0.25">
      <c r="A2416" s="43" t="s">
        <v>545</v>
      </c>
      <c r="B2416" s="87">
        <v>2548.2270000000003</v>
      </c>
      <c r="C2416" s="43">
        <v>-11</v>
      </c>
    </row>
    <row r="2417" spans="1:3" x14ac:dyDescent="0.25">
      <c r="A2417" s="43" t="s">
        <v>544</v>
      </c>
      <c r="B2417" s="87">
        <v>2379.1800000000003</v>
      </c>
      <c r="C2417" s="43">
        <v>-10</v>
      </c>
    </row>
    <row r="2418" spans="1:3" x14ac:dyDescent="0.25">
      <c r="A2418" s="43" t="s">
        <v>543</v>
      </c>
      <c r="B2418" s="87">
        <v>1988.9109999999998</v>
      </c>
      <c r="C2418" s="43">
        <v>-8</v>
      </c>
    </row>
    <row r="2419" spans="1:3" x14ac:dyDescent="0.25">
      <c r="A2419" s="43" t="s">
        <v>542</v>
      </c>
      <c r="B2419" s="87">
        <v>2185.0889999999999</v>
      </c>
      <c r="C2419" s="43">
        <v>-9</v>
      </c>
    </row>
    <row r="2420" spans="1:3" x14ac:dyDescent="0.25">
      <c r="A2420" s="43" t="s">
        <v>541</v>
      </c>
      <c r="B2420" s="87">
        <v>2087</v>
      </c>
      <c r="C2420" s="43">
        <v>-8</v>
      </c>
    </row>
    <row r="2421" spans="1:3" x14ac:dyDescent="0.25">
      <c r="A2421" s="43" t="s">
        <v>540</v>
      </c>
      <c r="B2421" s="87">
        <v>2087</v>
      </c>
      <c r="C2421" s="43">
        <v>-9</v>
      </c>
    </row>
    <row r="2422" spans="1:3" x14ac:dyDescent="0.25">
      <c r="A2422" s="43" t="s">
        <v>539</v>
      </c>
      <c r="B2422" s="87">
        <v>2087</v>
      </c>
      <c r="C2422" s="43">
        <v>-8</v>
      </c>
    </row>
    <row r="2423" spans="1:3" x14ac:dyDescent="0.25">
      <c r="A2423" s="43" t="s">
        <v>538</v>
      </c>
      <c r="B2423" s="87">
        <v>2790.319</v>
      </c>
      <c r="C2423" s="43">
        <v>-11</v>
      </c>
    </row>
    <row r="2424" spans="1:3" x14ac:dyDescent="0.25">
      <c r="A2424" s="43" t="s">
        <v>537</v>
      </c>
      <c r="B2424" s="87">
        <v>2087</v>
      </c>
      <c r="C2424" s="43">
        <v>-8</v>
      </c>
    </row>
    <row r="2425" spans="1:3" x14ac:dyDescent="0.25">
      <c r="A2425" s="43" t="s">
        <v>536</v>
      </c>
      <c r="B2425" s="87">
        <v>2548.2270000000003</v>
      </c>
      <c r="C2425" s="43">
        <v>-11</v>
      </c>
    </row>
    <row r="2426" spans="1:3" x14ac:dyDescent="0.25">
      <c r="A2426" s="43" t="s">
        <v>535</v>
      </c>
      <c r="B2426" s="87">
        <v>2185.0889999999999</v>
      </c>
      <c r="C2426" s="43">
        <v>-9</v>
      </c>
    </row>
    <row r="2427" spans="1:3" x14ac:dyDescent="0.25">
      <c r="A2427" s="43" t="s">
        <v>534</v>
      </c>
      <c r="B2427" s="87">
        <v>2379.1800000000003</v>
      </c>
      <c r="C2427" s="43">
        <v>-10</v>
      </c>
    </row>
    <row r="2428" spans="1:3" x14ac:dyDescent="0.25">
      <c r="A2428" s="43" t="s">
        <v>533</v>
      </c>
      <c r="B2428" s="87">
        <v>2281.0909999999999</v>
      </c>
      <c r="C2428" s="43">
        <v>-9</v>
      </c>
    </row>
    <row r="2429" spans="1:3" x14ac:dyDescent="0.25">
      <c r="A2429" s="43" t="s">
        <v>532</v>
      </c>
      <c r="B2429" s="87">
        <v>2087</v>
      </c>
      <c r="C2429" s="43">
        <v>-8</v>
      </c>
    </row>
    <row r="2430" spans="1:3" x14ac:dyDescent="0.25">
      <c r="A2430" s="43" t="s">
        <v>531</v>
      </c>
      <c r="B2430" s="87">
        <v>2185.0889999999999</v>
      </c>
      <c r="C2430" s="43">
        <v>-8</v>
      </c>
    </row>
    <row r="2431" spans="1:3" x14ac:dyDescent="0.25">
      <c r="A2431" s="43" t="s">
        <v>530</v>
      </c>
      <c r="B2431" s="87">
        <v>2087</v>
      </c>
      <c r="C2431" s="43">
        <v>-9</v>
      </c>
    </row>
    <row r="2432" spans="1:3" x14ac:dyDescent="0.25">
      <c r="A2432" s="43" t="s">
        <v>529</v>
      </c>
      <c r="B2432" s="87">
        <v>2548.2270000000003</v>
      </c>
      <c r="C2432" s="43">
        <v>-11</v>
      </c>
    </row>
    <row r="2433" spans="1:3" x14ac:dyDescent="0.25">
      <c r="A2433" s="43" t="s">
        <v>528</v>
      </c>
      <c r="B2433" s="87">
        <v>2281.0909999999999</v>
      </c>
      <c r="C2433" s="43">
        <v>-9</v>
      </c>
    </row>
    <row r="2434" spans="1:3" x14ac:dyDescent="0.25">
      <c r="A2434" s="43" t="s">
        <v>527</v>
      </c>
      <c r="B2434" s="87">
        <v>2087</v>
      </c>
      <c r="C2434" s="43">
        <v>-8</v>
      </c>
    </row>
    <row r="2435" spans="1:3" x14ac:dyDescent="0.25">
      <c r="A2435" s="43" t="s">
        <v>526</v>
      </c>
      <c r="B2435" s="87">
        <v>2185.0889999999999</v>
      </c>
      <c r="C2435" s="43">
        <v>-9</v>
      </c>
    </row>
    <row r="2436" spans="1:3" x14ac:dyDescent="0.25">
      <c r="A2436" s="43" t="s">
        <v>525</v>
      </c>
      <c r="B2436" s="87">
        <v>2087</v>
      </c>
      <c r="C2436" s="43">
        <v>-8</v>
      </c>
    </row>
    <row r="2437" spans="1:3" x14ac:dyDescent="0.25">
      <c r="A2437" s="43" t="s">
        <v>524</v>
      </c>
      <c r="B2437" s="87">
        <v>2790.319</v>
      </c>
      <c r="C2437" s="43">
        <v>-10</v>
      </c>
    </row>
    <row r="2438" spans="1:3" x14ac:dyDescent="0.25">
      <c r="A2438" s="43" t="s">
        <v>523</v>
      </c>
      <c r="B2438" s="87">
        <v>2185.0889999999999</v>
      </c>
      <c r="C2438" s="43">
        <v>-8</v>
      </c>
    </row>
    <row r="2439" spans="1:3" x14ac:dyDescent="0.25">
      <c r="A2439" s="43" t="s">
        <v>522</v>
      </c>
      <c r="B2439" s="87">
        <v>1988.9109999999998</v>
      </c>
      <c r="C2439" s="43">
        <v>-8</v>
      </c>
    </row>
    <row r="2440" spans="1:3" x14ac:dyDescent="0.25">
      <c r="A2440" s="43" t="s">
        <v>521</v>
      </c>
      <c r="B2440" s="87">
        <v>1892.9090000000001</v>
      </c>
      <c r="C2440" s="43">
        <v>-7</v>
      </c>
    </row>
    <row r="2441" spans="1:3" x14ac:dyDescent="0.25">
      <c r="A2441" s="43" t="s">
        <v>520</v>
      </c>
      <c r="B2441" s="87">
        <v>2087</v>
      </c>
      <c r="C2441" s="43">
        <v>-8</v>
      </c>
    </row>
    <row r="2442" spans="1:3" x14ac:dyDescent="0.25">
      <c r="A2442" s="43" t="s">
        <v>519</v>
      </c>
      <c r="B2442" s="87">
        <v>2087</v>
      </c>
      <c r="C2442" s="43">
        <v>-8</v>
      </c>
    </row>
    <row r="2443" spans="1:3" x14ac:dyDescent="0.25">
      <c r="A2443" s="43" t="s">
        <v>518</v>
      </c>
      <c r="B2443" s="87">
        <v>2185.0889999999999</v>
      </c>
      <c r="C2443" s="43">
        <v>-9</v>
      </c>
    </row>
    <row r="2444" spans="1:3" x14ac:dyDescent="0.25">
      <c r="A2444" s="43" t="s">
        <v>517</v>
      </c>
      <c r="B2444" s="87">
        <v>1988.9109999999998</v>
      </c>
      <c r="C2444" s="43">
        <v>-8</v>
      </c>
    </row>
    <row r="2445" spans="1:3" x14ac:dyDescent="0.25">
      <c r="A2445" s="43" t="s">
        <v>516</v>
      </c>
      <c r="B2445" s="87">
        <v>2087</v>
      </c>
      <c r="C2445" s="43">
        <v>-8</v>
      </c>
    </row>
    <row r="2446" spans="1:3" x14ac:dyDescent="0.25">
      <c r="A2446" s="43" t="s">
        <v>515</v>
      </c>
      <c r="B2446" s="87">
        <v>2185.0889999999999</v>
      </c>
      <c r="C2446" s="43">
        <v>-8</v>
      </c>
    </row>
    <row r="2447" spans="1:3" x14ac:dyDescent="0.25">
      <c r="A2447" s="43" t="s">
        <v>514</v>
      </c>
      <c r="B2447" s="87">
        <v>2548.2270000000003</v>
      </c>
      <c r="C2447" s="43">
        <v>-11</v>
      </c>
    </row>
    <row r="2448" spans="1:3" x14ac:dyDescent="0.25">
      <c r="A2448" s="43" t="s">
        <v>513</v>
      </c>
      <c r="B2448" s="87">
        <v>2087</v>
      </c>
      <c r="C2448" s="43">
        <v>-9</v>
      </c>
    </row>
    <row r="2449" spans="1:3" x14ac:dyDescent="0.25">
      <c r="A2449" s="43" t="s">
        <v>512</v>
      </c>
      <c r="B2449" s="87">
        <v>1988.9109999999998</v>
      </c>
      <c r="C2449" s="43">
        <v>-8</v>
      </c>
    </row>
    <row r="2450" spans="1:3" x14ac:dyDescent="0.25">
      <c r="A2450" s="43" t="s">
        <v>511</v>
      </c>
      <c r="B2450" s="87">
        <v>2379.1800000000003</v>
      </c>
      <c r="C2450" s="43">
        <v>-10</v>
      </c>
    </row>
    <row r="2451" spans="1:3" x14ac:dyDescent="0.25">
      <c r="A2451" s="43" t="s">
        <v>510</v>
      </c>
      <c r="B2451" s="87">
        <v>2379.1800000000003</v>
      </c>
      <c r="C2451" s="43">
        <v>-10</v>
      </c>
    </row>
    <row r="2452" spans="1:3" x14ac:dyDescent="0.25">
      <c r="A2452" s="43" t="s">
        <v>510</v>
      </c>
      <c r="B2452" s="87">
        <v>2087</v>
      </c>
      <c r="C2452" s="43">
        <v>-8</v>
      </c>
    </row>
    <row r="2453" spans="1:3" x14ac:dyDescent="0.25">
      <c r="A2453" s="43" t="s">
        <v>509</v>
      </c>
      <c r="B2453" s="87">
        <v>2281.0909999999999</v>
      </c>
      <c r="C2453" s="43">
        <v>-9</v>
      </c>
    </row>
    <row r="2454" spans="1:3" x14ac:dyDescent="0.25">
      <c r="A2454" s="43" t="s">
        <v>508</v>
      </c>
      <c r="B2454" s="87">
        <v>2379.1800000000003</v>
      </c>
      <c r="C2454" s="43">
        <v>-11</v>
      </c>
    </row>
    <row r="2455" spans="1:3" x14ac:dyDescent="0.25">
      <c r="A2455" s="43" t="s">
        <v>507</v>
      </c>
      <c r="B2455" s="87">
        <v>2790.319</v>
      </c>
      <c r="C2455" s="43">
        <v>-11</v>
      </c>
    </row>
    <row r="2456" spans="1:3" x14ac:dyDescent="0.25">
      <c r="A2456" s="43" t="s">
        <v>506</v>
      </c>
      <c r="B2456" s="87">
        <v>2185.0889999999999</v>
      </c>
      <c r="C2456" s="43">
        <v>-9</v>
      </c>
    </row>
    <row r="2457" spans="1:3" x14ac:dyDescent="0.25">
      <c r="A2457" s="43" t="s">
        <v>505</v>
      </c>
      <c r="B2457" s="87">
        <v>2790.319</v>
      </c>
      <c r="C2457" s="43">
        <v>-11</v>
      </c>
    </row>
    <row r="2458" spans="1:3" x14ac:dyDescent="0.25">
      <c r="A2458" s="43" t="s">
        <v>504</v>
      </c>
      <c r="B2458" s="87">
        <v>2185.0889999999999</v>
      </c>
      <c r="C2458" s="43">
        <v>-8</v>
      </c>
    </row>
    <row r="2459" spans="1:3" x14ac:dyDescent="0.25">
      <c r="A2459" s="43" t="s">
        <v>503</v>
      </c>
      <c r="B2459" s="87">
        <v>2185.0889999999999</v>
      </c>
      <c r="C2459" s="43">
        <v>-9</v>
      </c>
    </row>
    <row r="2460" spans="1:3" x14ac:dyDescent="0.25">
      <c r="A2460" s="43" t="s">
        <v>502</v>
      </c>
      <c r="B2460" s="87">
        <v>2087</v>
      </c>
      <c r="C2460" s="43">
        <v>-9</v>
      </c>
    </row>
    <row r="2461" spans="1:3" x14ac:dyDescent="0.25">
      <c r="A2461" s="43" t="s">
        <v>501</v>
      </c>
      <c r="B2461" s="87">
        <v>2185.0889999999999</v>
      </c>
      <c r="C2461" s="43">
        <v>-9</v>
      </c>
    </row>
    <row r="2462" spans="1:3" x14ac:dyDescent="0.25">
      <c r="A2462" s="43" t="s">
        <v>500</v>
      </c>
      <c r="B2462" s="87">
        <v>2087</v>
      </c>
      <c r="C2462" s="43">
        <v>-8</v>
      </c>
    </row>
    <row r="2463" spans="1:3" x14ac:dyDescent="0.25">
      <c r="A2463" s="43" t="s">
        <v>499</v>
      </c>
      <c r="B2463" s="87">
        <v>1988.9109999999998</v>
      </c>
      <c r="C2463" s="43">
        <v>-8</v>
      </c>
    </row>
    <row r="2464" spans="1:3" x14ac:dyDescent="0.25">
      <c r="A2464" s="43" t="s">
        <v>498</v>
      </c>
      <c r="B2464" s="87">
        <v>2185.0889999999999</v>
      </c>
      <c r="C2464" s="43">
        <v>-8</v>
      </c>
    </row>
    <row r="2465" spans="1:3" x14ac:dyDescent="0.25">
      <c r="A2465" s="43" t="s">
        <v>497</v>
      </c>
      <c r="B2465" s="87">
        <v>2185.0889999999999</v>
      </c>
      <c r="C2465" s="43">
        <v>-9</v>
      </c>
    </row>
    <row r="2466" spans="1:3" x14ac:dyDescent="0.25">
      <c r="A2466" s="43" t="s">
        <v>496</v>
      </c>
      <c r="B2466" s="87">
        <v>2185.0889999999999</v>
      </c>
      <c r="C2466" s="43">
        <v>-8</v>
      </c>
    </row>
    <row r="2467" spans="1:3" x14ac:dyDescent="0.25">
      <c r="A2467" s="43" t="s">
        <v>495</v>
      </c>
      <c r="B2467" s="87">
        <v>2087</v>
      </c>
      <c r="C2467" s="43">
        <v>-8</v>
      </c>
    </row>
    <row r="2468" spans="1:3" x14ac:dyDescent="0.25">
      <c r="A2468" s="43" t="s">
        <v>494</v>
      </c>
      <c r="B2468" s="87">
        <v>2185.0889999999999</v>
      </c>
      <c r="C2468" s="43">
        <v>-9</v>
      </c>
    </row>
    <row r="2469" spans="1:3" x14ac:dyDescent="0.25">
      <c r="A2469" s="43" t="s">
        <v>493</v>
      </c>
      <c r="B2469" s="87">
        <v>2087</v>
      </c>
      <c r="C2469" s="43">
        <v>-8</v>
      </c>
    </row>
    <row r="2470" spans="1:3" x14ac:dyDescent="0.25">
      <c r="A2470" s="43" t="s">
        <v>492</v>
      </c>
      <c r="B2470" s="87">
        <v>2087</v>
      </c>
      <c r="C2470" s="43">
        <v>-8</v>
      </c>
    </row>
    <row r="2471" spans="1:3" x14ac:dyDescent="0.25">
      <c r="A2471" s="43" t="s">
        <v>491</v>
      </c>
      <c r="B2471" s="87">
        <v>2548.2270000000003</v>
      </c>
      <c r="C2471" s="43">
        <v>-10</v>
      </c>
    </row>
    <row r="2472" spans="1:3" x14ac:dyDescent="0.25">
      <c r="A2472" s="43" t="s">
        <v>490</v>
      </c>
      <c r="B2472" s="87">
        <v>2281.0909999999999</v>
      </c>
      <c r="C2472" s="43">
        <v>-9</v>
      </c>
    </row>
    <row r="2473" spans="1:3" x14ac:dyDescent="0.25">
      <c r="A2473" s="43" t="s">
        <v>489</v>
      </c>
      <c r="B2473" s="87">
        <v>2185.0889999999999</v>
      </c>
      <c r="C2473" s="43">
        <v>-9</v>
      </c>
    </row>
    <row r="2474" spans="1:3" x14ac:dyDescent="0.25">
      <c r="A2474" s="43" t="s">
        <v>488</v>
      </c>
      <c r="B2474" s="87">
        <v>2281.0909999999999</v>
      </c>
      <c r="C2474" s="43">
        <v>-10</v>
      </c>
    </row>
    <row r="2475" spans="1:3" x14ac:dyDescent="0.25">
      <c r="A2475" s="43" t="s">
        <v>487</v>
      </c>
      <c r="B2475" s="87">
        <v>1892.9090000000001</v>
      </c>
      <c r="C2475" s="43">
        <v>-8</v>
      </c>
    </row>
    <row r="2476" spans="1:3" x14ac:dyDescent="0.25">
      <c r="A2476" s="43" t="s">
        <v>486</v>
      </c>
      <c r="B2476" s="87">
        <v>2087</v>
      </c>
      <c r="C2476" s="43">
        <v>-8</v>
      </c>
    </row>
    <row r="2477" spans="1:3" x14ac:dyDescent="0.25">
      <c r="A2477" s="43" t="s">
        <v>485</v>
      </c>
      <c r="B2477" s="87">
        <v>2379.1800000000003</v>
      </c>
      <c r="C2477" s="43">
        <v>-10</v>
      </c>
    </row>
    <row r="2478" spans="1:3" x14ac:dyDescent="0.25">
      <c r="A2478" s="43" t="s">
        <v>484</v>
      </c>
      <c r="B2478" s="87">
        <v>2548.2270000000003</v>
      </c>
      <c r="C2478" s="43">
        <v>-11</v>
      </c>
    </row>
    <row r="2479" spans="1:3" x14ac:dyDescent="0.25">
      <c r="A2479" s="43" t="s">
        <v>483</v>
      </c>
      <c r="B2479" s="87">
        <v>2087</v>
      </c>
      <c r="C2479" s="43">
        <v>-8</v>
      </c>
    </row>
    <row r="2480" spans="1:3" x14ac:dyDescent="0.25">
      <c r="A2480" s="43" t="s">
        <v>482</v>
      </c>
      <c r="B2480" s="87">
        <v>1892.9090000000001</v>
      </c>
      <c r="C2480" s="43">
        <v>-7</v>
      </c>
    </row>
    <row r="2481" spans="1:3" x14ac:dyDescent="0.25">
      <c r="A2481" s="43" t="s">
        <v>481</v>
      </c>
      <c r="B2481" s="87">
        <v>2281.0909999999999</v>
      </c>
      <c r="C2481" s="43">
        <v>-9</v>
      </c>
    </row>
    <row r="2482" spans="1:3" x14ac:dyDescent="0.25">
      <c r="A2482" s="43" t="s">
        <v>480</v>
      </c>
      <c r="B2482" s="87">
        <v>2087</v>
      </c>
      <c r="C2482" s="43">
        <v>-8</v>
      </c>
    </row>
    <row r="2483" spans="1:3" x14ac:dyDescent="0.25">
      <c r="A2483" s="43" t="s">
        <v>479</v>
      </c>
      <c r="B2483" s="87">
        <v>2087</v>
      </c>
      <c r="C2483" s="43">
        <v>-8</v>
      </c>
    </row>
    <row r="2484" spans="1:3" x14ac:dyDescent="0.25">
      <c r="A2484" s="43" t="s">
        <v>478</v>
      </c>
      <c r="B2484" s="87">
        <v>1988.9109999999998</v>
      </c>
      <c r="C2484" s="43">
        <v>-8</v>
      </c>
    </row>
    <row r="2485" spans="1:3" x14ac:dyDescent="0.25">
      <c r="A2485" s="43" t="s">
        <v>477</v>
      </c>
      <c r="B2485" s="87">
        <v>2548.2270000000003</v>
      </c>
      <c r="C2485" s="43">
        <v>-11</v>
      </c>
    </row>
    <row r="2486" spans="1:3" x14ac:dyDescent="0.25">
      <c r="A2486" s="43" t="s">
        <v>476</v>
      </c>
      <c r="B2486" s="87">
        <v>2185.0889999999999</v>
      </c>
      <c r="C2486" s="43">
        <v>-9</v>
      </c>
    </row>
    <row r="2487" spans="1:3" x14ac:dyDescent="0.25">
      <c r="A2487" s="43" t="s">
        <v>475</v>
      </c>
      <c r="B2487" s="87">
        <v>2087</v>
      </c>
      <c r="C2487" s="43">
        <v>-9</v>
      </c>
    </row>
    <row r="2488" spans="1:3" x14ac:dyDescent="0.25">
      <c r="A2488" s="43" t="s">
        <v>474</v>
      </c>
      <c r="B2488" s="87">
        <v>2281.0909999999999</v>
      </c>
      <c r="C2488" s="43">
        <v>-9</v>
      </c>
    </row>
    <row r="2489" spans="1:3" x14ac:dyDescent="0.25">
      <c r="A2489" s="43" t="s">
        <v>473</v>
      </c>
      <c r="B2489" s="87">
        <v>2379.1800000000003</v>
      </c>
      <c r="C2489" s="43">
        <v>-10</v>
      </c>
    </row>
    <row r="2490" spans="1:3" x14ac:dyDescent="0.25">
      <c r="A2490" s="43" t="s">
        <v>472</v>
      </c>
      <c r="B2490" s="87">
        <v>2185.0889999999999</v>
      </c>
      <c r="C2490" s="43">
        <v>-9</v>
      </c>
    </row>
    <row r="2491" spans="1:3" x14ac:dyDescent="0.25">
      <c r="A2491" s="43" t="s">
        <v>471</v>
      </c>
      <c r="B2491" s="87">
        <v>2087</v>
      </c>
      <c r="C2491" s="43">
        <v>-9</v>
      </c>
    </row>
    <row r="2492" spans="1:3" x14ac:dyDescent="0.25">
      <c r="A2492" s="43" t="s">
        <v>470</v>
      </c>
      <c r="B2492" s="87">
        <v>2185.0889999999999</v>
      </c>
      <c r="C2492" s="43">
        <v>-9</v>
      </c>
    </row>
    <row r="2493" spans="1:3" x14ac:dyDescent="0.25">
      <c r="A2493" s="43" t="s">
        <v>469</v>
      </c>
      <c r="B2493" s="87">
        <v>2379.1800000000003</v>
      </c>
      <c r="C2493" s="43">
        <v>-10</v>
      </c>
    </row>
    <row r="2494" spans="1:3" x14ac:dyDescent="0.25">
      <c r="A2494" s="43" t="s">
        <v>468</v>
      </c>
      <c r="B2494" s="87">
        <v>2548.2270000000003</v>
      </c>
      <c r="C2494" s="43">
        <v>-11</v>
      </c>
    </row>
    <row r="2495" spans="1:3" x14ac:dyDescent="0.25">
      <c r="A2495" s="43" t="s">
        <v>467</v>
      </c>
      <c r="B2495" s="87">
        <v>2185.0889999999999</v>
      </c>
      <c r="C2495" s="43">
        <v>-9</v>
      </c>
    </row>
    <row r="2496" spans="1:3" x14ac:dyDescent="0.25">
      <c r="A2496" s="43" t="s">
        <v>466</v>
      </c>
      <c r="B2496" s="87">
        <v>2087</v>
      </c>
      <c r="C2496" s="43">
        <v>-8</v>
      </c>
    </row>
    <row r="2497" spans="1:3" x14ac:dyDescent="0.25">
      <c r="A2497" s="43" t="s">
        <v>465</v>
      </c>
      <c r="B2497" s="87">
        <v>2087</v>
      </c>
      <c r="C2497" s="43">
        <v>-8</v>
      </c>
    </row>
    <row r="2498" spans="1:3" x14ac:dyDescent="0.25">
      <c r="A2498" s="43" t="s">
        <v>464</v>
      </c>
      <c r="B2498" s="87">
        <v>2087</v>
      </c>
      <c r="C2498" s="43">
        <v>-8</v>
      </c>
    </row>
    <row r="2499" spans="1:3" x14ac:dyDescent="0.25">
      <c r="A2499" s="43" t="s">
        <v>463</v>
      </c>
      <c r="B2499" s="87">
        <v>2379.1800000000003</v>
      </c>
      <c r="C2499" s="43">
        <v>-10</v>
      </c>
    </row>
    <row r="2500" spans="1:3" x14ac:dyDescent="0.25">
      <c r="A2500" s="43" t="s">
        <v>462</v>
      </c>
      <c r="B2500" s="87">
        <v>2281.0909999999999</v>
      </c>
      <c r="C2500" s="43">
        <v>-9</v>
      </c>
    </row>
    <row r="2501" spans="1:3" x14ac:dyDescent="0.25">
      <c r="A2501" s="43" t="s">
        <v>461</v>
      </c>
      <c r="B2501" s="87">
        <v>2281.0909999999999</v>
      </c>
      <c r="C2501" s="43">
        <v>-10</v>
      </c>
    </row>
    <row r="2502" spans="1:3" x14ac:dyDescent="0.25">
      <c r="A2502" s="43" t="s">
        <v>460</v>
      </c>
      <c r="B2502" s="87">
        <v>2790.319</v>
      </c>
      <c r="C2502" s="43">
        <v>-11</v>
      </c>
    </row>
    <row r="2503" spans="1:3" x14ac:dyDescent="0.25">
      <c r="A2503" s="43" t="s">
        <v>459</v>
      </c>
      <c r="B2503" s="87">
        <v>2087</v>
      </c>
      <c r="C2503" s="43">
        <v>-8</v>
      </c>
    </row>
    <row r="2504" spans="1:3" x14ac:dyDescent="0.25">
      <c r="A2504" s="43" t="s">
        <v>458</v>
      </c>
      <c r="B2504" s="87">
        <v>2379.1800000000003</v>
      </c>
      <c r="C2504" s="43">
        <v>-10</v>
      </c>
    </row>
    <row r="2505" spans="1:3" x14ac:dyDescent="0.25">
      <c r="A2505" s="43" t="s">
        <v>457</v>
      </c>
      <c r="B2505" s="87">
        <v>2087</v>
      </c>
      <c r="C2505" s="43">
        <v>-8</v>
      </c>
    </row>
    <row r="2506" spans="1:3" x14ac:dyDescent="0.25">
      <c r="A2506" s="43" t="s">
        <v>456</v>
      </c>
      <c r="B2506" s="87">
        <v>2185.0889999999999</v>
      </c>
      <c r="C2506" s="43">
        <v>-9</v>
      </c>
    </row>
    <row r="2507" spans="1:3" x14ac:dyDescent="0.25">
      <c r="A2507" s="43" t="s">
        <v>455</v>
      </c>
      <c r="B2507" s="87">
        <v>2185.0889999999999</v>
      </c>
      <c r="C2507" s="43">
        <v>-9</v>
      </c>
    </row>
    <row r="2508" spans="1:3" x14ac:dyDescent="0.25">
      <c r="A2508" s="43" t="s">
        <v>454</v>
      </c>
      <c r="B2508" s="87">
        <v>2548.2270000000003</v>
      </c>
      <c r="C2508" s="43">
        <v>-10</v>
      </c>
    </row>
    <row r="2509" spans="1:3" x14ac:dyDescent="0.25">
      <c r="A2509" s="43" t="s">
        <v>453</v>
      </c>
      <c r="B2509" s="87">
        <v>2548.2270000000003</v>
      </c>
      <c r="C2509" s="43">
        <v>-11</v>
      </c>
    </row>
    <row r="2510" spans="1:3" x14ac:dyDescent="0.25">
      <c r="A2510" s="43" t="s">
        <v>452</v>
      </c>
      <c r="B2510" s="87">
        <v>2281.0909999999999</v>
      </c>
      <c r="C2510" s="43">
        <v>-9</v>
      </c>
    </row>
    <row r="2511" spans="1:3" x14ac:dyDescent="0.25">
      <c r="A2511" s="43" t="s">
        <v>451</v>
      </c>
      <c r="B2511" s="87">
        <v>2185.0889999999999</v>
      </c>
      <c r="C2511" s="43">
        <v>-9</v>
      </c>
    </row>
    <row r="2512" spans="1:3" x14ac:dyDescent="0.25">
      <c r="A2512" s="43" t="s">
        <v>450</v>
      </c>
      <c r="B2512" s="87">
        <v>2185.0889999999999</v>
      </c>
      <c r="C2512" s="43">
        <v>-9</v>
      </c>
    </row>
    <row r="2513" spans="1:3" x14ac:dyDescent="0.25">
      <c r="A2513" s="43" t="s">
        <v>449</v>
      </c>
      <c r="B2513" s="87">
        <v>2379.1800000000003</v>
      </c>
      <c r="C2513" s="43">
        <v>-10</v>
      </c>
    </row>
    <row r="2514" spans="1:3" x14ac:dyDescent="0.25">
      <c r="A2514" s="43" t="s">
        <v>448</v>
      </c>
      <c r="B2514" s="87">
        <v>2185.0889999999999</v>
      </c>
      <c r="C2514" s="43">
        <v>-9</v>
      </c>
    </row>
    <row r="2515" spans="1:3" x14ac:dyDescent="0.25">
      <c r="A2515" s="43" t="s">
        <v>447</v>
      </c>
      <c r="B2515" s="87">
        <v>2379.1800000000003</v>
      </c>
      <c r="C2515" s="43">
        <v>-10</v>
      </c>
    </row>
    <row r="2516" spans="1:3" x14ac:dyDescent="0.25">
      <c r="A2516" s="43" t="s">
        <v>446</v>
      </c>
      <c r="B2516" s="87">
        <v>2379.1800000000003</v>
      </c>
      <c r="C2516" s="43">
        <v>-10</v>
      </c>
    </row>
    <row r="2517" spans="1:3" x14ac:dyDescent="0.25">
      <c r="A2517" s="43" t="s">
        <v>445</v>
      </c>
      <c r="B2517" s="87">
        <v>2281.0909999999999</v>
      </c>
      <c r="C2517" s="43">
        <v>-10</v>
      </c>
    </row>
    <row r="2518" spans="1:3" x14ac:dyDescent="0.25">
      <c r="A2518" s="43" t="s">
        <v>444</v>
      </c>
      <c r="B2518" s="87">
        <v>2185.0889999999999</v>
      </c>
      <c r="C2518" s="43">
        <v>-8</v>
      </c>
    </row>
    <row r="2519" spans="1:3" x14ac:dyDescent="0.25">
      <c r="A2519" s="43" t="s">
        <v>443</v>
      </c>
      <c r="B2519" s="87">
        <v>2281.0909999999999</v>
      </c>
      <c r="C2519" s="43">
        <v>-10</v>
      </c>
    </row>
    <row r="2520" spans="1:3" x14ac:dyDescent="0.25">
      <c r="A2520" s="43" t="s">
        <v>442</v>
      </c>
      <c r="B2520" s="87">
        <v>2185.0889999999999</v>
      </c>
      <c r="C2520" s="43">
        <v>-9</v>
      </c>
    </row>
    <row r="2521" spans="1:3" x14ac:dyDescent="0.25">
      <c r="A2521" s="43" t="s">
        <v>441</v>
      </c>
      <c r="B2521" s="87">
        <v>2185.0889999999999</v>
      </c>
      <c r="C2521" s="43">
        <v>-9</v>
      </c>
    </row>
    <row r="2522" spans="1:3" x14ac:dyDescent="0.25">
      <c r="A2522" s="43" t="s">
        <v>440</v>
      </c>
      <c r="B2522" s="87">
        <v>2087</v>
      </c>
      <c r="C2522" s="43">
        <v>-8</v>
      </c>
    </row>
    <row r="2523" spans="1:3" x14ac:dyDescent="0.25">
      <c r="A2523" s="43" t="s">
        <v>439</v>
      </c>
      <c r="B2523" s="87">
        <v>2185.0889999999999</v>
      </c>
      <c r="C2523" s="43">
        <v>-9</v>
      </c>
    </row>
    <row r="2524" spans="1:3" x14ac:dyDescent="0.25">
      <c r="A2524" s="43" t="s">
        <v>438</v>
      </c>
      <c r="B2524" s="87">
        <v>1988.9109999999998</v>
      </c>
      <c r="C2524" s="43">
        <v>-8</v>
      </c>
    </row>
    <row r="2525" spans="1:3" x14ac:dyDescent="0.25">
      <c r="A2525" s="43" t="s">
        <v>437</v>
      </c>
      <c r="B2525" s="87">
        <v>1892.9090000000001</v>
      </c>
      <c r="C2525" s="43">
        <v>-8</v>
      </c>
    </row>
    <row r="2526" spans="1:3" x14ac:dyDescent="0.25">
      <c r="A2526" s="43" t="s">
        <v>436</v>
      </c>
      <c r="B2526" s="87">
        <v>1988.9109999999998</v>
      </c>
      <c r="C2526" s="43">
        <v>-8</v>
      </c>
    </row>
    <row r="2527" spans="1:3" x14ac:dyDescent="0.25">
      <c r="A2527" s="43" t="s">
        <v>435</v>
      </c>
      <c r="B2527" s="87">
        <v>2281.0909999999999</v>
      </c>
      <c r="C2527" s="43">
        <v>-10</v>
      </c>
    </row>
    <row r="2528" spans="1:3" x14ac:dyDescent="0.25">
      <c r="A2528" s="43" t="s">
        <v>434</v>
      </c>
      <c r="B2528" s="87">
        <v>2087</v>
      </c>
      <c r="C2528" s="43">
        <v>-8</v>
      </c>
    </row>
    <row r="2529" spans="1:3" x14ac:dyDescent="0.25">
      <c r="A2529" s="43" t="s">
        <v>433</v>
      </c>
      <c r="B2529" s="87">
        <v>2379.1800000000003</v>
      </c>
      <c r="C2529" s="43">
        <v>-10</v>
      </c>
    </row>
    <row r="2530" spans="1:3" x14ac:dyDescent="0.25">
      <c r="A2530" s="43" t="s">
        <v>432</v>
      </c>
      <c r="B2530" s="87">
        <v>2379.1800000000003</v>
      </c>
      <c r="C2530" s="43">
        <v>-10</v>
      </c>
    </row>
    <row r="2531" spans="1:3" x14ac:dyDescent="0.25">
      <c r="A2531" s="43" t="s">
        <v>431</v>
      </c>
      <c r="B2531" s="87">
        <v>2185.0889999999999</v>
      </c>
      <c r="C2531" s="43">
        <v>-9</v>
      </c>
    </row>
    <row r="2532" spans="1:3" x14ac:dyDescent="0.25">
      <c r="A2532" s="43" t="s">
        <v>430</v>
      </c>
      <c r="B2532" s="87">
        <v>2087</v>
      </c>
      <c r="C2532" s="43">
        <v>-8</v>
      </c>
    </row>
    <row r="2533" spans="1:3" x14ac:dyDescent="0.25">
      <c r="A2533" s="43" t="s">
        <v>429</v>
      </c>
      <c r="B2533" s="87">
        <v>2185.0889999999999</v>
      </c>
      <c r="C2533" s="43">
        <v>-9</v>
      </c>
    </row>
    <row r="2534" spans="1:3" x14ac:dyDescent="0.25">
      <c r="A2534" s="43" t="s">
        <v>428</v>
      </c>
      <c r="B2534" s="87">
        <v>2281.0909999999999</v>
      </c>
      <c r="C2534" s="43">
        <v>-9</v>
      </c>
    </row>
    <row r="2535" spans="1:3" x14ac:dyDescent="0.25">
      <c r="A2535" s="43" t="s">
        <v>427</v>
      </c>
      <c r="B2535" s="87">
        <v>2185.0889999999999</v>
      </c>
      <c r="C2535" s="43">
        <v>-8</v>
      </c>
    </row>
    <row r="2536" spans="1:3" x14ac:dyDescent="0.25">
      <c r="A2536" s="43" t="s">
        <v>426</v>
      </c>
      <c r="B2536" s="87">
        <v>2790.319</v>
      </c>
      <c r="C2536" s="43">
        <v>-11</v>
      </c>
    </row>
    <row r="2537" spans="1:3" x14ac:dyDescent="0.25">
      <c r="A2537" s="43" t="s">
        <v>425</v>
      </c>
      <c r="B2537" s="87">
        <v>1988.9109999999998</v>
      </c>
      <c r="C2537" s="43">
        <v>-8</v>
      </c>
    </row>
    <row r="2538" spans="1:3" x14ac:dyDescent="0.25">
      <c r="A2538" s="43" t="s">
        <v>424</v>
      </c>
      <c r="B2538" s="87">
        <v>1988.9109999999998</v>
      </c>
      <c r="C2538" s="43">
        <v>-8</v>
      </c>
    </row>
    <row r="2539" spans="1:3" x14ac:dyDescent="0.25">
      <c r="A2539" s="43" t="s">
        <v>423</v>
      </c>
      <c r="B2539" s="87">
        <v>2087</v>
      </c>
      <c r="C2539" s="43">
        <v>-8</v>
      </c>
    </row>
    <row r="2540" spans="1:3" x14ac:dyDescent="0.25">
      <c r="A2540" s="43" t="s">
        <v>422</v>
      </c>
      <c r="B2540" s="87">
        <v>1988.9109999999998</v>
      </c>
      <c r="C2540" s="43">
        <v>-8</v>
      </c>
    </row>
    <row r="2541" spans="1:3" x14ac:dyDescent="0.25">
      <c r="A2541" s="43" t="s">
        <v>421</v>
      </c>
      <c r="B2541" s="87">
        <v>2087</v>
      </c>
      <c r="C2541" s="43">
        <v>-8</v>
      </c>
    </row>
    <row r="2542" spans="1:3" x14ac:dyDescent="0.25">
      <c r="A2542" s="43" t="s">
        <v>420</v>
      </c>
      <c r="B2542" s="87">
        <v>2087</v>
      </c>
      <c r="C2542" s="43">
        <v>-8</v>
      </c>
    </row>
    <row r="2543" spans="1:3" x14ac:dyDescent="0.25">
      <c r="A2543" s="43" t="s">
        <v>419</v>
      </c>
      <c r="B2543" s="87">
        <v>2087</v>
      </c>
      <c r="C2543" s="43">
        <v>-8</v>
      </c>
    </row>
    <row r="2544" spans="1:3" x14ac:dyDescent="0.25">
      <c r="A2544" s="43" t="s">
        <v>418</v>
      </c>
      <c r="B2544" s="87">
        <v>2087</v>
      </c>
      <c r="C2544" s="43">
        <v>-8</v>
      </c>
    </row>
    <row r="2545" spans="1:3" x14ac:dyDescent="0.25">
      <c r="A2545" s="43" t="s">
        <v>417</v>
      </c>
      <c r="B2545" s="87">
        <v>2087</v>
      </c>
      <c r="C2545" s="43">
        <v>-8</v>
      </c>
    </row>
    <row r="2546" spans="1:3" x14ac:dyDescent="0.25">
      <c r="A2546" s="43" t="s">
        <v>416</v>
      </c>
      <c r="B2546" s="87">
        <v>2087</v>
      </c>
      <c r="C2546" s="43">
        <v>-9</v>
      </c>
    </row>
    <row r="2547" spans="1:3" x14ac:dyDescent="0.25">
      <c r="A2547" s="43" t="s">
        <v>415</v>
      </c>
      <c r="B2547" s="87">
        <v>1892.9090000000001</v>
      </c>
      <c r="C2547" s="43">
        <v>-7</v>
      </c>
    </row>
    <row r="2548" spans="1:3" x14ac:dyDescent="0.25">
      <c r="A2548" s="43" t="s">
        <v>414</v>
      </c>
      <c r="B2548" s="87">
        <v>2281.0909999999999</v>
      </c>
      <c r="C2548" s="43">
        <v>-10</v>
      </c>
    </row>
    <row r="2549" spans="1:3" x14ac:dyDescent="0.25">
      <c r="A2549" s="43" t="s">
        <v>413</v>
      </c>
      <c r="B2549" s="87">
        <v>2379.1800000000003</v>
      </c>
      <c r="C2549" s="43">
        <v>-10</v>
      </c>
    </row>
    <row r="2550" spans="1:3" x14ac:dyDescent="0.25">
      <c r="A2550" s="43" t="s">
        <v>412</v>
      </c>
      <c r="B2550" s="87">
        <v>2281.0909999999999</v>
      </c>
      <c r="C2550" s="43">
        <v>-9</v>
      </c>
    </row>
    <row r="2551" spans="1:3" x14ac:dyDescent="0.25">
      <c r="A2551" s="43" t="s">
        <v>411</v>
      </c>
      <c r="B2551" s="87">
        <v>2281.0909999999999</v>
      </c>
      <c r="C2551" s="43">
        <v>-9</v>
      </c>
    </row>
    <row r="2552" spans="1:3" x14ac:dyDescent="0.25">
      <c r="A2552" s="43" t="s">
        <v>410</v>
      </c>
      <c r="B2552" s="87">
        <v>2087</v>
      </c>
      <c r="C2552" s="43">
        <v>-8</v>
      </c>
    </row>
    <row r="2553" spans="1:3" x14ac:dyDescent="0.25">
      <c r="A2553" s="43" t="s">
        <v>409</v>
      </c>
      <c r="B2553" s="87">
        <v>2087</v>
      </c>
      <c r="C2553" s="43">
        <v>-8</v>
      </c>
    </row>
    <row r="2554" spans="1:3" x14ac:dyDescent="0.25">
      <c r="A2554" s="43" t="s">
        <v>408</v>
      </c>
      <c r="B2554" s="87">
        <v>2548.2270000000003</v>
      </c>
      <c r="C2554" s="43">
        <v>-10</v>
      </c>
    </row>
    <row r="2555" spans="1:3" x14ac:dyDescent="0.25">
      <c r="A2555" s="43" t="s">
        <v>407</v>
      </c>
      <c r="B2555" s="87">
        <v>2087</v>
      </c>
      <c r="C2555" s="43">
        <v>-8</v>
      </c>
    </row>
    <row r="2556" spans="1:3" x14ac:dyDescent="0.25">
      <c r="A2556" s="43" t="s">
        <v>406</v>
      </c>
      <c r="B2556" s="87">
        <v>1988.9109999999998</v>
      </c>
      <c r="C2556" s="43">
        <v>-8</v>
      </c>
    </row>
    <row r="2557" spans="1:3" x14ac:dyDescent="0.25">
      <c r="A2557" s="43" t="s">
        <v>405</v>
      </c>
      <c r="B2557" s="87">
        <v>2087</v>
      </c>
      <c r="C2557" s="43">
        <v>-8</v>
      </c>
    </row>
    <row r="2558" spans="1:3" x14ac:dyDescent="0.25">
      <c r="A2558" s="43" t="s">
        <v>404</v>
      </c>
      <c r="B2558" s="87">
        <v>2185.0889999999999</v>
      </c>
      <c r="C2558" s="43">
        <v>-9</v>
      </c>
    </row>
    <row r="2559" spans="1:3" x14ac:dyDescent="0.25">
      <c r="A2559" s="43" t="s">
        <v>403</v>
      </c>
      <c r="B2559" s="87">
        <v>2185.0889999999999</v>
      </c>
      <c r="C2559" s="43">
        <v>-9</v>
      </c>
    </row>
    <row r="2560" spans="1:3" x14ac:dyDescent="0.25">
      <c r="A2560" s="43" t="s">
        <v>402</v>
      </c>
      <c r="B2560" s="87">
        <v>2087</v>
      </c>
      <c r="C2560" s="43">
        <v>-9</v>
      </c>
    </row>
    <row r="2561" spans="1:3" x14ac:dyDescent="0.25">
      <c r="A2561" s="43" t="s">
        <v>401</v>
      </c>
      <c r="B2561" s="87">
        <v>2185.0889999999999</v>
      </c>
      <c r="C2561" s="43">
        <v>-9</v>
      </c>
    </row>
    <row r="2562" spans="1:3" x14ac:dyDescent="0.25">
      <c r="A2562" s="43" t="s">
        <v>400</v>
      </c>
      <c r="B2562" s="87">
        <v>2087</v>
      </c>
      <c r="C2562" s="43">
        <v>-9</v>
      </c>
    </row>
    <row r="2563" spans="1:3" x14ac:dyDescent="0.25">
      <c r="A2563" s="43" t="s">
        <v>400</v>
      </c>
      <c r="B2563" s="87">
        <v>2087</v>
      </c>
      <c r="C2563" s="43">
        <v>-8</v>
      </c>
    </row>
    <row r="2564" spans="1:3" x14ac:dyDescent="0.25">
      <c r="A2564" s="43" t="s">
        <v>399</v>
      </c>
      <c r="B2564" s="87">
        <v>2087</v>
      </c>
      <c r="C2564" s="43">
        <v>-9</v>
      </c>
    </row>
    <row r="2565" spans="1:3" x14ac:dyDescent="0.25">
      <c r="A2565" s="43" t="s">
        <v>398</v>
      </c>
      <c r="B2565" s="87">
        <v>1988.9109999999998</v>
      </c>
      <c r="C2565" s="43">
        <v>-8</v>
      </c>
    </row>
    <row r="2566" spans="1:3" x14ac:dyDescent="0.25">
      <c r="A2566" s="43" t="s">
        <v>397</v>
      </c>
      <c r="B2566" s="87">
        <v>2087</v>
      </c>
      <c r="C2566" s="43">
        <v>-8</v>
      </c>
    </row>
    <row r="2567" spans="1:3" x14ac:dyDescent="0.25">
      <c r="A2567" s="43" t="s">
        <v>396</v>
      </c>
      <c r="B2567" s="87">
        <v>2185.0889999999999</v>
      </c>
      <c r="C2567" s="43">
        <v>-9</v>
      </c>
    </row>
    <row r="2568" spans="1:3" x14ac:dyDescent="0.25">
      <c r="A2568" s="43" t="s">
        <v>395</v>
      </c>
      <c r="B2568" s="87">
        <v>1892.9090000000001</v>
      </c>
      <c r="C2568" s="43">
        <v>-8</v>
      </c>
    </row>
    <row r="2569" spans="1:3" x14ac:dyDescent="0.25">
      <c r="A2569" s="43" t="s">
        <v>394</v>
      </c>
      <c r="B2569" s="87">
        <v>1988.9109999999998</v>
      </c>
      <c r="C2569" s="43">
        <v>-8</v>
      </c>
    </row>
    <row r="2570" spans="1:3" x14ac:dyDescent="0.25">
      <c r="A2570" s="43" t="s">
        <v>393</v>
      </c>
      <c r="B2570" s="87">
        <v>2185.0889999999999</v>
      </c>
      <c r="C2570" s="43">
        <v>-8</v>
      </c>
    </row>
    <row r="2571" spans="1:3" x14ac:dyDescent="0.25">
      <c r="A2571" s="43" t="s">
        <v>392</v>
      </c>
      <c r="B2571" s="87">
        <v>2790.319</v>
      </c>
      <c r="C2571" s="43">
        <v>-11</v>
      </c>
    </row>
    <row r="2572" spans="1:3" x14ac:dyDescent="0.25">
      <c r="A2572" s="43" t="s">
        <v>391</v>
      </c>
      <c r="B2572" s="87">
        <v>2790.319</v>
      </c>
      <c r="C2572" s="43">
        <v>-11</v>
      </c>
    </row>
    <row r="2573" spans="1:3" x14ac:dyDescent="0.25">
      <c r="A2573" s="43" t="s">
        <v>390</v>
      </c>
      <c r="B2573" s="87">
        <v>2185.0889999999999</v>
      </c>
      <c r="C2573" s="43">
        <v>-8</v>
      </c>
    </row>
    <row r="2574" spans="1:3" x14ac:dyDescent="0.25">
      <c r="A2574" s="43" t="s">
        <v>389</v>
      </c>
      <c r="B2574" s="87">
        <v>2185.0889999999999</v>
      </c>
      <c r="C2574" s="43">
        <v>-8</v>
      </c>
    </row>
    <row r="2575" spans="1:3" x14ac:dyDescent="0.25">
      <c r="A2575" s="43" t="s">
        <v>388</v>
      </c>
      <c r="B2575" s="87">
        <v>1988.9109999999998</v>
      </c>
      <c r="C2575" s="43">
        <v>-8</v>
      </c>
    </row>
    <row r="2576" spans="1:3" x14ac:dyDescent="0.25">
      <c r="A2576" s="43" t="s">
        <v>387</v>
      </c>
      <c r="B2576" s="87">
        <v>2281.0909999999999</v>
      </c>
      <c r="C2576" s="43">
        <v>-10</v>
      </c>
    </row>
    <row r="2577" spans="1:3" x14ac:dyDescent="0.25">
      <c r="A2577" s="43" t="s">
        <v>386</v>
      </c>
      <c r="B2577" s="87">
        <v>2087</v>
      </c>
      <c r="C2577" s="43">
        <v>-9</v>
      </c>
    </row>
    <row r="2578" spans="1:3" x14ac:dyDescent="0.25">
      <c r="A2578" s="43" t="s">
        <v>385</v>
      </c>
      <c r="B2578" s="87">
        <v>2087</v>
      </c>
      <c r="C2578" s="43">
        <v>-8</v>
      </c>
    </row>
    <row r="2579" spans="1:3" x14ac:dyDescent="0.25">
      <c r="A2579" s="43" t="s">
        <v>384</v>
      </c>
      <c r="B2579" s="87">
        <v>1988.9109999999998</v>
      </c>
      <c r="C2579" s="43">
        <v>-8</v>
      </c>
    </row>
    <row r="2580" spans="1:3" x14ac:dyDescent="0.25">
      <c r="A2580" s="43" t="s">
        <v>383</v>
      </c>
      <c r="B2580" s="87">
        <v>1988.9109999999998</v>
      </c>
      <c r="C2580" s="43">
        <v>-8</v>
      </c>
    </row>
    <row r="2581" spans="1:3" x14ac:dyDescent="0.25">
      <c r="A2581" s="43" t="s">
        <v>382</v>
      </c>
      <c r="B2581" s="87">
        <v>2087</v>
      </c>
      <c r="C2581" s="43">
        <v>-8</v>
      </c>
    </row>
    <row r="2582" spans="1:3" x14ac:dyDescent="0.25">
      <c r="A2582" s="43" t="s">
        <v>381</v>
      </c>
      <c r="B2582" s="87">
        <v>1988.9109999999998</v>
      </c>
      <c r="C2582" s="43">
        <v>-8</v>
      </c>
    </row>
    <row r="2583" spans="1:3" x14ac:dyDescent="0.25">
      <c r="A2583" s="43" t="s">
        <v>380</v>
      </c>
      <c r="B2583" s="87">
        <v>2087</v>
      </c>
      <c r="C2583" s="43">
        <v>-8</v>
      </c>
    </row>
    <row r="2584" spans="1:3" x14ac:dyDescent="0.25">
      <c r="A2584" s="43" t="s">
        <v>379</v>
      </c>
      <c r="B2584" s="87">
        <v>1988.9109999999998</v>
      </c>
      <c r="C2584" s="43">
        <v>-8</v>
      </c>
    </row>
    <row r="2585" spans="1:3" x14ac:dyDescent="0.25">
      <c r="A2585" s="43" t="s">
        <v>378</v>
      </c>
      <c r="B2585" s="87">
        <v>1988.9109999999998</v>
      </c>
      <c r="C2585" s="43">
        <v>-8</v>
      </c>
    </row>
    <row r="2586" spans="1:3" x14ac:dyDescent="0.25">
      <c r="A2586" s="43" t="s">
        <v>377</v>
      </c>
      <c r="B2586" s="87">
        <v>2087</v>
      </c>
      <c r="C2586" s="43">
        <v>-8</v>
      </c>
    </row>
    <row r="2587" spans="1:3" x14ac:dyDescent="0.25">
      <c r="A2587" s="43" t="s">
        <v>376</v>
      </c>
      <c r="B2587" s="87">
        <v>2185.0889999999999</v>
      </c>
      <c r="C2587" s="43">
        <v>-9</v>
      </c>
    </row>
    <row r="2588" spans="1:3" x14ac:dyDescent="0.25">
      <c r="A2588" s="43" t="s">
        <v>375</v>
      </c>
      <c r="B2588" s="87">
        <v>2379.1800000000003</v>
      </c>
      <c r="C2588" s="43">
        <v>-10</v>
      </c>
    </row>
    <row r="2589" spans="1:3" x14ac:dyDescent="0.25">
      <c r="A2589" s="43" t="s">
        <v>374</v>
      </c>
      <c r="B2589" s="87">
        <v>2379.1800000000003</v>
      </c>
      <c r="C2589" s="43">
        <v>-10</v>
      </c>
    </row>
    <row r="2590" spans="1:3" x14ac:dyDescent="0.25">
      <c r="A2590" s="43" t="s">
        <v>373</v>
      </c>
      <c r="B2590" s="87">
        <v>2790.319</v>
      </c>
      <c r="C2590" s="43">
        <v>-12</v>
      </c>
    </row>
    <row r="2591" spans="1:3" x14ac:dyDescent="0.25">
      <c r="A2591" s="43" t="s">
        <v>372</v>
      </c>
      <c r="B2591" s="87">
        <v>1988.9109999999998</v>
      </c>
      <c r="C2591" s="43">
        <v>-8</v>
      </c>
    </row>
    <row r="2592" spans="1:3" x14ac:dyDescent="0.25">
      <c r="A2592" s="43" t="s">
        <v>371</v>
      </c>
      <c r="B2592" s="87">
        <v>2281.0909999999999</v>
      </c>
      <c r="C2592" s="43">
        <v>-9</v>
      </c>
    </row>
    <row r="2593" spans="1:3" x14ac:dyDescent="0.25">
      <c r="A2593" s="43" t="s">
        <v>370</v>
      </c>
      <c r="B2593" s="87">
        <v>1988.9109999999998</v>
      </c>
      <c r="C2593" s="43">
        <v>-8</v>
      </c>
    </row>
    <row r="2594" spans="1:3" x14ac:dyDescent="0.25">
      <c r="A2594" s="43" t="s">
        <v>369</v>
      </c>
      <c r="B2594" s="87">
        <v>2185.0889999999999</v>
      </c>
      <c r="C2594" s="43">
        <v>-9</v>
      </c>
    </row>
    <row r="2595" spans="1:3" x14ac:dyDescent="0.25">
      <c r="A2595" s="43" t="s">
        <v>368</v>
      </c>
      <c r="B2595" s="87">
        <v>2185.0889999999999</v>
      </c>
      <c r="C2595" s="43">
        <v>-9</v>
      </c>
    </row>
    <row r="2596" spans="1:3" x14ac:dyDescent="0.25">
      <c r="A2596" s="43" t="s">
        <v>367</v>
      </c>
      <c r="B2596" s="87">
        <v>2379.1800000000003</v>
      </c>
      <c r="C2596" s="43">
        <v>-10</v>
      </c>
    </row>
    <row r="2597" spans="1:3" x14ac:dyDescent="0.25">
      <c r="A2597" s="43" t="s">
        <v>366</v>
      </c>
      <c r="B2597" s="87">
        <v>2087</v>
      </c>
      <c r="C2597" s="43">
        <v>-8</v>
      </c>
    </row>
    <row r="2598" spans="1:3" x14ac:dyDescent="0.25">
      <c r="A2598" s="43" t="s">
        <v>365</v>
      </c>
      <c r="B2598" s="87">
        <v>2087</v>
      </c>
      <c r="C2598" s="43">
        <v>-8</v>
      </c>
    </row>
    <row r="2599" spans="1:3" x14ac:dyDescent="0.25">
      <c r="A2599" s="43" t="s">
        <v>364</v>
      </c>
      <c r="B2599" s="87">
        <v>2087</v>
      </c>
      <c r="C2599" s="43">
        <v>-8</v>
      </c>
    </row>
    <row r="2600" spans="1:3" x14ac:dyDescent="0.25">
      <c r="A2600" s="43" t="s">
        <v>363</v>
      </c>
      <c r="B2600" s="87">
        <v>2087</v>
      </c>
      <c r="C2600" s="43">
        <v>-8</v>
      </c>
    </row>
    <row r="2601" spans="1:3" x14ac:dyDescent="0.25">
      <c r="A2601" s="43" t="s">
        <v>362</v>
      </c>
      <c r="B2601" s="87">
        <v>2548.2270000000003</v>
      </c>
      <c r="C2601" s="43">
        <v>-10</v>
      </c>
    </row>
    <row r="2602" spans="1:3" x14ac:dyDescent="0.25">
      <c r="A2602" s="43" t="s">
        <v>361</v>
      </c>
      <c r="B2602" s="87">
        <v>2185.0889999999999</v>
      </c>
      <c r="C2602" s="43">
        <v>-8</v>
      </c>
    </row>
    <row r="2603" spans="1:3" x14ac:dyDescent="0.25">
      <c r="A2603" s="43" t="s">
        <v>360</v>
      </c>
      <c r="B2603" s="87">
        <v>2185.0889999999999</v>
      </c>
      <c r="C2603" s="43">
        <v>-9</v>
      </c>
    </row>
    <row r="2604" spans="1:3" x14ac:dyDescent="0.25">
      <c r="A2604" s="43" t="s">
        <v>359</v>
      </c>
      <c r="B2604" s="87">
        <v>2087</v>
      </c>
      <c r="C2604" s="43">
        <v>-8</v>
      </c>
    </row>
    <row r="2605" spans="1:3" x14ac:dyDescent="0.25">
      <c r="A2605" s="43" t="s">
        <v>358</v>
      </c>
      <c r="B2605" s="87">
        <v>2185.0889999999999</v>
      </c>
      <c r="C2605" s="43">
        <v>-9</v>
      </c>
    </row>
    <row r="2606" spans="1:3" x14ac:dyDescent="0.25">
      <c r="A2606" s="43" t="s">
        <v>357</v>
      </c>
      <c r="B2606" s="87">
        <v>2379.1800000000003</v>
      </c>
      <c r="C2606" s="43">
        <v>-10</v>
      </c>
    </row>
    <row r="2607" spans="1:3" x14ac:dyDescent="0.25">
      <c r="A2607" s="43" t="s">
        <v>356</v>
      </c>
      <c r="B2607" s="87">
        <v>2548.2270000000003</v>
      </c>
      <c r="C2607" s="43">
        <v>-11</v>
      </c>
    </row>
    <row r="2608" spans="1:3" x14ac:dyDescent="0.25">
      <c r="A2608" s="43" t="s">
        <v>355</v>
      </c>
      <c r="B2608" s="87">
        <v>2087</v>
      </c>
      <c r="C2608" s="43">
        <v>-8</v>
      </c>
    </row>
    <row r="2609" spans="1:3" x14ac:dyDescent="0.25">
      <c r="A2609" s="43" t="s">
        <v>354</v>
      </c>
      <c r="B2609" s="87">
        <v>1988.9109999999998</v>
      </c>
      <c r="C2609" s="43">
        <v>-8</v>
      </c>
    </row>
    <row r="2610" spans="1:3" x14ac:dyDescent="0.25">
      <c r="A2610" s="43" t="s">
        <v>353</v>
      </c>
      <c r="B2610" s="87">
        <v>2087</v>
      </c>
      <c r="C2610" s="43">
        <v>-9</v>
      </c>
    </row>
    <row r="2611" spans="1:3" x14ac:dyDescent="0.25">
      <c r="A2611" s="43" t="s">
        <v>352</v>
      </c>
      <c r="B2611" s="87">
        <v>2281.0909999999999</v>
      </c>
      <c r="C2611" s="43">
        <v>-9</v>
      </c>
    </row>
    <row r="2612" spans="1:3" x14ac:dyDescent="0.25">
      <c r="A2612" s="43" t="s">
        <v>351</v>
      </c>
      <c r="B2612" s="87">
        <v>1988.9109999999998</v>
      </c>
      <c r="C2612" s="43">
        <v>-8</v>
      </c>
    </row>
    <row r="2613" spans="1:3" x14ac:dyDescent="0.25">
      <c r="A2613" s="43" t="s">
        <v>350</v>
      </c>
      <c r="B2613" s="87">
        <v>2087</v>
      </c>
      <c r="C2613" s="43">
        <v>-8</v>
      </c>
    </row>
    <row r="2614" spans="1:3" x14ac:dyDescent="0.25">
      <c r="A2614" s="43" t="s">
        <v>349</v>
      </c>
      <c r="B2614" s="87">
        <v>2087</v>
      </c>
      <c r="C2614" s="43">
        <v>-8</v>
      </c>
    </row>
    <row r="2615" spans="1:3" x14ac:dyDescent="0.25">
      <c r="A2615" s="43" t="s">
        <v>348</v>
      </c>
      <c r="B2615" s="87">
        <v>2790.319</v>
      </c>
      <c r="C2615" s="43">
        <v>-11</v>
      </c>
    </row>
    <row r="2616" spans="1:3" x14ac:dyDescent="0.25">
      <c r="A2616" s="43" t="s">
        <v>347</v>
      </c>
      <c r="B2616" s="87">
        <v>1988.9109999999998</v>
      </c>
      <c r="C2616" s="43">
        <v>-8</v>
      </c>
    </row>
    <row r="2617" spans="1:3" x14ac:dyDescent="0.25">
      <c r="A2617" s="43" t="s">
        <v>346</v>
      </c>
      <c r="B2617" s="87">
        <v>2185.0889999999999</v>
      </c>
      <c r="C2617" s="43">
        <v>-9</v>
      </c>
    </row>
    <row r="2618" spans="1:3" x14ac:dyDescent="0.25">
      <c r="A2618" s="43" t="s">
        <v>345</v>
      </c>
      <c r="B2618" s="87">
        <v>2185.0889999999999</v>
      </c>
      <c r="C2618" s="43">
        <v>-9</v>
      </c>
    </row>
    <row r="2619" spans="1:3" x14ac:dyDescent="0.25">
      <c r="A2619" s="43" t="s">
        <v>344</v>
      </c>
      <c r="B2619" s="87">
        <v>2185.0889999999999</v>
      </c>
      <c r="C2619" s="43">
        <v>-9</v>
      </c>
    </row>
    <row r="2620" spans="1:3" x14ac:dyDescent="0.25">
      <c r="A2620" s="43" t="s">
        <v>343</v>
      </c>
      <c r="B2620" s="87">
        <v>2185.0889999999999</v>
      </c>
      <c r="C2620" s="43">
        <v>-9</v>
      </c>
    </row>
    <row r="2621" spans="1:3" x14ac:dyDescent="0.25">
      <c r="A2621" s="43" t="s">
        <v>342</v>
      </c>
      <c r="B2621" s="87">
        <v>2281.0909999999999</v>
      </c>
      <c r="C2621" s="43">
        <v>-10</v>
      </c>
    </row>
    <row r="2622" spans="1:3" x14ac:dyDescent="0.25">
      <c r="A2622" s="43" t="s">
        <v>341</v>
      </c>
      <c r="B2622" s="87">
        <v>2185.0889999999999</v>
      </c>
      <c r="C2622" s="43">
        <v>-9</v>
      </c>
    </row>
    <row r="2623" spans="1:3" x14ac:dyDescent="0.25">
      <c r="A2623" s="43" t="s">
        <v>340</v>
      </c>
      <c r="B2623" s="87">
        <v>1988.9109999999998</v>
      </c>
      <c r="C2623" s="43">
        <v>-8</v>
      </c>
    </row>
    <row r="2624" spans="1:3" x14ac:dyDescent="0.25">
      <c r="A2624" s="43" t="s">
        <v>339</v>
      </c>
      <c r="B2624" s="87">
        <v>2087</v>
      </c>
      <c r="C2624" s="43">
        <v>-8</v>
      </c>
    </row>
    <row r="2625" spans="1:3" x14ac:dyDescent="0.25">
      <c r="A2625" s="43" t="s">
        <v>338</v>
      </c>
      <c r="B2625" s="87">
        <v>2281.0909999999999</v>
      </c>
      <c r="C2625" s="43">
        <v>-9</v>
      </c>
    </row>
    <row r="2626" spans="1:3" x14ac:dyDescent="0.25">
      <c r="A2626" s="43" t="s">
        <v>337</v>
      </c>
      <c r="B2626" s="87">
        <v>2281.0909999999999</v>
      </c>
      <c r="C2626" s="43">
        <v>-10</v>
      </c>
    </row>
    <row r="2627" spans="1:3" x14ac:dyDescent="0.25">
      <c r="A2627" s="43" t="s">
        <v>336</v>
      </c>
      <c r="B2627" s="87">
        <v>2087</v>
      </c>
      <c r="C2627" s="43">
        <v>-8</v>
      </c>
    </row>
    <row r="2628" spans="1:3" x14ac:dyDescent="0.25">
      <c r="A2628" s="43" t="s">
        <v>335</v>
      </c>
      <c r="B2628" s="87">
        <v>2087</v>
      </c>
      <c r="C2628" s="43">
        <v>-8</v>
      </c>
    </row>
    <row r="2629" spans="1:3" x14ac:dyDescent="0.25">
      <c r="A2629" s="43" t="s">
        <v>334</v>
      </c>
      <c r="B2629" s="87">
        <v>2087</v>
      </c>
      <c r="C2629" s="43">
        <v>-8</v>
      </c>
    </row>
    <row r="2630" spans="1:3" x14ac:dyDescent="0.25">
      <c r="A2630" s="43" t="s">
        <v>333</v>
      </c>
      <c r="B2630" s="87">
        <v>2185.0889999999999</v>
      </c>
      <c r="C2630" s="43">
        <v>-9</v>
      </c>
    </row>
    <row r="2631" spans="1:3" x14ac:dyDescent="0.25">
      <c r="A2631" s="43" t="s">
        <v>332</v>
      </c>
      <c r="B2631" s="87">
        <v>1892.9090000000001</v>
      </c>
      <c r="C2631" s="43">
        <v>-8</v>
      </c>
    </row>
    <row r="2632" spans="1:3" x14ac:dyDescent="0.25">
      <c r="A2632" s="43" t="s">
        <v>331</v>
      </c>
      <c r="B2632" s="87">
        <v>2087</v>
      </c>
      <c r="C2632" s="43">
        <v>-8</v>
      </c>
    </row>
    <row r="2633" spans="1:3" x14ac:dyDescent="0.25">
      <c r="A2633" s="43" t="s">
        <v>330</v>
      </c>
      <c r="B2633" s="87">
        <v>2087</v>
      </c>
      <c r="C2633" s="43">
        <v>-8</v>
      </c>
    </row>
    <row r="2634" spans="1:3" x14ac:dyDescent="0.25">
      <c r="A2634" s="43" t="s">
        <v>329</v>
      </c>
      <c r="B2634" s="87">
        <v>2087</v>
      </c>
      <c r="C2634" s="43">
        <v>-8</v>
      </c>
    </row>
    <row r="2635" spans="1:3" x14ac:dyDescent="0.25">
      <c r="A2635" s="43" t="s">
        <v>328</v>
      </c>
      <c r="B2635" s="87">
        <v>1892.9090000000001</v>
      </c>
      <c r="C2635" s="43">
        <v>-8</v>
      </c>
    </row>
    <row r="2636" spans="1:3" x14ac:dyDescent="0.25">
      <c r="A2636" s="43" t="s">
        <v>327</v>
      </c>
      <c r="B2636" s="87">
        <v>1988.9109999999998</v>
      </c>
      <c r="C2636" s="43">
        <v>-8</v>
      </c>
    </row>
    <row r="2637" spans="1:3" x14ac:dyDescent="0.25">
      <c r="A2637" s="43" t="s">
        <v>326</v>
      </c>
      <c r="B2637" s="87">
        <v>2087</v>
      </c>
      <c r="C2637" s="43">
        <v>-8</v>
      </c>
    </row>
    <row r="2638" spans="1:3" x14ac:dyDescent="0.25">
      <c r="A2638" s="43" t="s">
        <v>325</v>
      </c>
      <c r="B2638" s="87">
        <v>2185.0889999999999</v>
      </c>
      <c r="C2638" s="43">
        <v>-9</v>
      </c>
    </row>
    <row r="2639" spans="1:3" x14ac:dyDescent="0.25">
      <c r="A2639" s="43" t="s">
        <v>324</v>
      </c>
      <c r="B2639" s="87">
        <v>2379.1800000000003</v>
      </c>
      <c r="C2639" s="43">
        <v>-10</v>
      </c>
    </row>
    <row r="2640" spans="1:3" x14ac:dyDescent="0.25">
      <c r="A2640" s="43" t="s">
        <v>323</v>
      </c>
      <c r="B2640" s="87">
        <v>2087</v>
      </c>
      <c r="C2640" s="43">
        <v>-8</v>
      </c>
    </row>
    <row r="2641" spans="1:3" x14ac:dyDescent="0.25">
      <c r="A2641" s="43" t="s">
        <v>322</v>
      </c>
      <c r="B2641" s="87">
        <v>2087</v>
      </c>
      <c r="C2641" s="43">
        <v>-8</v>
      </c>
    </row>
    <row r="2642" spans="1:3" x14ac:dyDescent="0.25">
      <c r="A2642" s="43" t="s">
        <v>321</v>
      </c>
      <c r="B2642" s="87">
        <v>2548.2270000000003</v>
      </c>
      <c r="C2642" s="43">
        <v>-10</v>
      </c>
    </row>
    <row r="2643" spans="1:3" x14ac:dyDescent="0.25">
      <c r="A2643" s="43" t="s">
        <v>320</v>
      </c>
      <c r="B2643" s="87">
        <v>2185.0889999999999</v>
      </c>
      <c r="C2643" s="43">
        <v>-9</v>
      </c>
    </row>
    <row r="2644" spans="1:3" x14ac:dyDescent="0.25">
      <c r="A2644" s="43" t="s">
        <v>319</v>
      </c>
      <c r="B2644" s="87">
        <v>2087</v>
      </c>
      <c r="C2644" s="43">
        <v>-9</v>
      </c>
    </row>
    <row r="2645" spans="1:3" x14ac:dyDescent="0.25">
      <c r="A2645" s="43" t="s">
        <v>318</v>
      </c>
      <c r="B2645" s="87">
        <v>2087</v>
      </c>
      <c r="C2645" s="43">
        <v>-9</v>
      </c>
    </row>
    <row r="2646" spans="1:3" x14ac:dyDescent="0.25">
      <c r="A2646" s="43" t="s">
        <v>317</v>
      </c>
      <c r="B2646" s="87">
        <v>2087</v>
      </c>
      <c r="C2646" s="43">
        <v>-9</v>
      </c>
    </row>
    <row r="2647" spans="1:3" x14ac:dyDescent="0.25">
      <c r="A2647" s="43" t="s">
        <v>316</v>
      </c>
      <c r="B2647" s="87">
        <v>2185.0889999999999</v>
      </c>
      <c r="C2647" s="43">
        <v>-9</v>
      </c>
    </row>
    <row r="2648" spans="1:3" x14ac:dyDescent="0.25">
      <c r="A2648" s="43" t="s">
        <v>315</v>
      </c>
      <c r="B2648" s="87">
        <v>1988.9109999999998</v>
      </c>
      <c r="C2648" s="43">
        <v>-8</v>
      </c>
    </row>
    <row r="2649" spans="1:3" x14ac:dyDescent="0.25">
      <c r="A2649" s="43" t="s">
        <v>314</v>
      </c>
      <c r="B2649" s="87">
        <v>1988.9109999999998</v>
      </c>
      <c r="C2649" s="43">
        <v>-8</v>
      </c>
    </row>
    <row r="2650" spans="1:3" x14ac:dyDescent="0.25">
      <c r="A2650" s="43" t="s">
        <v>313</v>
      </c>
      <c r="B2650" s="87">
        <v>2379.1800000000003</v>
      </c>
      <c r="C2650" s="43">
        <v>-10</v>
      </c>
    </row>
    <row r="2651" spans="1:3" x14ac:dyDescent="0.25">
      <c r="A2651" s="43" t="s">
        <v>312</v>
      </c>
      <c r="B2651" s="87">
        <v>2281.0909999999999</v>
      </c>
      <c r="C2651" s="43">
        <v>-10</v>
      </c>
    </row>
    <row r="2652" spans="1:3" x14ac:dyDescent="0.25">
      <c r="A2652" s="43" t="s">
        <v>311</v>
      </c>
      <c r="B2652" s="87">
        <v>2087</v>
      </c>
      <c r="C2652" s="43">
        <v>-8</v>
      </c>
    </row>
    <row r="2653" spans="1:3" x14ac:dyDescent="0.25">
      <c r="A2653" s="43" t="s">
        <v>310</v>
      </c>
      <c r="B2653" s="87">
        <v>2379.1800000000003</v>
      </c>
      <c r="C2653" s="43">
        <v>-10</v>
      </c>
    </row>
    <row r="2654" spans="1:3" x14ac:dyDescent="0.25">
      <c r="A2654" s="43" t="s">
        <v>309</v>
      </c>
      <c r="B2654" s="87">
        <v>2087</v>
      </c>
      <c r="C2654" s="43">
        <v>-8</v>
      </c>
    </row>
    <row r="2655" spans="1:3" x14ac:dyDescent="0.25">
      <c r="A2655" s="43" t="s">
        <v>308</v>
      </c>
      <c r="B2655" s="87">
        <v>2087</v>
      </c>
      <c r="C2655" s="43">
        <v>-8</v>
      </c>
    </row>
    <row r="2656" spans="1:3" x14ac:dyDescent="0.25">
      <c r="A2656" s="43" t="s">
        <v>307</v>
      </c>
      <c r="B2656" s="87">
        <v>2548.2270000000003</v>
      </c>
      <c r="C2656" s="43">
        <v>-10</v>
      </c>
    </row>
    <row r="2657" spans="1:3" x14ac:dyDescent="0.25">
      <c r="A2657" s="43" t="s">
        <v>306</v>
      </c>
      <c r="B2657" s="87">
        <v>2087</v>
      </c>
      <c r="C2657" s="43">
        <v>-8</v>
      </c>
    </row>
    <row r="2658" spans="1:3" x14ac:dyDescent="0.25">
      <c r="A2658" s="43" t="s">
        <v>305</v>
      </c>
      <c r="B2658" s="87">
        <v>1892.9090000000001</v>
      </c>
      <c r="C2658" s="43">
        <v>-7</v>
      </c>
    </row>
    <row r="2659" spans="1:3" x14ac:dyDescent="0.25">
      <c r="A2659" s="43" t="s">
        <v>304</v>
      </c>
      <c r="B2659" s="87">
        <v>2281.0909999999999</v>
      </c>
      <c r="C2659" s="43">
        <v>-9</v>
      </c>
    </row>
    <row r="2660" spans="1:3" x14ac:dyDescent="0.25">
      <c r="A2660" s="43" t="s">
        <v>303</v>
      </c>
      <c r="B2660" s="87">
        <v>2379.1800000000003</v>
      </c>
      <c r="C2660" s="43">
        <v>-10</v>
      </c>
    </row>
    <row r="2661" spans="1:3" x14ac:dyDescent="0.25">
      <c r="A2661" s="43" t="s">
        <v>302</v>
      </c>
      <c r="B2661" s="87">
        <v>2087</v>
      </c>
      <c r="C2661" s="43">
        <v>-8</v>
      </c>
    </row>
    <row r="2662" spans="1:3" x14ac:dyDescent="0.25">
      <c r="A2662" s="43" t="s">
        <v>301</v>
      </c>
      <c r="B2662" s="87">
        <v>2379.1800000000003</v>
      </c>
      <c r="C2662" s="43">
        <v>-10</v>
      </c>
    </row>
    <row r="2663" spans="1:3" x14ac:dyDescent="0.25">
      <c r="A2663" s="43" t="s">
        <v>300</v>
      </c>
      <c r="B2663" s="87">
        <v>1988.9109999999998</v>
      </c>
      <c r="C2663" s="43">
        <v>-8</v>
      </c>
    </row>
    <row r="2664" spans="1:3" x14ac:dyDescent="0.25">
      <c r="A2664" s="43" t="s">
        <v>299</v>
      </c>
      <c r="B2664" s="87">
        <v>2087</v>
      </c>
      <c r="C2664" s="43">
        <v>-8</v>
      </c>
    </row>
    <row r="2665" spans="1:3" x14ac:dyDescent="0.25">
      <c r="A2665" s="43" t="s">
        <v>298</v>
      </c>
      <c r="B2665" s="87">
        <v>1988.9109999999998</v>
      </c>
      <c r="C2665" s="43">
        <v>-8</v>
      </c>
    </row>
    <row r="2666" spans="1:3" x14ac:dyDescent="0.25">
      <c r="A2666" s="43" t="s">
        <v>297</v>
      </c>
      <c r="B2666" s="87">
        <v>2087</v>
      </c>
      <c r="C2666" s="43">
        <v>-8</v>
      </c>
    </row>
    <row r="2667" spans="1:3" x14ac:dyDescent="0.25">
      <c r="A2667" s="43" t="s">
        <v>296</v>
      </c>
      <c r="B2667" s="87">
        <v>1892.9090000000001</v>
      </c>
      <c r="C2667" s="43">
        <v>-7</v>
      </c>
    </row>
    <row r="2668" spans="1:3" x14ac:dyDescent="0.25">
      <c r="A2668" s="43" t="s">
        <v>295</v>
      </c>
      <c r="B2668" s="87">
        <v>2087</v>
      </c>
      <c r="C2668" s="43">
        <v>-9</v>
      </c>
    </row>
    <row r="2669" spans="1:3" x14ac:dyDescent="0.25">
      <c r="A2669" s="43" t="s">
        <v>294</v>
      </c>
      <c r="B2669" s="87">
        <v>1892.9090000000001</v>
      </c>
      <c r="C2669" s="43">
        <v>-7</v>
      </c>
    </row>
    <row r="2670" spans="1:3" x14ac:dyDescent="0.25">
      <c r="A2670" s="43" t="s">
        <v>293</v>
      </c>
      <c r="B2670" s="87">
        <v>1988.9109999999998</v>
      </c>
      <c r="C2670" s="43">
        <v>-8</v>
      </c>
    </row>
    <row r="2671" spans="1:3" x14ac:dyDescent="0.25">
      <c r="A2671" s="43" t="s">
        <v>292</v>
      </c>
      <c r="B2671" s="87">
        <v>2087</v>
      </c>
      <c r="C2671" s="43">
        <v>-9</v>
      </c>
    </row>
    <row r="2672" spans="1:3" x14ac:dyDescent="0.25">
      <c r="A2672" s="43" t="s">
        <v>291</v>
      </c>
      <c r="B2672" s="87">
        <v>2087</v>
      </c>
      <c r="C2672" s="43">
        <v>-9</v>
      </c>
    </row>
    <row r="2673" spans="1:3" x14ac:dyDescent="0.25">
      <c r="A2673" s="43" t="s">
        <v>290</v>
      </c>
      <c r="B2673" s="87">
        <v>1988.9109999999998</v>
      </c>
      <c r="C2673" s="43">
        <v>-8</v>
      </c>
    </row>
    <row r="2674" spans="1:3" x14ac:dyDescent="0.25">
      <c r="A2674" s="43" t="s">
        <v>289</v>
      </c>
      <c r="B2674" s="87">
        <v>1988.9109999999998</v>
      </c>
      <c r="C2674" s="43">
        <v>-8</v>
      </c>
    </row>
    <row r="2675" spans="1:3" x14ac:dyDescent="0.25">
      <c r="A2675" s="43" t="s">
        <v>288</v>
      </c>
      <c r="B2675" s="87">
        <v>1988.9109999999998</v>
      </c>
      <c r="C2675" s="43">
        <v>-8</v>
      </c>
    </row>
    <row r="2676" spans="1:3" x14ac:dyDescent="0.25">
      <c r="A2676" s="43" t="s">
        <v>287</v>
      </c>
      <c r="B2676" s="87">
        <v>1988.9109999999998</v>
      </c>
      <c r="C2676" s="43">
        <v>-8</v>
      </c>
    </row>
    <row r="2677" spans="1:3" x14ac:dyDescent="0.25">
      <c r="A2677" s="43" t="s">
        <v>286</v>
      </c>
      <c r="B2677" s="87">
        <v>1988.9109999999998</v>
      </c>
      <c r="C2677" s="43">
        <v>-8</v>
      </c>
    </row>
    <row r="2678" spans="1:3" x14ac:dyDescent="0.25">
      <c r="A2678" s="43" t="s">
        <v>285</v>
      </c>
      <c r="B2678" s="87">
        <v>1988.9109999999998</v>
      </c>
      <c r="C2678" s="43">
        <v>-8</v>
      </c>
    </row>
    <row r="2679" spans="1:3" x14ac:dyDescent="0.25">
      <c r="A2679" s="43" t="s">
        <v>284</v>
      </c>
      <c r="B2679" s="87">
        <v>2087</v>
      </c>
      <c r="C2679" s="43">
        <v>-8</v>
      </c>
    </row>
    <row r="2680" spans="1:3" x14ac:dyDescent="0.25">
      <c r="A2680" s="43" t="s">
        <v>283</v>
      </c>
      <c r="B2680" s="87">
        <v>2087</v>
      </c>
      <c r="C2680" s="43">
        <v>-8</v>
      </c>
    </row>
    <row r="2681" spans="1:3" x14ac:dyDescent="0.25">
      <c r="A2681" s="43" t="s">
        <v>282</v>
      </c>
      <c r="B2681" s="87">
        <v>2087</v>
      </c>
      <c r="C2681" s="43">
        <v>-8</v>
      </c>
    </row>
    <row r="2682" spans="1:3" x14ac:dyDescent="0.25">
      <c r="A2682" s="43" t="s">
        <v>281</v>
      </c>
      <c r="B2682" s="87">
        <v>2087</v>
      </c>
      <c r="C2682" s="43">
        <v>-9</v>
      </c>
    </row>
    <row r="2683" spans="1:3" x14ac:dyDescent="0.25">
      <c r="A2683" s="43" t="s">
        <v>280</v>
      </c>
      <c r="B2683" s="87">
        <v>2548.2270000000003</v>
      </c>
      <c r="C2683" s="43">
        <v>-11</v>
      </c>
    </row>
    <row r="2684" spans="1:3" x14ac:dyDescent="0.25">
      <c r="A2684" s="43" t="s">
        <v>279</v>
      </c>
      <c r="B2684" s="87">
        <v>1988.9109999999998</v>
      </c>
      <c r="C2684" s="43">
        <v>-8</v>
      </c>
    </row>
    <row r="2685" spans="1:3" x14ac:dyDescent="0.25">
      <c r="A2685" s="43" t="s">
        <v>278</v>
      </c>
      <c r="B2685" s="87">
        <v>2087</v>
      </c>
      <c r="C2685" s="43">
        <v>-8</v>
      </c>
    </row>
    <row r="2686" spans="1:3" x14ac:dyDescent="0.25">
      <c r="A2686" s="43" t="s">
        <v>277</v>
      </c>
      <c r="B2686" s="87">
        <v>2087</v>
      </c>
      <c r="C2686" s="43">
        <v>-9</v>
      </c>
    </row>
    <row r="2687" spans="1:3" x14ac:dyDescent="0.25">
      <c r="A2687" s="43" t="s">
        <v>276</v>
      </c>
      <c r="B2687" s="87">
        <v>1988.9109999999998</v>
      </c>
      <c r="C2687" s="43">
        <v>-8</v>
      </c>
    </row>
    <row r="2688" spans="1:3" x14ac:dyDescent="0.25">
      <c r="A2688" s="43" t="s">
        <v>275</v>
      </c>
      <c r="B2688" s="87">
        <v>2281.0909999999999</v>
      </c>
      <c r="C2688" s="43">
        <v>-9</v>
      </c>
    </row>
    <row r="2689" spans="1:3" x14ac:dyDescent="0.25">
      <c r="A2689" s="43" t="s">
        <v>274</v>
      </c>
      <c r="B2689" s="87">
        <v>2087</v>
      </c>
      <c r="C2689" s="43">
        <v>-8</v>
      </c>
    </row>
    <row r="2690" spans="1:3" x14ac:dyDescent="0.25">
      <c r="A2690" s="43" t="s">
        <v>273</v>
      </c>
      <c r="B2690" s="87">
        <v>2379.1800000000003</v>
      </c>
      <c r="C2690" s="43">
        <v>-10</v>
      </c>
    </row>
    <row r="2691" spans="1:3" x14ac:dyDescent="0.25">
      <c r="A2691" s="43" t="s">
        <v>272</v>
      </c>
      <c r="B2691" s="87">
        <v>1988.9109999999998</v>
      </c>
      <c r="C2691" s="43">
        <v>-8</v>
      </c>
    </row>
    <row r="2692" spans="1:3" x14ac:dyDescent="0.25">
      <c r="A2692" s="43" t="s">
        <v>271</v>
      </c>
      <c r="B2692" s="87">
        <v>2087</v>
      </c>
      <c r="C2692" s="43">
        <v>-8</v>
      </c>
    </row>
    <row r="2693" spans="1:3" x14ac:dyDescent="0.25">
      <c r="A2693" s="43" t="s">
        <v>270</v>
      </c>
      <c r="B2693" s="87">
        <v>2185.0889999999999</v>
      </c>
      <c r="C2693" s="43">
        <v>-8</v>
      </c>
    </row>
    <row r="2694" spans="1:3" x14ac:dyDescent="0.25">
      <c r="A2694" s="43" t="s">
        <v>269</v>
      </c>
      <c r="B2694" s="87">
        <v>2185.0889999999999</v>
      </c>
      <c r="C2694" s="43">
        <v>-9</v>
      </c>
    </row>
    <row r="2695" spans="1:3" x14ac:dyDescent="0.25">
      <c r="A2695" s="43" t="s">
        <v>268</v>
      </c>
      <c r="B2695" s="87">
        <v>2087</v>
      </c>
      <c r="C2695" s="43">
        <v>-8</v>
      </c>
    </row>
    <row r="2696" spans="1:3" x14ac:dyDescent="0.25">
      <c r="A2696" s="43" t="s">
        <v>267</v>
      </c>
      <c r="B2696" s="87">
        <v>2087</v>
      </c>
      <c r="C2696" s="43">
        <v>-9</v>
      </c>
    </row>
    <row r="2697" spans="1:3" x14ac:dyDescent="0.25">
      <c r="A2697" s="43" t="s">
        <v>266</v>
      </c>
      <c r="B2697" s="87">
        <v>2185.0889999999999</v>
      </c>
      <c r="C2697" s="43">
        <v>-9</v>
      </c>
    </row>
    <row r="2698" spans="1:3" x14ac:dyDescent="0.25">
      <c r="A2698" s="43" t="s">
        <v>265</v>
      </c>
      <c r="B2698" s="87">
        <v>1988.9109999999998</v>
      </c>
      <c r="C2698" s="43">
        <v>-8</v>
      </c>
    </row>
    <row r="2699" spans="1:3" x14ac:dyDescent="0.25">
      <c r="A2699" s="43" t="s">
        <v>264</v>
      </c>
      <c r="B2699" s="87">
        <v>2087</v>
      </c>
      <c r="C2699" s="43">
        <v>-8</v>
      </c>
    </row>
    <row r="2700" spans="1:3" x14ac:dyDescent="0.25">
      <c r="A2700" s="43" t="s">
        <v>263</v>
      </c>
      <c r="B2700" s="87">
        <v>2087</v>
      </c>
      <c r="C2700" s="43">
        <v>-8</v>
      </c>
    </row>
    <row r="2701" spans="1:3" x14ac:dyDescent="0.25">
      <c r="A2701" s="43" t="s">
        <v>262</v>
      </c>
      <c r="B2701" s="87">
        <v>2087</v>
      </c>
      <c r="C2701" s="43">
        <v>-8</v>
      </c>
    </row>
    <row r="2702" spans="1:3" x14ac:dyDescent="0.25">
      <c r="A2702" s="43" t="s">
        <v>261</v>
      </c>
      <c r="B2702" s="87">
        <v>1988.9109999999998</v>
      </c>
      <c r="C2702" s="43">
        <v>-8</v>
      </c>
    </row>
    <row r="2703" spans="1:3" x14ac:dyDescent="0.25">
      <c r="A2703" s="43" t="s">
        <v>260</v>
      </c>
      <c r="B2703" s="87">
        <v>2087</v>
      </c>
      <c r="C2703" s="43">
        <v>-8</v>
      </c>
    </row>
    <row r="2704" spans="1:3" x14ac:dyDescent="0.25">
      <c r="A2704" s="43" t="s">
        <v>259</v>
      </c>
      <c r="B2704" s="87">
        <v>2548.2270000000003</v>
      </c>
      <c r="C2704" s="43">
        <v>-11</v>
      </c>
    </row>
    <row r="2705" spans="1:3" x14ac:dyDescent="0.25">
      <c r="A2705" s="43" t="s">
        <v>258</v>
      </c>
      <c r="B2705" s="87">
        <v>1988.9109999999998</v>
      </c>
      <c r="C2705" s="43">
        <v>-8</v>
      </c>
    </row>
    <row r="2706" spans="1:3" x14ac:dyDescent="0.25">
      <c r="A2706" s="43" t="s">
        <v>257</v>
      </c>
      <c r="B2706" s="87">
        <v>2087</v>
      </c>
      <c r="C2706" s="43">
        <v>-8</v>
      </c>
    </row>
    <row r="2707" spans="1:3" x14ac:dyDescent="0.25">
      <c r="A2707" s="43" t="s">
        <v>256</v>
      </c>
      <c r="B2707" s="87">
        <v>1892.9090000000001</v>
      </c>
      <c r="C2707" s="43">
        <v>-7</v>
      </c>
    </row>
    <row r="2708" spans="1:3" x14ac:dyDescent="0.25">
      <c r="A2708" s="43" t="s">
        <v>255</v>
      </c>
      <c r="B2708" s="87">
        <v>2087</v>
      </c>
      <c r="C2708" s="43">
        <v>-8</v>
      </c>
    </row>
    <row r="2709" spans="1:3" x14ac:dyDescent="0.25">
      <c r="A2709" s="43" t="s">
        <v>254</v>
      </c>
      <c r="B2709" s="87">
        <v>2379.1800000000003</v>
      </c>
      <c r="C2709" s="43">
        <v>-10</v>
      </c>
    </row>
    <row r="2710" spans="1:3" x14ac:dyDescent="0.25">
      <c r="A2710" s="43" t="s">
        <v>253</v>
      </c>
      <c r="B2710" s="87">
        <v>1988.9109999999998</v>
      </c>
      <c r="C2710" s="43">
        <v>-8</v>
      </c>
    </row>
    <row r="2711" spans="1:3" x14ac:dyDescent="0.25">
      <c r="A2711" s="43" t="s">
        <v>252</v>
      </c>
      <c r="B2711" s="87">
        <v>2087</v>
      </c>
      <c r="C2711" s="43">
        <v>-8</v>
      </c>
    </row>
    <row r="2712" spans="1:3" x14ac:dyDescent="0.25">
      <c r="A2712" s="43" t="s">
        <v>251</v>
      </c>
      <c r="B2712" s="87">
        <v>2087</v>
      </c>
      <c r="C2712" s="43">
        <v>-8</v>
      </c>
    </row>
    <row r="2713" spans="1:3" x14ac:dyDescent="0.25">
      <c r="A2713" s="43" t="s">
        <v>250</v>
      </c>
      <c r="B2713" s="87">
        <v>2790.319</v>
      </c>
      <c r="C2713" s="43">
        <v>-11</v>
      </c>
    </row>
    <row r="2714" spans="1:3" x14ac:dyDescent="0.25">
      <c r="A2714" s="43" t="s">
        <v>249</v>
      </c>
      <c r="B2714" s="87">
        <v>2087</v>
      </c>
      <c r="C2714" s="43">
        <v>-8</v>
      </c>
    </row>
    <row r="2715" spans="1:3" x14ac:dyDescent="0.25">
      <c r="A2715" s="43" t="s">
        <v>248</v>
      </c>
      <c r="B2715" s="87">
        <v>1988.9109999999998</v>
      </c>
      <c r="C2715" s="43">
        <v>-8</v>
      </c>
    </row>
    <row r="2716" spans="1:3" x14ac:dyDescent="0.25">
      <c r="A2716" s="43" t="s">
        <v>247</v>
      </c>
      <c r="B2716" s="87">
        <v>2548.2270000000003</v>
      </c>
      <c r="C2716" s="43">
        <v>-11</v>
      </c>
    </row>
    <row r="2717" spans="1:3" x14ac:dyDescent="0.25">
      <c r="A2717" s="43" t="s">
        <v>246</v>
      </c>
      <c r="B2717" s="87">
        <v>2087</v>
      </c>
      <c r="C2717" s="43">
        <v>-8</v>
      </c>
    </row>
    <row r="2718" spans="1:3" x14ac:dyDescent="0.25">
      <c r="A2718" s="43" t="s">
        <v>245</v>
      </c>
      <c r="B2718" s="87">
        <v>2087</v>
      </c>
      <c r="C2718" s="43">
        <v>-8</v>
      </c>
    </row>
    <row r="2719" spans="1:3" x14ac:dyDescent="0.25">
      <c r="A2719" s="43" t="s">
        <v>244</v>
      </c>
      <c r="B2719" s="87">
        <v>2087</v>
      </c>
      <c r="C2719" s="43">
        <v>-8</v>
      </c>
    </row>
    <row r="2720" spans="1:3" x14ac:dyDescent="0.25">
      <c r="A2720" s="43" t="s">
        <v>243</v>
      </c>
      <c r="B2720" s="87">
        <v>1988.9109999999998</v>
      </c>
      <c r="C2720" s="43">
        <v>-8</v>
      </c>
    </row>
    <row r="2721" spans="1:3" x14ac:dyDescent="0.25">
      <c r="A2721" s="43" t="s">
        <v>242</v>
      </c>
      <c r="B2721" s="87">
        <v>2087</v>
      </c>
      <c r="C2721" s="43">
        <v>-8</v>
      </c>
    </row>
    <row r="2722" spans="1:3" x14ac:dyDescent="0.25">
      <c r="A2722" s="43" t="s">
        <v>241</v>
      </c>
      <c r="B2722" s="87">
        <v>2185.0889999999999</v>
      </c>
      <c r="C2722" s="43">
        <v>-8</v>
      </c>
    </row>
    <row r="2723" spans="1:3" x14ac:dyDescent="0.25">
      <c r="A2723" s="43" t="s">
        <v>240</v>
      </c>
      <c r="B2723" s="87">
        <v>1988.9109999999998</v>
      </c>
      <c r="C2723" s="43">
        <v>-8</v>
      </c>
    </row>
    <row r="2724" spans="1:3" x14ac:dyDescent="0.25">
      <c r="A2724" s="43" t="s">
        <v>239</v>
      </c>
      <c r="B2724" s="87">
        <v>1988.9109999999998</v>
      </c>
      <c r="C2724" s="43">
        <v>-8</v>
      </c>
    </row>
    <row r="2725" spans="1:3" x14ac:dyDescent="0.25">
      <c r="A2725" s="43" t="s">
        <v>238</v>
      </c>
      <c r="B2725" s="87">
        <v>2087</v>
      </c>
      <c r="C2725" s="43">
        <v>-8</v>
      </c>
    </row>
    <row r="2726" spans="1:3" x14ac:dyDescent="0.25">
      <c r="A2726" s="43" t="s">
        <v>237</v>
      </c>
      <c r="B2726" s="87">
        <v>2087</v>
      </c>
      <c r="C2726" s="43">
        <v>-8</v>
      </c>
    </row>
    <row r="2727" spans="1:3" x14ac:dyDescent="0.25">
      <c r="A2727" s="43" t="s">
        <v>236</v>
      </c>
      <c r="B2727" s="87">
        <v>2185.0889999999999</v>
      </c>
      <c r="C2727" s="43">
        <v>-9</v>
      </c>
    </row>
    <row r="2728" spans="1:3" x14ac:dyDescent="0.25">
      <c r="A2728" s="43" t="s">
        <v>235</v>
      </c>
      <c r="B2728" s="87">
        <v>2087</v>
      </c>
      <c r="C2728" s="43">
        <v>-8</v>
      </c>
    </row>
    <row r="2729" spans="1:3" x14ac:dyDescent="0.25">
      <c r="A2729" s="43" t="s">
        <v>234</v>
      </c>
      <c r="B2729" s="87">
        <v>1988.9109999999998</v>
      </c>
      <c r="C2729" s="43">
        <v>-8</v>
      </c>
    </row>
    <row r="2730" spans="1:3" x14ac:dyDescent="0.25">
      <c r="A2730" s="43" t="s">
        <v>233</v>
      </c>
      <c r="B2730" s="87">
        <v>1892.9090000000001</v>
      </c>
      <c r="C2730" s="43">
        <v>-7</v>
      </c>
    </row>
    <row r="2731" spans="1:3" x14ac:dyDescent="0.25">
      <c r="A2731" s="43" t="s">
        <v>232</v>
      </c>
      <c r="B2731" s="87">
        <v>1988.9109999999998</v>
      </c>
      <c r="C2731" s="43">
        <v>-8</v>
      </c>
    </row>
    <row r="2732" spans="1:3" x14ac:dyDescent="0.25">
      <c r="A2732" s="43" t="s">
        <v>231</v>
      </c>
      <c r="B2732" s="87">
        <v>1892.9090000000001</v>
      </c>
      <c r="C2732" s="43">
        <v>-8</v>
      </c>
    </row>
    <row r="2733" spans="1:3" x14ac:dyDescent="0.25">
      <c r="A2733" s="43" t="s">
        <v>230</v>
      </c>
      <c r="B2733" s="87">
        <v>2087</v>
      </c>
      <c r="C2733" s="43">
        <v>-9</v>
      </c>
    </row>
    <row r="2734" spans="1:3" x14ac:dyDescent="0.25">
      <c r="A2734" s="43" t="s">
        <v>229</v>
      </c>
      <c r="B2734" s="87">
        <v>2281.0909999999999</v>
      </c>
      <c r="C2734" s="43">
        <v>-10</v>
      </c>
    </row>
    <row r="2735" spans="1:3" x14ac:dyDescent="0.25">
      <c r="A2735" s="43" t="s">
        <v>228</v>
      </c>
      <c r="B2735" s="87">
        <v>2185.0889999999999</v>
      </c>
      <c r="C2735" s="43">
        <v>-9</v>
      </c>
    </row>
    <row r="2736" spans="1:3" x14ac:dyDescent="0.25">
      <c r="A2736" s="43" t="s">
        <v>227</v>
      </c>
      <c r="B2736" s="87">
        <v>2379.1800000000003</v>
      </c>
      <c r="C2736" s="43">
        <v>-10</v>
      </c>
    </row>
    <row r="2737" spans="1:3" x14ac:dyDescent="0.25">
      <c r="A2737" s="43" t="s">
        <v>226</v>
      </c>
      <c r="B2737" s="87">
        <v>2281.0909999999999</v>
      </c>
      <c r="C2737" s="43">
        <v>-9</v>
      </c>
    </row>
    <row r="2738" spans="1:3" x14ac:dyDescent="0.25">
      <c r="A2738" s="43" t="s">
        <v>225</v>
      </c>
      <c r="B2738" s="87">
        <v>2281.0909999999999</v>
      </c>
      <c r="C2738" s="43">
        <v>-9</v>
      </c>
    </row>
    <row r="2739" spans="1:3" x14ac:dyDescent="0.25">
      <c r="A2739" s="43" t="s">
        <v>224</v>
      </c>
      <c r="B2739" s="87">
        <v>2281.0909999999999</v>
      </c>
      <c r="C2739" s="43">
        <v>-10</v>
      </c>
    </row>
    <row r="2740" spans="1:3" x14ac:dyDescent="0.25">
      <c r="A2740" s="43" t="s">
        <v>223</v>
      </c>
      <c r="B2740" s="87">
        <v>1988.9109999999998</v>
      </c>
      <c r="C2740" s="43">
        <v>-8</v>
      </c>
    </row>
    <row r="2741" spans="1:3" x14ac:dyDescent="0.25">
      <c r="A2741" s="43" t="s">
        <v>222</v>
      </c>
      <c r="B2741" s="87">
        <v>2087</v>
      </c>
      <c r="C2741" s="43">
        <v>-8</v>
      </c>
    </row>
    <row r="2742" spans="1:3" x14ac:dyDescent="0.25">
      <c r="A2742" s="43" t="s">
        <v>221</v>
      </c>
      <c r="B2742" s="87">
        <v>1988.9109999999998</v>
      </c>
      <c r="C2742" s="43">
        <v>-8</v>
      </c>
    </row>
    <row r="2743" spans="1:3" x14ac:dyDescent="0.25">
      <c r="A2743" s="43" t="s">
        <v>220</v>
      </c>
      <c r="B2743" s="87">
        <v>2087</v>
      </c>
      <c r="C2743" s="43">
        <v>-9</v>
      </c>
    </row>
    <row r="2744" spans="1:3" x14ac:dyDescent="0.25">
      <c r="A2744" s="43" t="s">
        <v>219</v>
      </c>
      <c r="B2744" s="87">
        <v>1988.9109999999998</v>
      </c>
      <c r="C2744" s="43">
        <v>-8</v>
      </c>
    </row>
    <row r="2745" spans="1:3" x14ac:dyDescent="0.25">
      <c r="A2745" s="43" t="s">
        <v>218</v>
      </c>
      <c r="B2745" s="87">
        <v>1892.9090000000001</v>
      </c>
      <c r="C2745" s="43">
        <v>-7</v>
      </c>
    </row>
    <row r="2746" spans="1:3" x14ac:dyDescent="0.25">
      <c r="A2746" s="43" t="s">
        <v>218</v>
      </c>
      <c r="B2746" s="87">
        <v>1988.9109999999998</v>
      </c>
      <c r="C2746" s="43">
        <v>-8</v>
      </c>
    </row>
    <row r="2747" spans="1:3" x14ac:dyDescent="0.25">
      <c r="A2747" s="43" t="s">
        <v>217</v>
      </c>
      <c r="B2747" s="87">
        <v>2087</v>
      </c>
      <c r="C2747" s="43">
        <v>-8</v>
      </c>
    </row>
    <row r="2748" spans="1:3" x14ac:dyDescent="0.25">
      <c r="A2748" s="43" t="s">
        <v>216</v>
      </c>
      <c r="B2748" s="87">
        <v>1988.9109999999998</v>
      </c>
      <c r="C2748" s="43">
        <v>-8</v>
      </c>
    </row>
    <row r="2749" spans="1:3" x14ac:dyDescent="0.25">
      <c r="A2749" s="43" t="s">
        <v>215</v>
      </c>
      <c r="B2749" s="87">
        <v>1988.9109999999998</v>
      </c>
      <c r="C2749" s="43">
        <v>-8</v>
      </c>
    </row>
    <row r="2750" spans="1:3" x14ac:dyDescent="0.25">
      <c r="A2750" s="43" t="s">
        <v>214</v>
      </c>
      <c r="B2750" s="87">
        <v>2087</v>
      </c>
      <c r="C2750" s="43">
        <v>-8</v>
      </c>
    </row>
    <row r="2751" spans="1:3" x14ac:dyDescent="0.25">
      <c r="A2751" s="43" t="s">
        <v>213</v>
      </c>
      <c r="B2751" s="87">
        <v>1988.9109999999998</v>
      </c>
      <c r="C2751" s="43">
        <v>-8</v>
      </c>
    </row>
    <row r="2752" spans="1:3" x14ac:dyDescent="0.25">
      <c r="A2752" s="43" t="s">
        <v>212</v>
      </c>
      <c r="B2752" s="87">
        <v>2087</v>
      </c>
      <c r="C2752" s="43">
        <v>-8</v>
      </c>
    </row>
    <row r="2753" spans="1:3" x14ac:dyDescent="0.25">
      <c r="A2753" s="43" t="s">
        <v>211</v>
      </c>
      <c r="B2753" s="87">
        <v>1988.9109999999998</v>
      </c>
      <c r="C2753" s="43">
        <v>-8</v>
      </c>
    </row>
    <row r="2754" spans="1:3" x14ac:dyDescent="0.25">
      <c r="A2754" s="43" t="s">
        <v>210</v>
      </c>
      <c r="B2754" s="87">
        <v>2087</v>
      </c>
      <c r="C2754" s="43">
        <v>-9</v>
      </c>
    </row>
    <row r="2755" spans="1:3" x14ac:dyDescent="0.25">
      <c r="A2755" s="43" t="s">
        <v>209</v>
      </c>
      <c r="B2755" s="87">
        <v>2087</v>
      </c>
      <c r="C2755" s="43">
        <v>-8</v>
      </c>
    </row>
    <row r="2756" spans="1:3" x14ac:dyDescent="0.25">
      <c r="A2756" s="43" t="s">
        <v>208</v>
      </c>
      <c r="B2756" s="87">
        <v>1988.9109999999998</v>
      </c>
      <c r="C2756" s="43">
        <v>-8</v>
      </c>
    </row>
    <row r="2757" spans="1:3" x14ac:dyDescent="0.25">
      <c r="A2757" s="43" t="s">
        <v>207</v>
      </c>
      <c r="B2757" s="87">
        <v>1988.9109999999998</v>
      </c>
      <c r="C2757" s="43">
        <v>-8</v>
      </c>
    </row>
    <row r="2758" spans="1:3" x14ac:dyDescent="0.25">
      <c r="A2758" s="43" t="s">
        <v>206</v>
      </c>
      <c r="B2758" s="87">
        <v>2087</v>
      </c>
      <c r="C2758" s="43">
        <v>-8</v>
      </c>
    </row>
    <row r="2759" spans="1:3" x14ac:dyDescent="0.25">
      <c r="A2759" s="43" t="s">
        <v>205</v>
      </c>
      <c r="B2759" s="87">
        <v>1988.9109999999998</v>
      </c>
      <c r="C2759" s="43">
        <v>-8</v>
      </c>
    </row>
    <row r="2760" spans="1:3" x14ac:dyDescent="0.25">
      <c r="A2760" s="43" t="s">
        <v>204</v>
      </c>
      <c r="B2760" s="87">
        <v>2087</v>
      </c>
      <c r="C2760" s="43">
        <v>-8</v>
      </c>
    </row>
    <row r="2761" spans="1:3" x14ac:dyDescent="0.25">
      <c r="A2761" s="43" t="s">
        <v>203</v>
      </c>
      <c r="B2761" s="87">
        <v>1988.9109999999998</v>
      </c>
      <c r="C2761" s="43">
        <v>-8</v>
      </c>
    </row>
    <row r="2762" spans="1:3" x14ac:dyDescent="0.25">
      <c r="A2762" s="43" t="s">
        <v>202</v>
      </c>
      <c r="B2762" s="87">
        <v>1988.9109999999998</v>
      </c>
      <c r="C2762" s="43">
        <v>-8</v>
      </c>
    </row>
    <row r="2763" spans="1:3" x14ac:dyDescent="0.25">
      <c r="A2763" s="43" t="s">
        <v>201</v>
      </c>
      <c r="B2763" s="87">
        <v>1988.9109999999998</v>
      </c>
      <c r="C2763" s="43">
        <v>-8</v>
      </c>
    </row>
    <row r="2764" spans="1:3" x14ac:dyDescent="0.25">
      <c r="A2764" s="43" t="s">
        <v>200</v>
      </c>
      <c r="B2764" s="87">
        <v>1988.9109999999998</v>
      </c>
      <c r="C2764" s="43">
        <v>-8</v>
      </c>
    </row>
    <row r="2765" spans="1:3" x14ac:dyDescent="0.25">
      <c r="A2765" s="43" t="s">
        <v>199</v>
      </c>
      <c r="B2765" s="87">
        <v>2087</v>
      </c>
      <c r="C2765" s="43">
        <v>-9</v>
      </c>
    </row>
    <row r="2766" spans="1:3" x14ac:dyDescent="0.25">
      <c r="A2766" s="43" t="s">
        <v>198</v>
      </c>
      <c r="B2766" s="87">
        <v>2185.0889999999999</v>
      </c>
      <c r="C2766" s="43">
        <v>-8</v>
      </c>
    </row>
    <row r="2767" spans="1:3" x14ac:dyDescent="0.25">
      <c r="A2767" s="43" t="s">
        <v>197</v>
      </c>
      <c r="B2767" s="87">
        <v>1988.9109999999998</v>
      </c>
      <c r="C2767" s="43">
        <v>-8</v>
      </c>
    </row>
    <row r="2768" spans="1:3" x14ac:dyDescent="0.25">
      <c r="A2768" s="43" t="s">
        <v>196</v>
      </c>
      <c r="B2768" s="87">
        <v>1988.9109999999998</v>
      </c>
      <c r="C2768" s="43">
        <v>-8</v>
      </c>
    </row>
    <row r="2769" spans="1:3" x14ac:dyDescent="0.25">
      <c r="A2769" s="43" t="s">
        <v>195</v>
      </c>
      <c r="B2769" s="87">
        <v>2087</v>
      </c>
      <c r="C2769" s="43">
        <v>-9</v>
      </c>
    </row>
    <row r="2770" spans="1:3" x14ac:dyDescent="0.25">
      <c r="A2770" s="43" t="s">
        <v>194</v>
      </c>
      <c r="B2770" s="87">
        <v>2087</v>
      </c>
      <c r="C2770" s="43">
        <v>-9</v>
      </c>
    </row>
    <row r="2771" spans="1:3" x14ac:dyDescent="0.25">
      <c r="A2771" s="43" t="s">
        <v>193</v>
      </c>
      <c r="B2771" s="87">
        <v>2087</v>
      </c>
      <c r="C2771" s="43">
        <v>-9</v>
      </c>
    </row>
    <row r="2772" spans="1:3" x14ac:dyDescent="0.25">
      <c r="A2772" s="43" t="s">
        <v>192</v>
      </c>
      <c r="B2772" s="87">
        <v>1988.9109999999998</v>
      </c>
      <c r="C2772" s="43">
        <v>-8</v>
      </c>
    </row>
    <row r="2773" spans="1:3" x14ac:dyDescent="0.25">
      <c r="A2773" s="43" t="s">
        <v>191</v>
      </c>
      <c r="B2773" s="87">
        <v>2087</v>
      </c>
      <c r="C2773" s="43">
        <v>-9</v>
      </c>
    </row>
    <row r="2774" spans="1:3" x14ac:dyDescent="0.25">
      <c r="A2774" s="43" t="s">
        <v>190</v>
      </c>
      <c r="B2774" s="87">
        <v>1988.9109999999998</v>
      </c>
      <c r="C2774" s="43">
        <v>-8</v>
      </c>
    </row>
    <row r="2775" spans="1:3" x14ac:dyDescent="0.25">
      <c r="A2775" s="43" t="s">
        <v>189</v>
      </c>
      <c r="B2775" s="87">
        <v>2087</v>
      </c>
      <c r="C2775" s="43">
        <v>-8</v>
      </c>
    </row>
    <row r="2776" spans="1:3" x14ac:dyDescent="0.25">
      <c r="A2776" s="43" t="s">
        <v>188</v>
      </c>
      <c r="B2776" s="87">
        <v>2087</v>
      </c>
      <c r="C2776" s="43">
        <v>-8</v>
      </c>
    </row>
    <row r="2777" spans="1:3" x14ac:dyDescent="0.25">
      <c r="A2777" s="43" t="s">
        <v>187</v>
      </c>
      <c r="B2777" s="87">
        <v>1988.9109999999998</v>
      </c>
      <c r="C2777" s="43">
        <v>-8</v>
      </c>
    </row>
    <row r="2778" spans="1:3" x14ac:dyDescent="0.25">
      <c r="A2778" s="43" t="s">
        <v>186</v>
      </c>
      <c r="B2778" s="87">
        <v>2087</v>
      </c>
      <c r="C2778" s="43">
        <v>-8</v>
      </c>
    </row>
    <row r="2779" spans="1:3" x14ac:dyDescent="0.25">
      <c r="A2779" s="43" t="s">
        <v>185</v>
      </c>
      <c r="B2779" s="87">
        <v>1988.9109999999998</v>
      </c>
      <c r="C2779" s="43">
        <v>-8</v>
      </c>
    </row>
    <row r="2780" spans="1:3" x14ac:dyDescent="0.25">
      <c r="A2780" s="43" t="s">
        <v>184</v>
      </c>
      <c r="B2780" s="87">
        <v>1988.9109999999998</v>
      </c>
      <c r="C2780" s="43">
        <v>-8</v>
      </c>
    </row>
    <row r="2781" spans="1:3" x14ac:dyDescent="0.25">
      <c r="A2781" s="43" t="s">
        <v>183</v>
      </c>
      <c r="B2781" s="87">
        <v>1988.9109999999998</v>
      </c>
      <c r="C2781" s="43">
        <v>-8</v>
      </c>
    </row>
    <row r="2782" spans="1:3" x14ac:dyDescent="0.25">
      <c r="A2782" s="43" t="s">
        <v>182</v>
      </c>
      <c r="B2782" s="87">
        <v>2087</v>
      </c>
      <c r="C2782" s="43">
        <v>-8</v>
      </c>
    </row>
    <row r="2783" spans="1:3" x14ac:dyDescent="0.25">
      <c r="A2783" s="43" t="s">
        <v>181</v>
      </c>
      <c r="B2783" s="87">
        <v>2087</v>
      </c>
      <c r="C2783" s="43">
        <v>-9</v>
      </c>
    </row>
    <row r="2784" spans="1:3" x14ac:dyDescent="0.25">
      <c r="A2784" s="43" t="s">
        <v>180</v>
      </c>
      <c r="B2784" s="87">
        <v>2087</v>
      </c>
      <c r="C2784" s="43">
        <v>-8</v>
      </c>
    </row>
    <row r="2785" spans="1:3" x14ac:dyDescent="0.25">
      <c r="A2785" s="43" t="s">
        <v>179</v>
      </c>
      <c r="B2785" s="87">
        <v>1988.9109999999998</v>
      </c>
      <c r="C2785" s="43">
        <v>-8</v>
      </c>
    </row>
    <row r="2786" spans="1:3" x14ac:dyDescent="0.25">
      <c r="A2786" s="43" t="s">
        <v>178</v>
      </c>
      <c r="B2786" s="87">
        <v>1988.9109999999998</v>
      </c>
      <c r="C2786" s="43">
        <v>-8</v>
      </c>
    </row>
    <row r="2787" spans="1:3" x14ac:dyDescent="0.25">
      <c r="A2787" s="43" t="s">
        <v>177</v>
      </c>
      <c r="B2787" s="87">
        <v>1988.9109999999998</v>
      </c>
      <c r="C2787" s="43">
        <v>-8</v>
      </c>
    </row>
    <row r="2788" spans="1:3" x14ac:dyDescent="0.25">
      <c r="A2788" s="43" t="s">
        <v>176</v>
      </c>
      <c r="B2788" s="87">
        <v>1988.9109999999998</v>
      </c>
      <c r="C2788" s="43">
        <v>-8</v>
      </c>
    </row>
    <row r="2789" spans="1:3" x14ac:dyDescent="0.25">
      <c r="A2789" s="43" t="s">
        <v>175</v>
      </c>
      <c r="B2789" s="87">
        <v>2281.0909999999999</v>
      </c>
      <c r="C2789" s="43">
        <v>-9</v>
      </c>
    </row>
    <row r="2790" spans="1:3" x14ac:dyDescent="0.25">
      <c r="A2790" s="43" t="s">
        <v>174</v>
      </c>
      <c r="B2790" s="87">
        <v>2087</v>
      </c>
      <c r="C2790" s="43">
        <v>-9</v>
      </c>
    </row>
    <row r="2791" spans="1:3" x14ac:dyDescent="0.25">
      <c r="A2791" s="43" t="s">
        <v>173</v>
      </c>
      <c r="B2791" s="87">
        <v>2087</v>
      </c>
      <c r="C2791" s="43">
        <v>-8</v>
      </c>
    </row>
    <row r="5572" spans="7:7" x14ac:dyDescent="0.25">
      <c r="G5572" s="43" t="s">
        <v>172</v>
      </c>
    </row>
  </sheetData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enu" ma:contentTypeID="0x0101001F7F0575A2644E3AAE468464DF53A083" ma:contentTypeVersion="1" ma:contentTypeDescription="" ma:contentTypeScope="" ma:versionID="84a7f6b9a9324c93f7c429fe637c4145">
  <xsd:schema xmlns:xsd="http://www.w3.org/2001/XMLSchema" xmlns:p="http://schemas.microsoft.com/office/2006/metadata/properties" xmlns:ns2="0e656187-b300-4fb0-8bf4-3a50f872073c" targetNamespace="http://schemas.microsoft.com/office/2006/metadata/properties" ma:root="true" ma:fieldsID="d82bb511108d8e269345fc9bd5c1ab5b" ns2:_="">
    <xsd:import namespace="0e656187-b300-4fb0-8bf4-3a50f872073c"/>
    <xsd:element name="properties">
      <xsd:complexType>
        <xsd:sequence>
          <xsd:element name="documentManagement">
            <xsd:complexType>
              <xsd:all>
                <xsd:element ref="ns2:Cr_x00e9_ateur" minOccurs="0"/>
                <xsd:element ref="ns2:Date_x0020_de_x0020_cr_x00e9_ation" minOccurs="0"/>
                <xsd:element ref="ns2:Modificateur" minOccurs="0"/>
                <xsd:element ref="ns2:Date_x0020_de_x0020_Modification" minOccurs="0"/>
                <xsd:element ref="ns2:Description" minOccurs="0"/>
                <xsd:element ref="ns2:Date_x0020_de_x0020_dernier_x0020_acc_x00e8_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0e656187-b300-4fb0-8bf4-3a50f872073c" elementFormDefault="qualified">
    <xsd:import namespace="http://schemas.microsoft.com/office/2006/documentManagement/types"/>
    <xsd:element name="Cr_x00e9_ateur" ma:readOnly="true" ma:index="8" nillable="true" ma:displayName="Créateur" ma:internalName="Cr_x00e9_ateur">
      <xsd:simpleType>
        <xsd:restriction base="dms:Text">
</xsd:restriction>
      </xsd:simpleType>
    </xsd:element>
    <xsd:element name="Date_x0020_de_x0020_cr_x00e9_ation" ma:readOnly="true" ma:index="9" nillable="true" ma:displayName="Date de création" ma:format="DateTime" ma:internalName="Date_x0020_de_x0020_cr_x00e9_ation">
      <xsd:simpleType>
        <xsd:restriction base="dms:DateTime">
</xsd:restriction>
      </xsd:simpleType>
    </xsd:element>
    <xsd:element name="Modificateur" ma:readOnly="true" ma:index="10" nillable="true" ma:displayName="Modificateur" ma:internalName="Modificateur">
      <xsd:simpleType>
        <xsd:restriction base="dms:Text">
</xsd:restriction>
      </xsd:simpleType>
    </xsd:element>
    <xsd:element name="Date_x0020_de_x0020_Modification" ma:readOnly="true" ma:index="11" nillable="true" ma:displayName="Date de Modification" ma:format="DateTime" ma:internalName="Date_x0020_de_x0020_Modification">
      <xsd:simpleType>
        <xsd:restriction base="dms:DateTime">
</xsd:restriction>
      </xsd:simpleType>
    </xsd:element>
    <xsd:element name="Description" ma:index="12" nillable="true" ma:displayName="Description" ma:internalName="Description">
      <xsd:simpleType>
        <xsd:restriction base="dms:Note">
</xsd:restriction>
      </xsd:simpleType>
    </xsd:element>
    <xsd:element name="Date_x0020_de_x0020_dernier_x0020_acc_x00e8_s" ma:readOnly="true" ma:index="13" nillable="true" ma:displayName="Date de dernier accès" ma:format="DateTime" ma:internalName="Date_x0020_de_x0020_dernier_x0020_acc_x00e8_s">
      <xsd:simpleType>
        <xsd:restriction base="dms:DateTime">
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-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/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r_x00e9_ateur xmlns="0e656187-b300-4fb0-8bf4-3a50f872073c">losafa01</Cr_x00e9_ateur>
    <Date_x0020_de_x0020_cr_x00e9_ation xmlns="0e656187-b300-4fb0-8bf4-3a50f872073c">2023-03-29T09:09:37Z</Date_x0020_de_x0020_cr_x00e9_ation>
    <Modificateur xmlns="0e656187-b300-4fb0-8bf4-3a50f872073c">losafa01</Modificateur>
    <Date_x0020_de_x0020_Modification xmlns="0e656187-b300-4fb0-8bf4-3a50f872073c">2023-04-06T09:57:31Z</Date_x0020_de_x0020_Modification>
    <Description xmlns="0e656187-b300-4fb0-8bf4-3a50f872073c" xsi:nil="true"/>
    <Date_x0020_de_x0020_dernier_x0020_acc_x00e8_s xmlns="0e656187-b300-4fb0-8bf4-3a50f872073c" xsi:nil="true"/>
  </documentManagement>
</p:properties>
</file>

<file path=customXml/itemProps1.xml><?xml version="1.0" encoding="utf-8"?>
<ds:datastoreItem xmlns:ds="http://schemas.openxmlformats.org/officeDocument/2006/customXml" ds:itemID="{6C8AB474-97D4-4687-8345-F5DCA0F42D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CAAE4A-104F-4608-AA9A-CBE1A213F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656187-b300-4fb0-8bf4-3a50f872073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CA2221F-636B-4A15-B6A9-DE8F7C3DE69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0e656187-b300-4fb0-8bf4-3a50f872073c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Bilan énergétique</vt:lpstr>
      <vt:lpstr>parois types</vt:lpstr>
      <vt:lpstr>Valorisation</vt:lpstr>
      <vt:lpstr>Feuil2</vt:lpstr>
      <vt:lpstr>Liste des communes</vt:lpstr>
      <vt:lpstr>'Bilan énergétique'!Zone_d_impression</vt:lpstr>
      <vt:lpstr>Valorisation!Zone_d_impression</vt:lpstr>
    </vt:vector>
  </TitlesOfParts>
  <Company>ETNIC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LOSANGE</dc:creator>
  <cp:lastModifiedBy>Utilisateur Windows</cp:lastModifiedBy>
  <cp:lastPrinted>2023-02-07T21:07:56Z</cp:lastPrinted>
  <dcterms:created xsi:type="dcterms:W3CDTF">2022-10-19T13:19:56Z</dcterms:created>
  <dcterms:modified xsi:type="dcterms:W3CDTF">2023-04-28T12:44:10Z</dcterms:modified>
</cp:coreProperties>
</file>