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ilotageInter\04_Eval ex\2017-2018 MATH\grilles d'encodage\"/>
    </mc:Choice>
  </mc:AlternateContent>
  <bookViews>
    <workbookView xWindow="0" yWindow="0" windowWidth="23040" windowHeight="8295" tabRatio="684" activeTab="5"/>
  </bookViews>
  <sheets>
    <sheet name="Encodage réponses Es" sheetId="4" r:id="rId1"/>
    <sheet name="Compétences" sheetId="26" r:id="rId2"/>
    <sheet name="Tri" sheetId="28" r:id="rId3"/>
    <sheet name="Résultats et commentaires" sheetId="31" r:id="rId4"/>
    <sheet name="Bilan élèves" sheetId="29" r:id="rId5"/>
    <sheet name="Instructions RC" sheetId="33" r:id="rId6"/>
  </sheets>
  <definedNames>
    <definedName name="_xlnm._FilterDatabase" localSheetId="2" hidden="1">Tri!$A$1:$D$40</definedName>
    <definedName name="_xlnm.Print_Titles" localSheetId="1">Compétences!$A:$D,Compétences!$1:$2</definedName>
    <definedName name="_xlnm.Print_Titles" localSheetId="0">'Encodage réponses Es'!$A:$F,'Encodage réponses Es'!$1:$1</definedName>
    <definedName name="_xlnm.Print_Titles" localSheetId="2">Tri!$1:$1</definedName>
    <definedName name="_xlnm.Print_Area" localSheetId="4">'Bilan élèves'!$A$1:$H$1400</definedName>
    <definedName name="_xlnm.Print_Area" localSheetId="1">Compétences!$A$1:$CS$60</definedName>
    <definedName name="_xlnm.Print_Area" localSheetId="0">'Encodage réponses Es'!$A$1:$BV$47</definedName>
    <definedName name="_xlnm.Print_Area" localSheetId="3">'Résultats et commentaires'!$A$1:$K$138</definedName>
    <definedName name="_xlnm.Print_Area" localSheetId="2">Tri!$A$1:$E$63</definedName>
  </definedNames>
  <calcPr calcId="152511"/>
</workbook>
</file>

<file path=xl/calcChain.xml><?xml version="1.0" encoding="utf-8"?>
<calcChain xmlns="http://schemas.openxmlformats.org/spreadsheetml/2006/main">
  <c r="BU43" i="4" l="1"/>
  <c r="BZ45" i="26" s="1"/>
  <c r="BT43" i="4"/>
  <c r="BS43" i="4"/>
  <c r="BR43" i="4"/>
  <c r="BQ43" i="4"/>
  <c r="BP43" i="4"/>
  <c r="BO43" i="4"/>
  <c r="BN43" i="4"/>
  <c r="BM43" i="4"/>
  <c r="BL43" i="4"/>
  <c r="BK43" i="4"/>
  <c r="BJ43" i="4"/>
  <c r="BI43" i="4"/>
  <c r="BH43" i="4"/>
  <c r="BG43" i="4"/>
  <c r="BF43" i="4"/>
  <c r="BE43" i="4"/>
  <c r="BD43" i="4"/>
  <c r="BC43" i="4"/>
  <c r="BB43" i="4"/>
  <c r="BA43" i="4"/>
  <c r="AZ43"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T43" i="4"/>
  <c r="CD45" i="26" s="1"/>
  <c r="S43" i="4"/>
  <c r="R43" i="4"/>
  <c r="AW45" i="26" s="1"/>
  <c r="Q43" i="4"/>
  <c r="AV45" i="26" s="1"/>
  <c r="P43" i="4"/>
  <c r="O43" i="4"/>
  <c r="N43" i="4"/>
  <c r="M43" i="4"/>
  <c r="BU42" i="4"/>
  <c r="BZ44" i="26" s="1"/>
  <c r="BT42" i="4"/>
  <c r="BS42" i="4"/>
  <c r="BR42" i="4"/>
  <c r="BQ42" i="4"/>
  <c r="BP42" i="4"/>
  <c r="BO42" i="4"/>
  <c r="BN42" i="4"/>
  <c r="BM42" i="4"/>
  <c r="BL42" i="4"/>
  <c r="BK42" i="4"/>
  <c r="BJ42" i="4"/>
  <c r="BI42" i="4"/>
  <c r="BH42" i="4"/>
  <c r="BG42" i="4"/>
  <c r="BF42" i="4"/>
  <c r="BE42" i="4"/>
  <c r="BD42" i="4"/>
  <c r="BC42" i="4"/>
  <c r="BB42" i="4"/>
  <c r="BA42" i="4"/>
  <c r="AZ42" i="4"/>
  <c r="AY42" i="4"/>
  <c r="AX42" i="4"/>
  <c r="AW42" i="4"/>
  <c r="AV42" i="4"/>
  <c r="AU42" i="4"/>
  <c r="AT42" i="4"/>
  <c r="AS42" i="4"/>
  <c r="AR42" i="4"/>
  <c r="AQ42" i="4"/>
  <c r="AP42" i="4"/>
  <c r="AO42" i="4"/>
  <c r="AN42" i="4"/>
  <c r="AM42" i="4"/>
  <c r="AL42" i="4"/>
  <c r="AK42" i="4"/>
  <c r="AJ42" i="4"/>
  <c r="AI42" i="4"/>
  <c r="AH42" i="4"/>
  <c r="AG42" i="4"/>
  <c r="AF42" i="4"/>
  <c r="AE42" i="4"/>
  <c r="AD42" i="4"/>
  <c r="AC42" i="4"/>
  <c r="AB42" i="4"/>
  <c r="AA42" i="4"/>
  <c r="Z42" i="4"/>
  <c r="Y42" i="4"/>
  <c r="X42" i="4"/>
  <c r="W42" i="4"/>
  <c r="V42" i="4"/>
  <c r="U42" i="4"/>
  <c r="T42" i="4"/>
  <c r="CD44" i="26" s="1"/>
  <c r="S42" i="4"/>
  <c r="R42" i="4"/>
  <c r="AW44" i="26" s="1"/>
  <c r="Q42" i="4"/>
  <c r="AV44" i="26" s="1"/>
  <c r="P42" i="4"/>
  <c r="O42" i="4"/>
  <c r="N42" i="4"/>
  <c r="M42" i="4"/>
  <c r="L42" i="4"/>
  <c r="AF45" i="26"/>
  <c r="CF48" i="26" l="1"/>
  <c r="CE48" i="26"/>
  <c r="CD48" i="26"/>
  <c r="CC48" i="26"/>
  <c r="BZ48" i="26"/>
  <c r="BP48" i="26"/>
  <c r="BO48" i="26"/>
  <c r="BN48" i="26"/>
  <c r="BM48" i="26"/>
  <c r="BL48" i="26"/>
  <c r="BK48" i="26"/>
  <c r="BJ48" i="26"/>
  <c r="BI48" i="26"/>
  <c r="BH48" i="26"/>
  <c r="BG48" i="26"/>
  <c r="BF48" i="26"/>
  <c r="BE48" i="26"/>
  <c r="BD48" i="26"/>
  <c r="BC48" i="26"/>
  <c r="BB48" i="26"/>
  <c r="BA48" i="26"/>
  <c r="AZ48" i="26"/>
  <c r="AY48" i="26"/>
  <c r="AX48" i="26"/>
  <c r="AW48" i="26"/>
  <c r="AV48" i="26"/>
  <c r="F39" i="26" l="1"/>
  <c r="E39" i="26"/>
  <c r="D39" i="26"/>
  <c r="F38" i="26"/>
  <c r="E38" i="26"/>
  <c r="D38" i="26"/>
  <c r="F37" i="26"/>
  <c r="E37" i="26"/>
  <c r="D37" i="26"/>
  <c r="F36" i="26"/>
  <c r="E36" i="26"/>
  <c r="D36" i="26"/>
  <c r="F35" i="26"/>
  <c r="E35" i="26"/>
  <c r="D35" i="26"/>
  <c r="F34" i="26"/>
  <c r="E34" i="26"/>
  <c r="D34" i="26"/>
  <c r="F33" i="26"/>
  <c r="E33" i="26"/>
  <c r="D33" i="26"/>
  <c r="F32" i="26"/>
  <c r="E32" i="26"/>
  <c r="D32" i="26"/>
  <c r="F31" i="26"/>
  <c r="E31" i="26"/>
  <c r="D31" i="26"/>
  <c r="F30" i="26"/>
  <c r="E30" i="26"/>
  <c r="D30" i="26"/>
  <c r="F29" i="26"/>
  <c r="E29" i="26"/>
  <c r="D29" i="26"/>
  <c r="F28" i="26"/>
  <c r="E28" i="26"/>
  <c r="D28" i="26"/>
  <c r="F27" i="26"/>
  <c r="E27" i="26"/>
  <c r="D27" i="26"/>
  <c r="F26" i="26"/>
  <c r="E26" i="26"/>
  <c r="D26" i="26"/>
  <c r="F25" i="26"/>
  <c r="E25" i="26"/>
  <c r="D25" i="26"/>
  <c r="F24" i="26"/>
  <c r="E24" i="26"/>
  <c r="D24" i="26"/>
  <c r="F23" i="26"/>
  <c r="E23" i="26"/>
  <c r="D23" i="26"/>
  <c r="F22" i="26"/>
  <c r="E22" i="26"/>
  <c r="D22" i="26"/>
  <c r="F21" i="26"/>
  <c r="E21" i="26"/>
  <c r="D21" i="26"/>
  <c r="F20" i="26"/>
  <c r="E20" i="26"/>
  <c r="D20" i="26"/>
  <c r="F19" i="26"/>
  <c r="E19" i="26"/>
  <c r="D19" i="26"/>
  <c r="F18" i="26"/>
  <c r="E18" i="26"/>
  <c r="D18" i="26"/>
  <c r="F17" i="26"/>
  <c r="E17" i="26"/>
  <c r="D17" i="26"/>
  <c r="F16" i="26"/>
  <c r="E16" i="26"/>
  <c r="D16" i="26"/>
  <c r="F15" i="26"/>
  <c r="E15" i="26"/>
  <c r="D15" i="26"/>
  <c r="F14" i="26"/>
  <c r="E14" i="26"/>
  <c r="D14" i="26"/>
  <c r="F13" i="26"/>
  <c r="E13" i="26"/>
  <c r="D13" i="26"/>
  <c r="F12" i="26"/>
  <c r="E12" i="26"/>
  <c r="D12" i="26"/>
  <c r="F11" i="26"/>
  <c r="E11" i="26"/>
  <c r="D11" i="26"/>
  <c r="F10" i="26"/>
  <c r="E10" i="26"/>
  <c r="D10" i="26"/>
  <c r="F9" i="26"/>
  <c r="E9" i="26"/>
  <c r="D9" i="26"/>
  <c r="F8" i="26"/>
  <c r="E8" i="26"/>
  <c r="D8" i="26"/>
  <c r="F7" i="26"/>
  <c r="E7" i="26"/>
  <c r="D7" i="26"/>
  <c r="F6" i="26"/>
  <c r="E6" i="26"/>
  <c r="D6" i="26"/>
  <c r="BV37" i="4"/>
  <c r="BV36" i="4"/>
  <c r="CF38" i="26" s="1"/>
  <c r="BV35" i="4"/>
  <c r="AZ37" i="26" s="1"/>
  <c r="BV34" i="4"/>
  <c r="CN36" i="26" s="1"/>
  <c r="BV33" i="4"/>
  <c r="BI35" i="26" s="1"/>
  <c r="BV32" i="4"/>
  <c r="CJ34" i="26" s="1"/>
  <c r="BV31" i="4"/>
  <c r="BV30" i="4"/>
  <c r="BV29" i="4"/>
  <c r="CF31" i="26" s="1"/>
  <c r="BV28" i="4"/>
  <c r="BS30" i="26" s="1"/>
  <c r="BV27" i="4"/>
  <c r="BX29" i="26" s="1"/>
  <c r="BV26" i="4"/>
  <c r="AI28" i="26" s="1"/>
  <c r="BV25" i="4"/>
  <c r="BT27" i="26" s="1"/>
  <c r="BV24" i="4"/>
  <c r="AY26" i="26" s="1"/>
  <c r="BV23" i="4"/>
  <c r="CN25" i="26" s="1"/>
  <c r="BV22" i="4"/>
  <c r="BA24" i="26" s="1"/>
  <c r="BV21" i="4"/>
  <c r="AS23" i="26" s="1"/>
  <c r="BV20" i="4"/>
  <c r="BV19" i="4"/>
  <c r="CF21" i="26" s="1"/>
  <c r="BV18" i="4"/>
  <c r="CJ20" i="26" s="1"/>
  <c r="BV17" i="4"/>
  <c r="BV16" i="4"/>
  <c r="CC18" i="26" s="1"/>
  <c r="BV15" i="4"/>
  <c r="BV14" i="4"/>
  <c r="CE16" i="26" s="1"/>
  <c r="BV13" i="4"/>
  <c r="BK15" i="26" s="1"/>
  <c r="BV12" i="4"/>
  <c r="AF14" i="26" s="1"/>
  <c r="BV11" i="4"/>
  <c r="BT13" i="26" s="1"/>
  <c r="BV10" i="4"/>
  <c r="CC12" i="26" s="1"/>
  <c r="BV9" i="4"/>
  <c r="BV11" i="26" s="1"/>
  <c r="BV8" i="4"/>
  <c r="CP10" i="26" s="1"/>
  <c r="BV7" i="4"/>
  <c r="CD9" i="26" s="1"/>
  <c r="BV6" i="4"/>
  <c r="AS8" i="26" s="1"/>
  <c r="BV5" i="4"/>
  <c r="CP7" i="26" s="1"/>
  <c r="BV4" i="4"/>
  <c r="CO6" i="26" s="1"/>
  <c r="AS14" i="26" l="1"/>
  <c r="BT6" i="26"/>
  <c r="X6" i="26"/>
  <c r="BH10" i="26"/>
  <c r="AV30" i="26"/>
  <c r="CF6" i="26"/>
  <c r="AL6" i="26"/>
  <c r="BJ10" i="26"/>
  <c r="AP20" i="26"/>
  <c r="AS6" i="26"/>
  <c r="AG7" i="26"/>
  <c r="AW6" i="26"/>
  <c r="BL7" i="26"/>
  <c r="AB9" i="26"/>
  <c r="BS6" i="26"/>
  <c r="BM7" i="26"/>
  <c r="CL9" i="26"/>
  <c r="AV6" i="26"/>
  <c r="CD6" i="26"/>
  <c r="AJ7" i="26"/>
  <c r="BZ7" i="26"/>
  <c r="BA8" i="26"/>
  <c r="AP9" i="26"/>
  <c r="BU10" i="26"/>
  <c r="AS16" i="26"/>
  <c r="AW8" i="26"/>
  <c r="AL7" i="26"/>
  <c r="CC7" i="26"/>
  <c r="BI8" i="26"/>
  <c r="AR9" i="26"/>
  <c r="CL13" i="26"/>
  <c r="AR29" i="26"/>
  <c r="AQ38" i="26"/>
  <c r="Y6" i="26"/>
  <c r="BE6" i="26"/>
  <c r="CI6" i="26"/>
  <c r="AW7" i="26"/>
  <c r="CF7" i="26"/>
  <c r="AS9" i="26"/>
  <c r="Y15" i="26"/>
  <c r="AL21" i="26"/>
  <c r="AH23" i="26"/>
  <c r="BG25" i="26"/>
  <c r="BC29" i="26"/>
  <c r="CP9" i="26"/>
  <c r="Z6" i="26"/>
  <c r="BF6" i="26"/>
  <c r="CQ6" i="26"/>
  <c r="AZ7" i="26"/>
  <c r="CQ7" i="26"/>
  <c r="BG9" i="26"/>
  <c r="AI10" i="26"/>
  <c r="AM15" i="26"/>
  <c r="BB21" i="26"/>
  <c r="BV25" i="26"/>
  <c r="CN34" i="26"/>
  <c r="AJ6" i="26"/>
  <c r="BH6" i="26"/>
  <c r="BB7" i="26"/>
  <c r="BI9" i="26"/>
  <c r="AK10" i="26"/>
  <c r="BA15" i="26"/>
  <c r="AS34" i="26"/>
  <c r="AC9" i="26"/>
  <c r="AK6" i="26"/>
  <c r="BP6" i="26"/>
  <c r="BK7" i="26"/>
  <c r="Z9" i="26"/>
  <c r="BJ9" i="26"/>
  <c r="AQ10" i="26"/>
  <c r="CC19" i="26"/>
  <c r="BM19" i="26"/>
  <c r="AZ19" i="26"/>
  <c r="AN19" i="26"/>
  <c r="Z19" i="26"/>
  <c r="CO19" i="26"/>
  <c r="BY19" i="26"/>
  <c r="BL19" i="26"/>
  <c r="AX19" i="26"/>
  <c r="AK19" i="26"/>
  <c r="Y19" i="26"/>
  <c r="CN19" i="26"/>
  <c r="BX19" i="26"/>
  <c r="BI19" i="26"/>
  <c r="AW19" i="26"/>
  <c r="AJ19" i="26"/>
  <c r="X19" i="26"/>
  <c r="CL19" i="26"/>
  <c r="BV19" i="26"/>
  <c r="BH19" i="26"/>
  <c r="AV19" i="26"/>
  <c r="AH19" i="26"/>
  <c r="CK19" i="26"/>
  <c r="BU19" i="26"/>
  <c r="BF19" i="26"/>
  <c r="AS19" i="26"/>
  <c r="AG19" i="26"/>
  <c r="CJ19" i="26"/>
  <c r="BT19" i="26"/>
  <c r="BE19" i="26"/>
  <c r="AR19" i="26"/>
  <c r="AF19" i="26"/>
  <c r="CF19" i="26"/>
  <c r="BP19" i="26"/>
  <c r="BD19" i="26"/>
  <c r="AP19" i="26"/>
  <c r="AC19" i="26"/>
  <c r="BX11" i="26"/>
  <c r="AB35" i="26"/>
  <c r="BH36" i="26"/>
  <c r="BY11" i="26"/>
  <c r="BB20" i="26"/>
  <c r="BF11" i="26"/>
  <c r="AJ12" i="26"/>
  <c r="CC14" i="26"/>
  <c r="BF14" i="26"/>
  <c r="AP14" i="26"/>
  <c r="AC14" i="26"/>
  <c r="BV14" i="26"/>
  <c r="BE14" i="26"/>
  <c r="AO14" i="26"/>
  <c r="Z14" i="26"/>
  <c r="BU14" i="26"/>
  <c r="BC14" i="26"/>
  <c r="AN14" i="26"/>
  <c r="Y14" i="26"/>
  <c r="BS14" i="26"/>
  <c r="BA14" i="26"/>
  <c r="AM14" i="26"/>
  <c r="X14" i="26"/>
  <c r="CL14" i="26"/>
  <c r="BN14" i="26"/>
  <c r="AX14" i="26"/>
  <c r="AK14" i="26"/>
  <c r="CK14" i="26"/>
  <c r="BM14" i="26"/>
  <c r="AW14" i="26"/>
  <c r="AH14" i="26"/>
  <c r="CI14" i="26"/>
  <c r="BK14" i="26"/>
  <c r="AV14" i="26"/>
  <c r="AG14" i="26"/>
  <c r="BT22" i="26"/>
  <c r="BI22" i="26"/>
  <c r="AW22" i="26"/>
  <c r="AV22" i="26"/>
  <c r="AK22" i="26"/>
  <c r="AI22" i="26"/>
  <c r="BL30" i="26"/>
  <c r="AS30" i="26"/>
  <c r="CQ30" i="26"/>
  <c r="BK30" i="26"/>
  <c r="AN30" i="26"/>
  <c r="CO30" i="26"/>
  <c r="BI30" i="26"/>
  <c r="AM30" i="26"/>
  <c r="CJ30" i="26"/>
  <c r="BD30" i="26"/>
  <c r="AK30" i="26"/>
  <c r="CI30" i="26"/>
  <c r="BC30" i="26"/>
  <c r="AF30" i="26"/>
  <c r="BY30" i="26"/>
  <c r="BA30" i="26"/>
  <c r="AC30" i="26"/>
  <c r="BT30" i="26"/>
  <c r="AW30" i="26"/>
  <c r="X30" i="26"/>
  <c r="CE38" i="26"/>
  <c r="AJ38" i="26"/>
  <c r="BX38" i="26"/>
  <c r="Z38" i="26"/>
  <c r="BN38" i="26"/>
  <c r="BH38" i="26"/>
  <c r="BF38" i="26"/>
  <c r="AW38" i="26"/>
  <c r="AR38" i="26"/>
  <c r="AB6" i="26"/>
  <c r="AM6" i="26"/>
  <c r="AX6" i="26"/>
  <c r="BI6" i="26"/>
  <c r="BU6" i="26"/>
  <c r="CJ6" i="26"/>
  <c r="CM7" i="26"/>
  <c r="AM7" i="26"/>
  <c r="BC7" i="26"/>
  <c r="BP7" i="26"/>
  <c r="CI7" i="26"/>
  <c r="CL8" i="26"/>
  <c r="BY8" i="26"/>
  <c r="AH9" i="26"/>
  <c r="AW9" i="26"/>
  <c r="BL9" i="26"/>
  <c r="AS10" i="26"/>
  <c r="BW10" i="26"/>
  <c r="X11" i="26"/>
  <c r="AP11" i="26"/>
  <c r="BH11" i="26"/>
  <c r="CF11" i="26"/>
  <c r="AO12" i="26"/>
  <c r="AW13" i="26"/>
  <c r="BI14" i="26"/>
  <c r="CD19" i="26"/>
  <c r="BV20" i="26"/>
  <c r="BB27" i="26"/>
  <c r="CC28" i="26"/>
  <c r="CD32" i="26"/>
  <c r="BJ34" i="26"/>
  <c r="CP35" i="26"/>
  <c r="BA11" i="26"/>
  <c r="AR35" i="26"/>
  <c r="CJ29" i="26"/>
  <c r="BV29" i="26"/>
  <c r="BK29" i="26"/>
  <c r="BB29" i="26"/>
  <c r="AP29" i="26"/>
  <c r="AG29" i="26"/>
  <c r="CI29" i="26"/>
  <c r="BU29" i="26"/>
  <c r="BJ29" i="26"/>
  <c r="BA29" i="26"/>
  <c r="AO29" i="26"/>
  <c r="AF29" i="26"/>
  <c r="CQ29" i="26"/>
  <c r="CF29" i="26"/>
  <c r="BT29" i="26"/>
  <c r="BI29" i="26"/>
  <c r="AZ29" i="26"/>
  <c r="AN29" i="26"/>
  <c r="AC29" i="26"/>
  <c r="CP29" i="26"/>
  <c r="CD29" i="26"/>
  <c r="BS29" i="26"/>
  <c r="BH29" i="26"/>
  <c r="AX29" i="26"/>
  <c r="AM29" i="26"/>
  <c r="AB29" i="26"/>
  <c r="CO29" i="26"/>
  <c r="CC29" i="26"/>
  <c r="BP29" i="26"/>
  <c r="BF29" i="26"/>
  <c r="AW29" i="26"/>
  <c r="AL29" i="26"/>
  <c r="Z29" i="26"/>
  <c r="CN29" i="26"/>
  <c r="BZ29" i="26"/>
  <c r="BN29" i="26"/>
  <c r="BE29" i="26"/>
  <c r="AV29" i="26"/>
  <c r="AK29" i="26"/>
  <c r="Y29" i="26"/>
  <c r="CL29" i="26"/>
  <c r="BY29" i="26"/>
  <c r="BM29" i="26"/>
  <c r="BD29" i="26"/>
  <c r="AS29" i="26"/>
  <c r="AJ29" i="26"/>
  <c r="X29" i="26"/>
  <c r="AK11" i="26"/>
  <c r="CO15" i="26"/>
  <c r="BX15" i="26"/>
  <c r="BJ15" i="26"/>
  <c r="AZ15" i="26"/>
  <c r="AL15" i="26"/>
  <c r="X15" i="26"/>
  <c r="CN15" i="26"/>
  <c r="BU15" i="26"/>
  <c r="BI15" i="26"/>
  <c r="AW15" i="26"/>
  <c r="AK15" i="26"/>
  <c r="CK15" i="26"/>
  <c r="BT15" i="26"/>
  <c r="BH15" i="26"/>
  <c r="AV15" i="26"/>
  <c r="AJ15" i="26"/>
  <c r="CJ15" i="26"/>
  <c r="BS15" i="26"/>
  <c r="BE15" i="26"/>
  <c r="AS15" i="26"/>
  <c r="AG15" i="26"/>
  <c r="CF15" i="26"/>
  <c r="BP15" i="26"/>
  <c r="BD15" i="26"/>
  <c r="AR15" i="26"/>
  <c r="AF15" i="26"/>
  <c r="CC15" i="26"/>
  <c r="BM15" i="26"/>
  <c r="BC15" i="26"/>
  <c r="AO15" i="26"/>
  <c r="AC15" i="26"/>
  <c r="BZ15" i="26"/>
  <c r="BL15" i="26"/>
  <c r="BB15" i="26"/>
  <c r="AN15" i="26"/>
  <c r="AB15" i="26"/>
  <c r="CO23" i="26"/>
  <c r="BV23" i="26"/>
  <c r="BF23" i="26"/>
  <c r="AR23" i="26"/>
  <c r="AG23" i="26"/>
  <c r="CM23" i="26"/>
  <c r="BS23" i="26"/>
  <c r="BC23" i="26"/>
  <c r="AP23" i="26"/>
  <c r="AC23" i="26"/>
  <c r="CI23" i="26"/>
  <c r="BP23" i="26"/>
  <c r="BB23" i="26"/>
  <c r="AO23" i="26"/>
  <c r="AB23" i="26"/>
  <c r="CF23" i="26"/>
  <c r="BN23" i="26"/>
  <c r="BA23" i="26"/>
  <c r="AM23" i="26"/>
  <c r="Z23" i="26"/>
  <c r="CD23" i="26"/>
  <c r="BK23" i="26"/>
  <c r="AZ23" i="26"/>
  <c r="AL23" i="26"/>
  <c r="Y23" i="26"/>
  <c r="BZ23" i="26"/>
  <c r="BJ23" i="26"/>
  <c r="AX23" i="26"/>
  <c r="AK23" i="26"/>
  <c r="CQ23" i="26"/>
  <c r="BY23" i="26"/>
  <c r="BI23" i="26"/>
  <c r="AW23" i="26"/>
  <c r="AJ23" i="26"/>
  <c r="CD31" i="26"/>
  <c r="BK31" i="26"/>
  <c r="AX31" i="26"/>
  <c r="AJ31" i="26"/>
  <c r="BZ31" i="26"/>
  <c r="BJ31" i="26"/>
  <c r="AW31" i="26"/>
  <c r="AH31" i="26"/>
  <c r="CQ31" i="26"/>
  <c r="BX31" i="26"/>
  <c r="BH31" i="26"/>
  <c r="AV31" i="26"/>
  <c r="AF31" i="26"/>
  <c r="CP31" i="26"/>
  <c r="BV31" i="26"/>
  <c r="BF31" i="26"/>
  <c r="AR31" i="26"/>
  <c r="AB31" i="26"/>
  <c r="CN31" i="26"/>
  <c r="BS31" i="26"/>
  <c r="BD31" i="26"/>
  <c r="AP31" i="26"/>
  <c r="Z31" i="26"/>
  <c r="CL31" i="26"/>
  <c r="BP31" i="26"/>
  <c r="BC31" i="26"/>
  <c r="AN31" i="26"/>
  <c r="X31" i="26"/>
  <c r="CI31" i="26"/>
  <c r="BN31" i="26"/>
  <c r="BB31" i="26"/>
  <c r="AM31" i="26"/>
  <c r="AI39" i="26"/>
  <c r="CM39" i="26"/>
  <c r="AG39" i="26"/>
  <c r="CE39" i="26"/>
  <c r="AA39" i="26"/>
  <c r="BN39" i="26"/>
  <c r="Z39" i="26"/>
  <c r="BG39" i="26"/>
  <c r="AY39" i="26"/>
  <c r="AW39" i="26"/>
  <c r="AC6" i="26"/>
  <c r="AN6" i="26"/>
  <c r="AZ6" i="26"/>
  <c r="BK6" i="26"/>
  <c r="BV6" i="26"/>
  <c r="CK6" i="26"/>
  <c r="X7" i="26"/>
  <c r="AN7" i="26"/>
  <c r="BD7" i="26"/>
  <c r="BS7" i="26"/>
  <c r="CJ7" i="26"/>
  <c r="AC8" i="26"/>
  <c r="CO8" i="26"/>
  <c r="AJ9" i="26"/>
  <c r="AX9" i="26"/>
  <c r="BS9" i="26"/>
  <c r="BE10" i="26"/>
  <c r="AW10" i="26"/>
  <c r="BZ10" i="26"/>
  <c r="Z11" i="26"/>
  <c r="AR11" i="26"/>
  <c r="BI11" i="26"/>
  <c r="CL11" i="26"/>
  <c r="AW12" i="26"/>
  <c r="AX13" i="26"/>
  <c r="CD14" i="26"/>
  <c r="BY15" i="26"/>
  <c r="BH23" i="26"/>
  <c r="CK29" i="26"/>
  <c r="CN27" i="26"/>
  <c r="BP27" i="26"/>
  <c r="AY27" i="26"/>
  <c r="AJ27" i="26"/>
  <c r="CL27" i="26"/>
  <c r="BO27" i="26"/>
  <c r="AW27" i="26"/>
  <c r="AI27" i="26"/>
  <c r="CF27" i="26"/>
  <c r="BL27" i="26"/>
  <c r="AV27" i="26"/>
  <c r="AH27" i="26"/>
  <c r="CE27" i="26"/>
  <c r="BH27" i="26"/>
  <c r="AR27" i="26"/>
  <c r="AB27" i="26"/>
  <c r="CD27" i="26"/>
  <c r="BG27" i="26"/>
  <c r="AP27" i="26"/>
  <c r="AA27" i="26"/>
  <c r="BX27" i="26"/>
  <c r="BF27" i="26"/>
  <c r="AN27" i="26"/>
  <c r="Z27" i="26"/>
  <c r="BV27" i="26"/>
  <c r="BD27" i="26"/>
  <c r="AM27" i="26"/>
  <c r="X27" i="26"/>
  <c r="AH11" i="26"/>
  <c r="AO19" i="26"/>
  <c r="CI20" i="26"/>
  <c r="BU20" i="26"/>
  <c r="BJ20" i="26"/>
  <c r="BA20" i="26"/>
  <c r="AO20" i="26"/>
  <c r="AF20" i="26"/>
  <c r="CQ20" i="26"/>
  <c r="CF20" i="26"/>
  <c r="BT20" i="26"/>
  <c r="BI20" i="26"/>
  <c r="AZ20" i="26"/>
  <c r="AN20" i="26"/>
  <c r="AC20" i="26"/>
  <c r="CP20" i="26"/>
  <c r="CD20" i="26"/>
  <c r="BS20" i="26"/>
  <c r="BH20" i="26"/>
  <c r="AX20" i="26"/>
  <c r="AM20" i="26"/>
  <c r="AB20" i="26"/>
  <c r="CO20" i="26"/>
  <c r="CC20" i="26"/>
  <c r="BP20" i="26"/>
  <c r="BF20" i="26"/>
  <c r="AW20" i="26"/>
  <c r="AL20" i="26"/>
  <c r="Z20" i="26"/>
  <c r="CN20" i="26"/>
  <c r="BZ20" i="26"/>
  <c r="BN20" i="26"/>
  <c r="BE20" i="26"/>
  <c r="AV20" i="26"/>
  <c r="AK20" i="26"/>
  <c r="Y20" i="26"/>
  <c r="CL20" i="26"/>
  <c r="BY20" i="26"/>
  <c r="BM20" i="26"/>
  <c r="BD20" i="26"/>
  <c r="AS20" i="26"/>
  <c r="AJ20" i="26"/>
  <c r="X20" i="26"/>
  <c r="CK20" i="26"/>
  <c r="BX20" i="26"/>
  <c r="BL20" i="26"/>
  <c r="BC20" i="26"/>
  <c r="AR20" i="26"/>
  <c r="AH20" i="26"/>
  <c r="AJ11" i="26"/>
  <c r="BA19" i="26"/>
  <c r="CM11" i="26"/>
  <c r="AF13" i="26"/>
  <c r="AL27" i="26"/>
  <c r="BL29" i="26"/>
  <c r="BY16" i="26"/>
  <c r="AR16" i="26"/>
  <c r="BP16" i="26"/>
  <c r="AN16" i="26"/>
  <c r="BL16" i="26"/>
  <c r="AF16" i="26"/>
  <c r="BD16" i="26"/>
  <c r="AB16" i="26"/>
  <c r="CQ16" i="26"/>
  <c r="BC16" i="26"/>
  <c r="CO16" i="26"/>
  <c r="AZ16" i="26"/>
  <c r="CM16" i="26"/>
  <c r="AW16" i="26"/>
  <c r="AW24" i="26"/>
  <c r="AP24" i="26"/>
  <c r="Z24" i="26"/>
  <c r="CF24" i="26"/>
  <c r="CO32" i="26"/>
  <c r="BU32" i="26"/>
  <c r="BK32" i="26"/>
  <c r="AX32" i="26"/>
  <c r="AW32" i="26"/>
  <c r="AN32" i="26"/>
  <c r="AC32" i="26"/>
  <c r="AF6" i="26"/>
  <c r="AO6" i="26"/>
  <c r="BA6" i="26"/>
  <c r="BL6" i="26"/>
  <c r="BX6" i="26"/>
  <c r="CL6" i="26"/>
  <c r="Y7" i="26"/>
  <c r="AO7" i="26"/>
  <c r="BE7" i="26"/>
  <c r="BT7" i="26"/>
  <c r="CK7" i="26"/>
  <c r="AK8" i="26"/>
  <c r="AK9" i="26"/>
  <c r="AZ9" i="26"/>
  <c r="BV9" i="26"/>
  <c r="Y10" i="26"/>
  <c r="AY10" i="26"/>
  <c r="CK10" i="26"/>
  <c r="AB11" i="26"/>
  <c r="AS11" i="26"/>
  <c r="BN11" i="26"/>
  <c r="CN11" i="26"/>
  <c r="BG12" i="26"/>
  <c r="CM13" i="26"/>
  <c r="CP15" i="26"/>
  <c r="BX23" i="26"/>
  <c r="CP27" i="26"/>
  <c r="AL31" i="26"/>
  <c r="CO35" i="26"/>
  <c r="BH35" i="26"/>
  <c r="AO35" i="26"/>
  <c r="Y35" i="26"/>
  <c r="CI35" i="26"/>
  <c r="BC35" i="26"/>
  <c r="AM35" i="26"/>
  <c r="BZ35" i="26"/>
  <c r="BB35" i="26"/>
  <c r="AL35" i="26"/>
  <c r="BY35" i="26"/>
  <c r="BA35" i="26"/>
  <c r="AK35" i="26"/>
  <c r="BS35" i="26"/>
  <c r="AZ35" i="26"/>
  <c r="AJ35" i="26"/>
  <c r="BK35" i="26"/>
  <c r="AW35" i="26"/>
  <c r="AG35" i="26"/>
  <c r="CQ35" i="26"/>
  <c r="BJ35" i="26"/>
  <c r="AS35" i="26"/>
  <c r="AC35" i="26"/>
  <c r="BY28" i="26"/>
  <c r="BC28" i="26"/>
  <c r="AH28" i="26"/>
  <c r="BU28" i="26"/>
  <c r="AY28" i="26"/>
  <c r="AG28" i="26"/>
  <c r="CQ28" i="26"/>
  <c r="BS28" i="26"/>
  <c r="AW28" i="26"/>
  <c r="AC28" i="26"/>
  <c r="CO28" i="26"/>
  <c r="BO28" i="26"/>
  <c r="AS28" i="26"/>
  <c r="Z28" i="26"/>
  <c r="CL28" i="26"/>
  <c r="BM28" i="26"/>
  <c r="AQ28" i="26"/>
  <c r="CE28" i="26"/>
  <c r="BG28" i="26"/>
  <c r="AP28" i="26"/>
  <c r="CD28" i="26"/>
  <c r="BF28" i="26"/>
  <c r="AM28" i="26"/>
  <c r="CC21" i="26"/>
  <c r="BL21" i="26"/>
  <c r="AZ21" i="26"/>
  <c r="AJ21" i="26"/>
  <c r="CQ21" i="26"/>
  <c r="BZ21" i="26"/>
  <c r="BK21" i="26"/>
  <c r="AW21" i="26"/>
  <c r="AG21" i="26"/>
  <c r="CP21" i="26"/>
  <c r="BX21" i="26"/>
  <c r="BJ21" i="26"/>
  <c r="AV21" i="26"/>
  <c r="AF21" i="26"/>
  <c r="CN21" i="26"/>
  <c r="BU21" i="26"/>
  <c r="BH21" i="26"/>
  <c r="AR21" i="26"/>
  <c r="AB21" i="26"/>
  <c r="CK21" i="26"/>
  <c r="BT21" i="26"/>
  <c r="BE21" i="26"/>
  <c r="AO21" i="26"/>
  <c r="Y21" i="26"/>
  <c r="CJ21" i="26"/>
  <c r="BS21" i="26"/>
  <c r="BD21" i="26"/>
  <c r="AN21" i="26"/>
  <c r="X21" i="26"/>
  <c r="CI21" i="26"/>
  <c r="BP21" i="26"/>
  <c r="BC21" i="26"/>
  <c r="AM21" i="26"/>
  <c r="BN19" i="26"/>
  <c r="BE28" i="26"/>
  <c r="CN17" i="26"/>
  <c r="BB17" i="26"/>
  <c r="Z17" i="26"/>
  <c r="CM17" i="26"/>
  <c r="AZ17" i="26"/>
  <c r="CI17" i="26"/>
  <c r="AX17" i="26"/>
  <c r="BZ17" i="26"/>
  <c r="AW17" i="26"/>
  <c r="BW17" i="26"/>
  <c r="AQ17" i="26"/>
  <c r="BO17" i="26"/>
  <c r="AP17" i="26"/>
  <c r="BN17" i="26"/>
  <c r="AL17" i="26"/>
  <c r="CM25" i="26"/>
  <c r="BU25" i="26"/>
  <c r="BD25" i="26"/>
  <c r="AQ25" i="26"/>
  <c r="AA25" i="26"/>
  <c r="CL25" i="26"/>
  <c r="BT25" i="26"/>
  <c r="BB25" i="26"/>
  <c r="AO25" i="26"/>
  <c r="Z25" i="26"/>
  <c r="CK25" i="26"/>
  <c r="BP25" i="26"/>
  <c r="BA25" i="26"/>
  <c r="AK25" i="26"/>
  <c r="Y25" i="26"/>
  <c r="CE25" i="26"/>
  <c r="BM25" i="26"/>
  <c r="AZ25" i="26"/>
  <c r="AJ25" i="26"/>
  <c r="CD25" i="26"/>
  <c r="BL25" i="26"/>
  <c r="AX25" i="26"/>
  <c r="AI25" i="26"/>
  <c r="CC25" i="26"/>
  <c r="BJ25" i="26"/>
  <c r="AW25" i="26"/>
  <c r="AH25" i="26"/>
  <c r="BY25" i="26"/>
  <c r="BI25" i="26"/>
  <c r="AS25" i="26"/>
  <c r="AF25" i="26"/>
  <c r="BZ33" i="26"/>
  <c r="AW33" i="26"/>
  <c r="AM33" i="26"/>
  <c r="AG6" i="26"/>
  <c r="AP6" i="26"/>
  <c r="BC6" i="26"/>
  <c r="BM6" i="26"/>
  <c r="BY6" i="26"/>
  <c r="CN6" i="26"/>
  <c r="AB7" i="26"/>
  <c r="AR7" i="26"/>
  <c r="BH7" i="26"/>
  <c r="BU7" i="26"/>
  <c r="CN7" i="26"/>
  <c r="AL8" i="26"/>
  <c r="AL9" i="26"/>
  <c r="BA9" i="26"/>
  <c r="BY9" i="26"/>
  <c r="AC10" i="26"/>
  <c r="BB10" i="26"/>
  <c r="CM10" i="26"/>
  <c r="AC11" i="26"/>
  <c r="AW11" i="26"/>
  <c r="BP11" i="26"/>
  <c r="CO11" i="26"/>
  <c r="AB17" i="26"/>
  <c r="CP23" i="26"/>
  <c r="AB25" i="26"/>
  <c r="CM29" i="26"/>
  <c r="AZ31" i="26"/>
  <c r="AO39" i="26"/>
  <c r="AZ11" i="26"/>
  <c r="CF36" i="26"/>
  <c r="BB36" i="26"/>
  <c r="AJ36" i="26"/>
  <c r="BZ36" i="26"/>
  <c r="BA36" i="26"/>
  <c r="AC36" i="26"/>
  <c r="BY36" i="26"/>
  <c r="AZ36" i="26"/>
  <c r="AB36" i="26"/>
  <c r="BX36" i="26"/>
  <c r="AW36" i="26"/>
  <c r="BP36" i="26"/>
  <c r="AS36" i="26"/>
  <c r="CP36" i="26"/>
  <c r="BJ36" i="26"/>
  <c r="AR36" i="26"/>
  <c r="CO36" i="26"/>
  <c r="BI36" i="26"/>
  <c r="AL36" i="26"/>
  <c r="CJ27" i="26"/>
  <c r="AW37" i="26"/>
  <c r="AI37" i="26"/>
  <c r="CO37" i="26"/>
  <c r="BW37" i="26"/>
  <c r="CD11" i="26"/>
  <c r="BK20" i="26"/>
  <c r="BM21" i="26"/>
  <c r="BZ18" i="26"/>
  <c r="BM18" i="26"/>
  <c r="BJ18" i="26"/>
  <c r="AW18" i="26"/>
  <c r="AG18" i="26"/>
  <c r="CP18" i="26"/>
  <c r="AW26" i="26"/>
  <c r="AO26" i="26"/>
  <c r="CQ26" i="26"/>
  <c r="AJ26" i="26"/>
  <c r="CK26" i="26"/>
  <c r="Y26" i="26"/>
  <c r="BU26" i="26"/>
  <c r="BP26" i="26"/>
  <c r="BI26" i="26"/>
  <c r="CI34" i="26"/>
  <c r="BI34" i="26"/>
  <c r="AN34" i="26"/>
  <c r="BZ34" i="26"/>
  <c r="BD34" i="26"/>
  <c r="AM34" i="26"/>
  <c r="BY34" i="26"/>
  <c r="BC34" i="26"/>
  <c r="AL34" i="26"/>
  <c r="BT34" i="26"/>
  <c r="BB34" i="26"/>
  <c r="AK34" i="26"/>
  <c r="CQ34" i="26"/>
  <c r="BS34" i="26"/>
  <c r="BA34" i="26"/>
  <c r="AF34" i="26"/>
  <c r="CP34" i="26"/>
  <c r="BL34" i="26"/>
  <c r="AW34" i="26"/>
  <c r="AC34" i="26"/>
  <c r="CO34" i="26"/>
  <c r="BK34" i="26"/>
  <c r="AV34" i="26"/>
  <c r="X34" i="26"/>
  <c r="CM6" i="26"/>
  <c r="AH6" i="26"/>
  <c r="AR6" i="26"/>
  <c r="BD6" i="26"/>
  <c r="BN6" i="26"/>
  <c r="CC6" i="26"/>
  <c r="AF7" i="26"/>
  <c r="AV7" i="26"/>
  <c r="BJ7" i="26"/>
  <c r="BX7" i="26"/>
  <c r="AM9" i="26"/>
  <c r="BC9" i="26"/>
  <c r="AG10" i="26"/>
  <c r="BG10" i="26"/>
  <c r="AF11" i="26"/>
  <c r="AX11" i="26"/>
  <c r="BJ17" i="26"/>
  <c r="AB19" i="26"/>
  <c r="AG20" i="26"/>
  <c r="AR25" i="26"/>
  <c r="AH29" i="26"/>
  <c r="CP30" i="26"/>
  <c r="BL31" i="26"/>
  <c r="AK36" i="26"/>
  <c r="CM20" i="26"/>
  <c r="CO21" i="26"/>
  <c r="CO31" i="26"/>
  <c r="CK18" i="26"/>
  <c r="CK23" i="26"/>
  <c r="CF16" i="26"/>
  <c r="CF26" i="26"/>
  <c r="CI28" i="26"/>
  <c r="CD39" i="26"/>
  <c r="CM19" i="26"/>
  <c r="CQ24" i="26"/>
  <c r="CM36" i="26"/>
  <c r="CM37" i="26"/>
  <c r="CM38" i="26"/>
  <c r="CQ15" i="26"/>
  <c r="CF17" i="26"/>
  <c r="CN35" i="26"/>
  <c r="AI8" i="26"/>
  <c r="AY8" i="26"/>
  <c r="BW8" i="26"/>
  <c r="CL12" i="26"/>
  <c r="CD12" i="26"/>
  <c r="BV12" i="26"/>
  <c r="BN12" i="26"/>
  <c r="BF12" i="26"/>
  <c r="AX12" i="26"/>
  <c r="AP12" i="26"/>
  <c r="AH12" i="26"/>
  <c r="Z12" i="26"/>
  <c r="CJ12" i="26"/>
  <c r="BT12" i="26"/>
  <c r="BL12" i="26"/>
  <c r="BD12" i="26"/>
  <c r="AV12" i="26"/>
  <c r="AN12" i="26"/>
  <c r="AF12" i="26"/>
  <c r="X12" i="26"/>
  <c r="CQ12" i="26"/>
  <c r="CI12" i="26"/>
  <c r="BS12" i="26"/>
  <c r="BK12" i="26"/>
  <c r="BC12" i="26"/>
  <c r="AM12" i="26"/>
  <c r="CP12" i="26"/>
  <c r="BZ12" i="26"/>
  <c r="BJ12" i="26"/>
  <c r="BB12" i="26"/>
  <c r="AL12" i="26"/>
  <c r="CO12" i="26"/>
  <c r="BY12" i="26"/>
  <c r="BI12" i="26"/>
  <c r="BA12" i="26"/>
  <c r="AS12" i="26"/>
  <c r="AK12" i="26"/>
  <c r="AC12" i="26"/>
  <c r="AG12" i="26"/>
  <c r="AZ12" i="26"/>
  <c r="BW12" i="26"/>
  <c r="Z13" i="26"/>
  <c r="AV13" i="26"/>
  <c r="BN13" i="26"/>
  <c r="CJ13" i="26"/>
  <c r="AA8" i="26"/>
  <c r="AQ8" i="26"/>
  <c r="BG8" i="26"/>
  <c r="BO8" i="26"/>
  <c r="CE8" i="26"/>
  <c r="CM8" i="26"/>
  <c r="BB6" i="26"/>
  <c r="BJ6" i="26"/>
  <c r="BZ6" i="26"/>
  <c r="CP6" i="26"/>
  <c r="AC7" i="26"/>
  <c r="AK7" i="26"/>
  <c r="AS7" i="26"/>
  <c r="BA7" i="26"/>
  <c r="BI7" i="26"/>
  <c r="BY7" i="26"/>
  <c r="CO7" i="26"/>
  <c r="AB8" i="26"/>
  <c r="AJ8" i="26"/>
  <c r="AR8" i="26"/>
  <c r="AZ8" i="26"/>
  <c r="BH8" i="26"/>
  <c r="BP8" i="26"/>
  <c r="BX8" i="26"/>
  <c r="CF8" i="26"/>
  <c r="CN8" i="26"/>
  <c r="CM9" i="26"/>
  <c r="CE9" i="26"/>
  <c r="BW9" i="26"/>
  <c r="BO9" i="26"/>
  <c r="CK9" i="26"/>
  <c r="CC9" i="26"/>
  <c r="BU9" i="26"/>
  <c r="BM9" i="26"/>
  <c r="BE9" i="26"/>
  <c r="CJ9" i="26"/>
  <c r="BT9" i="26"/>
  <c r="AA9" i="26"/>
  <c r="AI9" i="26"/>
  <c r="AQ9" i="26"/>
  <c r="AY9" i="26"/>
  <c r="BH9" i="26"/>
  <c r="CF9" i="26"/>
  <c r="CQ9" i="26"/>
  <c r="AR10" i="26"/>
  <c r="AI12" i="26"/>
  <c r="BE12" i="26"/>
  <c r="BX12" i="26"/>
  <c r="AA13" i="26"/>
  <c r="BO13" i="26"/>
  <c r="BB8" i="26"/>
  <c r="BJ8" i="26"/>
  <c r="BZ8" i="26"/>
  <c r="CP8" i="26"/>
  <c r="BH12" i="26"/>
  <c r="CE12" i="26"/>
  <c r="CK13" i="26"/>
  <c r="CC13" i="26"/>
  <c r="BU13" i="26"/>
  <c r="BM13" i="26"/>
  <c r="BE13" i="26"/>
  <c r="AO13" i="26"/>
  <c r="AG13" i="26"/>
  <c r="Y13" i="26"/>
  <c r="CQ13" i="26"/>
  <c r="CI13" i="26"/>
  <c r="BS13" i="26"/>
  <c r="BK13" i="26"/>
  <c r="BC13" i="26"/>
  <c r="AM13" i="26"/>
  <c r="CP13" i="26"/>
  <c r="BZ13" i="26"/>
  <c r="BJ13" i="26"/>
  <c r="BB13" i="26"/>
  <c r="AL13" i="26"/>
  <c r="CO13" i="26"/>
  <c r="BY13" i="26"/>
  <c r="BI13" i="26"/>
  <c r="BA13" i="26"/>
  <c r="AS13" i="26"/>
  <c r="AK13" i="26"/>
  <c r="AC13" i="26"/>
  <c r="CN13" i="26"/>
  <c r="CF13" i="26"/>
  <c r="BX13" i="26"/>
  <c r="BP13" i="26"/>
  <c r="BH13" i="26"/>
  <c r="AZ13" i="26"/>
  <c r="AR13" i="26"/>
  <c r="AJ13" i="26"/>
  <c r="AB13" i="26"/>
  <c r="AH13" i="26"/>
  <c r="AY13" i="26"/>
  <c r="BV13" i="26"/>
  <c r="AM8" i="26"/>
  <c r="BC8" i="26"/>
  <c r="BK8" i="26"/>
  <c r="BS8" i="26"/>
  <c r="CI8" i="26"/>
  <c r="CQ8" i="26"/>
  <c r="BB9" i="26"/>
  <c r="BK9" i="26"/>
  <c r="BX9" i="26"/>
  <c r="CI9" i="26"/>
  <c r="CN10" i="26"/>
  <c r="CF10" i="26"/>
  <c r="BX10" i="26"/>
  <c r="BP10" i="26"/>
  <c r="CL10" i="26"/>
  <c r="CD10" i="26"/>
  <c r="BV10" i="26"/>
  <c r="BN10" i="26"/>
  <c r="BF10" i="26"/>
  <c r="AX10" i="26"/>
  <c r="AP10" i="26"/>
  <c r="AH10" i="26"/>
  <c r="Z10" i="26"/>
  <c r="CJ10" i="26"/>
  <c r="BT10" i="26"/>
  <c r="BL10" i="26"/>
  <c r="BD10" i="26"/>
  <c r="AV10" i="26"/>
  <c r="AN10" i="26"/>
  <c r="AF10" i="26"/>
  <c r="X10" i="26"/>
  <c r="CQ10" i="26"/>
  <c r="CI10" i="26"/>
  <c r="BS10" i="26"/>
  <c r="BK10" i="26"/>
  <c r="BC10" i="26"/>
  <c r="AM10" i="26"/>
  <c r="AJ10" i="26"/>
  <c r="BI10" i="26"/>
  <c r="BY10" i="26"/>
  <c r="CO10" i="26"/>
  <c r="AQ12" i="26"/>
  <c r="BM12" i="26"/>
  <c r="CF12" i="26"/>
  <c r="AI13" i="26"/>
  <c r="BD13" i="26"/>
  <c r="BW13" i="26"/>
  <c r="AF8" i="26"/>
  <c r="AV8" i="26"/>
  <c r="BD8" i="26"/>
  <c r="BL8" i="26"/>
  <c r="BT8" i="26"/>
  <c r="CJ8" i="26"/>
  <c r="Y12" i="26"/>
  <c r="AR12" i="26"/>
  <c r="BO12" i="26"/>
  <c r="CK12" i="26"/>
  <c r="AN13" i="26"/>
  <c r="BF13" i="26"/>
  <c r="X8" i="26"/>
  <c r="AN8" i="26"/>
  <c r="AA6" i="26"/>
  <c r="AI6" i="26"/>
  <c r="AQ6" i="26"/>
  <c r="AY6" i="26"/>
  <c r="BG6" i="26"/>
  <c r="BO6" i="26"/>
  <c r="BW6" i="26"/>
  <c r="CE6" i="26"/>
  <c r="Z7" i="26"/>
  <c r="AH7" i="26"/>
  <c r="AP7" i="26"/>
  <c r="AX7" i="26"/>
  <c r="BF7" i="26"/>
  <c r="BN7" i="26"/>
  <c r="BV7" i="26"/>
  <c r="CD7" i="26"/>
  <c r="CL7" i="26"/>
  <c r="Y8" i="26"/>
  <c r="AG8" i="26"/>
  <c r="AO8" i="26"/>
  <c r="BE8" i="26"/>
  <c r="BM8" i="26"/>
  <c r="BU8" i="26"/>
  <c r="CC8" i="26"/>
  <c r="CK8" i="26"/>
  <c r="X9" i="26"/>
  <c r="AF9" i="26"/>
  <c r="AN9" i="26"/>
  <c r="AV9" i="26"/>
  <c r="BD9" i="26"/>
  <c r="BN9" i="26"/>
  <c r="BZ9" i="26"/>
  <c r="CN9" i="26"/>
  <c r="AA10" i="26"/>
  <c r="AL10" i="26"/>
  <c r="AZ10" i="26"/>
  <c r="BM10" i="26"/>
  <c r="CC10" i="26"/>
  <c r="AA12" i="26"/>
  <c r="BP12" i="26"/>
  <c r="CM12" i="26"/>
  <c r="AP13" i="26"/>
  <c r="BG13" i="26"/>
  <c r="CD13" i="26"/>
  <c r="AA7" i="26"/>
  <c r="AI7" i="26"/>
  <c r="AQ7" i="26"/>
  <c r="AY7" i="26"/>
  <c r="BG7" i="26"/>
  <c r="BO7" i="26"/>
  <c r="BW7" i="26"/>
  <c r="CE7" i="26"/>
  <c r="Z8" i="26"/>
  <c r="AH8" i="26"/>
  <c r="AP8" i="26"/>
  <c r="AX8" i="26"/>
  <c r="BF8" i="26"/>
  <c r="BN8" i="26"/>
  <c r="BV8" i="26"/>
  <c r="CD8" i="26"/>
  <c r="Y9" i="26"/>
  <c r="AG9" i="26"/>
  <c r="AO9" i="26"/>
  <c r="BF9" i="26"/>
  <c r="BP9" i="26"/>
  <c r="CO9" i="26"/>
  <c r="AB10" i="26"/>
  <c r="AO10" i="26"/>
  <c r="BA10" i="26"/>
  <c r="BO10" i="26"/>
  <c r="CE10" i="26"/>
  <c r="AB12" i="26"/>
  <c r="AY12" i="26"/>
  <c r="BU12" i="26"/>
  <c r="CN12" i="26"/>
  <c r="X13" i="26"/>
  <c r="AQ13" i="26"/>
  <c r="BL13" i="26"/>
  <c r="CE13" i="26"/>
  <c r="AL11" i="26"/>
  <c r="BB11" i="26"/>
  <c r="BJ11" i="26"/>
  <c r="BZ11" i="26"/>
  <c r="CP11" i="26"/>
  <c r="CN14" i="26"/>
  <c r="CM14" i="26"/>
  <c r="AA14" i="26"/>
  <c r="AI14" i="26"/>
  <c r="AQ14" i="26"/>
  <c r="AY14" i="26"/>
  <c r="BG14" i="26"/>
  <c r="BO14" i="26"/>
  <c r="BW14" i="26"/>
  <c r="CE14" i="26"/>
  <c r="CO14" i="26"/>
  <c r="AI16" i="26"/>
  <c r="BG16" i="26"/>
  <c r="BS16" i="26"/>
  <c r="AR17" i="26"/>
  <c r="BC17" i="26"/>
  <c r="BP17" i="26"/>
  <c r="CD17" i="26"/>
  <c r="CP17" i="26"/>
  <c r="AI18" i="26"/>
  <c r="AY18" i="26"/>
  <c r="BO18" i="26"/>
  <c r="CE18" i="26"/>
  <c r="AM11" i="26"/>
  <c r="BC11" i="26"/>
  <c r="BK11" i="26"/>
  <c r="BS11" i="26"/>
  <c r="CI11" i="26"/>
  <c r="CQ11" i="26"/>
  <c r="AB14" i="26"/>
  <c r="AJ14" i="26"/>
  <c r="AR14" i="26"/>
  <c r="AZ14" i="26"/>
  <c r="BH14" i="26"/>
  <c r="BP14" i="26"/>
  <c r="BX14" i="26"/>
  <c r="CF14" i="26"/>
  <c r="CP14" i="26"/>
  <c r="CP16" i="26"/>
  <c r="BZ16" i="26"/>
  <c r="BJ16" i="26"/>
  <c r="BB16" i="26"/>
  <c r="AL16" i="26"/>
  <c r="CL16" i="26"/>
  <c r="CD16" i="26"/>
  <c r="BV16" i="26"/>
  <c r="BN16" i="26"/>
  <c r="BF16" i="26"/>
  <c r="AX16" i="26"/>
  <c r="AP16" i="26"/>
  <c r="AH16" i="26"/>
  <c r="Z16" i="26"/>
  <c r="CK16" i="26"/>
  <c r="CC16" i="26"/>
  <c r="BU16" i="26"/>
  <c r="BM16" i="26"/>
  <c r="BE16" i="26"/>
  <c r="AO16" i="26"/>
  <c r="AG16" i="26"/>
  <c r="Y16" i="26"/>
  <c r="AJ16" i="26"/>
  <c r="AV16" i="26"/>
  <c r="BH16" i="26"/>
  <c r="BT16" i="26"/>
  <c r="AH17" i="26"/>
  <c r="BF17" i="26"/>
  <c r="CE17" i="26"/>
  <c r="CQ17" i="26"/>
  <c r="AK18" i="26"/>
  <c r="BA18" i="26"/>
  <c r="AN11" i="26"/>
  <c r="AV11" i="26"/>
  <c r="BD11" i="26"/>
  <c r="BL11" i="26"/>
  <c r="BT11" i="26"/>
  <c r="CJ11" i="26"/>
  <c r="BY14" i="26"/>
  <c r="CQ14" i="26"/>
  <c r="X16" i="26"/>
  <c r="AK16" i="26"/>
  <c r="BI16" i="26"/>
  <c r="BW16" i="26"/>
  <c r="CI16" i="26"/>
  <c r="AI17" i="26"/>
  <c r="BG17" i="26"/>
  <c r="BS17" i="26"/>
  <c r="AL18" i="26"/>
  <c r="BB18" i="26"/>
  <c r="CN22" i="26"/>
  <c r="CF22" i="26"/>
  <c r="BX22" i="26"/>
  <c r="BP22" i="26"/>
  <c r="BH22" i="26"/>
  <c r="AZ22" i="26"/>
  <c r="AR22" i="26"/>
  <c r="AJ22" i="26"/>
  <c r="AB22" i="26"/>
  <c r="CL22" i="26"/>
  <c r="CD22" i="26"/>
  <c r="BV22" i="26"/>
  <c r="BN22" i="26"/>
  <c r="BF22" i="26"/>
  <c r="AX22" i="26"/>
  <c r="AP22" i="26"/>
  <c r="AH22" i="26"/>
  <c r="Z22" i="26"/>
  <c r="CK22" i="26"/>
  <c r="CC22" i="26"/>
  <c r="BU22" i="26"/>
  <c r="BM22" i="26"/>
  <c r="BE22" i="26"/>
  <c r="AO22" i="26"/>
  <c r="AG22" i="26"/>
  <c r="Y22" i="26"/>
  <c r="BS22" i="26"/>
  <c r="CQ22" i="26"/>
  <c r="CE22" i="26"/>
  <c r="BD22" i="26"/>
  <c r="AF22" i="26"/>
  <c r="CP22" i="26"/>
  <c r="BC22" i="26"/>
  <c r="AS22" i="26"/>
  <c r="CO22" i="26"/>
  <c r="BO22" i="26"/>
  <c r="BB22" i="26"/>
  <c r="AQ22" i="26"/>
  <c r="CM22" i="26"/>
  <c r="BZ22" i="26"/>
  <c r="BL22" i="26"/>
  <c r="BA22" i="26"/>
  <c r="AN22" i="26"/>
  <c r="AC22" i="26"/>
  <c r="CJ22" i="26"/>
  <c r="BY22" i="26"/>
  <c r="BK22" i="26"/>
  <c r="AY22" i="26"/>
  <c r="AM22" i="26"/>
  <c r="AA22" i="26"/>
  <c r="CI22" i="26"/>
  <c r="BW22" i="26"/>
  <c r="BJ22" i="26"/>
  <c r="AL22" i="26"/>
  <c r="X22" i="26"/>
  <c r="BG22" i="26"/>
  <c r="Y11" i="26"/>
  <c r="AG11" i="26"/>
  <c r="AO11" i="26"/>
  <c r="BE11" i="26"/>
  <c r="BM11" i="26"/>
  <c r="BU11" i="26"/>
  <c r="CC11" i="26"/>
  <c r="CK11" i="26"/>
  <c r="AL14" i="26"/>
  <c r="BB14" i="26"/>
  <c r="BJ14" i="26"/>
  <c r="BZ14" i="26"/>
  <c r="AA16" i="26"/>
  <c r="AM16" i="26"/>
  <c r="AY16" i="26"/>
  <c r="BK16" i="26"/>
  <c r="BX16" i="26"/>
  <c r="CJ16" i="26"/>
  <c r="CO17" i="26"/>
  <c r="BY17" i="26"/>
  <c r="BI17" i="26"/>
  <c r="BA17" i="26"/>
  <c r="AS17" i="26"/>
  <c r="AK17" i="26"/>
  <c r="AC17" i="26"/>
  <c r="CK17" i="26"/>
  <c r="CC17" i="26"/>
  <c r="BU17" i="26"/>
  <c r="BM17" i="26"/>
  <c r="BE17" i="26"/>
  <c r="AO17" i="26"/>
  <c r="AG17" i="26"/>
  <c r="Y17" i="26"/>
  <c r="CJ17" i="26"/>
  <c r="BT17" i="26"/>
  <c r="BL17" i="26"/>
  <c r="BD17" i="26"/>
  <c r="AV17" i="26"/>
  <c r="AN17" i="26"/>
  <c r="AF17" i="26"/>
  <c r="X17" i="26"/>
  <c r="AJ17" i="26"/>
  <c r="BH17" i="26"/>
  <c r="BV17" i="26"/>
  <c r="Y18" i="26"/>
  <c r="AO18" i="26"/>
  <c r="BE18" i="26"/>
  <c r="BU18" i="26"/>
  <c r="CN18" i="26"/>
  <c r="CF18" i="26"/>
  <c r="BX18" i="26"/>
  <c r="BP18" i="26"/>
  <c r="BH18" i="26"/>
  <c r="AZ18" i="26"/>
  <c r="AR18" i="26"/>
  <c r="AJ18" i="26"/>
  <c r="AB18" i="26"/>
  <c r="CL18" i="26"/>
  <c r="CD18" i="26"/>
  <c r="BV18" i="26"/>
  <c r="BN18" i="26"/>
  <c r="BF18" i="26"/>
  <c r="AX18" i="26"/>
  <c r="AP18" i="26"/>
  <c r="AH18" i="26"/>
  <c r="Z18" i="26"/>
  <c r="CJ18" i="26"/>
  <c r="BT18" i="26"/>
  <c r="BL18" i="26"/>
  <c r="BD18" i="26"/>
  <c r="AV18" i="26"/>
  <c r="AN18" i="26"/>
  <c r="AF18" i="26"/>
  <c r="X18" i="26"/>
  <c r="CQ18" i="26"/>
  <c r="CI18" i="26"/>
  <c r="BS18" i="26"/>
  <c r="BK18" i="26"/>
  <c r="BC18" i="26"/>
  <c r="AM18" i="26"/>
  <c r="AA18" i="26"/>
  <c r="AQ18" i="26"/>
  <c r="BG18" i="26"/>
  <c r="BW18" i="26"/>
  <c r="CM18" i="26"/>
  <c r="AA11" i="26"/>
  <c r="AI11" i="26"/>
  <c r="AQ11" i="26"/>
  <c r="AY11" i="26"/>
  <c r="BG11" i="26"/>
  <c r="BO11" i="26"/>
  <c r="BW11" i="26"/>
  <c r="CE11" i="26"/>
  <c r="BD14" i="26"/>
  <c r="BL14" i="26"/>
  <c r="BT14" i="26"/>
  <c r="CJ14" i="26"/>
  <c r="AC16" i="26"/>
  <c r="AQ16" i="26"/>
  <c r="BA16" i="26"/>
  <c r="BO16" i="26"/>
  <c r="CN16" i="26"/>
  <c r="AA17" i="26"/>
  <c r="AM17" i="26"/>
  <c r="AY17" i="26"/>
  <c r="BK17" i="26"/>
  <c r="BX17" i="26"/>
  <c r="CL17" i="26"/>
  <c r="AC18" i="26"/>
  <c r="AS18" i="26"/>
  <c r="BI18" i="26"/>
  <c r="BY18" i="26"/>
  <c r="CO18" i="26"/>
  <c r="Z15" i="26"/>
  <c r="AH15" i="26"/>
  <c r="AP15" i="26"/>
  <c r="AX15" i="26"/>
  <c r="BF15" i="26"/>
  <c r="BN15" i="26"/>
  <c r="BV15" i="26"/>
  <c r="CD15" i="26"/>
  <c r="CL15" i="26"/>
  <c r="AL19" i="26"/>
  <c r="BB19" i="26"/>
  <c r="BJ19" i="26"/>
  <c r="BZ19" i="26"/>
  <c r="CP19" i="26"/>
  <c r="AC24" i="26"/>
  <c r="AQ24" i="26"/>
  <c r="BE24" i="26"/>
  <c r="AC26" i="26"/>
  <c r="AZ26" i="26"/>
  <c r="CE26" i="26"/>
  <c r="AA15" i="26"/>
  <c r="AI15" i="26"/>
  <c r="AQ15" i="26"/>
  <c r="AY15" i="26"/>
  <c r="BG15" i="26"/>
  <c r="BO15" i="26"/>
  <c r="BW15" i="26"/>
  <c r="CE15" i="26"/>
  <c r="CM15" i="26"/>
  <c r="AM19" i="26"/>
  <c r="BC19" i="26"/>
  <c r="BK19" i="26"/>
  <c r="BS19" i="26"/>
  <c r="CI19" i="26"/>
  <c r="CQ19" i="26"/>
  <c r="AR24" i="26"/>
  <c r="BG24" i="26"/>
  <c r="BS24" i="26"/>
  <c r="CI24" i="26"/>
  <c r="BE26" i="26"/>
  <c r="CO33" i="26"/>
  <c r="BY33" i="26"/>
  <c r="BI33" i="26"/>
  <c r="BA33" i="26"/>
  <c r="AS33" i="26"/>
  <c r="AK33" i="26"/>
  <c r="AC33" i="26"/>
  <c r="CN33" i="26"/>
  <c r="CF33" i="26"/>
  <c r="BX33" i="26"/>
  <c r="CM33" i="26"/>
  <c r="CE33" i="26"/>
  <c r="BW33" i="26"/>
  <c r="BO33" i="26"/>
  <c r="BG33" i="26"/>
  <c r="AY33" i="26"/>
  <c r="AQ33" i="26"/>
  <c r="AI33" i="26"/>
  <c r="AA33" i="26"/>
  <c r="CL33" i="26"/>
  <c r="CD33" i="26"/>
  <c r="BV33" i="26"/>
  <c r="BN33" i="26"/>
  <c r="BF33" i="26"/>
  <c r="AX33" i="26"/>
  <c r="AP33" i="26"/>
  <c r="AH33" i="26"/>
  <c r="Z33" i="26"/>
  <c r="CK33" i="26"/>
  <c r="BU33" i="26"/>
  <c r="BJ33" i="26"/>
  <c r="AV33" i="26"/>
  <c r="AJ33" i="26"/>
  <c r="CI33" i="26"/>
  <c r="BS33" i="26"/>
  <c r="BE33" i="26"/>
  <c r="AF33" i="26"/>
  <c r="BD33" i="26"/>
  <c r="AR33" i="26"/>
  <c r="CC33" i="26"/>
  <c r="BP33" i="26"/>
  <c r="BC33" i="26"/>
  <c r="AO33" i="26"/>
  <c r="BM33" i="26"/>
  <c r="BB33" i="26"/>
  <c r="AN33" i="26"/>
  <c r="AB33" i="26"/>
  <c r="BT33" i="26"/>
  <c r="AL33" i="26"/>
  <c r="BL33" i="26"/>
  <c r="AG33" i="26"/>
  <c r="BK33" i="26"/>
  <c r="Y33" i="26"/>
  <c r="CQ33" i="26"/>
  <c r="BH33" i="26"/>
  <c r="X33" i="26"/>
  <c r="CP33" i="26"/>
  <c r="AZ33" i="26"/>
  <c r="CJ33" i="26"/>
  <c r="AG24" i="26"/>
  <c r="BH24" i="26"/>
  <c r="BW24" i="26"/>
  <c r="CK24" i="26"/>
  <c r="AH24" i="26"/>
  <c r="BI24" i="26"/>
  <c r="BY24" i="26"/>
  <c r="CL24" i="26"/>
  <c r="CL26" i="26"/>
  <c r="CD26" i="26"/>
  <c r="BV26" i="26"/>
  <c r="BN26" i="26"/>
  <c r="BF26" i="26"/>
  <c r="AX26" i="26"/>
  <c r="AP26" i="26"/>
  <c r="AH26" i="26"/>
  <c r="Z26" i="26"/>
  <c r="CP26" i="26"/>
  <c r="BZ26" i="26"/>
  <c r="BJ26" i="26"/>
  <c r="BB26" i="26"/>
  <c r="AL26" i="26"/>
  <c r="CN26" i="26"/>
  <c r="CC26" i="26"/>
  <c r="BS26" i="26"/>
  <c r="BH26" i="26"/>
  <c r="AM26" i="26"/>
  <c r="AB26" i="26"/>
  <c r="CM26" i="26"/>
  <c r="BG26" i="26"/>
  <c r="AV26" i="26"/>
  <c r="AK26" i="26"/>
  <c r="AA26" i="26"/>
  <c r="CJ26" i="26"/>
  <c r="BY26" i="26"/>
  <c r="BO26" i="26"/>
  <c r="BD26" i="26"/>
  <c r="AS26" i="26"/>
  <c r="AI26" i="26"/>
  <c r="X26" i="26"/>
  <c r="CI26" i="26"/>
  <c r="BX26" i="26"/>
  <c r="BM26" i="26"/>
  <c r="BC26" i="26"/>
  <c r="AR26" i="26"/>
  <c r="AG26" i="26"/>
  <c r="BW26" i="26"/>
  <c r="BL26" i="26"/>
  <c r="BA26" i="26"/>
  <c r="AQ26" i="26"/>
  <c r="AF26" i="26"/>
  <c r="AN26" i="26"/>
  <c r="BK26" i="26"/>
  <c r="CO26" i="26"/>
  <c r="AI24" i="26"/>
  <c r="AX24" i="26"/>
  <c r="BJ24" i="26"/>
  <c r="BZ24" i="26"/>
  <c r="CO24" i="26"/>
  <c r="CI15" i="26"/>
  <c r="AA19" i="26"/>
  <c r="AI19" i="26"/>
  <c r="AQ19" i="26"/>
  <c r="AY19" i="26"/>
  <c r="BG19" i="26"/>
  <c r="BO19" i="26"/>
  <c r="BW19" i="26"/>
  <c r="CE19" i="26"/>
  <c r="AL24" i="26"/>
  <c r="AY24" i="26"/>
  <c r="BN24" i="26"/>
  <c r="BT26" i="26"/>
  <c r="CJ24" i="26"/>
  <c r="BT24" i="26"/>
  <c r="BL24" i="26"/>
  <c r="BD24" i="26"/>
  <c r="AV24" i="26"/>
  <c r="AN24" i="26"/>
  <c r="AF24" i="26"/>
  <c r="X24" i="26"/>
  <c r="CP24" i="26"/>
  <c r="BX24" i="26"/>
  <c r="BO24" i="26"/>
  <c r="BF24" i="26"/>
  <c r="AM24" i="26"/>
  <c r="CN24" i="26"/>
  <c r="CE24" i="26"/>
  <c r="BV24" i="26"/>
  <c r="BM24" i="26"/>
  <c r="BC24" i="26"/>
  <c r="AK24" i="26"/>
  <c r="AB24" i="26"/>
  <c r="CM24" i="26"/>
  <c r="CD24" i="26"/>
  <c r="BU24" i="26"/>
  <c r="BK24" i="26"/>
  <c r="BB24" i="26"/>
  <c r="AS24" i="26"/>
  <c r="AJ24" i="26"/>
  <c r="AA24" i="26"/>
  <c r="Y24" i="26"/>
  <c r="AO24" i="26"/>
  <c r="AZ24" i="26"/>
  <c r="BP24" i="26"/>
  <c r="CC24" i="26"/>
  <c r="AZ32" i="26"/>
  <c r="AA20" i="26"/>
  <c r="AI20" i="26"/>
  <c r="AQ20" i="26"/>
  <c r="AY20" i="26"/>
  <c r="BG20" i="26"/>
  <c r="BO20" i="26"/>
  <c r="BW20" i="26"/>
  <c r="CE20" i="26"/>
  <c r="Z21" i="26"/>
  <c r="AH21" i="26"/>
  <c r="AP21" i="26"/>
  <c r="AX21" i="26"/>
  <c r="BF21" i="26"/>
  <c r="BN21" i="26"/>
  <c r="BV21" i="26"/>
  <c r="CD21" i="26"/>
  <c r="CL21" i="26"/>
  <c r="X23" i="26"/>
  <c r="AF23" i="26"/>
  <c r="AN23" i="26"/>
  <c r="AV23" i="26"/>
  <c r="BD23" i="26"/>
  <c r="BL23" i="26"/>
  <c r="BT23" i="26"/>
  <c r="CJ23" i="26"/>
  <c r="CQ25" i="26"/>
  <c r="CI25" i="26"/>
  <c r="BS25" i="26"/>
  <c r="BK25" i="26"/>
  <c r="BC25" i="26"/>
  <c r="AM25" i="26"/>
  <c r="AC25" i="26"/>
  <c r="AL25" i="26"/>
  <c r="AV25" i="26"/>
  <c r="BE25" i="26"/>
  <c r="BN25" i="26"/>
  <c r="BW25" i="26"/>
  <c r="CF25" i="26"/>
  <c r="CO25" i="26"/>
  <c r="BI28" i="26"/>
  <c r="BV28" i="26"/>
  <c r="CP32" i="26"/>
  <c r="BZ32" i="26"/>
  <c r="BJ32" i="26"/>
  <c r="BB32" i="26"/>
  <c r="CM32" i="26"/>
  <c r="CE32" i="26"/>
  <c r="BW32" i="26"/>
  <c r="BO32" i="26"/>
  <c r="BG32" i="26"/>
  <c r="AY32" i="26"/>
  <c r="AQ32" i="26"/>
  <c r="AI32" i="26"/>
  <c r="AA32" i="26"/>
  <c r="CN32" i="26"/>
  <c r="CC32" i="26"/>
  <c r="BS32" i="26"/>
  <c r="BH32" i="26"/>
  <c r="AM32" i="26"/>
  <c r="CK32" i="26"/>
  <c r="BP32" i="26"/>
  <c r="BE32" i="26"/>
  <c r="AK32" i="26"/>
  <c r="AB32" i="26"/>
  <c r="CJ32" i="26"/>
  <c r="BY32" i="26"/>
  <c r="BN32" i="26"/>
  <c r="BD32" i="26"/>
  <c r="AS32" i="26"/>
  <c r="AJ32" i="26"/>
  <c r="Z32" i="26"/>
  <c r="CI32" i="26"/>
  <c r="BX32" i="26"/>
  <c r="BM32" i="26"/>
  <c r="BC32" i="26"/>
  <c r="AR32" i="26"/>
  <c r="AH32" i="26"/>
  <c r="Y32" i="26"/>
  <c r="BV32" i="26"/>
  <c r="BL32" i="26"/>
  <c r="BA32" i="26"/>
  <c r="AP32" i="26"/>
  <c r="AG32" i="26"/>
  <c r="X32" i="26"/>
  <c r="AF32" i="26"/>
  <c r="BF32" i="26"/>
  <c r="CF32" i="26"/>
  <c r="AA21" i="26"/>
  <c r="AI21" i="26"/>
  <c r="AQ21" i="26"/>
  <c r="AY21" i="26"/>
  <c r="BG21" i="26"/>
  <c r="BO21" i="26"/>
  <c r="BW21" i="26"/>
  <c r="CE21" i="26"/>
  <c r="CM21" i="26"/>
  <c r="BE23" i="26"/>
  <c r="BM23" i="26"/>
  <c r="BU23" i="26"/>
  <c r="CC23" i="26"/>
  <c r="CL23" i="26"/>
  <c r="AN25" i="26"/>
  <c r="BF25" i="26"/>
  <c r="BO25" i="26"/>
  <c r="BX25" i="26"/>
  <c r="CP25" i="26"/>
  <c r="AX27" i="26"/>
  <c r="BJ27" i="26"/>
  <c r="BW27" i="26"/>
  <c r="CJ28" i="26"/>
  <c r="BT28" i="26"/>
  <c r="BL28" i="26"/>
  <c r="BD28" i="26"/>
  <c r="AV28" i="26"/>
  <c r="AN28" i="26"/>
  <c r="AF28" i="26"/>
  <c r="X28" i="26"/>
  <c r="CP28" i="26"/>
  <c r="BZ28" i="26"/>
  <c r="BJ28" i="26"/>
  <c r="BB28" i="26"/>
  <c r="AL28" i="26"/>
  <c r="CN28" i="26"/>
  <c r="CF28" i="26"/>
  <c r="BX28" i="26"/>
  <c r="BP28" i="26"/>
  <c r="BH28" i="26"/>
  <c r="AZ28" i="26"/>
  <c r="AR28" i="26"/>
  <c r="AJ28" i="26"/>
  <c r="AB28" i="26"/>
  <c r="Y28" i="26"/>
  <c r="AK28" i="26"/>
  <c r="AX28" i="26"/>
  <c r="BK28" i="26"/>
  <c r="BW28" i="26"/>
  <c r="CK28" i="26"/>
  <c r="AL32" i="26"/>
  <c r="BI32" i="26"/>
  <c r="CL32" i="26"/>
  <c r="AC21" i="26"/>
  <c r="AK21" i="26"/>
  <c r="AS21" i="26"/>
  <c r="BA21" i="26"/>
  <c r="BI21" i="26"/>
  <c r="BY21" i="26"/>
  <c r="AA23" i="26"/>
  <c r="AI23" i="26"/>
  <c r="AQ23" i="26"/>
  <c r="AY23" i="26"/>
  <c r="BG23" i="26"/>
  <c r="BO23" i="26"/>
  <c r="BW23" i="26"/>
  <c r="CE23" i="26"/>
  <c r="CN23" i="26"/>
  <c r="X25" i="26"/>
  <c r="AG25" i="26"/>
  <c r="AP25" i="26"/>
  <c r="AY25" i="26"/>
  <c r="BH25" i="26"/>
  <c r="BZ25" i="26"/>
  <c r="CJ25" i="26"/>
  <c r="CK27" i="26"/>
  <c r="CC27" i="26"/>
  <c r="BU27" i="26"/>
  <c r="BM27" i="26"/>
  <c r="BE27" i="26"/>
  <c r="AO27" i="26"/>
  <c r="AG27" i="26"/>
  <c r="Y27" i="26"/>
  <c r="CQ27" i="26"/>
  <c r="CI27" i="26"/>
  <c r="BS27" i="26"/>
  <c r="BK27" i="26"/>
  <c r="BC27" i="26"/>
  <c r="CO27" i="26"/>
  <c r="BY27" i="26"/>
  <c r="BI27" i="26"/>
  <c r="BA27" i="26"/>
  <c r="AS27" i="26"/>
  <c r="AK27" i="26"/>
  <c r="AC27" i="26"/>
  <c r="AF27" i="26"/>
  <c r="AQ27" i="26"/>
  <c r="AZ27" i="26"/>
  <c r="BN27" i="26"/>
  <c r="BZ27" i="26"/>
  <c r="CM27" i="26"/>
  <c r="AA28" i="26"/>
  <c r="AO28" i="26"/>
  <c r="BA28" i="26"/>
  <c r="BN28" i="26"/>
  <c r="CM28" i="26"/>
  <c r="AO32" i="26"/>
  <c r="CQ32" i="26"/>
  <c r="AV32" i="26"/>
  <c r="BT32" i="26"/>
  <c r="Y30" i="26"/>
  <c r="AG30" i="26"/>
  <c r="AO30" i="26"/>
  <c r="BE30" i="26"/>
  <c r="BM30" i="26"/>
  <c r="BU30" i="26"/>
  <c r="CC30" i="26"/>
  <c r="CK30" i="26"/>
  <c r="BT31" i="26"/>
  <c r="CJ31" i="26"/>
  <c r="AJ37" i="26"/>
  <c r="BA37" i="26"/>
  <c r="BX37" i="26"/>
  <c r="AA38" i="26"/>
  <c r="BO38" i="26"/>
  <c r="CL38" i="26"/>
  <c r="AP39" i="26"/>
  <c r="BO39" i="26"/>
  <c r="AA29" i="26"/>
  <c r="AI29" i="26"/>
  <c r="AQ29" i="26"/>
  <c r="AY29" i="26"/>
  <c r="BG29" i="26"/>
  <c r="BO29" i="26"/>
  <c r="BW29" i="26"/>
  <c r="CE29" i="26"/>
  <c r="Z30" i="26"/>
  <c r="AH30" i="26"/>
  <c r="AP30" i="26"/>
  <c r="AX30" i="26"/>
  <c r="BF30" i="26"/>
  <c r="BN30" i="26"/>
  <c r="BV30" i="26"/>
  <c r="CD30" i="26"/>
  <c r="CL30" i="26"/>
  <c r="Y31" i="26"/>
  <c r="AG31" i="26"/>
  <c r="AO31" i="26"/>
  <c r="BE31" i="26"/>
  <c r="BM31" i="26"/>
  <c r="BU31" i="26"/>
  <c r="CC31" i="26"/>
  <c r="CK31" i="26"/>
  <c r="AK37" i="26"/>
  <c r="BG37" i="26"/>
  <c r="BY37" i="26"/>
  <c r="AB38" i="26"/>
  <c r="AX38" i="26"/>
  <c r="BP38" i="26"/>
  <c r="Y39" i="26"/>
  <c r="AQ39" i="26"/>
  <c r="BV39" i="26"/>
  <c r="AA30" i="26"/>
  <c r="AI30" i="26"/>
  <c r="AQ30" i="26"/>
  <c r="AY30" i="26"/>
  <c r="BG30" i="26"/>
  <c r="BO30" i="26"/>
  <c r="BW30" i="26"/>
  <c r="CE30" i="26"/>
  <c r="CM30" i="26"/>
  <c r="AQ37" i="26"/>
  <c r="BH37" i="26"/>
  <c r="CE37" i="26"/>
  <c r="CK38" i="26"/>
  <c r="CC38" i="26"/>
  <c r="BU38" i="26"/>
  <c r="BM38" i="26"/>
  <c r="BE38" i="26"/>
  <c r="AO38" i="26"/>
  <c r="AG38" i="26"/>
  <c r="Y38" i="26"/>
  <c r="CJ38" i="26"/>
  <c r="BT38" i="26"/>
  <c r="BL38" i="26"/>
  <c r="BD38" i="26"/>
  <c r="AV38" i="26"/>
  <c r="AN38" i="26"/>
  <c r="AF38" i="26"/>
  <c r="X38" i="26"/>
  <c r="CQ38" i="26"/>
  <c r="CI38" i="26"/>
  <c r="BS38" i="26"/>
  <c r="BK38" i="26"/>
  <c r="BC38" i="26"/>
  <c r="AM38" i="26"/>
  <c r="CP38" i="26"/>
  <c r="BZ38" i="26"/>
  <c r="BJ38" i="26"/>
  <c r="BB38" i="26"/>
  <c r="AL38" i="26"/>
  <c r="CO38" i="26"/>
  <c r="BY38" i="26"/>
  <c r="BI38" i="26"/>
  <c r="BA38" i="26"/>
  <c r="AS38" i="26"/>
  <c r="AK38" i="26"/>
  <c r="AC38" i="26"/>
  <c r="AH38" i="26"/>
  <c r="AY38" i="26"/>
  <c r="BV38" i="26"/>
  <c r="CN38" i="26"/>
  <c r="BW39" i="26"/>
  <c r="AB30" i="26"/>
  <c r="AJ30" i="26"/>
  <c r="AR30" i="26"/>
  <c r="AZ30" i="26"/>
  <c r="BH30" i="26"/>
  <c r="BP30" i="26"/>
  <c r="BX30" i="26"/>
  <c r="CF30" i="26"/>
  <c r="CN30" i="26"/>
  <c r="AA31" i="26"/>
  <c r="AI31" i="26"/>
  <c r="AQ31" i="26"/>
  <c r="AY31" i="26"/>
  <c r="BG31" i="26"/>
  <c r="BO31" i="26"/>
  <c r="BW31" i="26"/>
  <c r="CE31" i="26"/>
  <c r="CM31" i="26"/>
  <c r="AR37" i="26"/>
  <c r="BI37" i="26"/>
  <c r="CF37" i="26"/>
  <c r="AI38" i="26"/>
  <c r="AZ38" i="26"/>
  <c r="BW38" i="26"/>
  <c r="AX39" i="26"/>
  <c r="AA37" i="26"/>
  <c r="AS37" i="26"/>
  <c r="BO37" i="26"/>
  <c r="AL30" i="26"/>
  <c r="BB30" i="26"/>
  <c r="BJ30" i="26"/>
  <c r="BZ30" i="26"/>
  <c r="AC31" i="26"/>
  <c r="AK31" i="26"/>
  <c r="AS31" i="26"/>
  <c r="BA31" i="26"/>
  <c r="BI31" i="26"/>
  <c r="BY31" i="26"/>
  <c r="AB37" i="26"/>
  <c r="BP37" i="26"/>
  <c r="AP38" i="26"/>
  <c r="BG38" i="26"/>
  <c r="CD38" i="26"/>
  <c r="CK39" i="26"/>
  <c r="CC39" i="26"/>
  <c r="BU39" i="26"/>
  <c r="BM39" i="26"/>
  <c r="BE39" i="26"/>
  <c r="CJ39" i="26"/>
  <c r="BT39" i="26"/>
  <c r="BL39" i="26"/>
  <c r="BD39" i="26"/>
  <c r="AV39" i="26"/>
  <c r="AN39" i="26"/>
  <c r="AF39" i="26"/>
  <c r="X39" i="26"/>
  <c r="CQ39" i="26"/>
  <c r="CI39" i="26"/>
  <c r="BS39" i="26"/>
  <c r="BK39" i="26"/>
  <c r="BC39" i="26"/>
  <c r="AM39" i="26"/>
  <c r="CP39" i="26"/>
  <c r="BZ39" i="26"/>
  <c r="BJ39" i="26"/>
  <c r="BB39" i="26"/>
  <c r="AL39" i="26"/>
  <c r="CO39" i="26"/>
  <c r="BY39" i="26"/>
  <c r="BI39" i="26"/>
  <c r="BA39" i="26"/>
  <c r="AS39" i="26"/>
  <c r="AK39" i="26"/>
  <c r="AC39" i="26"/>
  <c r="CN39" i="26"/>
  <c r="CF39" i="26"/>
  <c r="BX39" i="26"/>
  <c r="BP39" i="26"/>
  <c r="BH39" i="26"/>
  <c r="AZ39" i="26"/>
  <c r="AR39" i="26"/>
  <c r="AJ39" i="26"/>
  <c r="AB39" i="26"/>
  <c r="AH39" i="26"/>
  <c r="BF39" i="26"/>
  <c r="CL39" i="26"/>
  <c r="CL37" i="26"/>
  <c r="CD37" i="26"/>
  <c r="BV37" i="26"/>
  <c r="BN37" i="26"/>
  <c r="BF37" i="26"/>
  <c r="AX37" i="26"/>
  <c r="AP37" i="26"/>
  <c r="AH37" i="26"/>
  <c r="Z37" i="26"/>
  <c r="CK37" i="26"/>
  <c r="CC37" i="26"/>
  <c r="BU37" i="26"/>
  <c r="BM37" i="26"/>
  <c r="BE37" i="26"/>
  <c r="AO37" i="26"/>
  <c r="AG37" i="26"/>
  <c r="Y37" i="26"/>
  <c r="CJ37" i="26"/>
  <c r="BT37" i="26"/>
  <c r="BL37" i="26"/>
  <c r="BD37" i="26"/>
  <c r="AV37" i="26"/>
  <c r="AN37" i="26"/>
  <c r="AF37" i="26"/>
  <c r="X37" i="26"/>
  <c r="CQ37" i="26"/>
  <c r="CI37" i="26"/>
  <c r="BS37" i="26"/>
  <c r="BK37" i="26"/>
  <c r="BC37" i="26"/>
  <c r="AM37" i="26"/>
  <c r="CP37" i="26"/>
  <c r="BZ37" i="26"/>
  <c r="BJ37" i="26"/>
  <c r="BB37" i="26"/>
  <c r="AL37" i="26"/>
  <c r="AC37" i="26"/>
  <c r="AY37" i="26"/>
  <c r="CN37" i="26"/>
  <c r="Y34" i="26"/>
  <c r="AG34" i="26"/>
  <c r="AO34" i="26"/>
  <c r="BE34" i="26"/>
  <c r="BM34" i="26"/>
  <c r="BU34" i="26"/>
  <c r="CC34" i="26"/>
  <c r="CK34" i="26"/>
  <c r="X35" i="26"/>
  <c r="AF35" i="26"/>
  <c r="AN35" i="26"/>
  <c r="AV35" i="26"/>
  <c r="BD35" i="26"/>
  <c r="BL35" i="26"/>
  <c r="BT35" i="26"/>
  <c r="CJ35" i="26"/>
  <c r="AM36" i="26"/>
  <c r="BC36" i="26"/>
  <c r="BK36" i="26"/>
  <c r="BS36" i="26"/>
  <c r="CI36" i="26"/>
  <c r="CQ36" i="26"/>
  <c r="Z34" i="26"/>
  <c r="AH34" i="26"/>
  <c r="AP34" i="26"/>
  <c r="AX34" i="26"/>
  <c r="BF34" i="26"/>
  <c r="BN34" i="26"/>
  <c r="BV34" i="26"/>
  <c r="CD34" i="26"/>
  <c r="CL34" i="26"/>
  <c r="BE35" i="26"/>
  <c r="BM35" i="26"/>
  <c r="BU35" i="26"/>
  <c r="CC35" i="26"/>
  <c r="CK35" i="26"/>
  <c r="X36" i="26"/>
  <c r="AF36" i="26"/>
  <c r="AN36" i="26"/>
  <c r="AV36" i="26"/>
  <c r="BD36" i="26"/>
  <c r="BL36" i="26"/>
  <c r="BT36" i="26"/>
  <c r="CJ36" i="26"/>
  <c r="AA34" i="26"/>
  <c r="AI34" i="26"/>
  <c r="AQ34" i="26"/>
  <c r="AY34" i="26"/>
  <c r="BG34" i="26"/>
  <c r="BO34" i="26"/>
  <c r="BW34" i="26"/>
  <c r="CE34" i="26"/>
  <c r="CM34" i="26"/>
  <c r="Z35" i="26"/>
  <c r="AH35" i="26"/>
  <c r="AP35" i="26"/>
  <c r="AX35" i="26"/>
  <c r="BF35" i="26"/>
  <c r="BN35" i="26"/>
  <c r="BV35" i="26"/>
  <c r="CD35" i="26"/>
  <c r="CL35" i="26"/>
  <c r="Y36" i="26"/>
  <c r="AG36" i="26"/>
  <c r="AO36" i="26"/>
  <c r="BE36" i="26"/>
  <c r="BM36" i="26"/>
  <c r="BU36" i="26"/>
  <c r="CC36" i="26"/>
  <c r="CK36" i="26"/>
  <c r="AB34" i="26"/>
  <c r="AJ34" i="26"/>
  <c r="AR34" i="26"/>
  <c r="AZ34" i="26"/>
  <c r="BH34" i="26"/>
  <c r="BP34" i="26"/>
  <c r="BX34" i="26"/>
  <c r="CF34" i="26"/>
  <c r="AA35" i="26"/>
  <c r="AI35" i="26"/>
  <c r="AQ35" i="26"/>
  <c r="AY35" i="26"/>
  <c r="BG35" i="26"/>
  <c r="BO35" i="26"/>
  <c r="BW35" i="26"/>
  <c r="CE35" i="26"/>
  <c r="CM35" i="26"/>
  <c r="Z36" i="26"/>
  <c r="AH36" i="26"/>
  <c r="AP36" i="26"/>
  <c r="AX36" i="26"/>
  <c r="BF36" i="26"/>
  <c r="BN36" i="26"/>
  <c r="BV36" i="26"/>
  <c r="CD36" i="26"/>
  <c r="CL36" i="26"/>
  <c r="BP35" i="26"/>
  <c r="BX35" i="26"/>
  <c r="CF35" i="26"/>
  <c r="AA36" i="26"/>
  <c r="AI36" i="26"/>
  <c r="AQ36" i="26"/>
  <c r="AY36" i="26"/>
  <c r="BG36" i="26"/>
  <c r="BO36" i="26"/>
  <c r="BW36" i="26"/>
  <c r="CE36" i="26"/>
  <c r="G1259" i="29"/>
  <c r="G1257" i="29"/>
  <c r="A1290" i="29"/>
  <c r="B1369" i="29"/>
  <c r="B1368" i="29"/>
  <c r="B1329" i="29"/>
  <c r="B1328" i="29"/>
  <c r="B1289" i="29"/>
  <c r="B1288" i="29"/>
  <c r="B1249" i="29"/>
  <c r="B1248" i="29"/>
  <c r="B1209" i="29"/>
  <c r="B1208" i="29"/>
  <c r="B1169" i="29"/>
  <c r="B1168" i="29"/>
  <c r="B1129" i="29"/>
  <c r="B1128" i="29"/>
  <c r="B1089" i="29"/>
  <c r="B1088" i="29"/>
  <c r="B1049" i="29"/>
  <c r="B1048" i="29"/>
  <c r="B1009" i="29"/>
  <c r="B1008" i="29"/>
  <c r="B969" i="29"/>
  <c r="B968" i="29"/>
  <c r="B929" i="29"/>
  <c r="B928" i="29"/>
  <c r="B889" i="29"/>
  <c r="B888" i="29"/>
  <c r="B849" i="29"/>
  <c r="B848" i="29"/>
  <c r="B809" i="29"/>
  <c r="B808" i="29"/>
  <c r="B769" i="29"/>
  <c r="B768" i="29"/>
  <c r="B729" i="29"/>
  <c r="B728" i="29"/>
  <c r="B689" i="29"/>
  <c r="B688" i="29"/>
  <c r="B649" i="29"/>
  <c r="B648" i="29"/>
  <c r="B609" i="29"/>
  <c r="B608" i="29"/>
  <c r="B569" i="29"/>
  <c r="B568" i="29"/>
  <c r="B529" i="29"/>
  <c r="B528" i="29"/>
  <c r="B489" i="29"/>
  <c r="B488" i="29"/>
  <c r="B449" i="29"/>
  <c r="B448" i="29"/>
  <c r="B409" i="29"/>
  <c r="B408" i="29"/>
  <c r="B369" i="29"/>
  <c r="B368" i="29"/>
  <c r="B329" i="29"/>
  <c r="B328" i="29"/>
  <c r="B289" i="29"/>
  <c r="B288" i="29"/>
  <c r="B249" i="29"/>
  <c r="B248" i="29"/>
  <c r="B209" i="29"/>
  <c r="B208" i="29"/>
  <c r="B169" i="29"/>
  <c r="B168" i="29"/>
  <c r="B129" i="29"/>
  <c r="B128" i="29"/>
  <c r="B89" i="29"/>
  <c r="B88" i="29"/>
  <c r="B49" i="29"/>
  <c r="B48" i="29"/>
  <c r="A1370" i="29"/>
  <c r="A1330" i="29"/>
  <c r="A1250" i="29"/>
  <c r="A1210" i="29"/>
  <c r="A1170" i="29"/>
  <c r="A1130" i="29"/>
  <c r="A1090" i="29"/>
  <c r="A1050" i="29"/>
  <c r="A1010" i="29"/>
  <c r="A970" i="29"/>
  <c r="A930" i="29"/>
  <c r="A890" i="29"/>
  <c r="A850" i="29"/>
  <c r="A810" i="29"/>
  <c r="A770" i="29"/>
  <c r="A730" i="29"/>
  <c r="A690" i="29"/>
  <c r="A650" i="29"/>
  <c r="A610" i="29"/>
  <c r="A570" i="29"/>
  <c r="A530" i="29"/>
  <c r="A490" i="29"/>
  <c r="A450" i="29"/>
  <c r="A410" i="29"/>
  <c r="A370" i="29"/>
  <c r="A330" i="29"/>
  <c r="A290" i="29"/>
  <c r="A250" i="29"/>
  <c r="A210" i="29"/>
  <c r="A170" i="29"/>
  <c r="A130" i="29"/>
  <c r="A90" i="29"/>
  <c r="A50" i="29"/>
  <c r="E5" i="26"/>
  <c r="CG19" i="26" l="1"/>
  <c r="CH19" i="26" s="1"/>
  <c r="CG6" i="26"/>
  <c r="CH6" i="26" s="1"/>
  <c r="CA7" i="26"/>
  <c r="CB7" i="26" s="1"/>
  <c r="CG25" i="26"/>
  <c r="CH25" i="26" s="1"/>
  <c r="CG7" i="26"/>
  <c r="CH7" i="26" s="1"/>
  <c r="AD14" i="26"/>
  <c r="AE14" i="26" s="1"/>
  <c r="AD15" i="26"/>
  <c r="AE15" i="26" s="1"/>
  <c r="CG14" i="26"/>
  <c r="CR6" i="26"/>
  <c r="CS6" i="26" s="1"/>
  <c r="AD27" i="26"/>
  <c r="AE27" i="26" s="1"/>
  <c r="AD20" i="26"/>
  <c r="AE20" i="26" s="1"/>
  <c r="AD6" i="26"/>
  <c r="AE6" i="26" s="1"/>
  <c r="AT30" i="26"/>
  <c r="AU30" i="26" s="1"/>
  <c r="BQ29" i="26"/>
  <c r="BR29" i="26" s="1"/>
  <c r="AD19" i="26"/>
  <c r="AE19" i="26" s="1"/>
  <c r="BQ15" i="26"/>
  <c r="BR15" i="26" s="1"/>
  <c r="AD11" i="26"/>
  <c r="AE11" i="26" s="1"/>
  <c r="AD34" i="26"/>
  <c r="AE34" i="26" s="1"/>
  <c r="BQ20" i="26"/>
  <c r="BR20" i="26" s="1"/>
  <c r="CG28" i="26"/>
  <c r="CH28" i="26" s="1"/>
  <c r="CG16" i="26"/>
  <c r="CH16" i="26" s="1"/>
  <c r="CR20" i="26"/>
  <c r="CS20" i="26" s="1"/>
  <c r="CG29" i="26"/>
  <c r="CH29" i="26" s="1"/>
  <c r="CR36" i="26"/>
  <c r="CS36" i="26" s="1"/>
  <c r="AT13" i="26"/>
  <c r="AU13" i="26" s="1"/>
  <c r="CG18" i="26"/>
  <c r="CH18" i="26" s="1"/>
  <c r="AT16" i="26"/>
  <c r="AU16" i="26" s="1"/>
  <c r="CA6" i="26"/>
  <c r="CB6" i="26" s="1"/>
  <c r="BQ30" i="26"/>
  <c r="BR30" i="26" s="1"/>
  <c r="CG13" i="26"/>
  <c r="CH13" i="26" s="1"/>
  <c r="AT37" i="26"/>
  <c r="AU37" i="26" s="1"/>
  <c r="BQ25" i="26"/>
  <c r="BR25" i="26" s="1"/>
  <c r="AT11" i="26"/>
  <c r="AU11" i="26" s="1"/>
  <c r="CA8" i="26"/>
  <c r="CB8" i="26" s="1"/>
  <c r="CR35" i="26"/>
  <c r="CS35" i="26" s="1"/>
  <c r="CR34" i="26"/>
  <c r="CS34" i="26" s="1"/>
  <c r="BQ31" i="26"/>
  <c r="BR31" i="26" s="1"/>
  <c r="AT29" i="26"/>
  <c r="AU29" i="26" s="1"/>
  <c r="BQ27" i="26"/>
  <c r="BR27" i="26" s="1"/>
  <c r="CR23" i="26"/>
  <c r="CS23" i="26" s="1"/>
  <c r="CR21" i="26"/>
  <c r="CS21" i="26" s="1"/>
  <c r="AD21" i="26"/>
  <c r="AE21" i="26" s="1"/>
  <c r="CA15" i="26"/>
  <c r="CB15" i="26" s="1"/>
  <c r="CA14" i="26"/>
  <c r="CB14" i="26" s="1"/>
  <c r="AD17" i="26"/>
  <c r="AE17" i="26" s="1"/>
  <c r="CR29" i="26"/>
  <c r="CS29" i="26" s="1"/>
  <c r="CR17" i="26"/>
  <c r="CS17" i="26" s="1"/>
  <c r="CR13" i="26"/>
  <c r="CS13" i="26" s="1"/>
  <c r="CA38" i="26"/>
  <c r="CB38" i="26" s="1"/>
  <c r="AD29" i="26"/>
  <c r="AE29" i="26" s="1"/>
  <c r="CA23" i="26"/>
  <c r="CB23" i="26" s="1"/>
  <c r="CG21" i="26"/>
  <c r="CH21" i="26" s="1"/>
  <c r="CG20" i="26"/>
  <c r="CH20" i="26" s="1"/>
  <c r="AD13" i="26"/>
  <c r="AE13" i="26" s="1"/>
  <c r="BQ7" i="26"/>
  <c r="BR7" i="26" s="1"/>
  <c r="BQ6" i="26"/>
  <c r="BR6" i="26" s="1"/>
  <c r="CA10" i="26"/>
  <c r="CB10" i="26" s="1"/>
  <c r="CA30" i="26"/>
  <c r="CB30" i="26" s="1"/>
  <c r="AT20" i="26"/>
  <c r="CR14" i="26"/>
  <c r="CS14" i="26" s="1"/>
  <c r="CA34" i="26"/>
  <c r="CB34" i="26" s="1"/>
  <c r="CA39" i="26"/>
  <c r="CB39" i="26" s="1"/>
  <c r="CR31" i="26"/>
  <c r="CS31" i="26" s="1"/>
  <c r="CA28" i="26"/>
  <c r="CB28" i="26" s="1"/>
  <c r="CA21" i="26"/>
  <c r="CB21" i="26" s="1"/>
  <c r="CA20" i="26"/>
  <c r="CB20" i="26" s="1"/>
  <c r="CG11" i="26"/>
  <c r="CH11" i="26" s="1"/>
  <c r="BQ22" i="26"/>
  <c r="BR22" i="26" s="1"/>
  <c r="AT9" i="26"/>
  <c r="AU9" i="26" s="1"/>
  <c r="CG9" i="26"/>
  <c r="CH9" i="26" s="1"/>
  <c r="AD30" i="26"/>
  <c r="AE30" i="26" s="1"/>
  <c r="CR28" i="26"/>
  <c r="CS28" i="26" s="1"/>
  <c r="BQ17" i="26"/>
  <c r="BR17" i="26" s="1"/>
  <c r="BQ14" i="26"/>
  <c r="BR14" i="26" s="1"/>
  <c r="AT6" i="26"/>
  <c r="CG12" i="26"/>
  <c r="CH12" i="26" s="1"/>
  <c r="AT21" i="26"/>
  <c r="CA29" i="26"/>
  <c r="CB29" i="26" s="1"/>
  <c r="CG37" i="26"/>
  <c r="CH37" i="26" s="1"/>
  <c r="CR30" i="26"/>
  <c r="CS30" i="26" s="1"/>
  <c r="AT25" i="26"/>
  <c r="AU25" i="26" s="1"/>
  <c r="AD26" i="26"/>
  <c r="AE26" i="26" s="1"/>
  <c r="CG26" i="26"/>
  <c r="CH26" i="26" s="1"/>
  <c r="CA18" i="26"/>
  <c r="CB18" i="26" s="1"/>
  <c r="CR7" i="26"/>
  <c r="CS7" i="26" s="1"/>
  <c r="AT31" i="26"/>
  <c r="AU31" i="26" s="1"/>
  <c r="CR27" i="26"/>
  <c r="CS27" i="26" s="1"/>
  <c r="CG27" i="26"/>
  <c r="CH27" i="26" s="1"/>
  <c r="AD25" i="26"/>
  <c r="AE25" i="26" s="1"/>
  <c r="BQ21" i="26"/>
  <c r="AT19" i="26"/>
  <c r="BQ26" i="26"/>
  <c r="BR26" i="26" s="1"/>
  <c r="CR19" i="26"/>
  <c r="CS19" i="26" s="1"/>
  <c r="AT15" i="26"/>
  <c r="CG22" i="26"/>
  <c r="CH22" i="26" s="1"/>
  <c r="AT14" i="26"/>
  <c r="AU14" i="26" s="1"/>
  <c r="CA9" i="26"/>
  <c r="CB9" i="26" s="1"/>
  <c r="CR24" i="26"/>
  <c r="CS24" i="26" s="1"/>
  <c r="CG35" i="26"/>
  <c r="CA36" i="26"/>
  <c r="CB36" i="26" s="1"/>
  <c r="BQ35" i="26"/>
  <c r="CR39" i="26"/>
  <c r="CS39" i="26" s="1"/>
  <c r="CR38" i="26"/>
  <c r="CS38" i="26" s="1"/>
  <c r="AD31" i="26"/>
  <c r="BQ32" i="26"/>
  <c r="AT27" i="26"/>
  <c r="CA33" i="26"/>
  <c r="CB33" i="26" s="1"/>
  <c r="CA24" i="26"/>
  <c r="CB24" i="26" s="1"/>
  <c r="CG15" i="26"/>
  <c r="CR18" i="26"/>
  <c r="CS18" i="26" s="1"/>
  <c r="AT22" i="26"/>
  <c r="CA17" i="26"/>
  <c r="CB17" i="26" s="1"/>
  <c r="AD16" i="26"/>
  <c r="BQ11" i="26"/>
  <c r="AD9" i="26"/>
  <c r="CR10" i="26"/>
  <c r="CS10" i="26" s="1"/>
  <c r="BQ12" i="26"/>
  <c r="BQ34" i="26"/>
  <c r="BQ37" i="26"/>
  <c r="CG38" i="26"/>
  <c r="AD24" i="26"/>
  <c r="AD33" i="26"/>
  <c r="CR33" i="26"/>
  <c r="CS33" i="26" s="1"/>
  <c r="AT7" i="26"/>
  <c r="CR9" i="26"/>
  <c r="CS9" i="26" s="1"/>
  <c r="CA12" i="26"/>
  <c r="CB12" i="26" s="1"/>
  <c r="BQ36" i="26"/>
  <c r="AT35" i="26"/>
  <c r="CA37" i="26"/>
  <c r="CB37" i="26" s="1"/>
  <c r="CG31" i="26"/>
  <c r="BQ23" i="26"/>
  <c r="AT24" i="26"/>
  <c r="BQ19" i="26"/>
  <c r="CG33" i="26"/>
  <c r="CG17" i="26"/>
  <c r="CR22" i="26"/>
  <c r="CS22" i="26" s="1"/>
  <c r="AD7" i="26"/>
  <c r="CR12" i="26"/>
  <c r="CS12" i="26" s="1"/>
  <c r="AD35" i="26"/>
  <c r="AT34" i="26"/>
  <c r="CR37" i="26"/>
  <c r="CS37" i="26" s="1"/>
  <c r="AD39" i="26"/>
  <c r="AD38" i="26"/>
  <c r="CA27" i="26"/>
  <c r="CB27" i="26" s="1"/>
  <c r="AD28" i="26"/>
  <c r="CR32" i="26"/>
  <c r="CS32" i="26" s="1"/>
  <c r="CA25" i="26"/>
  <c r="AT26" i="26"/>
  <c r="AD18" i="26"/>
  <c r="CR11" i="26"/>
  <c r="CS11" i="26" s="1"/>
  <c r="CA16" i="26"/>
  <c r="CB16" i="26" s="1"/>
  <c r="CG8" i="26"/>
  <c r="BQ8" i="26"/>
  <c r="AD10" i="26"/>
  <c r="BQ13" i="26"/>
  <c r="AT38" i="26"/>
  <c r="CA31" i="26"/>
  <c r="CB31" i="26" s="1"/>
  <c r="AT28" i="26"/>
  <c r="CG23" i="26"/>
  <c r="CA32" i="26"/>
  <c r="CB32" i="26" s="1"/>
  <c r="CR25" i="26"/>
  <c r="CS25" i="26" s="1"/>
  <c r="AT23" i="26"/>
  <c r="BQ24" i="26"/>
  <c r="BQ33" i="26"/>
  <c r="AT18" i="26"/>
  <c r="CA22" i="26"/>
  <c r="CB22" i="26" s="1"/>
  <c r="CR16" i="26"/>
  <c r="CS16" i="26" s="1"/>
  <c r="BQ16" i="26"/>
  <c r="CA11" i="26"/>
  <c r="CB11" i="26" s="1"/>
  <c r="CG10" i="26"/>
  <c r="AT8" i="26"/>
  <c r="AT10" i="26"/>
  <c r="CG36" i="26"/>
  <c r="AT36" i="26"/>
  <c r="AT39" i="26"/>
  <c r="AD36" i="26"/>
  <c r="CA35" i="26"/>
  <c r="CB35" i="26" s="1"/>
  <c r="AT32" i="26"/>
  <c r="CG32" i="26"/>
  <c r="AD23" i="26"/>
  <c r="CG24" i="26"/>
  <c r="CR26" i="26"/>
  <c r="CS26" i="26" s="1"/>
  <c r="CA19" i="26"/>
  <c r="CB19" i="26" s="1"/>
  <c r="AT17" i="26"/>
  <c r="BQ9" i="26"/>
  <c r="AD8" i="26"/>
  <c r="AD12" i="26"/>
  <c r="CG34" i="26"/>
  <c r="AD37" i="26"/>
  <c r="BQ39" i="26"/>
  <c r="CG39" i="26"/>
  <c r="BQ38" i="26"/>
  <c r="CG30" i="26"/>
  <c r="BQ28" i="26"/>
  <c r="AD32" i="26"/>
  <c r="CR15" i="26"/>
  <c r="CS15" i="26" s="1"/>
  <c r="CA26" i="26"/>
  <c r="CB26" i="26" s="1"/>
  <c r="AT33" i="26"/>
  <c r="BQ18" i="26"/>
  <c r="AD22" i="26"/>
  <c r="BQ10" i="26"/>
  <c r="CR8" i="26"/>
  <c r="CS8" i="26" s="1"/>
  <c r="CA13" i="26"/>
  <c r="CB13" i="26" s="1"/>
  <c r="AT12" i="26"/>
  <c r="BV3" i="4"/>
  <c r="B9" i="29"/>
  <c r="B8" i="29"/>
  <c r="K13" i="26" l="1"/>
  <c r="Q25" i="26"/>
  <c r="R25" i="26" s="1"/>
  <c r="K19" i="26"/>
  <c r="L19" i="26" s="1"/>
  <c r="U19" i="26"/>
  <c r="V19" i="26" s="1"/>
  <c r="Q19" i="26"/>
  <c r="R19" i="26" s="1"/>
  <c r="Q15" i="26"/>
  <c r="R15" i="26" s="1"/>
  <c r="S15" i="26"/>
  <c r="T15" i="26" s="1"/>
  <c r="K14" i="26"/>
  <c r="L14" i="26" s="1"/>
  <c r="CH14" i="26"/>
  <c r="K25" i="26"/>
  <c r="L25" i="26" s="1"/>
  <c r="S21" i="26"/>
  <c r="T21" i="26" s="1"/>
  <c r="U13" i="26"/>
  <c r="V13" i="26" s="1"/>
  <c r="Q13" i="26"/>
  <c r="R13" i="26" s="1"/>
  <c r="U6" i="26"/>
  <c r="V6" i="26" s="1"/>
  <c r="Q6" i="26"/>
  <c r="R6" i="26" s="1"/>
  <c r="Q34" i="26"/>
  <c r="R34" i="26" s="1"/>
  <c r="S20" i="26"/>
  <c r="T20" i="26" s="1"/>
  <c r="S29" i="26"/>
  <c r="T29" i="26" s="1"/>
  <c r="Q29" i="26"/>
  <c r="R29" i="26" s="1"/>
  <c r="K29" i="26"/>
  <c r="L29" i="26" s="1"/>
  <c r="AU15" i="26"/>
  <c r="U29" i="26"/>
  <c r="V29" i="26" s="1"/>
  <c r="BR21" i="26"/>
  <c r="N21" i="26"/>
  <c r="O21" i="26" s="1"/>
  <c r="Q11" i="26"/>
  <c r="R11" i="26" s="1"/>
  <c r="K30" i="26"/>
  <c r="L30" i="26" s="1"/>
  <c r="K20" i="26"/>
  <c r="L20" i="26" s="1"/>
  <c r="U20" i="26"/>
  <c r="V20" i="26" s="1"/>
  <c r="AU21" i="26"/>
  <c r="Q30" i="26"/>
  <c r="R30" i="26" s="1"/>
  <c r="Q17" i="26"/>
  <c r="R17" i="26" s="1"/>
  <c r="S7" i="26"/>
  <c r="T7" i="26" s="1"/>
  <c r="K27" i="26"/>
  <c r="L27" i="26" s="1"/>
  <c r="S30" i="26"/>
  <c r="T30" i="26" s="1"/>
  <c r="N29" i="26"/>
  <c r="O29" i="26" s="1"/>
  <c r="N20" i="26"/>
  <c r="O20" i="26" s="1"/>
  <c r="U28" i="26"/>
  <c r="V28" i="26" s="1"/>
  <c r="K6" i="26"/>
  <c r="L6" i="26" s="1"/>
  <c r="K21" i="26"/>
  <c r="L21" i="26" s="1"/>
  <c r="U14" i="26"/>
  <c r="V14" i="26" s="1"/>
  <c r="N25" i="26"/>
  <c r="O25" i="26" s="1"/>
  <c r="S6" i="26"/>
  <c r="T6" i="26" s="1"/>
  <c r="N37" i="26"/>
  <c r="O37" i="26" s="1"/>
  <c r="AU19" i="26"/>
  <c r="U27" i="26"/>
  <c r="V27" i="26" s="1"/>
  <c r="N30" i="26"/>
  <c r="O30" i="26" s="1"/>
  <c r="U26" i="26"/>
  <c r="V26" i="26" s="1"/>
  <c r="U16" i="26"/>
  <c r="V16" i="26" s="1"/>
  <c r="N31" i="26"/>
  <c r="O31" i="26" s="1"/>
  <c r="U21" i="26"/>
  <c r="V21" i="26" s="1"/>
  <c r="U9" i="26"/>
  <c r="V9" i="26" s="1"/>
  <c r="N6" i="26"/>
  <c r="O6" i="26" s="1"/>
  <c r="U37" i="26"/>
  <c r="V37" i="26" s="1"/>
  <c r="Q20" i="26"/>
  <c r="R20" i="26" s="1"/>
  <c r="Q21" i="26"/>
  <c r="R21" i="26" s="1"/>
  <c r="AU6" i="26"/>
  <c r="K26" i="26"/>
  <c r="L26" i="26" s="1"/>
  <c r="Q14" i="26"/>
  <c r="R14" i="26" s="1"/>
  <c r="S14" i="26"/>
  <c r="T14" i="26" s="1"/>
  <c r="AU20" i="26"/>
  <c r="N14" i="26"/>
  <c r="O14" i="26" s="1"/>
  <c r="U7" i="26"/>
  <c r="V7" i="26" s="1"/>
  <c r="L13" i="26"/>
  <c r="K7" i="26"/>
  <c r="AE7" i="26"/>
  <c r="Q7" i="26"/>
  <c r="R7" i="26" s="1"/>
  <c r="BR39" i="26"/>
  <c r="S39" i="26"/>
  <c r="T39" i="26" s="1"/>
  <c r="S35" i="26"/>
  <c r="T35" i="26" s="1"/>
  <c r="BR35" i="26"/>
  <c r="AE37" i="26"/>
  <c r="Q37" i="26"/>
  <c r="R37" i="26" s="1"/>
  <c r="K37" i="26"/>
  <c r="AE36" i="26"/>
  <c r="K36" i="26"/>
  <c r="Q36" i="26"/>
  <c r="R36" i="26" s="1"/>
  <c r="AU38" i="26"/>
  <c r="N38" i="26"/>
  <c r="O38" i="26" s="1"/>
  <c r="AE39" i="26"/>
  <c r="Q39" i="26"/>
  <c r="R39" i="26" s="1"/>
  <c r="K39" i="26"/>
  <c r="CH17" i="26"/>
  <c r="U17" i="26"/>
  <c r="V17" i="26" s="1"/>
  <c r="BR34" i="26"/>
  <c r="S34" i="26"/>
  <c r="T34" i="26" s="1"/>
  <c r="K17" i="26"/>
  <c r="S31" i="26"/>
  <c r="T31" i="26" s="1"/>
  <c r="CH39" i="26"/>
  <c r="U39" i="26"/>
  <c r="V39" i="26" s="1"/>
  <c r="AU23" i="26"/>
  <c r="N23" i="26"/>
  <c r="O23" i="26" s="1"/>
  <c r="AE33" i="26"/>
  <c r="K33" i="26"/>
  <c r="Q33" i="26"/>
  <c r="R33" i="26" s="1"/>
  <c r="BR10" i="26"/>
  <c r="S10" i="26"/>
  <c r="T10" i="26" s="1"/>
  <c r="AU39" i="26"/>
  <c r="N39" i="26"/>
  <c r="O39" i="26" s="1"/>
  <c r="AU10" i="26"/>
  <c r="N10" i="26"/>
  <c r="O10" i="26" s="1"/>
  <c r="BR13" i="26"/>
  <c r="S13" i="26"/>
  <c r="T13" i="26" s="1"/>
  <c r="AE18" i="26"/>
  <c r="K18" i="26"/>
  <c r="Q18" i="26"/>
  <c r="R18" i="26" s="1"/>
  <c r="CH33" i="26"/>
  <c r="U33" i="26"/>
  <c r="V33" i="26" s="1"/>
  <c r="AE24" i="26"/>
  <c r="Q24" i="26"/>
  <c r="R24" i="26" s="1"/>
  <c r="K24" i="26"/>
  <c r="AE9" i="26"/>
  <c r="K9" i="26"/>
  <c r="Q9" i="26"/>
  <c r="R9" i="26" s="1"/>
  <c r="CH35" i="26"/>
  <c r="U35" i="26"/>
  <c r="V35" i="26" s="1"/>
  <c r="S22" i="26"/>
  <c r="T22" i="26" s="1"/>
  <c r="K34" i="26"/>
  <c r="U25" i="26"/>
  <c r="V25" i="26" s="1"/>
  <c r="BR24" i="26"/>
  <c r="S24" i="26"/>
  <c r="T24" i="26" s="1"/>
  <c r="BR37" i="26"/>
  <c r="S37" i="26"/>
  <c r="T37" i="26" s="1"/>
  <c r="U22" i="26"/>
  <c r="V22" i="26" s="1"/>
  <c r="BR12" i="26"/>
  <c r="S12" i="26"/>
  <c r="T12" i="26" s="1"/>
  <c r="CH34" i="26"/>
  <c r="U34" i="26"/>
  <c r="V34" i="26" s="1"/>
  <c r="U11" i="26"/>
  <c r="V11" i="26" s="1"/>
  <c r="AE12" i="26"/>
  <c r="Q12" i="26"/>
  <c r="R12" i="26" s="1"/>
  <c r="K12" i="26"/>
  <c r="AU36" i="26"/>
  <c r="N36" i="26"/>
  <c r="O36" i="26" s="1"/>
  <c r="CH23" i="26"/>
  <c r="U23" i="26"/>
  <c r="V23" i="26" s="1"/>
  <c r="N34" i="26"/>
  <c r="O34" i="26" s="1"/>
  <c r="AU34" i="26"/>
  <c r="AU7" i="26"/>
  <c r="N7" i="26"/>
  <c r="O7" i="26" s="1"/>
  <c r="BR11" i="26"/>
  <c r="S11" i="26"/>
  <c r="T11" i="26" s="1"/>
  <c r="K11" i="26"/>
  <c r="N27" i="26"/>
  <c r="O27" i="26" s="1"/>
  <c r="AU27" i="26"/>
  <c r="N16" i="26"/>
  <c r="O16" i="26" s="1"/>
  <c r="BR23" i="26"/>
  <c r="S23" i="26"/>
  <c r="T23" i="26" s="1"/>
  <c r="BR16" i="26"/>
  <c r="S16" i="26"/>
  <c r="T16" i="26" s="1"/>
  <c r="AE38" i="26"/>
  <c r="Q38" i="26"/>
  <c r="R38" i="26" s="1"/>
  <c r="K38" i="26"/>
  <c r="U15" i="26"/>
  <c r="V15" i="26" s="1"/>
  <c r="CH15" i="26"/>
  <c r="CH24" i="26"/>
  <c r="U24" i="26"/>
  <c r="V24" i="26" s="1"/>
  <c r="K32" i="26"/>
  <c r="AE32" i="26"/>
  <c r="Q32" i="26"/>
  <c r="R32" i="26" s="1"/>
  <c r="Q23" i="26"/>
  <c r="R23" i="26" s="1"/>
  <c r="K23" i="26"/>
  <c r="AE23" i="26"/>
  <c r="AU8" i="26"/>
  <c r="N8" i="26"/>
  <c r="O8" i="26" s="1"/>
  <c r="AE10" i="26"/>
  <c r="K10" i="26"/>
  <c r="Q10" i="26"/>
  <c r="R10" i="26" s="1"/>
  <c r="AU26" i="26"/>
  <c r="N26" i="26"/>
  <c r="O26" i="26" s="1"/>
  <c r="U31" i="26"/>
  <c r="V31" i="26" s="1"/>
  <c r="CH31" i="26"/>
  <c r="AE22" i="26"/>
  <c r="Q22" i="26"/>
  <c r="R22" i="26" s="1"/>
  <c r="K22" i="26"/>
  <c r="BR28" i="26"/>
  <c r="S28" i="26"/>
  <c r="T28" i="26" s="1"/>
  <c r="CH32" i="26"/>
  <c r="U32" i="26"/>
  <c r="V32" i="26" s="1"/>
  <c r="CH36" i="26"/>
  <c r="U36" i="26"/>
  <c r="V36" i="26" s="1"/>
  <c r="AU28" i="26"/>
  <c r="N28" i="26"/>
  <c r="O28" i="26" s="1"/>
  <c r="BR8" i="26"/>
  <c r="S8" i="26"/>
  <c r="T8" i="26" s="1"/>
  <c r="CB25" i="26"/>
  <c r="S25" i="26"/>
  <c r="T25" i="26" s="1"/>
  <c r="K35" i="26"/>
  <c r="AE35" i="26"/>
  <c r="Q35" i="26"/>
  <c r="R35" i="26" s="1"/>
  <c r="Q26" i="26"/>
  <c r="R26" i="26" s="1"/>
  <c r="N9" i="26"/>
  <c r="O9" i="26" s="1"/>
  <c r="S26" i="26"/>
  <c r="T26" i="26" s="1"/>
  <c r="AE16" i="26"/>
  <c r="Q16" i="26"/>
  <c r="R16" i="26" s="1"/>
  <c r="K16" i="26"/>
  <c r="BR32" i="26"/>
  <c r="S32" i="26"/>
  <c r="T32" i="26" s="1"/>
  <c r="N15" i="26"/>
  <c r="O15" i="26" s="1"/>
  <c r="U12" i="26"/>
  <c r="V12" i="26" s="1"/>
  <c r="AU12" i="26"/>
  <c r="N12" i="26"/>
  <c r="O12" i="26" s="1"/>
  <c r="BR18" i="26"/>
  <c r="S18" i="26"/>
  <c r="T18" i="26" s="1"/>
  <c r="AE8" i="26"/>
  <c r="K8" i="26"/>
  <c r="Q8" i="26"/>
  <c r="R8" i="26" s="1"/>
  <c r="AU18" i="26"/>
  <c r="N18" i="26"/>
  <c r="O18" i="26" s="1"/>
  <c r="CH8" i="26"/>
  <c r="U8" i="26"/>
  <c r="V8" i="26" s="1"/>
  <c r="BR19" i="26"/>
  <c r="S19" i="26"/>
  <c r="T19" i="26" s="1"/>
  <c r="AU35" i="26"/>
  <c r="N35" i="26"/>
  <c r="O35" i="26" s="1"/>
  <c r="Q31" i="26"/>
  <c r="R31" i="26" s="1"/>
  <c r="AE31" i="26"/>
  <c r="K31" i="26"/>
  <c r="S27" i="26"/>
  <c r="T27" i="26" s="1"/>
  <c r="N11" i="26"/>
  <c r="O11" i="26" s="1"/>
  <c r="Q27" i="26"/>
  <c r="R27" i="26" s="1"/>
  <c r="U18" i="26"/>
  <c r="V18" i="26" s="1"/>
  <c r="AU17" i="26"/>
  <c r="N17" i="26"/>
  <c r="O17" i="26" s="1"/>
  <c r="CH30" i="26"/>
  <c r="U30" i="26"/>
  <c r="V30" i="26" s="1"/>
  <c r="AU32" i="26"/>
  <c r="N32" i="26"/>
  <c r="O32" i="26" s="1"/>
  <c r="AU33" i="26"/>
  <c r="N33" i="26"/>
  <c r="O33" i="26" s="1"/>
  <c r="BR38" i="26"/>
  <c r="S38" i="26"/>
  <c r="T38" i="26" s="1"/>
  <c r="S9" i="26"/>
  <c r="T9" i="26" s="1"/>
  <c r="BR9" i="26"/>
  <c r="K15" i="26"/>
  <c r="CH10" i="26"/>
  <c r="U10" i="26"/>
  <c r="V10" i="26" s="1"/>
  <c r="BR33" i="26"/>
  <c r="S33" i="26"/>
  <c r="T33" i="26" s="1"/>
  <c r="Q28" i="26"/>
  <c r="R28" i="26" s="1"/>
  <c r="AE28" i="26"/>
  <c r="K28" i="26"/>
  <c r="AU24" i="26"/>
  <c r="N24" i="26"/>
  <c r="O24" i="26" s="1"/>
  <c r="S36" i="26"/>
  <c r="T36" i="26" s="1"/>
  <c r="BR36" i="26"/>
  <c r="S17" i="26"/>
  <c r="T17" i="26" s="1"/>
  <c r="CH38" i="26"/>
  <c r="U38" i="26"/>
  <c r="V38" i="26" s="1"/>
  <c r="AU22" i="26"/>
  <c r="N22" i="26"/>
  <c r="O22" i="26" s="1"/>
  <c r="N13" i="26"/>
  <c r="O13" i="26" s="1"/>
  <c r="N19" i="26"/>
  <c r="O19" i="26" s="1"/>
  <c r="CE3" i="4"/>
  <c r="CD3" i="4"/>
  <c r="CC3" i="4"/>
  <c r="CB3" i="4"/>
  <c r="CA3" i="4"/>
  <c r="BZ3" i="4"/>
  <c r="BW3" i="4"/>
  <c r="BY3" i="4"/>
  <c r="BX3" i="4"/>
  <c r="H30" i="26" l="1"/>
  <c r="I30" i="26" s="1"/>
  <c r="H21" i="26"/>
  <c r="I21" i="26" s="1"/>
  <c r="H6" i="26"/>
  <c r="I6" i="26" s="1"/>
  <c r="H29" i="26"/>
  <c r="I29" i="26" s="1"/>
  <c r="H25" i="26"/>
  <c r="I25" i="26" s="1"/>
  <c r="H26" i="26"/>
  <c r="I26" i="26" s="1"/>
  <c r="H20" i="26"/>
  <c r="I20" i="26" s="1"/>
  <c r="H14" i="26"/>
  <c r="I14" i="26" s="1"/>
  <c r="H27" i="26"/>
  <c r="I27" i="26" s="1"/>
  <c r="H19" i="26"/>
  <c r="I19" i="26" s="1"/>
  <c r="L28" i="26"/>
  <c r="H28" i="26"/>
  <c r="I28" i="26" s="1"/>
  <c r="L22" i="26"/>
  <c r="H22" i="26"/>
  <c r="I22" i="26" s="1"/>
  <c r="L10" i="26"/>
  <c r="H10" i="26"/>
  <c r="I10" i="26" s="1"/>
  <c r="H31" i="26"/>
  <c r="I31" i="26" s="1"/>
  <c r="L31" i="26"/>
  <c r="L32" i="26"/>
  <c r="H32" i="26"/>
  <c r="I32" i="26" s="1"/>
  <c r="L11" i="26"/>
  <c r="H11" i="26"/>
  <c r="I11" i="26" s="1"/>
  <c r="L9" i="26"/>
  <c r="H9" i="26"/>
  <c r="I9" i="26" s="1"/>
  <c r="L18" i="26"/>
  <c r="H18" i="26"/>
  <c r="I18" i="26" s="1"/>
  <c r="L7" i="26"/>
  <c r="H7" i="26"/>
  <c r="I7" i="26" s="1"/>
  <c r="L16" i="26"/>
  <c r="H16" i="26"/>
  <c r="I16" i="26" s="1"/>
  <c r="H35" i="26"/>
  <c r="I35" i="26" s="1"/>
  <c r="L35" i="26"/>
  <c r="L34" i="26"/>
  <c r="H34" i="26"/>
  <c r="I34" i="26" s="1"/>
  <c r="L36" i="26"/>
  <c r="H36" i="26"/>
  <c r="I36" i="26" s="1"/>
  <c r="L24" i="26"/>
  <c r="H24" i="26"/>
  <c r="I24" i="26" s="1"/>
  <c r="L17" i="26"/>
  <c r="H17" i="26"/>
  <c r="I17" i="26" s="1"/>
  <c r="L8" i="26"/>
  <c r="H8" i="26"/>
  <c r="I8" i="26" s="1"/>
  <c r="L23" i="26"/>
  <c r="H23" i="26"/>
  <c r="I23" i="26" s="1"/>
  <c r="L12" i="26"/>
  <c r="H12" i="26"/>
  <c r="I12" i="26" s="1"/>
  <c r="L33" i="26"/>
  <c r="H33" i="26"/>
  <c r="I33" i="26" s="1"/>
  <c r="L39" i="26"/>
  <c r="H39" i="26"/>
  <c r="I39" i="26" s="1"/>
  <c r="L37" i="26"/>
  <c r="H37" i="26"/>
  <c r="I37" i="26" s="1"/>
  <c r="H13" i="26"/>
  <c r="I13" i="26" s="1"/>
  <c r="L15" i="26"/>
  <c r="H15" i="26"/>
  <c r="I15" i="26" s="1"/>
  <c r="L38" i="26"/>
  <c r="H38" i="26"/>
  <c r="I38" i="26" s="1"/>
  <c r="AM41" i="4"/>
  <c r="AL41" i="4"/>
  <c r="BN41" i="4"/>
  <c r="BG41" i="4"/>
  <c r="CV43" i="26"/>
  <c r="CU43" i="26"/>
  <c r="CT43" i="26"/>
  <c r="CQ48" i="26"/>
  <c r="CP48" i="26"/>
  <c r="CO48" i="26"/>
  <c r="CN48" i="26"/>
  <c r="CM48" i="26"/>
  <c r="CL48" i="26"/>
  <c r="CK48" i="26"/>
  <c r="CJ48" i="26"/>
  <c r="CI48" i="26"/>
  <c r="BY48" i="26"/>
  <c r="BX48" i="26"/>
  <c r="BW48" i="26"/>
  <c r="BV48" i="26"/>
  <c r="BU48" i="26"/>
  <c r="BT48" i="26"/>
  <c r="BS48" i="26"/>
  <c r="AS48" i="26"/>
  <c r="AR48" i="26"/>
  <c r="AQ48" i="26"/>
  <c r="AP48" i="26"/>
  <c r="AO48" i="26"/>
  <c r="AN48" i="26"/>
  <c r="AM48" i="26"/>
  <c r="AL48" i="26"/>
  <c r="AK48" i="26"/>
  <c r="AJ48" i="26"/>
  <c r="AI48" i="26"/>
  <c r="AH48" i="26"/>
  <c r="AG48" i="26"/>
  <c r="AF48" i="26"/>
  <c r="AC48" i="26"/>
  <c r="AC46" i="26"/>
  <c r="AM39" i="4"/>
  <c r="CF41" i="26" s="1"/>
  <c r="AM40" i="4"/>
  <c r="CF42" i="26" s="1"/>
  <c r="CF45" i="26"/>
  <c r="CF44" i="26"/>
  <c r="AL39" i="4"/>
  <c r="AL40" i="4"/>
  <c r="CE42" i="26" s="1"/>
  <c r="CE45" i="26"/>
  <c r="CE44" i="26"/>
  <c r="T39" i="4"/>
  <c r="CD41" i="26" s="1"/>
  <c r="T40" i="4"/>
  <c r="CD42" i="26" s="1"/>
  <c r="D5" i="26"/>
  <c r="A10" i="29" s="1"/>
  <c r="F5" i="26"/>
  <c r="BB39" i="4"/>
  <c r="BB40" i="4"/>
  <c r="BT42" i="26" s="1"/>
  <c r="BA39" i="4"/>
  <c r="BA40" i="4"/>
  <c r="AL42" i="26" s="1"/>
  <c r="AZ39" i="4"/>
  <c r="AK41" i="26" s="1"/>
  <c r="AZ40" i="4"/>
  <c r="AK42" i="26" s="1"/>
  <c r="AY39" i="4"/>
  <c r="AJ41" i="26" s="1"/>
  <c r="AY40" i="4"/>
  <c r="BT45" i="26"/>
  <c r="AL45" i="26"/>
  <c r="AK45" i="26"/>
  <c r="AJ45" i="26"/>
  <c r="BT44" i="26"/>
  <c r="AL44" i="26"/>
  <c r="AK44" i="26"/>
  <c r="AJ44" i="26"/>
  <c r="Q40" i="4"/>
  <c r="AV42" i="26" s="1"/>
  <c r="Q39" i="4"/>
  <c r="AV41" i="26" s="1"/>
  <c r="BV40" i="26"/>
  <c r="U39" i="4"/>
  <c r="U40" i="4"/>
  <c r="S39" i="4"/>
  <c r="S40" i="4"/>
  <c r="CC42" i="26" s="1"/>
  <c r="R39" i="4"/>
  <c r="AW41" i="26" s="1"/>
  <c r="R40" i="4"/>
  <c r="AW42" i="26" s="1"/>
  <c r="AX45" i="26"/>
  <c r="AY45" i="26"/>
  <c r="CC45" i="26"/>
  <c r="AX44" i="26"/>
  <c r="AY44" i="26"/>
  <c r="CC44" i="26"/>
  <c r="V40" i="4"/>
  <c r="V39" i="4"/>
  <c r="AY41" i="26" s="1"/>
  <c r="AE39" i="4"/>
  <c r="BG41" i="26" s="1"/>
  <c r="AE40" i="4"/>
  <c r="BG42" i="26" s="1"/>
  <c r="AD39" i="4"/>
  <c r="BF41" i="26" s="1"/>
  <c r="AD40" i="4"/>
  <c r="BF42" i="26" s="1"/>
  <c r="AC39" i="4"/>
  <c r="BE41" i="26" s="1"/>
  <c r="AC40" i="4"/>
  <c r="AB39" i="4"/>
  <c r="AB40" i="4"/>
  <c r="BD42" i="26" s="1"/>
  <c r="BG45" i="26"/>
  <c r="BF45" i="26"/>
  <c r="BE45" i="26"/>
  <c r="BD45" i="26"/>
  <c r="BG44" i="26"/>
  <c r="BF44" i="26"/>
  <c r="BE44" i="26"/>
  <c r="BD44" i="26"/>
  <c r="AA39" i="4"/>
  <c r="AA40" i="4"/>
  <c r="AC42" i="26" s="1"/>
  <c r="Z39" i="4"/>
  <c r="Z40" i="4"/>
  <c r="BC42" i="26" s="1"/>
  <c r="Y39" i="4"/>
  <c r="Y40" i="4"/>
  <c r="BB42" i="26" s="1"/>
  <c r="X39" i="4"/>
  <c r="X40" i="4"/>
  <c r="BA42" i="26" s="1"/>
  <c r="W39" i="4"/>
  <c r="W40" i="4"/>
  <c r="AZ42" i="26" s="1"/>
  <c r="AC45" i="26"/>
  <c r="BC45" i="26"/>
  <c r="BB45" i="26"/>
  <c r="BA45" i="26"/>
  <c r="AZ45" i="26"/>
  <c r="AC44" i="26"/>
  <c r="BC44" i="26"/>
  <c r="BB44" i="26"/>
  <c r="BA44" i="26"/>
  <c r="AZ44" i="26"/>
  <c r="AB48" i="26"/>
  <c r="P39" i="4"/>
  <c r="P40" i="4"/>
  <c r="AB42" i="26" s="1"/>
  <c r="AB45" i="26"/>
  <c r="AB44" i="26"/>
  <c r="AA48" i="26"/>
  <c r="Z48" i="26"/>
  <c r="O39" i="4"/>
  <c r="O40" i="4"/>
  <c r="AA42" i="26" s="1"/>
  <c r="N39" i="4"/>
  <c r="Z41" i="26" s="1"/>
  <c r="N40" i="4"/>
  <c r="AA45" i="26"/>
  <c r="Z45" i="26"/>
  <c r="AA44" i="26"/>
  <c r="Z44" i="26"/>
  <c r="BO44" i="26"/>
  <c r="BP44" i="26"/>
  <c r="CI44" i="26"/>
  <c r="CJ44" i="26"/>
  <c r="CK44" i="26"/>
  <c r="BS44" i="26"/>
  <c r="AF44" i="26"/>
  <c r="AG44" i="26"/>
  <c r="AH44" i="26"/>
  <c r="AI44" i="26"/>
  <c r="AM44" i="26"/>
  <c r="AN44" i="26"/>
  <c r="AO44" i="26"/>
  <c r="AP44" i="26"/>
  <c r="BU39" i="4"/>
  <c r="BZ41" i="26" s="1"/>
  <c r="BU40" i="4"/>
  <c r="BZ42" i="26" s="1"/>
  <c r="BT39" i="4"/>
  <c r="BY41" i="26" s="1"/>
  <c r="BT40" i="4"/>
  <c r="BY42" i="26" s="1"/>
  <c r="BS39" i="4"/>
  <c r="BS40" i="4"/>
  <c r="CQ42" i="26" s="1"/>
  <c r="BR39" i="4"/>
  <c r="BR40" i="4"/>
  <c r="CP42" i="26" s="1"/>
  <c r="BQ39" i="4"/>
  <c r="CO41" i="26" s="1"/>
  <c r="BQ40" i="4"/>
  <c r="CO42" i="26" s="1"/>
  <c r="BP39" i="4"/>
  <c r="BX41" i="26" s="1"/>
  <c r="BP40" i="4"/>
  <c r="BX42" i="26" s="1"/>
  <c r="BO39" i="4"/>
  <c r="BO40" i="4"/>
  <c r="BW42" i="26" s="1"/>
  <c r="BN39" i="4"/>
  <c r="BN40" i="4"/>
  <c r="CN42" i="26" s="1"/>
  <c r="BM39" i="4"/>
  <c r="CM41" i="26" s="1"/>
  <c r="BM40" i="4"/>
  <c r="CM42" i="26" s="1"/>
  <c r="BL39" i="4"/>
  <c r="CL41" i="26" s="1"/>
  <c r="BL40" i="4"/>
  <c r="CL42" i="26" s="1"/>
  <c r="BY45" i="26"/>
  <c r="CQ45" i="26"/>
  <c r="CP45" i="26"/>
  <c r="CO45" i="26"/>
  <c r="BX45" i="26"/>
  <c r="BW45" i="26"/>
  <c r="CN45" i="26"/>
  <c r="CM45" i="26"/>
  <c r="CL45" i="26"/>
  <c r="BY44" i="26"/>
  <c r="CQ44" i="26"/>
  <c r="CP44" i="26"/>
  <c r="CO44" i="26"/>
  <c r="BX44" i="26"/>
  <c r="BW44" i="26"/>
  <c r="CN44" i="26"/>
  <c r="CM44" i="26"/>
  <c r="CL44" i="26"/>
  <c r="BK39" i="4"/>
  <c r="AS41" i="26" s="1"/>
  <c r="BK40" i="4"/>
  <c r="AS42" i="26" s="1"/>
  <c r="BJ39" i="4"/>
  <c r="BJ40" i="4"/>
  <c r="AR42" i="26" s="1"/>
  <c r="BI39" i="4"/>
  <c r="BV41" i="26" s="1"/>
  <c r="BI40" i="4"/>
  <c r="BV42" i="26" s="1"/>
  <c r="BH39" i="4"/>
  <c r="BU41" i="26" s="1"/>
  <c r="BH40" i="4"/>
  <c r="BU42" i="26" s="1"/>
  <c r="BG39" i="4"/>
  <c r="AQ41" i="26" s="1"/>
  <c r="BG40" i="4"/>
  <c r="AQ42" i="26" s="1"/>
  <c r="BF39" i="4"/>
  <c r="BF40" i="4"/>
  <c r="AP42" i="26" s="1"/>
  <c r="BE39" i="4"/>
  <c r="BE40" i="4"/>
  <c r="AO42" i="26" s="1"/>
  <c r="BD39" i="4"/>
  <c r="AN41" i="26" s="1"/>
  <c r="BD40" i="4"/>
  <c r="AN42" i="26" s="1"/>
  <c r="BC39" i="4"/>
  <c r="AM41" i="26" s="1"/>
  <c r="BC40" i="4"/>
  <c r="AM42" i="26" s="1"/>
  <c r="AS45" i="26"/>
  <c r="AR45" i="26"/>
  <c r="BV45" i="26"/>
  <c r="BU45" i="26"/>
  <c r="AQ45" i="26"/>
  <c r="AP45" i="26"/>
  <c r="AO45" i="26"/>
  <c r="AN45" i="26"/>
  <c r="AM45" i="26"/>
  <c r="AS44" i="26"/>
  <c r="AR44" i="26"/>
  <c r="BV44" i="26"/>
  <c r="BU44" i="26"/>
  <c r="AQ44" i="26"/>
  <c r="AX39" i="4"/>
  <c r="AX40" i="4"/>
  <c r="AI42" i="26" s="1"/>
  <c r="AW39" i="4"/>
  <c r="AH41" i="26" s="1"/>
  <c r="AW40" i="4"/>
  <c r="AH42" i="26" s="1"/>
  <c r="AV39" i="4"/>
  <c r="AV40" i="4"/>
  <c r="AG42" i="26" s="1"/>
  <c r="AU39" i="4"/>
  <c r="AU40" i="4"/>
  <c r="AF42" i="26" s="1"/>
  <c r="AT39" i="4"/>
  <c r="AT40" i="4"/>
  <c r="BS42" i="26" s="1"/>
  <c r="AS39" i="4"/>
  <c r="AS40" i="4"/>
  <c r="CK42" i="26" s="1"/>
  <c r="AR39" i="4"/>
  <c r="AR40" i="4"/>
  <c r="CJ42" i="26" s="1"/>
  <c r="AQ39" i="4"/>
  <c r="AQ40" i="4"/>
  <c r="CI42" i="26" s="1"/>
  <c r="AP39" i="4"/>
  <c r="BP41" i="26" s="1"/>
  <c r="AP40" i="4"/>
  <c r="BP42" i="26" s="1"/>
  <c r="AO39" i="4"/>
  <c r="BO41" i="26" s="1"/>
  <c r="AO40" i="4"/>
  <c r="BO42" i="26" s="1"/>
  <c r="AN39" i="4"/>
  <c r="BN41" i="26" s="1"/>
  <c r="AN40" i="4"/>
  <c r="BN42" i="26" s="1"/>
  <c r="AK39" i="4"/>
  <c r="BM41" i="26" s="1"/>
  <c r="AK40" i="4"/>
  <c r="AJ39" i="4"/>
  <c r="AJ40" i="4"/>
  <c r="BL42" i="26" s="1"/>
  <c r="AI39" i="4"/>
  <c r="AI40" i="4"/>
  <c r="BK42" i="26" s="1"/>
  <c r="AH39" i="4"/>
  <c r="AH40" i="4"/>
  <c r="BJ42" i="26" s="1"/>
  <c r="AG39" i="4"/>
  <c r="BI41" i="26" s="1"/>
  <c r="AG40" i="4"/>
  <c r="BI42" i="26" s="1"/>
  <c r="AF39" i="4"/>
  <c r="BH41" i="26" s="1"/>
  <c r="AF40" i="4"/>
  <c r="BH42" i="26" s="1"/>
  <c r="M39" i="4"/>
  <c r="M40" i="4"/>
  <c r="Y42" i="26" s="1"/>
  <c r="L39" i="4"/>
  <c r="X41" i="26" s="1"/>
  <c r="L40" i="4"/>
  <c r="X42" i="26" s="1"/>
  <c r="AI45" i="26"/>
  <c r="AH45" i="26"/>
  <c r="AG45" i="26"/>
  <c r="BS45" i="26"/>
  <c r="CK45" i="26"/>
  <c r="CJ45" i="26"/>
  <c r="BP45" i="26"/>
  <c r="BO45" i="26"/>
  <c r="BN45" i="26"/>
  <c r="BM45" i="26"/>
  <c r="BL45" i="26"/>
  <c r="BK45" i="26"/>
  <c r="BJ45" i="26"/>
  <c r="BI45" i="26"/>
  <c r="BH45" i="26"/>
  <c r="BN44" i="26"/>
  <c r="BM44" i="26"/>
  <c r="BL44" i="26"/>
  <c r="BK44" i="26"/>
  <c r="BJ44" i="26"/>
  <c r="BI44" i="26"/>
  <c r="BH44" i="26"/>
  <c r="Y45" i="26"/>
  <c r="L43" i="4"/>
  <c r="X45" i="26" s="1"/>
  <c r="Y44" i="26"/>
  <c r="X44" i="26"/>
  <c r="Y48" i="26"/>
  <c r="X48" i="26"/>
  <c r="B6" i="26"/>
  <c r="B5" i="26"/>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6" i="4"/>
  <c r="D37"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6" i="4"/>
  <c r="C37" i="4"/>
  <c r="D3" i="4"/>
  <c r="C3" i="4"/>
  <c r="B1" i="26"/>
  <c r="B3" i="26"/>
  <c r="AL45" i="4" l="1"/>
  <c r="CN43" i="26"/>
  <c r="CE43" i="26"/>
  <c r="AQ43" i="26"/>
  <c r="CF43" i="26"/>
  <c r="CK41" i="26"/>
  <c r="AA41" i="26"/>
  <c r="BB41" i="26"/>
  <c r="BL41" i="26"/>
  <c r="BS41" i="26"/>
  <c r="CE41" i="26"/>
  <c r="BC41" i="26"/>
  <c r="BD41" i="26"/>
  <c r="CI41" i="26"/>
  <c r="AZ41" i="26"/>
  <c r="AC41" i="26"/>
  <c r="CJ41" i="26"/>
  <c r="AG41" i="26"/>
  <c r="AX45" i="4"/>
  <c r="B40" i="28" s="1"/>
  <c r="BA5" i="26"/>
  <c r="AZ5" i="26"/>
  <c r="CF5" i="26"/>
  <c r="BB5" i="26"/>
  <c r="AS5" i="26"/>
  <c r="CE5" i="26"/>
  <c r="BZ5" i="26"/>
  <c r="C1357" i="29"/>
  <c r="G1357" i="29" s="1"/>
  <c r="AH45" i="4"/>
  <c r="B24" i="28" s="1"/>
  <c r="Q45" i="4"/>
  <c r="B7" i="28" s="1"/>
  <c r="AG5" i="26"/>
  <c r="CC5" i="26"/>
  <c r="Z5" i="26"/>
  <c r="X5" i="26"/>
  <c r="AQ5" i="26"/>
  <c r="AP5" i="26"/>
  <c r="AB5" i="26"/>
  <c r="AM5" i="26"/>
  <c r="AA5" i="26"/>
  <c r="AK5" i="26"/>
  <c r="M45" i="4"/>
  <c r="B3" i="28" s="1"/>
  <c r="O45" i="4"/>
  <c r="B5" i="28" s="1"/>
  <c r="BA45" i="4"/>
  <c r="B43" i="28" s="1"/>
  <c r="AC45" i="4"/>
  <c r="B19" i="28" s="1"/>
  <c r="R45" i="4"/>
  <c r="B8" i="28" s="1"/>
  <c r="BX5" i="26"/>
  <c r="BT5" i="26"/>
  <c r="AX5" i="26"/>
  <c r="BN5" i="26"/>
  <c r="BP5" i="26"/>
  <c r="BI5" i="26"/>
  <c r="AV45" i="4"/>
  <c r="B38" i="28" s="1"/>
  <c r="BB45" i="4"/>
  <c r="B44" i="28" s="1"/>
  <c r="T45" i="4"/>
  <c r="B10" i="28" s="1"/>
  <c r="BU45" i="4"/>
  <c r="B63" i="28" s="1"/>
  <c r="AO5" i="26"/>
  <c r="AI45" i="4"/>
  <c r="B25" i="28" s="1"/>
  <c r="AL5" i="26"/>
  <c r="AG45" i="4"/>
  <c r="B23" i="28" s="1"/>
  <c r="BC45" i="4"/>
  <c r="B45" i="28" s="1"/>
  <c r="BF45" i="4"/>
  <c r="B48" i="28" s="1"/>
  <c r="BL45" i="4"/>
  <c r="B54" i="28" s="1"/>
  <c r="AB45" i="4"/>
  <c r="B18" i="28" s="1"/>
  <c r="AK45" i="4"/>
  <c r="B27" i="28" s="1"/>
  <c r="BK45" i="4"/>
  <c r="B53" i="28" s="1"/>
  <c r="AM45" i="4"/>
  <c r="BN45" i="4"/>
  <c r="CN41" i="26"/>
  <c r="P45" i="4"/>
  <c r="B6" i="28" s="1"/>
  <c r="AB41" i="26"/>
  <c r="X45" i="4"/>
  <c r="B14" i="28" s="1"/>
  <c r="BA41" i="26"/>
  <c r="AU45" i="4"/>
  <c r="B37" i="28" s="1"/>
  <c r="BJ45" i="4"/>
  <c r="B52" i="28" s="1"/>
  <c r="BR45" i="4"/>
  <c r="B60" i="28" s="1"/>
  <c r="BL47" i="4"/>
  <c r="U45" i="4"/>
  <c r="B11" i="28" s="1"/>
  <c r="AS45" i="4"/>
  <c r="B35" i="28" s="1"/>
  <c r="BH45" i="4"/>
  <c r="B50" i="28" s="1"/>
  <c r="BS45" i="4"/>
  <c r="B61" i="28" s="1"/>
  <c r="N45" i="4"/>
  <c r="B4" i="28" s="1"/>
  <c r="Z45" i="4"/>
  <c r="B16" i="28" s="1"/>
  <c r="BT45" i="4"/>
  <c r="B62" i="28" s="1"/>
  <c r="BO45" i="4"/>
  <c r="B57" i="28" s="1"/>
  <c r="BW41" i="26"/>
  <c r="BQ45" i="4"/>
  <c r="B59" i="28" s="1"/>
  <c r="AJ42" i="26"/>
  <c r="AY45" i="4"/>
  <c r="B41" i="28" s="1"/>
  <c r="Y41" i="26"/>
  <c r="AQ45" i="4"/>
  <c r="B33" i="28" s="1"/>
  <c r="BE45" i="4"/>
  <c r="B47" i="28" s="1"/>
  <c r="AO41" i="26"/>
  <c r="AN45" i="4"/>
  <c r="B30" i="28" s="1"/>
  <c r="AZ45" i="4"/>
  <c r="B42" i="28" s="1"/>
  <c r="S45" i="4"/>
  <c r="B9" i="28" s="1"/>
  <c r="V45" i="4"/>
  <c r="B12" i="28" s="1"/>
  <c r="AD45" i="4"/>
  <c r="B20" i="28" s="1"/>
  <c r="AL41" i="26"/>
  <c r="AP41" i="26"/>
  <c r="BJ41" i="26"/>
  <c r="BE42" i="26"/>
  <c r="BM42" i="26"/>
  <c r="AJ45" i="4"/>
  <c r="B26" i="28" s="1"/>
  <c r="Z42" i="26"/>
  <c r="BF5" i="26"/>
  <c r="BK41" i="26"/>
  <c r="AX42" i="26"/>
  <c r="CP41" i="26"/>
  <c r="CC41" i="26"/>
  <c r="AO45" i="4"/>
  <c r="B31" i="28" s="1"/>
  <c r="AT45" i="4"/>
  <c r="B36" i="28" s="1"/>
  <c r="BI45" i="4"/>
  <c r="B51" i="28" s="1"/>
  <c r="AE45" i="4"/>
  <c r="B21" i="28" s="1"/>
  <c r="BH5" i="26"/>
  <c r="AF41" i="26"/>
  <c r="AY42" i="26"/>
  <c r="CQ41" i="26"/>
  <c r="AR41" i="26"/>
  <c r="AR45" i="4"/>
  <c r="B34" i="28" s="1"/>
  <c r="AW45" i="4"/>
  <c r="B39" i="28" s="1"/>
  <c r="BD45" i="4"/>
  <c r="B46" i="28" s="1"/>
  <c r="BM45" i="4"/>
  <c r="B55" i="28" s="1"/>
  <c r="BG45" i="4"/>
  <c r="BP45" i="4"/>
  <c r="B58" i="28" s="1"/>
  <c r="Y45" i="4"/>
  <c r="B15" i="28" s="1"/>
  <c r="AA45" i="4"/>
  <c r="B17" i="28" s="1"/>
  <c r="AX41" i="26"/>
  <c r="BT41" i="26"/>
  <c r="AI5" i="26"/>
  <c r="CP5" i="26"/>
  <c r="AI41" i="26"/>
  <c r="CI45" i="26"/>
  <c r="AF45" i="4"/>
  <c r="B22" i="28" s="1"/>
  <c r="AP45" i="4"/>
  <c r="B32" i="28" s="1"/>
  <c r="W45" i="4"/>
  <c r="B13" i="28" s="1"/>
  <c r="AH5" i="26"/>
  <c r="CN5" i="26"/>
  <c r="BV5" i="26"/>
  <c r="CL5" i="26"/>
  <c r="BJ5" i="26"/>
  <c r="L45" i="4"/>
  <c r="AC5" i="26"/>
  <c r="AN5" i="26"/>
  <c r="AF5" i="26"/>
  <c r="BU5" i="26"/>
  <c r="CK5" i="26"/>
  <c r="BC5" i="26"/>
  <c r="BK5" i="26"/>
  <c r="AV5" i="26"/>
  <c r="CJ5" i="26"/>
  <c r="BD5" i="26"/>
  <c r="BL5" i="26"/>
  <c r="AW5" i="26"/>
  <c r="CD5" i="26"/>
  <c r="BS5" i="26"/>
  <c r="CQ5" i="26"/>
  <c r="CI5" i="26"/>
  <c r="BE5" i="26"/>
  <c r="BM5" i="26"/>
  <c r="Y5" i="26"/>
  <c r="AR5" i="26"/>
  <c r="AJ5" i="26"/>
  <c r="BY5" i="26"/>
  <c r="CO5" i="26"/>
  <c r="AY5" i="26"/>
  <c r="BG5" i="26"/>
  <c r="BO5" i="26"/>
  <c r="BW5" i="26"/>
  <c r="CM5" i="26"/>
  <c r="G77" i="31" l="1"/>
  <c r="B49" i="28"/>
  <c r="G135" i="31"/>
  <c r="B56" i="28"/>
  <c r="G125" i="31"/>
  <c r="B29" i="28"/>
  <c r="G123" i="31"/>
  <c r="B28" i="28"/>
  <c r="CE47" i="26"/>
  <c r="G122" i="31"/>
  <c r="H122" i="31"/>
  <c r="H86" i="31"/>
  <c r="G86" i="31"/>
  <c r="AX47" i="26"/>
  <c r="H91" i="31"/>
  <c r="BC47" i="26"/>
  <c r="G91" i="31"/>
  <c r="G59" i="31"/>
  <c r="H59" i="31"/>
  <c r="AA47" i="26"/>
  <c r="Z47" i="26"/>
  <c r="H58" i="31"/>
  <c r="G58" i="31"/>
  <c r="H57" i="31"/>
  <c r="G57" i="31"/>
  <c r="Y47" i="26"/>
  <c r="AY47" i="26"/>
  <c r="H87" i="31"/>
  <c r="G87" i="31"/>
  <c r="H88" i="31"/>
  <c r="G88" i="31"/>
  <c r="AZ47" i="26"/>
  <c r="H120" i="31"/>
  <c r="G120" i="31"/>
  <c r="CC47" i="26"/>
  <c r="BA47" i="26"/>
  <c r="G89" i="31"/>
  <c r="H89" i="31"/>
  <c r="H121" i="31"/>
  <c r="CD47" i="26"/>
  <c r="G121" i="31"/>
  <c r="H84" i="31"/>
  <c r="AV47" i="26"/>
  <c r="H135" i="31"/>
  <c r="G84" i="31"/>
  <c r="H90" i="31"/>
  <c r="BB47" i="26"/>
  <c r="G90" i="31"/>
  <c r="H60" i="31"/>
  <c r="G60" i="31"/>
  <c r="AB47" i="26"/>
  <c r="H56" i="31"/>
  <c r="G56" i="31"/>
  <c r="X47" i="26"/>
  <c r="H85" i="31"/>
  <c r="G85" i="31"/>
  <c r="AW47" i="26"/>
  <c r="BY47" i="26"/>
  <c r="G114" i="31"/>
  <c r="H114" i="31"/>
  <c r="H97" i="31"/>
  <c r="G97" i="31"/>
  <c r="BI47" i="26"/>
  <c r="H133" i="31"/>
  <c r="G133" i="31"/>
  <c r="CM47" i="26"/>
  <c r="H129" i="31"/>
  <c r="G129" i="31"/>
  <c r="CI47" i="26"/>
  <c r="H124" i="31"/>
  <c r="CF47" i="26"/>
  <c r="G124" i="31"/>
  <c r="AN47" i="26"/>
  <c r="G73" i="31"/>
  <c r="H95" i="31"/>
  <c r="G95" i="31"/>
  <c r="BG47" i="26"/>
  <c r="G94" i="31"/>
  <c r="H94" i="31"/>
  <c r="BF47" i="26"/>
  <c r="H65" i="31"/>
  <c r="G65" i="31"/>
  <c r="AF47" i="26"/>
  <c r="H79" i="31"/>
  <c r="G79" i="31"/>
  <c r="AS47" i="26"/>
  <c r="BK47" i="26"/>
  <c r="H99" i="31"/>
  <c r="G99" i="31"/>
  <c r="G67" i="31"/>
  <c r="AH47" i="26"/>
  <c r="H111" i="31"/>
  <c r="G111" i="31"/>
  <c r="BV47" i="26"/>
  <c r="G69" i="31"/>
  <c r="AJ47" i="26"/>
  <c r="H138" i="31"/>
  <c r="G138" i="31"/>
  <c r="CQ47" i="26"/>
  <c r="H101" i="31"/>
  <c r="G101" i="31"/>
  <c r="BM47" i="26"/>
  <c r="G76" i="31"/>
  <c r="AQ47" i="26"/>
  <c r="H137" i="31"/>
  <c r="G137" i="31"/>
  <c r="CP47" i="26"/>
  <c r="G130" i="31"/>
  <c r="CJ47" i="26"/>
  <c r="H130" i="31"/>
  <c r="G134" i="31"/>
  <c r="CN47" i="26"/>
  <c r="H134" i="31"/>
  <c r="G78" i="31"/>
  <c r="AR47" i="26"/>
  <c r="H78" i="31"/>
  <c r="G108" i="31"/>
  <c r="BS47" i="26"/>
  <c r="H108" i="31"/>
  <c r="BL47" i="26"/>
  <c r="G100" i="31"/>
  <c r="H100" i="31"/>
  <c r="H110" i="31"/>
  <c r="G110" i="31"/>
  <c r="BU47" i="26"/>
  <c r="BD47" i="26"/>
  <c r="H92" i="31"/>
  <c r="G92" i="31"/>
  <c r="H115" i="31"/>
  <c r="BZ47" i="26"/>
  <c r="G115" i="31"/>
  <c r="H104" i="31"/>
  <c r="G104" i="31"/>
  <c r="BP47" i="26"/>
  <c r="G61" i="31"/>
  <c r="AC47" i="26"/>
  <c r="H61" i="31"/>
  <c r="H103" i="31"/>
  <c r="G103" i="31"/>
  <c r="BO47" i="26"/>
  <c r="G70" i="31"/>
  <c r="AK47" i="26"/>
  <c r="H136" i="31"/>
  <c r="G136" i="31"/>
  <c r="CO47" i="26"/>
  <c r="CK47" i="26"/>
  <c r="H131" i="31"/>
  <c r="G131" i="31"/>
  <c r="CL47" i="26"/>
  <c r="H132" i="31"/>
  <c r="G132" i="31"/>
  <c r="G96" i="31"/>
  <c r="H96" i="31"/>
  <c r="BH47" i="26"/>
  <c r="G102" i="31"/>
  <c r="H102" i="31"/>
  <c r="BN47" i="26"/>
  <c r="H109" i="31"/>
  <c r="G109" i="31"/>
  <c r="BT47" i="26"/>
  <c r="BJ47" i="26"/>
  <c r="H98" i="31"/>
  <c r="G98" i="31"/>
  <c r="G75" i="31"/>
  <c r="AP47" i="26"/>
  <c r="BX47" i="26"/>
  <c r="H113" i="31"/>
  <c r="G113" i="31"/>
  <c r="G112" i="31"/>
  <c r="BW47" i="26"/>
  <c r="H112" i="31"/>
  <c r="G72" i="31"/>
  <c r="AM47" i="26"/>
  <c r="G66" i="31"/>
  <c r="AG47" i="26"/>
  <c r="H93" i="31"/>
  <c r="G93" i="31"/>
  <c r="BE47" i="26"/>
  <c r="G68" i="31"/>
  <c r="AI47" i="26"/>
  <c r="AO47" i="26"/>
  <c r="G74" i="31"/>
  <c r="G71" i="31"/>
  <c r="AL47" i="26"/>
  <c r="B2" i="28"/>
  <c r="C1185" i="29"/>
  <c r="G1185" i="29" s="1"/>
  <c r="C718" i="29"/>
  <c r="C1306" i="29"/>
  <c r="G1306" i="29" s="1"/>
  <c r="C985" i="29"/>
  <c r="G985" i="29" s="1"/>
  <c r="C65" i="29"/>
  <c r="C72" i="29"/>
  <c r="C197" i="29"/>
  <c r="C1106" i="29"/>
  <c r="G1106" i="29" s="1"/>
  <c r="C426" i="29"/>
  <c r="C346" i="29"/>
  <c r="C1266" i="29"/>
  <c r="G1266" i="29" s="1"/>
  <c r="C1237" i="29"/>
  <c r="G1237" i="29" s="1"/>
  <c r="C912" i="29"/>
  <c r="C598" i="29"/>
  <c r="C198" i="29"/>
  <c r="C826" i="29"/>
  <c r="C512" i="29"/>
  <c r="C71" i="29"/>
  <c r="C152" i="29"/>
  <c r="C957" i="29"/>
  <c r="C838" i="29"/>
  <c r="C1317" i="29"/>
  <c r="G1317" i="29" s="1"/>
  <c r="C871" i="29"/>
  <c r="C597" i="29"/>
  <c r="C1112" i="29"/>
  <c r="G1112" i="29" s="1"/>
  <c r="C1386" i="29"/>
  <c r="G1386" i="29" s="1"/>
  <c r="C265" i="29"/>
  <c r="C185" i="29"/>
  <c r="C277" i="29"/>
  <c r="C397" i="29"/>
  <c r="C157" i="29"/>
  <c r="C1111" i="29"/>
  <c r="G1111" i="29" s="1"/>
  <c r="C786" i="29"/>
  <c r="C465" i="29"/>
  <c r="C477" i="29"/>
  <c r="C1397" i="29"/>
  <c r="G1397" i="29" s="1"/>
  <c r="C1078" i="29"/>
  <c r="G1078" i="29" s="1"/>
  <c r="C746" i="29"/>
  <c r="G746" i="29" s="1"/>
  <c r="C431" i="29"/>
  <c r="C1352" i="29"/>
  <c r="G1352" i="29" s="1"/>
  <c r="C391" i="29"/>
  <c r="C385" i="29"/>
  <c r="C1311" i="29"/>
  <c r="G1311" i="29" s="1"/>
  <c r="C998" i="29"/>
  <c r="G998" i="29" s="1"/>
  <c r="C557" i="29"/>
  <c r="C952" i="29"/>
  <c r="C625" i="29"/>
  <c r="C306" i="29"/>
  <c r="C911" i="29"/>
  <c r="C238" i="29"/>
  <c r="C1186" i="29"/>
  <c r="G1186" i="29" s="1"/>
  <c r="C192" i="29"/>
  <c r="C705" i="29"/>
  <c r="C711" i="29"/>
  <c r="C712" i="29"/>
  <c r="C158" i="29"/>
  <c r="C1117" i="29"/>
  <c r="G1117" i="29" s="1"/>
  <c r="C791" i="29"/>
  <c r="C466" i="29"/>
  <c r="C1066" i="29"/>
  <c r="G1066" i="29" s="1"/>
  <c r="C1077" i="29"/>
  <c r="G1077" i="29" s="1"/>
  <c r="C757" i="29"/>
  <c r="C1312" i="29"/>
  <c r="G1312" i="29" s="1"/>
  <c r="C671" i="29"/>
  <c r="C945" i="29"/>
  <c r="C631" i="29"/>
  <c r="C312" i="29"/>
  <c r="C865" i="29"/>
  <c r="C918" i="29"/>
  <c r="C586" i="29"/>
  <c r="C186" i="29"/>
  <c r="C837" i="29"/>
  <c r="C505" i="29"/>
  <c r="C66" i="29"/>
  <c r="C717" i="29"/>
  <c r="C231" i="29"/>
  <c r="C1026" i="29"/>
  <c r="G1026" i="29" s="1"/>
  <c r="C145" i="29"/>
  <c r="C1118" i="29"/>
  <c r="G1118" i="29" s="1"/>
  <c r="C1385" i="29"/>
  <c r="G1385" i="29" s="1"/>
  <c r="C1391" i="29"/>
  <c r="G1391" i="29" s="1"/>
  <c r="C432" i="29"/>
  <c r="C1358" i="29"/>
  <c r="G1358" i="29" s="1"/>
  <c r="C1345" i="29"/>
  <c r="G1345" i="29" s="1"/>
  <c r="C386" i="29"/>
  <c r="C986" i="29"/>
  <c r="G986" i="29" s="1"/>
  <c r="C992" i="29"/>
  <c r="G992" i="29" s="1"/>
  <c r="C997" i="29"/>
  <c r="G997" i="29" s="1"/>
  <c r="C345" i="29"/>
  <c r="C545" i="29"/>
  <c r="C551" i="29"/>
  <c r="C1272" i="29"/>
  <c r="G1272" i="29" s="1"/>
  <c r="C317" i="29"/>
  <c r="C877" i="29"/>
  <c r="C866" i="29"/>
  <c r="C1225" i="29"/>
  <c r="G1225" i="29" s="1"/>
  <c r="C1231" i="29"/>
  <c r="G1231" i="29" s="1"/>
  <c r="C905" i="29"/>
  <c r="C226" i="29"/>
  <c r="C232" i="29"/>
  <c r="C1191" i="29"/>
  <c r="G1191" i="29" s="1"/>
  <c r="C825" i="29"/>
  <c r="C518" i="29"/>
  <c r="C78" i="29"/>
  <c r="C1025" i="29"/>
  <c r="G1025" i="29" s="1"/>
  <c r="C398" i="29"/>
  <c r="C1072" i="29"/>
  <c r="G1072" i="29" s="1"/>
  <c r="C1038" i="29"/>
  <c r="G1038" i="29" s="1"/>
  <c r="C797" i="29"/>
  <c r="C792" i="29"/>
  <c r="C798" i="29"/>
  <c r="C1392" i="29"/>
  <c r="G1392" i="29" s="1"/>
  <c r="C1071" i="29"/>
  <c r="G1071" i="29" s="1"/>
  <c r="C1065" i="29"/>
  <c r="G1065" i="29" s="1"/>
  <c r="C1346" i="29"/>
  <c r="G1346" i="29" s="1"/>
  <c r="C392" i="29"/>
  <c r="C351" i="29"/>
  <c r="C546" i="29"/>
  <c r="C1277" i="29"/>
  <c r="G1277" i="29" s="1"/>
  <c r="C946" i="29"/>
  <c r="C311" i="29"/>
  <c r="C917" i="29"/>
  <c r="C906" i="29"/>
  <c r="C1192" i="29"/>
  <c r="G1192" i="29" s="1"/>
  <c r="C105" i="29"/>
  <c r="C112" i="29"/>
  <c r="C191" i="29"/>
  <c r="C832" i="29"/>
  <c r="C506" i="29"/>
  <c r="C77" i="29"/>
  <c r="C638" i="29"/>
  <c r="C318" i="29"/>
  <c r="C111" i="29"/>
  <c r="C151" i="29"/>
  <c r="C146" i="29"/>
  <c r="C752" i="29"/>
  <c r="C751" i="29"/>
  <c r="C1351" i="29"/>
  <c r="G1351" i="29" s="1"/>
  <c r="C1318" i="29"/>
  <c r="G1318" i="29" s="1"/>
  <c r="C672" i="29"/>
  <c r="C677" i="29"/>
  <c r="C678" i="29"/>
  <c r="C357" i="29"/>
  <c r="C1278" i="29"/>
  <c r="G1278" i="29" s="1"/>
  <c r="C951" i="29"/>
  <c r="C637" i="29"/>
  <c r="C1232" i="29"/>
  <c r="G1232" i="29" s="1"/>
  <c r="C271" i="29"/>
  <c r="C278" i="29"/>
  <c r="C225" i="29"/>
  <c r="C117" i="29"/>
  <c r="C106" i="29"/>
  <c r="C1158" i="29"/>
  <c r="G1158" i="29" s="1"/>
  <c r="C1157" i="29"/>
  <c r="G1157" i="29" s="1"/>
  <c r="C511" i="29"/>
  <c r="C1032" i="29"/>
  <c r="G1032" i="29" s="1"/>
  <c r="C1031" i="29"/>
  <c r="G1031" i="29" s="1"/>
  <c r="C706" i="29"/>
  <c r="C478" i="29"/>
  <c r="C745" i="29"/>
  <c r="C1271" i="29"/>
  <c r="G1271" i="29" s="1"/>
  <c r="C958" i="29"/>
  <c r="G958" i="29" s="1"/>
  <c r="C626" i="29"/>
  <c r="C878" i="29"/>
  <c r="C585" i="29"/>
  <c r="C118" i="29"/>
  <c r="C1146" i="29"/>
  <c r="G1146" i="29" s="1"/>
  <c r="C1398" i="29"/>
  <c r="G1398" i="29" s="1"/>
  <c r="C438" i="29"/>
  <c r="C425" i="29"/>
  <c r="C991" i="29"/>
  <c r="G991" i="29" s="1"/>
  <c r="C665" i="29"/>
  <c r="C352" i="29"/>
  <c r="C552" i="29"/>
  <c r="C632" i="29"/>
  <c r="C305" i="29"/>
  <c r="C872" i="29"/>
  <c r="C1238" i="29"/>
  <c r="G1238" i="29" s="1"/>
  <c r="C591" i="29"/>
  <c r="C266" i="29"/>
  <c r="C237" i="29"/>
  <c r="C1197" i="29"/>
  <c r="G1197" i="29" s="1"/>
  <c r="C1198" i="29"/>
  <c r="G1198" i="29" s="1"/>
  <c r="C1152" i="29"/>
  <c r="G1152" i="29" s="1"/>
  <c r="C831" i="29"/>
  <c r="C517" i="29"/>
  <c r="C1037" i="29"/>
  <c r="G1037" i="29" s="1"/>
  <c r="AD5" i="26"/>
  <c r="CR5" i="26"/>
  <c r="BQ5" i="26"/>
  <c r="AT5" i="26"/>
  <c r="BM47" i="4"/>
  <c r="CA5" i="26"/>
  <c r="CG5" i="26"/>
  <c r="G118" i="29" l="1"/>
  <c r="G706" i="29"/>
  <c r="G678" i="29"/>
  <c r="G586" i="29"/>
  <c r="G598" i="29"/>
  <c r="G552" i="29"/>
  <c r="G112" i="29"/>
  <c r="G792" i="29"/>
  <c r="G225" i="29"/>
  <c r="G946" i="29"/>
  <c r="G952" i="29"/>
  <c r="G72" i="29"/>
  <c r="G957" i="29"/>
  <c r="G951" i="29"/>
  <c r="G945" i="29"/>
  <c r="G546" i="29"/>
  <c r="G825" i="29"/>
  <c r="G877" i="29"/>
  <c r="G145" i="29"/>
  <c r="G757" i="29"/>
  <c r="G397" i="29"/>
  <c r="G237" i="29"/>
  <c r="G352" i="29"/>
  <c r="G585" i="29"/>
  <c r="G278" i="29"/>
  <c r="G677" i="29"/>
  <c r="G111" i="29"/>
  <c r="G105" i="29"/>
  <c r="G351" i="29"/>
  <c r="G797" i="29"/>
  <c r="G317" i="29"/>
  <c r="G386" i="29"/>
  <c r="G918" i="29"/>
  <c r="G705" i="29"/>
  <c r="G557" i="29"/>
  <c r="G277" i="29"/>
  <c r="G838" i="29"/>
  <c r="G912" i="29"/>
  <c r="G65" i="29"/>
  <c r="G711" i="29"/>
  <c r="G665" i="29"/>
  <c r="G878" i="29"/>
  <c r="G271" i="29"/>
  <c r="G672" i="29"/>
  <c r="G318" i="29"/>
  <c r="G392" i="29"/>
  <c r="G232" i="29"/>
  <c r="G231" i="29"/>
  <c r="G865" i="29"/>
  <c r="G192" i="29"/>
  <c r="G185" i="29"/>
  <c r="G266" i="29"/>
  <c r="G591" i="29"/>
  <c r="G626" i="29"/>
  <c r="G511" i="29"/>
  <c r="G638" i="29"/>
  <c r="G906" i="29"/>
  <c r="G226" i="29"/>
  <c r="G551" i="29"/>
  <c r="G717" i="29"/>
  <c r="G312" i="29"/>
  <c r="G466" i="29"/>
  <c r="G477" i="29"/>
  <c r="G265" i="29"/>
  <c r="G152" i="29"/>
  <c r="G517" i="29"/>
  <c r="G425" i="29"/>
  <c r="G637" i="29"/>
  <c r="G77" i="29"/>
  <c r="G917" i="29"/>
  <c r="G398" i="29"/>
  <c r="G905" i="29"/>
  <c r="G545" i="29"/>
  <c r="G432" i="29"/>
  <c r="G66" i="29"/>
  <c r="G631" i="29"/>
  <c r="G791" i="29"/>
  <c r="G238" i="29"/>
  <c r="G385" i="29"/>
  <c r="G465" i="29"/>
  <c r="G71" i="29"/>
  <c r="G346" i="29"/>
  <c r="G718" i="29"/>
  <c r="G831" i="29"/>
  <c r="G872" i="29"/>
  <c r="G438" i="29"/>
  <c r="G751" i="29"/>
  <c r="G506" i="29"/>
  <c r="G311" i="29"/>
  <c r="G345" i="29"/>
  <c r="G505" i="29"/>
  <c r="G911" i="29"/>
  <c r="G391" i="29"/>
  <c r="G786" i="29"/>
  <c r="G512" i="29"/>
  <c r="G426" i="29"/>
  <c r="G305" i="29"/>
  <c r="G745" i="29"/>
  <c r="G106" i="29"/>
  <c r="G752" i="29"/>
  <c r="G832" i="29"/>
  <c r="G78" i="29"/>
  <c r="G837" i="29"/>
  <c r="G671" i="29"/>
  <c r="G158" i="29"/>
  <c r="G306" i="29"/>
  <c r="G597" i="29"/>
  <c r="G826" i="29"/>
  <c r="G151" i="29"/>
  <c r="G632" i="29"/>
  <c r="G478" i="29"/>
  <c r="G117" i="29"/>
  <c r="G357" i="29"/>
  <c r="G146" i="29"/>
  <c r="G191" i="29"/>
  <c r="G798" i="29"/>
  <c r="G518" i="29"/>
  <c r="G866" i="29"/>
  <c r="G186" i="29"/>
  <c r="G712" i="29"/>
  <c r="G625" i="29"/>
  <c r="G431" i="29"/>
  <c r="G157" i="29"/>
  <c r="G871" i="29"/>
  <c r="G198" i="29"/>
  <c r="G197" i="29"/>
  <c r="C780" i="29"/>
  <c r="C196" i="29"/>
  <c r="C420" i="29"/>
  <c r="C1264" i="29"/>
  <c r="G1264" i="29" s="1"/>
  <c r="C1265" i="29"/>
  <c r="G1265" i="29" s="1"/>
  <c r="C1104" i="29"/>
  <c r="G1104" i="29" s="1"/>
  <c r="C1105" i="29"/>
  <c r="G1105" i="29" s="1"/>
  <c r="C459" i="29"/>
  <c r="C471" i="29"/>
  <c r="G471" i="29" s="1"/>
  <c r="C437" i="29"/>
  <c r="G437" i="29" s="1"/>
  <c r="C758" i="29"/>
  <c r="G758" i="29" s="1"/>
  <c r="C580" i="29"/>
  <c r="C592" i="29"/>
  <c r="G592" i="29" s="1"/>
  <c r="C1145" i="29"/>
  <c r="G1145" i="29" s="1"/>
  <c r="C1226" i="29"/>
  <c r="G1226" i="29" s="1"/>
  <c r="C472" i="29"/>
  <c r="G472" i="29" s="1"/>
  <c r="C356" i="29"/>
  <c r="C358" i="29"/>
  <c r="G358" i="29" s="1"/>
  <c r="C464" i="29"/>
  <c r="C1151" i="29"/>
  <c r="G1151" i="29" s="1"/>
  <c r="C558" i="29"/>
  <c r="G558" i="29" s="1"/>
  <c r="C1304" i="29"/>
  <c r="G1304" i="29" s="1"/>
  <c r="C1305" i="29"/>
  <c r="G1305" i="29" s="1"/>
  <c r="C785" i="29"/>
  <c r="G785" i="29" s="1"/>
  <c r="C272" i="29"/>
  <c r="G272" i="29" s="1"/>
  <c r="C666" i="29"/>
  <c r="G666" i="29" s="1"/>
  <c r="C1384" i="29"/>
  <c r="G1384" i="29" s="1"/>
  <c r="C1260" i="29"/>
  <c r="G1260" i="29" s="1"/>
  <c r="C1144" i="29"/>
  <c r="G1144" i="29" s="1"/>
  <c r="C350" i="29"/>
  <c r="C1139" i="29"/>
  <c r="G1139" i="29" s="1"/>
  <c r="C1190" i="29"/>
  <c r="G1190" i="29" s="1"/>
  <c r="C944" i="29"/>
  <c r="C664" i="29"/>
  <c r="C660" i="29"/>
  <c r="C339" i="29"/>
  <c r="C1196" i="29"/>
  <c r="G1196" i="29" s="1"/>
  <c r="C624" i="29"/>
  <c r="C1179" i="29"/>
  <c r="G1179" i="29" s="1"/>
  <c r="C344" i="29"/>
  <c r="C950" i="29"/>
  <c r="C980" i="29"/>
  <c r="G980" i="29" s="1"/>
  <c r="C510" i="29"/>
  <c r="CB5" i="26"/>
  <c r="C32" i="29"/>
  <c r="G32" i="29" s="1"/>
  <c r="CS5" i="26"/>
  <c r="CS43" i="26" s="1"/>
  <c r="C38" i="29"/>
  <c r="G38" i="29" s="1"/>
  <c r="C26" i="29"/>
  <c r="G26" i="29" s="1"/>
  <c r="C31" i="29"/>
  <c r="G31" i="29" s="1"/>
  <c r="AE5" i="26"/>
  <c r="C25" i="29"/>
  <c r="G25" i="29" s="1"/>
  <c r="C37" i="29"/>
  <c r="G37" i="29" s="1"/>
  <c r="C939" i="29"/>
  <c r="C830" i="29"/>
  <c r="C820" i="29"/>
  <c r="C836" i="29"/>
  <c r="C1180" i="29"/>
  <c r="G1180" i="29" s="1"/>
  <c r="C784" i="29"/>
  <c r="C670" i="29"/>
  <c r="C340" i="29"/>
  <c r="C790" i="29"/>
  <c r="C900" i="29"/>
  <c r="C876" i="29"/>
  <c r="C710" i="29"/>
  <c r="C636" i="29"/>
  <c r="C996" i="29"/>
  <c r="G996" i="29" s="1"/>
  <c r="C1299" i="29"/>
  <c r="G1299" i="29" s="1"/>
  <c r="C620" i="29"/>
  <c r="C750" i="29"/>
  <c r="C476" i="29"/>
  <c r="C1060" i="29"/>
  <c r="G1060" i="29" s="1"/>
  <c r="C676" i="29"/>
  <c r="C540" i="29"/>
  <c r="C700" i="29"/>
  <c r="C1020" i="29"/>
  <c r="G1020" i="29" s="1"/>
  <c r="Q5" i="26"/>
  <c r="C864" i="29"/>
  <c r="C396" i="29"/>
  <c r="C504" i="29"/>
  <c r="C390" i="29"/>
  <c r="C956" i="29"/>
  <c r="C990" i="29"/>
  <c r="G990" i="29" s="1"/>
  <c r="C500" i="29"/>
  <c r="C299" i="29"/>
  <c r="C860" i="29"/>
  <c r="C756" i="29"/>
  <c r="C470" i="29"/>
  <c r="C1099" i="29"/>
  <c r="G1099" i="29" s="1"/>
  <c r="C1340" i="29"/>
  <c r="G1340" i="29" s="1"/>
  <c r="C1276" i="29"/>
  <c r="G1276" i="29" s="1"/>
  <c r="C1310" i="29"/>
  <c r="G1310" i="29" s="1"/>
  <c r="C1316" i="29"/>
  <c r="G1316" i="29" s="1"/>
  <c r="C1339" i="29"/>
  <c r="G1339" i="29" s="1"/>
  <c r="C1350" i="29"/>
  <c r="G1350" i="29" s="1"/>
  <c r="C1356" i="29"/>
  <c r="G1356" i="29" s="1"/>
  <c r="C1140" i="29"/>
  <c r="G1140" i="29" s="1"/>
  <c r="C1300" i="29"/>
  <c r="G1300" i="29" s="1"/>
  <c r="C316" i="29"/>
  <c r="C220" i="29"/>
  <c r="C1156" i="29"/>
  <c r="G1156" i="29" s="1"/>
  <c r="C460" i="29"/>
  <c r="C1024" i="29"/>
  <c r="G1024" i="29" s="1"/>
  <c r="C910" i="29"/>
  <c r="C899" i="29"/>
  <c r="C704" i="29"/>
  <c r="G704" i="29" s="1"/>
  <c r="C1236" i="29"/>
  <c r="G1236" i="29" s="1"/>
  <c r="C140" i="29"/>
  <c r="C190" i="29"/>
  <c r="C739" i="29"/>
  <c r="C744" i="29"/>
  <c r="G744" i="29" s="1"/>
  <c r="C904" i="29"/>
  <c r="G904" i="29" s="1"/>
  <c r="C1379" i="29"/>
  <c r="G1379" i="29" s="1"/>
  <c r="C1390" i="29"/>
  <c r="G1390" i="29" s="1"/>
  <c r="C236" i="29"/>
  <c r="C596" i="29"/>
  <c r="C304" i="29"/>
  <c r="G304" i="29" s="1"/>
  <c r="C740" i="29"/>
  <c r="C1396" i="29"/>
  <c r="G1396" i="29" s="1"/>
  <c r="C556" i="29"/>
  <c r="C1224" i="29"/>
  <c r="G1224" i="29" s="1"/>
  <c r="C1220" i="29"/>
  <c r="G1220" i="29" s="1"/>
  <c r="C116" i="29"/>
  <c r="C380" i="29"/>
  <c r="C516" i="29"/>
  <c r="C630" i="29"/>
  <c r="C584" i="29"/>
  <c r="G584" i="29" s="1"/>
  <c r="C579" i="29"/>
  <c r="C1184" i="29"/>
  <c r="G1184" i="29" s="1"/>
  <c r="C110" i="29"/>
  <c r="C260" i="29"/>
  <c r="C144" i="29"/>
  <c r="G144" i="29" s="1"/>
  <c r="C139" i="29"/>
  <c r="C276" i="29"/>
  <c r="C859" i="29"/>
  <c r="C870" i="29"/>
  <c r="C916" i="29"/>
  <c r="C716" i="29"/>
  <c r="C310" i="29"/>
  <c r="C619" i="29"/>
  <c r="C270" i="29"/>
  <c r="C230" i="29"/>
  <c r="C300" i="29"/>
  <c r="C156" i="29"/>
  <c r="C940" i="29"/>
  <c r="C984" i="29"/>
  <c r="G984" i="29" s="1"/>
  <c r="C1076" i="29"/>
  <c r="G1076" i="29" s="1"/>
  <c r="C979" i="29"/>
  <c r="G979" i="29" s="1"/>
  <c r="C590" i="29"/>
  <c r="C1100" i="29"/>
  <c r="G1100" i="29" s="1"/>
  <c r="C1019" i="29"/>
  <c r="G1019" i="29" s="1"/>
  <c r="C1030" i="29"/>
  <c r="G1030" i="29" s="1"/>
  <c r="AT41" i="26"/>
  <c r="C779" i="29"/>
  <c r="C99" i="29"/>
  <c r="C104" i="29"/>
  <c r="G104" i="29" s="1"/>
  <c r="CG41" i="26"/>
  <c r="C219" i="29"/>
  <c r="C224" i="29"/>
  <c r="G224" i="29" s="1"/>
  <c r="C424" i="29"/>
  <c r="G424" i="29" s="1"/>
  <c r="C180" i="29"/>
  <c r="C1259" i="29"/>
  <c r="C539" i="29"/>
  <c r="C544" i="29"/>
  <c r="G544" i="29" s="1"/>
  <c r="C59" i="29"/>
  <c r="C64" i="29"/>
  <c r="G64" i="29" s="1"/>
  <c r="C264" i="29"/>
  <c r="G264" i="29" s="1"/>
  <c r="C259" i="29"/>
  <c r="C430" i="29"/>
  <c r="C419" i="29"/>
  <c r="C1380" i="29"/>
  <c r="G1380" i="29" s="1"/>
  <c r="C150" i="29"/>
  <c r="C100" i="29"/>
  <c r="C76" i="29"/>
  <c r="C60" i="29"/>
  <c r="C699" i="29"/>
  <c r="C550" i="29"/>
  <c r="C796" i="29"/>
  <c r="AD41" i="26"/>
  <c r="C1270" i="29"/>
  <c r="G1270" i="29" s="1"/>
  <c r="C436" i="29"/>
  <c r="C1344" i="29"/>
  <c r="G1344" i="29" s="1"/>
  <c r="C1230" i="29"/>
  <c r="G1230" i="29" s="1"/>
  <c r="C1110" i="29"/>
  <c r="G1110" i="29" s="1"/>
  <c r="C1036" i="29"/>
  <c r="G1036" i="29" s="1"/>
  <c r="C659" i="29"/>
  <c r="C179" i="29"/>
  <c r="C184" i="29"/>
  <c r="G184" i="29" s="1"/>
  <c r="C1059" i="29"/>
  <c r="G1059" i="29" s="1"/>
  <c r="C1064" i="29"/>
  <c r="G1064" i="29" s="1"/>
  <c r="C1219" i="29"/>
  <c r="G1219" i="29" s="1"/>
  <c r="C70" i="29"/>
  <c r="BQ41" i="26"/>
  <c r="C1116" i="29"/>
  <c r="G1116" i="29" s="1"/>
  <c r="C379" i="29"/>
  <c r="C384" i="29"/>
  <c r="G384" i="29" s="1"/>
  <c r="C824" i="29"/>
  <c r="G824" i="29" s="1"/>
  <c r="C819" i="29"/>
  <c r="C1150" i="29"/>
  <c r="G1150" i="29" s="1"/>
  <c r="C1070" i="29"/>
  <c r="G1070" i="29" s="1"/>
  <c r="C499" i="29"/>
  <c r="CA41" i="26"/>
  <c r="K5" i="26"/>
  <c r="CH5" i="26"/>
  <c r="U5" i="26"/>
  <c r="CR41" i="26"/>
  <c r="BR5" i="26"/>
  <c r="S5" i="26"/>
  <c r="N5" i="26"/>
  <c r="AU5" i="26"/>
  <c r="G699" i="29" l="1"/>
  <c r="G259" i="29"/>
  <c r="G156" i="29"/>
  <c r="G504" i="29"/>
  <c r="G876" i="29"/>
  <c r="G820" i="29"/>
  <c r="G939" i="29"/>
  <c r="G956" i="29"/>
  <c r="G950" i="29"/>
  <c r="G944" i="29"/>
  <c r="G940" i="29"/>
  <c r="G579" i="29"/>
  <c r="G556" i="29"/>
  <c r="G60" i="29"/>
  <c r="G300" i="29"/>
  <c r="G859" i="29"/>
  <c r="G756" i="29"/>
  <c r="G396" i="29"/>
  <c r="G476" i="29"/>
  <c r="G900" i="29"/>
  <c r="G830" i="29"/>
  <c r="G624" i="29"/>
  <c r="G350" i="29"/>
  <c r="G819" i="29"/>
  <c r="G76" i="29"/>
  <c r="G219" i="29"/>
  <c r="G230" i="29"/>
  <c r="G276" i="29"/>
  <c r="G630" i="29"/>
  <c r="G740" i="29"/>
  <c r="G739" i="29"/>
  <c r="G460" i="29"/>
  <c r="G860" i="29"/>
  <c r="G864" i="29"/>
  <c r="G750" i="29"/>
  <c r="G790" i="29"/>
  <c r="G436" i="29"/>
  <c r="G100" i="29"/>
  <c r="G59" i="29"/>
  <c r="G590" i="29"/>
  <c r="G270" i="29"/>
  <c r="G139" i="29"/>
  <c r="G516" i="29"/>
  <c r="G190" i="29"/>
  <c r="G299" i="29"/>
  <c r="G620" i="29"/>
  <c r="G340" i="29"/>
  <c r="G339" i="29"/>
  <c r="G580" i="29"/>
  <c r="G870" i="29"/>
  <c r="G470" i="29"/>
  <c r="G150" i="29"/>
  <c r="G619" i="29"/>
  <c r="G380" i="29"/>
  <c r="G596" i="29"/>
  <c r="G140" i="29"/>
  <c r="G220" i="29"/>
  <c r="G500" i="29"/>
  <c r="G670" i="29"/>
  <c r="G510" i="29"/>
  <c r="G660" i="29"/>
  <c r="G464" i="29"/>
  <c r="G420" i="29"/>
  <c r="G910" i="29"/>
  <c r="G379" i="29"/>
  <c r="G179" i="29"/>
  <c r="G539" i="29"/>
  <c r="G99" i="29"/>
  <c r="G310" i="29"/>
  <c r="G260" i="29"/>
  <c r="G116" i="29"/>
  <c r="G236" i="29"/>
  <c r="G316" i="29"/>
  <c r="G700" i="29"/>
  <c r="G784" i="29"/>
  <c r="G664" i="29"/>
  <c r="G196" i="29"/>
  <c r="G659" i="29"/>
  <c r="G796" i="29"/>
  <c r="G419" i="29"/>
  <c r="G779" i="29"/>
  <c r="G716" i="29"/>
  <c r="G110" i="29"/>
  <c r="G540" i="29"/>
  <c r="G636" i="29"/>
  <c r="G356" i="29"/>
  <c r="G780" i="29"/>
  <c r="G70" i="29"/>
  <c r="G499" i="29"/>
  <c r="G550" i="29"/>
  <c r="G430" i="29"/>
  <c r="G180" i="29"/>
  <c r="G916" i="29"/>
  <c r="G899" i="29"/>
  <c r="G390" i="29"/>
  <c r="G676" i="29"/>
  <c r="G710" i="29"/>
  <c r="G836" i="29"/>
  <c r="G344" i="29"/>
  <c r="G459" i="29"/>
  <c r="C577" i="29"/>
  <c r="C1297" i="29"/>
  <c r="G1297" i="29" s="1"/>
  <c r="C337" i="29"/>
  <c r="C457" i="29"/>
  <c r="AE46" i="26"/>
  <c r="AE47" i="26" s="1"/>
  <c r="AE48" i="26" s="1"/>
  <c r="C1137" i="29"/>
  <c r="G1137" i="29" s="1"/>
  <c r="CB46" i="26"/>
  <c r="CB47" i="26" s="1"/>
  <c r="C977" i="29"/>
  <c r="G977" i="29" s="1"/>
  <c r="L5" i="26"/>
  <c r="L43" i="26" s="1"/>
  <c r="I6" i="31" s="1"/>
  <c r="C19" i="29"/>
  <c r="G19" i="29" s="1"/>
  <c r="O5" i="26"/>
  <c r="O43" i="26" s="1"/>
  <c r="I7" i="31" s="1"/>
  <c r="C20" i="29"/>
  <c r="G20" i="29" s="1"/>
  <c r="T5" i="26"/>
  <c r="T43" i="26" s="1"/>
  <c r="I10" i="31" s="1"/>
  <c r="C30" i="29"/>
  <c r="G30" i="29" s="1"/>
  <c r="R5" i="26"/>
  <c r="R43" i="26" s="1"/>
  <c r="I9" i="31" s="1"/>
  <c r="C24" i="29"/>
  <c r="G24" i="29" s="1"/>
  <c r="C36" i="29"/>
  <c r="G36" i="29" s="1"/>
  <c r="C1177" i="29"/>
  <c r="G1177" i="29" s="1"/>
  <c r="C937" i="29"/>
  <c r="C857" i="29"/>
  <c r="C697" i="29"/>
  <c r="C1257" i="29"/>
  <c r="C617" i="29"/>
  <c r="C817" i="29"/>
  <c r="C297" i="29"/>
  <c r="C537" i="29"/>
  <c r="AE43" i="26"/>
  <c r="CS46" i="26"/>
  <c r="CS47" i="26" s="1"/>
  <c r="CH46" i="26"/>
  <c r="CH47" i="26" s="1"/>
  <c r="CH48" i="26" s="1"/>
  <c r="C1337" i="29"/>
  <c r="G1337" i="29" s="1"/>
  <c r="K41" i="26"/>
  <c r="S41" i="26"/>
  <c r="BR46" i="26"/>
  <c r="BR47" i="26" s="1"/>
  <c r="CB42" i="26"/>
  <c r="CB43" i="26"/>
  <c r="C417" i="29"/>
  <c r="C57" i="29"/>
  <c r="C97" i="29"/>
  <c r="CH42" i="26"/>
  <c r="C377" i="29"/>
  <c r="C777" i="29"/>
  <c r="CH43" i="26"/>
  <c r="Q41" i="26"/>
  <c r="AE42" i="26"/>
  <c r="CS42" i="26"/>
  <c r="C257" i="29"/>
  <c r="C217" i="29"/>
  <c r="C137" i="29"/>
  <c r="C1057" i="29"/>
  <c r="G1057" i="29" s="1"/>
  <c r="C1377" i="29"/>
  <c r="G1377" i="29" s="1"/>
  <c r="C177" i="29"/>
  <c r="C1017" i="29"/>
  <c r="G1017" i="29" s="1"/>
  <c r="AU42" i="26"/>
  <c r="C897" i="29"/>
  <c r="C657" i="29"/>
  <c r="C737" i="29"/>
  <c r="C497" i="29"/>
  <c r="G497" i="29" s="1"/>
  <c r="C1217" i="29"/>
  <c r="G1217" i="29" s="1"/>
  <c r="C1097" i="29"/>
  <c r="G1097" i="29" s="1"/>
  <c r="N41" i="26"/>
  <c r="AU46" i="26"/>
  <c r="AU43" i="26"/>
  <c r="H5" i="26"/>
  <c r="BR42" i="26"/>
  <c r="V5" i="26"/>
  <c r="V43" i="26" s="1"/>
  <c r="I11" i="31" s="1"/>
  <c r="U41" i="26"/>
  <c r="BR43" i="26"/>
  <c r="G937" i="29" l="1"/>
  <c r="G777" i="29"/>
  <c r="G297" i="29"/>
  <c r="G577" i="29"/>
  <c r="G737" i="29"/>
  <c r="G137" i="29"/>
  <c r="G377" i="29"/>
  <c r="G817" i="29"/>
  <c r="G657" i="29"/>
  <c r="G217" i="29"/>
  <c r="G617" i="29"/>
  <c r="G897" i="29"/>
  <c r="G257" i="29"/>
  <c r="G97" i="29"/>
  <c r="G57" i="29"/>
  <c r="G697" i="29"/>
  <c r="G417" i="29"/>
  <c r="G857" i="29"/>
  <c r="G457" i="29"/>
  <c r="G177" i="29"/>
  <c r="G337" i="29"/>
  <c r="G537" i="29"/>
  <c r="AE49" i="26"/>
  <c r="CB48" i="26"/>
  <c r="CB49" i="26" s="1"/>
  <c r="T42" i="26"/>
  <c r="O46" i="26"/>
  <c r="O47" i="26" s="1"/>
  <c r="O48" i="26" s="1"/>
  <c r="O49" i="26" s="1"/>
  <c r="O50" i="26" s="1"/>
  <c r="I5" i="26"/>
  <c r="I43" i="26" s="1"/>
  <c r="I4" i="31" s="1"/>
  <c r="C17" i="29"/>
  <c r="G17" i="29" s="1"/>
  <c r="T46" i="26"/>
  <c r="T47" i="26" s="1"/>
  <c r="T48" i="26" s="1"/>
  <c r="T49" i="26" s="1"/>
  <c r="O42" i="26"/>
  <c r="CS48" i="26"/>
  <c r="CS49" i="26" s="1"/>
  <c r="CH49" i="26"/>
  <c r="CH50" i="26" s="1"/>
  <c r="R42" i="26"/>
  <c r="R46" i="26"/>
  <c r="R47" i="26" s="1"/>
  <c r="L46" i="26"/>
  <c r="L47" i="26" s="1"/>
  <c r="BR48" i="26"/>
  <c r="BR49" i="26" s="1"/>
  <c r="L42" i="26"/>
  <c r="H41" i="26"/>
  <c r="V46" i="26"/>
  <c r="V42" i="26"/>
  <c r="AU47" i="26"/>
  <c r="AU48" i="26" s="1"/>
  <c r="AU49" i="26" s="1"/>
  <c r="J50" i="31" l="1"/>
  <c r="K30" i="31"/>
  <c r="E50" i="31"/>
  <c r="F50" i="31"/>
  <c r="F30" i="31"/>
  <c r="C30" i="31"/>
  <c r="B50" i="31"/>
  <c r="D30" i="31"/>
  <c r="G30" i="31"/>
  <c r="G50" i="31"/>
  <c r="C50" i="31"/>
  <c r="D50" i="31"/>
  <c r="B30" i="31"/>
  <c r="H30" i="31"/>
  <c r="J30" i="31"/>
  <c r="H50" i="31"/>
  <c r="K50" i="31"/>
  <c r="I30" i="31"/>
  <c r="E30" i="31"/>
  <c r="I50" i="31"/>
  <c r="AE50" i="26"/>
  <c r="I46" i="26"/>
  <c r="I47" i="26" s="1"/>
  <c r="I48" i="26" s="1"/>
  <c r="I49" i="26" s="1"/>
  <c r="I50" i="26" s="1"/>
  <c r="I51" i="26" s="1"/>
  <c r="CS50" i="26"/>
  <c r="CS51" i="26" s="1"/>
  <c r="CS52" i="26" s="1"/>
  <c r="CS53" i="26" s="1"/>
  <c r="I42" i="26"/>
  <c r="R48" i="26"/>
  <c r="R49" i="26" s="1"/>
  <c r="R50" i="26" s="1"/>
  <c r="R51" i="26" s="1"/>
  <c r="R52" i="26" s="1"/>
  <c r="R53" i="26" s="1"/>
  <c r="L48" i="26"/>
  <c r="L49" i="26" s="1"/>
  <c r="BR50" i="26"/>
  <c r="BR51" i="26" s="1"/>
  <c r="T50" i="26"/>
  <c r="T51" i="26" s="1"/>
  <c r="T52" i="26" s="1"/>
  <c r="AU50" i="26"/>
  <c r="AU51" i="26" s="1"/>
  <c r="AU52" i="26" s="1"/>
  <c r="AU53" i="26" s="1"/>
  <c r="V47" i="26"/>
  <c r="CH51" i="26"/>
  <c r="CB50" i="26"/>
  <c r="O51" i="26"/>
  <c r="AE51" i="26" l="1"/>
  <c r="AE52" i="26" s="1"/>
  <c r="AE53" i="26" s="1"/>
  <c r="AE54" i="26" s="1"/>
  <c r="AE55" i="26" s="1"/>
  <c r="CS54" i="26"/>
  <c r="CS55" i="26" s="1"/>
  <c r="R54" i="26"/>
  <c r="R55" i="26" s="1"/>
  <c r="L50" i="26"/>
  <c r="L51" i="26" s="1"/>
  <c r="L52" i="26" s="1"/>
  <c r="L53" i="26" s="1"/>
  <c r="L54" i="26" s="1"/>
  <c r="L55" i="26" s="1"/>
  <c r="BR52" i="26"/>
  <c r="BR53" i="26" s="1"/>
  <c r="BR54" i="26" s="1"/>
  <c r="BR55" i="26" s="1"/>
  <c r="T53" i="26"/>
  <c r="T54" i="26" s="1"/>
  <c r="T55" i="26" s="1"/>
  <c r="O52" i="26"/>
  <c r="O53" i="26" s="1"/>
  <c r="O54" i="26" s="1"/>
  <c r="V48" i="26"/>
  <c r="AU54" i="26"/>
  <c r="AU55" i="26" s="1"/>
  <c r="I52" i="26"/>
  <c r="I53" i="26" s="1"/>
  <c r="I54" i="26" s="1"/>
  <c r="CB51" i="26"/>
  <c r="CB52" i="26" s="1"/>
  <c r="CB53" i="26" s="1"/>
  <c r="CH52" i="26"/>
  <c r="O55" i="26" l="1"/>
  <c r="V49" i="26"/>
  <c r="CH53" i="26"/>
  <c r="CH54" i="26" s="1"/>
  <c r="CH55" i="26" s="1"/>
  <c r="CB54" i="26"/>
  <c r="CB55" i="26" s="1"/>
  <c r="I55" i="26"/>
  <c r="V50" i="26" l="1"/>
  <c r="V51" i="26" s="1"/>
  <c r="V52" i="26" l="1"/>
  <c r="V53" i="26" s="1"/>
  <c r="V54" i="26" s="1"/>
  <c r="V55" i="26" s="1"/>
</calcChain>
</file>

<file path=xl/sharedStrings.xml><?xml version="1.0" encoding="utf-8"?>
<sst xmlns="http://schemas.openxmlformats.org/spreadsheetml/2006/main" count="2563" uniqueCount="226">
  <si>
    <t>Participants</t>
  </si>
  <si>
    <t>a</t>
  </si>
  <si>
    <t>Items</t>
  </si>
  <si>
    <t>Compétences</t>
  </si>
  <si>
    <t>Nombre de réponses</t>
  </si>
  <si>
    <t>Réponses correctes</t>
  </si>
  <si>
    <t>Réponses incorrectes</t>
  </si>
  <si>
    <t xml:space="preserve">   Pas de réponse</t>
  </si>
  <si>
    <t>Classe</t>
  </si>
  <si>
    <t>Classe :</t>
  </si>
  <si>
    <t>En cas de problème avec cette grille</t>
  </si>
  <si>
    <t>0-1-9</t>
  </si>
  <si>
    <t xml:space="preserve">Total / </t>
  </si>
  <si>
    <t>Total</t>
  </si>
  <si>
    <t>en %</t>
  </si>
  <si>
    <t>Moyenne</t>
  </si>
  <si>
    <t>Abs</t>
  </si>
  <si>
    <t>% réussite</t>
  </si>
  <si>
    <t>% FWB</t>
  </si>
  <si>
    <t>FASE ETAB :</t>
  </si>
  <si>
    <t xml:space="preserve">FASE IMPL : </t>
  </si>
  <si>
    <t>FASE IMPL :</t>
  </si>
  <si>
    <t>Total /</t>
  </si>
  <si>
    <t>Proportion d'élèves ayant réussi l'item</t>
  </si>
  <si>
    <t>Proportion d'élèves ayant réussi l'item en FWB</t>
  </si>
  <si>
    <t>Score global à l'épreuve</t>
  </si>
  <si>
    <t>Moy FWB</t>
  </si>
  <si>
    <t>Sexe</t>
  </si>
  <si>
    <t>Année de naissance</t>
  </si>
  <si>
    <t>Questions destinées uniquement à l'échantillon</t>
  </si>
  <si>
    <t>École :</t>
  </si>
  <si>
    <t>École</t>
  </si>
  <si>
    <t>Écart-type</t>
  </si>
  <si>
    <t>[0,10[</t>
  </si>
  <si>
    <t>[10,20[</t>
  </si>
  <si>
    <t>[20,30[</t>
  </si>
  <si>
    <t>[30,40[</t>
  </si>
  <si>
    <t>[40,50[</t>
  </si>
  <si>
    <t>[50,60[</t>
  </si>
  <si>
    <t>[60,70[</t>
  </si>
  <si>
    <t>[70,80[</t>
  </si>
  <si>
    <t>[80,90[</t>
  </si>
  <si>
    <t>[90,100]</t>
  </si>
  <si>
    <t>Cette grille a été conçue dans le cadre de l'évaluation externe en mathématiques</t>
  </si>
  <si>
    <t>3a</t>
  </si>
  <si>
    <t>3b</t>
  </si>
  <si>
    <t>4a</t>
  </si>
  <si>
    <t>4b</t>
  </si>
  <si>
    <t>9a</t>
  </si>
  <si>
    <t>9b</t>
  </si>
  <si>
    <t>9c</t>
  </si>
  <si>
    <t>9d</t>
  </si>
  <si>
    <t>0-1-8-9</t>
  </si>
  <si>
    <t>Crédits partiels</t>
  </si>
  <si>
    <t>Domaine</t>
  </si>
  <si>
    <t>Léopold KROEMMER: 02/690.82.12 ou leopold.kroemmer@cfwb.be</t>
  </si>
  <si>
    <t xml:space="preserve"> absent
totalité
épreuve</t>
  </si>
  <si>
    <t>1a</t>
  </si>
  <si>
    <t>1b</t>
  </si>
  <si>
    <t>1c</t>
  </si>
  <si>
    <t>1d</t>
  </si>
  <si>
    <t>5a</t>
  </si>
  <si>
    <t>5b</t>
  </si>
  <si>
    <t>6a</t>
  </si>
  <si>
    <t>6b</t>
  </si>
  <si>
    <t>6c</t>
  </si>
  <si>
    <t>6d</t>
  </si>
  <si>
    <t>10a</t>
  </si>
  <si>
    <t>10b</t>
  </si>
  <si>
    <t>11a</t>
  </si>
  <si>
    <t>11b</t>
  </si>
  <si>
    <t>11c</t>
  </si>
  <si>
    <t>14a</t>
  </si>
  <si>
    <t>14b</t>
  </si>
  <si>
    <t>14c</t>
  </si>
  <si>
    <t>15a</t>
  </si>
  <si>
    <t>15b</t>
  </si>
  <si>
    <t>18a</t>
  </si>
  <si>
    <t>18b</t>
  </si>
  <si>
    <t>18c</t>
  </si>
  <si>
    <t>19a</t>
  </si>
  <si>
    <t>19b</t>
  </si>
  <si>
    <t>19c</t>
  </si>
  <si>
    <t>19d</t>
  </si>
  <si>
    <t>21a</t>
  </si>
  <si>
    <t>21b</t>
  </si>
  <si>
    <t>21c</t>
  </si>
  <si>
    <t>21d</t>
  </si>
  <si>
    <t>23a</t>
  </si>
  <si>
    <t>23b</t>
  </si>
  <si>
    <t>24a</t>
  </si>
  <si>
    <t>24b</t>
  </si>
  <si>
    <t>26a</t>
  </si>
  <si>
    <t>26b</t>
  </si>
  <si>
    <t>27a</t>
  </si>
  <si>
    <t>27b</t>
  </si>
  <si>
    <t>28a</t>
  </si>
  <si>
    <t>28b</t>
  </si>
  <si>
    <t>28c</t>
  </si>
  <si>
    <t>UAA 3</t>
  </si>
  <si>
    <t>UAA4</t>
  </si>
  <si>
    <t>UAA4
Connaître</t>
  </si>
  <si>
    <t>Total
Connaître</t>
  </si>
  <si>
    <t>UAA 3
Appliquer</t>
  </si>
  <si>
    <t>UAA4
Appliquer</t>
  </si>
  <si>
    <t>Total
Appliquer</t>
  </si>
  <si>
    <t>UAA 3
Transférer</t>
  </si>
  <si>
    <t>UAA4
Transférer</t>
  </si>
  <si>
    <t>Total
Transférer</t>
  </si>
  <si>
    <t>UAA3
Connaître</t>
  </si>
  <si>
    <t>2017 – 4e année de l'enseignement secondaire de transition</t>
  </si>
  <si>
    <t>Connaitre</t>
  </si>
  <si>
    <t>Appliquer</t>
  </si>
  <si>
    <t>Transférer</t>
  </si>
  <si>
    <t>UAA3</t>
  </si>
  <si>
    <t/>
  </si>
  <si>
    <t xml:space="preserve">Classe : </t>
  </si>
  <si>
    <t xml:space="preserve">Ecole : </t>
  </si>
  <si>
    <t>EENC 2017   Mathématiques</t>
  </si>
  <si>
    <t xml:space="preserve">Total de l'élève : </t>
  </si>
  <si>
    <t>/ 62</t>
  </si>
  <si>
    <t xml:space="preserve">Moyenne de la classe : </t>
  </si>
  <si>
    <t>/62</t>
  </si>
  <si>
    <t>/31</t>
  </si>
  <si>
    <t>UAA 4</t>
  </si>
  <si>
    <t>/20</t>
  </si>
  <si>
    <t>/6</t>
  </si>
  <si>
    <t>/14</t>
  </si>
  <si>
    <t>/29</t>
  </si>
  <si>
    <t>/21</t>
  </si>
  <si>
    <t>/8</t>
  </si>
  <si>
    <t>Tranférer</t>
  </si>
  <si>
    <t>/13</t>
  </si>
  <si>
    <t>/4</t>
  </si>
  <si>
    <t>/9</t>
  </si>
  <si>
    <t>Épreuve complète</t>
  </si>
  <si>
    <t>Proportion d'élèves ayant réussi complètement l'item</t>
  </si>
  <si>
    <t>G  ou TT</t>
  </si>
  <si>
    <r>
      <t xml:space="preserve">Élèves                  Encodage
</t>
    </r>
    <r>
      <rPr>
        <sz val="10"/>
        <rFont val="Arial"/>
        <family val="2"/>
      </rPr>
      <t>Nom et prénom</t>
    </r>
  </si>
  <si>
    <r>
      <rPr>
        <b/>
        <sz val="14"/>
        <rFont val="Arial"/>
        <family val="2"/>
      </rPr>
      <t>Évaluation externe non certificative
Mathématiques - 2017
4</t>
    </r>
    <r>
      <rPr>
        <b/>
        <vertAlign val="superscript"/>
        <sz val="14"/>
        <rFont val="Arial"/>
        <family val="2"/>
      </rPr>
      <t>e</t>
    </r>
    <r>
      <rPr>
        <b/>
        <sz val="14"/>
        <rFont val="Arial"/>
        <family val="2"/>
      </rPr>
      <t xml:space="preserve"> année de transition</t>
    </r>
  </si>
  <si>
    <r>
      <t>Évaluation externe non certificative
Mathématiques - 2017
4</t>
    </r>
    <r>
      <rPr>
        <b/>
        <vertAlign val="superscript"/>
        <sz val="16"/>
        <rFont val="Arial"/>
        <family val="2"/>
      </rPr>
      <t>e</t>
    </r>
    <r>
      <rPr>
        <b/>
        <sz val="16"/>
        <rFont val="Arial"/>
        <family val="2"/>
      </rPr>
      <t xml:space="preserve"> année de transition</t>
    </r>
  </si>
  <si>
    <t xml:space="preserve">Cette évaluation comportait 62 items relatifs aux UAA (Unité d'acquis d'apprentissage) 3 et 4.
Le but est de poser un diagnostic sur les forces et faiblesses de chaque élève tout le en nuançant par la moyenne de la classe.
Parmi les 62 items, 31 concernaient l'UAA 3 (approche graphique d'une fonction) dont 2 avec crédit partiel possible et 31 concernaient l'UAA 4 (le premier degré) dont 2 avec crédit partiel possible.
Pour la compétence "connaitre", il y avait 20 items dont 6 pour l'UAA 3 et 14 pour l'AAA 4.
Pour la compétences "appliquer", il y avait 29 items dont 6 pour l'UAA3 et 14 (dont 1 avec crédit partiel possible) pour l'UAA 4.
Pour la compétences "transférer", il y avait 13 items dont 3 avec crédit partiel possible dont 4 (dont 2 avec crédit partiel possible) pour l'UAA3 et 9 (dont 1 avec crédit partiel possible) pour l'UAA 4.
</t>
  </si>
  <si>
    <t>TABLEAU 1 - Moyenne à l'ensemble du test et sous-scores</t>
  </si>
  <si>
    <t>Élèves en FWB</t>
  </si>
  <si>
    <t>Élèves hors ED</t>
  </si>
  <si>
    <t>Votre classe</t>
  </si>
  <si>
    <t>GRAPHIQUE 1a - Distribution du score global des classes hors ED à l'épreuve de mathématiques</t>
  </si>
  <si>
    <t>Hors ED</t>
  </si>
  <si>
    <t>ED</t>
  </si>
  <si>
    <t>GRAPHIQUE 1b - Distribution du score global des classes en ED à l'épreuve de mathématiques</t>
  </si>
  <si>
    <t>Question</t>
  </si>
  <si>
    <t>Item</t>
  </si>
  <si>
    <t>Total FWB</t>
  </si>
  <si>
    <t>Ma classe</t>
  </si>
  <si>
    <t>Avis sur la difficulté
de la question</t>
  </si>
  <si>
    <t>Q1</t>
  </si>
  <si>
    <t>Code 1</t>
  </si>
  <si>
    <t>Code 8</t>
  </si>
  <si>
    <t>Q2</t>
  </si>
  <si>
    <t>Q8</t>
  </si>
  <si>
    <t>Q7</t>
  </si>
  <si>
    <t>Q10</t>
  </si>
  <si>
    <t>Q9</t>
  </si>
  <si>
    <t>Q3</t>
  </si>
  <si>
    <t>Q4</t>
  </si>
  <si>
    <t>Q16</t>
  </si>
  <si>
    <t>Q17</t>
  </si>
  <si>
    <t>Q18</t>
  </si>
  <si>
    <t>Q19</t>
  </si>
  <si>
    <t>Ensemble du test (62 items)</t>
  </si>
  <si>
    <t>Approche graphique d'une fonction (31 items)</t>
  </si>
  <si>
    <t>Le premier degré (31 items)</t>
  </si>
  <si>
    <t>Connaître (20 items)</t>
  </si>
  <si>
    <t>Appliquer (29 items)</t>
  </si>
  <si>
    <t>Transférer (13 items)</t>
  </si>
  <si>
    <t>UAA3 : Approche graphique d'une fonction</t>
  </si>
  <si>
    <t>Connaître</t>
  </si>
  <si>
    <t>UAA4 : Le premier degré</t>
  </si>
  <si>
    <t>Q21</t>
  </si>
  <si>
    <t>Q22</t>
  </si>
  <si>
    <t>Q23</t>
  </si>
  <si>
    <t>Q5</t>
  </si>
  <si>
    <t>Q6</t>
  </si>
  <si>
    <t>Q11</t>
  </si>
  <si>
    <t>Q14</t>
  </si>
  <si>
    <t>Q20</t>
  </si>
  <si>
    <t>Q27</t>
  </si>
  <si>
    <t>Q30</t>
  </si>
  <si>
    <t>Q29</t>
  </si>
  <si>
    <t>Tansférer</t>
  </si>
  <si>
    <t>Q12</t>
  </si>
  <si>
    <t>Q13</t>
  </si>
  <si>
    <t>Q15</t>
  </si>
  <si>
    <t>Q25</t>
  </si>
  <si>
    <t>Q26</t>
  </si>
  <si>
    <t>Q28</t>
  </si>
  <si>
    <r>
      <t>Pour profiter des fonctionnalités de cette grille</t>
    </r>
    <r>
      <rPr>
        <b/>
        <sz val="12"/>
        <rFont val="Arial"/>
        <family val="2"/>
      </rPr>
      <t xml:space="preserve">, </t>
    </r>
    <r>
      <rPr>
        <sz val="12"/>
        <rFont val="Arial"/>
        <family val="2"/>
      </rPr>
      <t xml:space="preserve">il suffit de faire un </t>
    </r>
    <r>
      <rPr>
        <b/>
        <sz val="12"/>
        <rFont val="Arial"/>
        <family val="2"/>
      </rPr>
      <t>copier coller</t>
    </r>
    <r>
      <rPr>
        <sz val="12"/>
        <rFont val="Arial"/>
        <family val="2"/>
      </rPr>
      <t xml:space="preserve"> de votre page "Encodage réponses Es" </t>
    </r>
  </si>
  <si>
    <t>vers la page "Encodage réponses Es"  de ce classeur Excel.</t>
  </si>
  <si>
    <t xml:space="preserve">     La colonne" absent totalité épreuve" et les résultats des élèves (K3 à BU37)</t>
  </si>
  <si>
    <t xml:space="preserve">     La classe (B2)</t>
  </si>
  <si>
    <t xml:space="preserve">     Le nom de l'école (B1)</t>
  </si>
  <si>
    <r>
      <t xml:space="preserve">les feuilles "Compétences", "Tri", "Résultats et commentaires",  "Bilan élèves" </t>
    </r>
    <r>
      <rPr>
        <b/>
        <sz val="12"/>
        <rFont val="Arial"/>
        <family val="2"/>
      </rPr>
      <t>se complètent automatiquement</t>
    </r>
    <r>
      <rPr>
        <sz val="12"/>
        <rFont val="Arial"/>
        <family val="2"/>
      </rPr>
      <t>.</t>
    </r>
  </si>
  <si>
    <t>Ce copier coller doit se faire en plusieurs étapes.</t>
  </si>
  <si>
    <t xml:space="preserve">     Les nom, prénom et "G ou TT" (F3 à G37)</t>
  </si>
  <si>
    <t>Élèves
ED</t>
  </si>
  <si>
    <t>Position de votre classe si celle-ci se trouve dans une implantation 
ne bénéficiant pas d'un encadrement différencié</t>
  </si>
  <si>
    <t>[0;10[</t>
  </si>
  <si>
    <t>[10;20[</t>
  </si>
  <si>
    <t>[20;30[</t>
  </si>
  <si>
    <t>[30;40[</t>
  </si>
  <si>
    <t>[40;50[</t>
  </si>
  <si>
    <t>[50;60[</t>
  </si>
  <si>
    <t>[60;70[</t>
  </si>
  <si>
    <t>[70;80[</t>
  </si>
  <si>
    <t>[80;90[</t>
  </si>
  <si>
    <t>[90;100]</t>
  </si>
  <si>
    <t>Total 
FWB</t>
  </si>
  <si>
    <t>Hors 
ED</t>
  </si>
  <si>
    <t xml:space="preserve">     Les numéros Fase (B3 à B4)</t>
  </si>
  <si>
    <t xml:space="preserve">Nombre de réponses   </t>
  </si>
  <si>
    <t xml:space="preserve">Réponses correctes   </t>
  </si>
  <si>
    <t xml:space="preserve">Crédits partiels   </t>
  </si>
  <si>
    <t xml:space="preserve">Réponses incorrectes   </t>
  </si>
  <si>
    <t xml:space="preserve">Pas de réponse   </t>
  </si>
  <si>
    <t xml:space="preserve">Proportion d'élèves ayant réussi l'item en FWB   </t>
  </si>
  <si>
    <t>Élèves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</si>
</sst>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0"/>
      <name val="Arial"/>
    </font>
    <font>
      <sz val="10"/>
      <name val="Arial"/>
      <family val="2"/>
    </font>
    <font>
      <sz val="8"/>
      <name val="Arial"/>
      <family val="2"/>
    </font>
    <font>
      <b/>
      <sz val="10"/>
      <name val="Arial"/>
      <family val="2"/>
    </font>
    <font>
      <sz val="10"/>
      <name val="Arial"/>
      <family val="2"/>
    </font>
    <font>
      <sz val="10"/>
      <color indexed="8"/>
      <name val="Arial"/>
      <family val="2"/>
    </font>
    <font>
      <sz val="10"/>
      <name val="Arial"/>
      <family val="2"/>
    </font>
    <font>
      <b/>
      <sz val="9"/>
      <name val="Arial"/>
      <family val="2"/>
    </font>
    <font>
      <sz val="10"/>
      <name val="Arial"/>
      <family val="2"/>
    </font>
    <font>
      <b/>
      <sz val="9"/>
      <name val="Arial"/>
      <family val="2"/>
    </font>
    <font>
      <sz val="10"/>
      <name val="Arial"/>
      <family val="2"/>
    </font>
    <font>
      <sz val="10"/>
      <name val="Arial"/>
      <family val="2"/>
    </font>
    <font>
      <sz val="10"/>
      <name val="Arial"/>
      <family val="2"/>
    </font>
    <font>
      <sz val="10"/>
      <name val="Arial"/>
      <family val="2"/>
    </font>
    <font>
      <b/>
      <i/>
      <sz val="10"/>
      <name val="Arial"/>
      <family val="2"/>
    </font>
    <font>
      <b/>
      <sz val="10"/>
      <name val="Arial"/>
      <family val="2"/>
    </font>
    <font>
      <sz val="10"/>
      <name val="Arial"/>
      <family val="2"/>
    </font>
    <font>
      <sz val="10"/>
      <color indexed="9"/>
      <name val="Arial"/>
      <family val="2"/>
    </font>
    <font>
      <b/>
      <u/>
      <sz val="10"/>
      <name val="Arial"/>
      <family val="2"/>
    </font>
    <font>
      <b/>
      <sz val="12"/>
      <name val="Arial"/>
      <family val="2"/>
    </font>
    <font>
      <sz val="9"/>
      <name val="Arial"/>
      <family val="2"/>
    </font>
    <font>
      <b/>
      <sz val="8"/>
      <name val="Arial"/>
      <family val="2"/>
    </font>
    <font>
      <b/>
      <sz val="14"/>
      <name val="Arial"/>
      <family val="2"/>
    </font>
    <font>
      <b/>
      <sz val="12"/>
      <name val="Arial"/>
      <family val="2"/>
    </font>
    <font>
      <sz val="12"/>
      <name val="Arial"/>
      <family val="2"/>
    </font>
    <font>
      <b/>
      <u/>
      <sz val="12"/>
      <name val="Arial"/>
      <family val="2"/>
    </font>
    <font>
      <sz val="12"/>
      <name val="Arial"/>
      <family val="2"/>
    </font>
    <font>
      <sz val="9"/>
      <name val="Arial"/>
      <family val="2"/>
    </font>
    <font>
      <b/>
      <sz val="12"/>
      <color indexed="52"/>
      <name val="Arial"/>
      <family val="2"/>
    </font>
    <font>
      <sz val="10"/>
      <color indexed="52"/>
      <name val="Arial"/>
      <family val="2"/>
    </font>
    <font>
      <sz val="10"/>
      <color indexed="10"/>
      <name val="Arial"/>
      <family val="2"/>
    </font>
    <font>
      <b/>
      <vertAlign val="superscript"/>
      <sz val="14"/>
      <name val="Arial"/>
      <family val="2"/>
    </font>
    <font>
      <b/>
      <sz val="16"/>
      <name val="Arial"/>
      <family val="2"/>
    </font>
    <font>
      <b/>
      <vertAlign val="superscript"/>
      <sz val="16"/>
      <name val="Arial"/>
      <family val="2"/>
    </font>
    <font>
      <b/>
      <sz val="10"/>
      <color indexed="9"/>
      <name val="Arial"/>
      <family val="2"/>
    </font>
    <font>
      <b/>
      <sz val="11"/>
      <color indexed="9"/>
      <name val="Arial"/>
      <family val="2"/>
    </font>
    <font>
      <sz val="12"/>
      <color indexed="63"/>
      <name val="Arial"/>
      <family val="2"/>
    </font>
    <font>
      <sz val="10"/>
      <color indexed="63"/>
      <name val="Arial"/>
      <family val="2"/>
    </font>
    <font>
      <b/>
      <sz val="8"/>
      <color indexed="63"/>
      <name val="Arial"/>
      <family val="2"/>
    </font>
    <font>
      <b/>
      <sz val="7"/>
      <color indexed="63"/>
      <name val="Arial"/>
      <family val="2"/>
    </font>
    <font>
      <b/>
      <sz val="11"/>
      <name val="Arial"/>
      <family val="2"/>
    </font>
    <font>
      <b/>
      <sz val="11"/>
      <color indexed="63"/>
      <name val="Arial"/>
      <family val="2"/>
    </font>
    <font>
      <b/>
      <sz val="10"/>
      <color indexed="63"/>
      <name val="Arial"/>
      <family val="2"/>
    </font>
    <font>
      <sz val="9"/>
      <color indexed="63"/>
      <name val="Arial"/>
      <family val="2"/>
    </font>
    <font>
      <sz val="12"/>
      <color indexed="9"/>
      <name val="Arial"/>
      <family val="2"/>
    </font>
    <font>
      <sz val="8"/>
      <color indexed="63"/>
      <name val="Arial"/>
      <family val="2"/>
    </font>
    <font>
      <sz val="8"/>
      <name val="Arial"/>
      <family val="2"/>
    </font>
    <font>
      <b/>
      <sz val="36"/>
      <color indexed="24"/>
      <name val="Arial"/>
      <family val="2"/>
    </font>
    <font>
      <b/>
      <sz val="36"/>
      <name val="Arial"/>
      <family val="2"/>
    </font>
    <font>
      <b/>
      <sz val="9"/>
      <color indexed="63"/>
      <name val="Arial"/>
      <family val="2"/>
    </font>
    <font>
      <b/>
      <sz val="9"/>
      <color indexed="9"/>
      <name val="Arial"/>
      <family val="2"/>
    </font>
  </fonts>
  <fills count="26">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65"/>
        <bgColor indexed="64"/>
      </patternFill>
    </fill>
    <fill>
      <patternFill patternType="solid">
        <fgColor indexed="27"/>
        <bgColor indexed="64"/>
      </patternFill>
    </fill>
    <fill>
      <patternFill patternType="solid">
        <fgColor indexed="29"/>
        <bgColor indexed="64"/>
      </patternFill>
    </fill>
    <fill>
      <patternFill patternType="solid">
        <fgColor indexed="47"/>
        <bgColor indexed="64"/>
      </patternFill>
    </fill>
    <fill>
      <patternFill patternType="solid">
        <fgColor indexed="13"/>
        <bgColor indexed="64"/>
      </patternFill>
    </fill>
    <fill>
      <patternFill patternType="solid">
        <fgColor indexed="63"/>
        <bgColor indexed="64"/>
      </patternFill>
    </fill>
    <fill>
      <patternFill patternType="solid">
        <fgColor indexed="22"/>
        <bgColor indexed="64"/>
      </patternFill>
    </fill>
    <fill>
      <patternFill patternType="solid">
        <fgColor indexed="51"/>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bgColor indexed="64"/>
      </patternFill>
    </fill>
    <fill>
      <patternFill patternType="solid">
        <fgColor indexed="24"/>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00B050"/>
        <bgColor indexed="64"/>
      </patternFill>
    </fill>
    <fill>
      <patternFill patternType="solid">
        <fgColor indexed="23"/>
        <bgColor indexed="64"/>
      </patternFill>
    </fill>
  </fills>
  <borders count="127">
    <border>
      <left/>
      <right/>
      <top/>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tted">
        <color indexed="64"/>
      </right>
      <top/>
      <bottom style="medium">
        <color indexed="64"/>
      </bottom>
      <diagonal/>
    </border>
    <border>
      <left/>
      <right/>
      <top style="medium">
        <color indexed="64"/>
      </top>
      <bottom/>
      <diagonal/>
    </border>
    <border>
      <left/>
      <right style="thin">
        <color indexed="64"/>
      </right>
      <top/>
      <bottom/>
      <diagonal/>
    </border>
    <border>
      <left/>
      <right/>
      <top style="medium">
        <color indexed="64"/>
      </top>
      <bottom style="medium">
        <color indexed="64"/>
      </bottom>
      <diagonal/>
    </border>
    <border>
      <left/>
      <right style="dotted">
        <color indexed="64"/>
      </right>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medium">
        <color indexed="64"/>
      </top>
      <bottom style="thin">
        <color indexed="64"/>
      </bottom>
      <diagonal/>
    </border>
    <border>
      <left/>
      <right style="thin">
        <color indexed="22"/>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bottom/>
      <diagonal/>
    </border>
    <border>
      <left/>
      <right style="dotted">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thin">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dotted">
        <color indexed="64"/>
      </left>
      <right style="thin">
        <color indexed="64"/>
      </right>
      <top/>
      <bottom/>
      <diagonal/>
    </border>
    <border>
      <left/>
      <right style="dotted">
        <color indexed="64"/>
      </right>
      <top style="medium">
        <color indexed="64"/>
      </top>
      <bottom/>
      <diagonal/>
    </border>
    <border>
      <left/>
      <right/>
      <top style="thin">
        <color indexed="64"/>
      </top>
      <bottom/>
      <diagonal/>
    </border>
    <border>
      <left style="dotted">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ashed">
        <color indexed="64"/>
      </right>
      <top style="medium">
        <color indexed="64"/>
      </top>
      <bottom style="thin">
        <color indexed="64"/>
      </bottom>
      <diagonal/>
    </border>
    <border>
      <left style="dash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thin">
        <color indexed="64"/>
      </right>
      <top/>
      <bottom style="medium">
        <color indexed="64"/>
      </bottom>
      <diagonal/>
    </border>
    <border>
      <left style="dotted">
        <color indexed="64"/>
      </left>
      <right/>
      <top style="thin">
        <color indexed="64"/>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dashed">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ck">
        <color indexed="24"/>
      </top>
      <bottom style="thick">
        <color indexed="24"/>
      </bottom>
      <diagonal/>
    </border>
    <border>
      <left/>
      <right/>
      <top style="thick">
        <color indexed="24"/>
      </top>
      <bottom/>
      <diagonal/>
    </border>
    <border>
      <left/>
      <right/>
      <top/>
      <bottom style="thin">
        <color theme="2" tint="-0.249977111117893"/>
      </bottom>
      <diagonal/>
    </border>
    <border>
      <left/>
      <right/>
      <top/>
      <bottom style="thin">
        <color theme="9" tint="0.79998168889431442"/>
      </bottom>
      <diagonal/>
    </border>
    <border>
      <left/>
      <right/>
      <top style="thin">
        <color theme="9" tint="0.79998168889431442"/>
      </top>
      <bottom/>
      <diagonal/>
    </border>
    <border>
      <left/>
      <right/>
      <top style="thin">
        <color theme="2" tint="-0.249977111117893"/>
      </top>
      <bottom/>
      <diagonal/>
    </border>
    <border>
      <left/>
      <right/>
      <top style="thin">
        <color theme="2" tint="-0.249977111117893"/>
      </top>
      <bottom style="thin">
        <color theme="9" tint="0.59999389629810485"/>
      </bottom>
      <diagonal/>
    </border>
    <border>
      <left/>
      <right/>
      <top style="thin">
        <color theme="9" tint="0.59999389629810485"/>
      </top>
      <bottom style="thin">
        <color theme="9" tint="0.59999389629810485"/>
      </bottom>
      <diagonal/>
    </border>
    <border>
      <left/>
      <right/>
      <top/>
      <bottom style="thin">
        <color theme="9" tint="0.59999389629810485"/>
      </bottom>
      <diagonal/>
    </border>
    <border>
      <left/>
      <right/>
      <top style="thin">
        <color theme="9" tint="0.59999389629810485"/>
      </top>
      <bottom/>
      <diagonal/>
    </border>
    <border>
      <left/>
      <right/>
      <top style="thin">
        <color theme="9" tint="0.59999389629810485"/>
      </top>
      <bottom style="thin">
        <color theme="9" tint="0.79998168889431442"/>
      </bottom>
      <diagonal/>
    </border>
    <border>
      <left/>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59999389629810485"/>
      </bottom>
      <diagonal/>
    </border>
    <border>
      <left/>
      <right/>
      <top style="thin">
        <color theme="9" tint="0.79998168889431442"/>
      </top>
      <bottom style="thin">
        <color theme="2" tint="-0.249977111117893"/>
      </bottom>
      <diagonal/>
    </border>
  </borders>
  <cellStyleXfs count="3">
    <xf numFmtId="0" fontId="0" fillId="0" borderId="0"/>
    <xf numFmtId="9" fontId="1" fillId="0" borderId="0" applyFont="0" applyFill="0" applyBorder="0" applyAlignment="0" applyProtection="0"/>
    <xf numFmtId="0" fontId="1" fillId="0" borderId="0" applyProtection="0"/>
  </cellStyleXfs>
  <cellXfs count="663">
    <xf numFmtId="0" fontId="0" fillId="0" borderId="0" xfId="0"/>
    <xf numFmtId="49" fontId="5" fillId="0" borderId="0" xfId="0" applyNumberFormat="1" applyFont="1" applyProtection="1">
      <protection hidden="1"/>
    </xf>
    <xf numFmtId="0" fontId="4" fillId="0" borderId="0" xfId="0" applyFont="1" applyProtection="1">
      <protection hidden="1"/>
    </xf>
    <xf numFmtId="0" fontId="10" fillId="0" borderId="0" xfId="0" applyFont="1" applyProtection="1">
      <protection hidden="1"/>
    </xf>
    <xf numFmtId="0" fontId="6" fillId="0" borderId="0" xfId="0" applyFont="1" applyProtection="1">
      <protection hidden="1"/>
    </xf>
    <xf numFmtId="1" fontId="6" fillId="0" borderId="0" xfId="0" applyNumberFormat="1" applyFont="1" applyProtection="1">
      <protection hidden="1"/>
    </xf>
    <xf numFmtId="0" fontId="6" fillId="0" borderId="0" xfId="0" applyFont="1" applyBorder="1" applyProtection="1">
      <protection hidden="1"/>
    </xf>
    <xf numFmtId="0" fontId="16" fillId="0" borderId="1" xfId="0" applyFont="1" applyFill="1" applyBorder="1" applyAlignment="1" applyProtection="1">
      <alignment horizontal="center"/>
      <protection hidden="1"/>
    </xf>
    <xf numFmtId="0" fontId="11" fillId="0" borderId="2" xfId="0" applyFont="1" applyFill="1" applyBorder="1" applyAlignment="1" applyProtection="1">
      <alignment horizontal="center"/>
      <protection hidden="1"/>
    </xf>
    <xf numFmtId="0" fontId="11" fillId="0" borderId="3" xfId="0" applyFont="1" applyFill="1" applyBorder="1" applyAlignment="1" applyProtection="1">
      <alignment horizontal="center"/>
      <protection hidden="1"/>
    </xf>
    <xf numFmtId="0" fontId="13" fillId="0" borderId="3" xfId="0" applyFont="1" applyFill="1" applyBorder="1" applyAlignment="1" applyProtection="1">
      <alignment horizontal="center"/>
      <protection hidden="1"/>
    </xf>
    <xf numFmtId="0" fontId="4" fillId="0" borderId="0" xfId="0" applyFont="1" applyFill="1" applyProtection="1">
      <protection hidden="1"/>
    </xf>
    <xf numFmtId="0" fontId="11" fillId="0" borderId="4" xfId="0" applyFont="1" applyFill="1" applyBorder="1" applyAlignment="1" applyProtection="1">
      <alignment horizontal="center"/>
      <protection hidden="1"/>
    </xf>
    <xf numFmtId="9" fontId="4" fillId="0" borderId="0" xfId="1" applyFont="1" applyProtection="1">
      <protection hidden="1"/>
    </xf>
    <xf numFmtId="0" fontId="3" fillId="0" borderId="0" xfId="0" applyFont="1" applyBorder="1" applyAlignment="1" applyProtection="1">
      <alignment horizontal="right"/>
      <protection hidden="1"/>
    </xf>
    <xf numFmtId="0" fontId="8" fillId="0" borderId="0" xfId="0" applyFont="1" applyAlignment="1" applyProtection="1">
      <alignment vertical="center"/>
      <protection hidden="1"/>
    </xf>
    <xf numFmtId="0" fontId="4" fillId="0" borderId="0" xfId="0" applyFont="1" applyAlignment="1" applyProtection="1">
      <alignment horizontal="center"/>
      <protection hidden="1"/>
    </xf>
    <xf numFmtId="9" fontId="4" fillId="0" borderId="0" xfId="1" applyFont="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3" fillId="2" borderId="7" xfId="0" applyFont="1" applyFill="1" applyBorder="1" applyProtection="1">
      <protection hidden="1"/>
    </xf>
    <xf numFmtId="1" fontId="5" fillId="0" borderId="0" xfId="0" applyNumberFormat="1" applyFont="1" applyBorder="1" applyProtection="1">
      <protection hidden="1"/>
    </xf>
    <xf numFmtId="1" fontId="6" fillId="0" borderId="0" xfId="0" applyNumberFormat="1" applyFont="1" applyBorder="1" applyProtection="1">
      <protection hidden="1"/>
    </xf>
    <xf numFmtId="0" fontId="15" fillId="0" borderId="8" xfId="0" applyFont="1" applyBorder="1" applyAlignment="1" applyProtection="1">
      <alignment vertical="center" wrapText="1"/>
      <protection hidden="1"/>
    </xf>
    <xf numFmtId="9" fontId="3" fillId="0" borderId="9" xfId="0" applyNumberFormat="1" applyFont="1" applyFill="1" applyBorder="1" applyAlignment="1" applyProtection="1">
      <alignment horizontal="center" vertical="center" shrinkToFit="1"/>
      <protection hidden="1"/>
    </xf>
    <xf numFmtId="0" fontId="4" fillId="0" borderId="0" xfId="0" applyFont="1" applyBorder="1" applyProtection="1">
      <protection hidden="1"/>
    </xf>
    <xf numFmtId="0" fontId="4" fillId="0" borderId="0" xfId="0" applyFont="1" applyAlignment="1" applyProtection="1">
      <alignment vertical="center"/>
      <protection hidden="1"/>
    </xf>
    <xf numFmtId="49" fontId="5" fillId="0" borderId="0" xfId="0" applyNumberFormat="1" applyFont="1" applyAlignment="1" applyProtection="1">
      <alignment vertical="center"/>
      <protection hidden="1"/>
    </xf>
    <xf numFmtId="1" fontId="5" fillId="0" borderId="0" xfId="0" applyNumberFormat="1" applyFont="1" applyBorder="1" applyAlignment="1" applyProtection="1">
      <alignment vertical="center"/>
      <protection hidden="1"/>
    </xf>
    <xf numFmtId="0" fontId="11" fillId="0" borderId="0" xfId="0" applyFont="1" applyAlignment="1" applyProtection="1">
      <alignment vertical="center"/>
      <protection hidden="1"/>
    </xf>
    <xf numFmtId="0" fontId="4" fillId="0" borderId="11" xfId="0" applyFont="1" applyBorder="1" applyAlignment="1" applyProtection="1">
      <alignment horizontal="center"/>
      <protection hidden="1"/>
    </xf>
    <xf numFmtId="0" fontId="3" fillId="0" borderId="0" xfId="0" applyFont="1" applyFill="1" applyAlignment="1" applyProtection="1">
      <alignment horizontal="center"/>
      <protection hidden="1"/>
    </xf>
    <xf numFmtId="0" fontId="6" fillId="0" borderId="0" xfId="0" applyFont="1" applyFill="1" applyProtection="1">
      <protection hidden="1"/>
    </xf>
    <xf numFmtId="0" fontId="4" fillId="0" borderId="12" xfId="0" applyFont="1" applyBorder="1" applyProtection="1">
      <protection hidden="1"/>
    </xf>
    <xf numFmtId="0" fontId="4" fillId="0" borderId="12" xfId="0" applyFont="1" applyBorder="1" applyAlignment="1" applyProtection="1">
      <alignment vertical="center"/>
      <protection hidden="1"/>
    </xf>
    <xf numFmtId="0" fontId="3" fillId="0" borderId="13" xfId="0" applyFont="1" applyBorder="1" applyAlignment="1">
      <alignment horizontal="center"/>
    </xf>
    <xf numFmtId="0" fontId="19" fillId="3" borderId="14" xfId="0" applyFont="1" applyFill="1" applyBorder="1" applyAlignment="1" applyProtection="1">
      <alignment vertical="center" wrapText="1"/>
      <protection locked="0"/>
    </xf>
    <xf numFmtId="0" fontId="19" fillId="3" borderId="15" xfId="0" applyFont="1" applyFill="1" applyBorder="1" applyAlignment="1" applyProtection="1">
      <alignment vertical="center" wrapText="1"/>
      <protection locked="0"/>
    </xf>
    <xf numFmtId="0" fontId="11" fillId="0" borderId="18" xfId="0" applyFont="1" applyBorder="1" applyAlignment="1" applyProtection="1">
      <alignment shrinkToFit="1"/>
      <protection locked="0"/>
    </xf>
    <xf numFmtId="0" fontId="6" fillId="4" borderId="0" xfId="0" applyFont="1" applyFill="1" applyProtection="1">
      <protection hidden="1"/>
    </xf>
    <xf numFmtId="0" fontId="6" fillId="4" borderId="0" xfId="0" applyFont="1" applyFill="1" applyBorder="1" applyProtection="1">
      <protection hidden="1"/>
    </xf>
    <xf numFmtId="0" fontId="15" fillId="4" borderId="0" xfId="0" applyFont="1" applyFill="1" applyBorder="1" applyAlignment="1" applyProtection="1">
      <alignment horizontal="center"/>
      <protection hidden="1"/>
    </xf>
    <xf numFmtId="0" fontId="6" fillId="4" borderId="19" xfId="0" applyFont="1" applyFill="1" applyBorder="1" applyProtection="1">
      <protection hidden="1"/>
    </xf>
    <xf numFmtId="0" fontId="6" fillId="4" borderId="19" xfId="0" applyFont="1" applyFill="1" applyBorder="1" applyAlignment="1" applyProtection="1">
      <alignment horizontal="center"/>
      <protection hidden="1"/>
    </xf>
    <xf numFmtId="0" fontId="20" fillId="4" borderId="19" xfId="0" applyFont="1" applyFill="1" applyBorder="1" applyAlignment="1" applyProtection="1">
      <alignment horizontal="center" vertical="center" textRotation="90"/>
      <protection hidden="1"/>
    </xf>
    <xf numFmtId="0" fontId="10" fillId="4" borderId="19" xfId="0" applyFont="1" applyFill="1" applyBorder="1" applyProtection="1">
      <protection hidden="1"/>
    </xf>
    <xf numFmtId="0" fontId="10" fillId="4" borderId="21" xfId="0" applyFont="1" applyFill="1" applyBorder="1" applyProtection="1">
      <protection hidden="1"/>
    </xf>
    <xf numFmtId="0" fontId="6" fillId="4" borderId="22" xfId="0" applyFont="1" applyFill="1" applyBorder="1" applyProtection="1">
      <protection hidden="1"/>
    </xf>
    <xf numFmtId="0" fontId="10" fillId="4" borderId="0" xfId="0" applyFont="1" applyFill="1" applyProtection="1">
      <protection hidden="1"/>
    </xf>
    <xf numFmtId="0" fontId="12" fillId="4" borderId="0" xfId="0" applyFont="1" applyFill="1" applyProtection="1">
      <protection hidden="1"/>
    </xf>
    <xf numFmtId="0" fontId="4" fillId="4" borderId="0" xfId="0" applyFont="1" applyFill="1" applyBorder="1" applyProtection="1">
      <protection hidden="1"/>
    </xf>
    <xf numFmtId="0" fontId="3" fillId="4" borderId="0" xfId="0" applyFont="1" applyFill="1" applyBorder="1" applyProtection="1">
      <protection hidden="1"/>
    </xf>
    <xf numFmtId="0" fontId="3" fillId="4" borderId="23" xfId="0" applyFont="1" applyFill="1" applyBorder="1" applyProtection="1">
      <protection hidden="1"/>
    </xf>
    <xf numFmtId="0" fontId="3" fillId="4" borderId="0" xfId="0" applyFont="1" applyFill="1" applyProtection="1">
      <protection hidden="1"/>
    </xf>
    <xf numFmtId="0" fontId="17" fillId="4" borderId="19" xfId="0" applyFont="1" applyFill="1" applyBorder="1" applyProtection="1">
      <protection hidden="1"/>
    </xf>
    <xf numFmtId="0" fontId="4" fillId="4" borderId="0" xfId="0" applyFont="1" applyFill="1" applyProtection="1">
      <protection hidden="1"/>
    </xf>
    <xf numFmtId="0" fontId="3" fillId="4" borderId="0" xfId="0" applyFont="1" applyFill="1" applyBorder="1" applyAlignment="1" applyProtection="1">
      <alignment horizontal="right"/>
      <protection hidden="1"/>
    </xf>
    <xf numFmtId="0" fontId="14" fillId="4" borderId="0" xfId="0" applyFont="1" applyFill="1" applyBorder="1" applyAlignment="1" applyProtection="1">
      <alignment horizontal="right"/>
      <protection hidden="1"/>
    </xf>
    <xf numFmtId="0" fontId="4" fillId="4" borderId="0" xfId="0" applyFont="1" applyFill="1" applyAlignment="1" applyProtection="1">
      <alignment vertical="center"/>
      <protection hidden="1"/>
    </xf>
    <xf numFmtId="0" fontId="4" fillId="4" borderId="19" xfId="0" applyFont="1" applyFill="1" applyBorder="1" applyAlignment="1" applyProtection="1">
      <alignment vertical="center"/>
      <protection hidden="1"/>
    </xf>
    <xf numFmtId="0" fontId="7" fillId="4" borderId="19" xfId="0" applyFont="1" applyFill="1" applyBorder="1" applyAlignment="1" applyProtection="1">
      <alignment horizontal="right" vertical="center"/>
      <protection hidden="1"/>
    </xf>
    <xf numFmtId="9" fontId="4" fillId="4" borderId="0" xfId="1" applyFont="1" applyFill="1" applyProtection="1">
      <protection hidden="1"/>
    </xf>
    <xf numFmtId="0" fontId="3" fillId="4" borderId="0" xfId="0" applyFont="1" applyFill="1" applyBorder="1" applyAlignment="1" applyProtection="1">
      <alignment horizontal="center" vertical="center" shrinkToFit="1"/>
      <protection hidden="1"/>
    </xf>
    <xf numFmtId="0" fontId="15" fillId="4" borderId="0" xfId="0" applyFont="1" applyFill="1" applyBorder="1" applyAlignment="1" applyProtection="1">
      <alignment horizontal="center" vertical="center" shrinkToFit="1"/>
      <protection hidden="1"/>
    </xf>
    <xf numFmtId="0" fontId="4" fillId="4" borderId="0" xfId="0" applyFont="1" applyFill="1" applyBorder="1" applyAlignment="1" applyProtection="1">
      <alignment horizontal="center"/>
      <protection hidden="1"/>
    </xf>
    <xf numFmtId="0" fontId="7" fillId="4" borderId="0" xfId="0" applyFont="1" applyFill="1" applyAlignment="1" applyProtection="1">
      <alignment horizontal="right"/>
      <protection hidden="1"/>
    </xf>
    <xf numFmtId="0" fontId="4" fillId="4" borderId="10" xfId="0" applyFont="1" applyFill="1" applyBorder="1" applyAlignment="1" applyProtection="1">
      <alignment horizontal="center"/>
      <protection hidden="1"/>
    </xf>
    <xf numFmtId="0" fontId="3" fillId="4" borderId="0" xfId="0" applyFont="1" applyFill="1" applyBorder="1" applyAlignment="1" applyProtection="1">
      <alignment horizontal="center"/>
      <protection hidden="1"/>
    </xf>
    <xf numFmtId="0" fontId="15" fillId="4" borderId="10" xfId="0" applyFont="1" applyFill="1" applyBorder="1" applyAlignment="1" applyProtection="1">
      <alignment horizontal="center" vertical="center" shrinkToFit="1"/>
      <protection hidden="1"/>
    </xf>
    <xf numFmtId="0" fontId="4" fillId="4" borderId="0" xfId="0" applyFont="1" applyFill="1" applyAlignment="1" applyProtection="1">
      <alignment horizontal="center"/>
      <protection hidden="1"/>
    </xf>
    <xf numFmtId="0" fontId="4" fillId="4" borderId="24" xfId="0" applyFont="1" applyFill="1" applyBorder="1" applyProtection="1">
      <protection hidden="1"/>
    </xf>
    <xf numFmtId="0" fontId="3" fillId="4" borderId="24" xfId="0" applyFont="1" applyFill="1" applyBorder="1" applyAlignment="1" applyProtection="1">
      <alignment horizontal="right"/>
      <protection hidden="1"/>
    </xf>
    <xf numFmtId="0" fontId="11" fillId="0" borderId="25" xfId="0" applyFont="1" applyFill="1" applyBorder="1" applyAlignment="1" applyProtection="1">
      <alignment horizontal="center"/>
      <protection hidden="1"/>
    </xf>
    <xf numFmtId="0" fontId="3" fillId="4" borderId="10" xfId="0" applyFont="1" applyFill="1" applyBorder="1" applyAlignment="1" applyProtection="1">
      <alignment horizontal="right"/>
      <protection hidden="1"/>
    </xf>
    <xf numFmtId="0" fontId="4" fillId="4" borderId="10" xfId="0" applyFont="1" applyFill="1" applyBorder="1" applyAlignment="1" applyProtection="1">
      <alignment horizontal="right"/>
      <protection hidden="1"/>
    </xf>
    <xf numFmtId="9" fontId="3" fillId="0" borderId="26" xfId="0" applyNumberFormat="1" applyFont="1" applyFill="1" applyBorder="1" applyAlignment="1" applyProtection="1">
      <alignment horizontal="center" vertical="center" shrinkToFit="1"/>
      <protection hidden="1"/>
    </xf>
    <xf numFmtId="0" fontId="15" fillId="4" borderId="27" xfId="0" applyFont="1" applyFill="1" applyBorder="1" applyAlignment="1" applyProtection="1">
      <alignment horizontal="right" indent="1"/>
      <protection hidden="1"/>
    </xf>
    <xf numFmtId="9" fontId="3" fillId="0" borderId="28" xfId="0" applyNumberFormat="1" applyFont="1" applyFill="1" applyBorder="1" applyAlignment="1" applyProtection="1">
      <alignment horizontal="center" vertical="center" shrinkToFit="1"/>
      <protection hidden="1"/>
    </xf>
    <xf numFmtId="9" fontId="3" fillId="2" borderId="29" xfId="1" applyFont="1" applyFill="1" applyBorder="1" applyAlignment="1" applyProtection="1">
      <alignment horizontal="center" vertical="center" shrinkToFit="1"/>
      <protection hidden="1"/>
    </xf>
    <xf numFmtId="9" fontId="3" fillId="2" borderId="30" xfId="1" applyFont="1" applyFill="1" applyBorder="1" applyAlignment="1" applyProtection="1">
      <alignment horizontal="center" vertical="center" shrinkToFit="1"/>
      <protection hidden="1"/>
    </xf>
    <xf numFmtId="0" fontId="16" fillId="4" borderId="0" xfId="0" applyFont="1" applyFill="1" applyBorder="1" applyProtection="1">
      <protection hidden="1"/>
    </xf>
    <xf numFmtId="0" fontId="13" fillId="4" borderId="0" xfId="0" applyFont="1" applyFill="1" applyBorder="1" applyProtection="1">
      <protection hidden="1"/>
    </xf>
    <xf numFmtId="0" fontId="18" fillId="4" borderId="31" xfId="0" applyFont="1" applyFill="1" applyBorder="1" applyProtection="1">
      <protection hidden="1"/>
    </xf>
    <xf numFmtId="0" fontId="4" fillId="4" borderId="19" xfId="0" applyFont="1" applyFill="1" applyBorder="1" applyProtection="1">
      <protection hidden="1"/>
    </xf>
    <xf numFmtId="0" fontId="3" fillId="4" borderId="0" xfId="0" applyFont="1" applyFill="1" applyBorder="1" applyAlignment="1" applyProtection="1">
      <alignment horizontal="left" shrinkToFit="1"/>
      <protection hidden="1"/>
    </xf>
    <xf numFmtId="0" fontId="4" fillId="4" borderId="0" xfId="0" applyFont="1" applyFill="1" applyAlignment="1" applyProtection="1">
      <alignment shrinkToFit="1"/>
      <protection hidden="1"/>
    </xf>
    <xf numFmtId="49" fontId="5" fillId="0" borderId="0" xfId="0" applyNumberFormat="1" applyFont="1" applyAlignment="1" applyProtection="1">
      <alignment shrinkToFit="1"/>
      <protection hidden="1"/>
    </xf>
    <xf numFmtId="1" fontId="5" fillId="0" borderId="0" xfId="0" applyNumberFormat="1" applyFont="1" applyBorder="1" applyAlignment="1" applyProtection="1">
      <alignment shrinkToFit="1"/>
      <protection hidden="1"/>
    </xf>
    <xf numFmtId="0" fontId="4" fillId="0" borderId="12" xfId="0" applyFont="1" applyBorder="1" applyAlignment="1" applyProtection="1">
      <alignment shrinkToFit="1"/>
      <protection hidden="1"/>
    </xf>
    <xf numFmtId="0" fontId="4" fillId="0" borderId="0" xfId="0" applyFont="1" applyAlignment="1" applyProtection="1">
      <alignment shrinkToFit="1"/>
      <protection hidden="1"/>
    </xf>
    <xf numFmtId="9" fontId="3" fillId="0" borderId="32" xfId="0" applyNumberFormat="1" applyFont="1" applyFill="1" applyBorder="1" applyAlignment="1" applyProtection="1">
      <alignment horizontal="center" vertical="center" shrinkToFit="1"/>
      <protection hidden="1"/>
    </xf>
    <xf numFmtId="9" fontId="3" fillId="2" borderId="33" xfId="1" applyFont="1" applyFill="1" applyBorder="1" applyAlignment="1" applyProtection="1">
      <alignment horizontal="center"/>
      <protection hidden="1"/>
    </xf>
    <xf numFmtId="9" fontId="3" fillId="2" borderId="3" xfId="1" applyFont="1" applyFill="1" applyBorder="1" applyAlignment="1" applyProtection="1">
      <alignment horizontal="center"/>
      <protection hidden="1"/>
    </xf>
    <xf numFmtId="9" fontId="3" fillId="2" borderId="25" xfId="1" applyFont="1" applyFill="1" applyBorder="1" applyAlignment="1" applyProtection="1">
      <alignment horizontal="center"/>
      <protection hidden="1"/>
    </xf>
    <xf numFmtId="0" fontId="15" fillId="4" borderId="34" xfId="0" applyFont="1" applyFill="1" applyBorder="1" applyAlignment="1" applyProtection="1">
      <alignment horizontal="center" vertical="center" shrinkToFit="1"/>
      <protection hidden="1"/>
    </xf>
    <xf numFmtId="0" fontId="10" fillId="4" borderId="10" xfId="0" applyFont="1" applyFill="1" applyBorder="1" applyProtection="1">
      <protection hidden="1"/>
    </xf>
    <xf numFmtId="9" fontId="7" fillId="2" borderId="35" xfId="0" applyNumberFormat="1" applyFont="1" applyFill="1" applyBorder="1" applyAlignment="1" applyProtection="1">
      <alignment horizontal="center"/>
    </xf>
    <xf numFmtId="0" fontId="4" fillId="4" borderId="19" xfId="0" applyFont="1" applyFill="1" applyBorder="1" applyAlignment="1" applyProtection="1">
      <alignment horizontal="center"/>
      <protection hidden="1"/>
    </xf>
    <xf numFmtId="0" fontId="15" fillId="4" borderId="0" xfId="0" applyFont="1" applyFill="1" applyBorder="1" applyAlignment="1" applyProtection="1">
      <alignment horizontal="right" indent="1"/>
      <protection hidden="1"/>
    </xf>
    <xf numFmtId="0" fontId="16" fillId="0" borderId="2" xfId="0" applyFont="1" applyFill="1" applyBorder="1" applyAlignment="1" applyProtection="1">
      <alignment horizontal="center"/>
      <protection hidden="1"/>
    </xf>
    <xf numFmtId="0" fontId="4" fillId="4" borderId="12" xfId="0" applyFont="1" applyFill="1" applyBorder="1" applyProtection="1">
      <protection hidden="1"/>
    </xf>
    <xf numFmtId="9" fontId="4" fillId="4" borderId="12" xfId="1" applyFont="1" applyFill="1" applyBorder="1" applyProtection="1">
      <protection hidden="1"/>
    </xf>
    <xf numFmtId="0" fontId="7" fillId="4" borderId="12" xfId="0" applyFont="1" applyFill="1" applyBorder="1" applyAlignment="1" applyProtection="1">
      <alignment horizontal="right"/>
      <protection hidden="1"/>
    </xf>
    <xf numFmtId="9" fontId="7" fillId="0" borderId="36" xfId="0" applyNumberFormat="1" applyFont="1" applyFill="1" applyBorder="1" applyAlignment="1" applyProtection="1">
      <alignment horizontal="center" vertical="center" wrapText="1"/>
      <protection hidden="1"/>
    </xf>
    <xf numFmtId="9" fontId="7" fillId="0" borderId="35" xfId="0" applyNumberFormat="1" applyFont="1" applyFill="1" applyBorder="1" applyAlignment="1" applyProtection="1">
      <alignment horizontal="center" vertical="center" wrapText="1"/>
      <protection hidden="1"/>
    </xf>
    <xf numFmtId="0" fontId="3" fillId="4" borderId="37" xfId="0" applyFont="1" applyFill="1" applyBorder="1" applyAlignment="1" applyProtection="1">
      <alignment horizontal="center"/>
      <protection hidden="1"/>
    </xf>
    <xf numFmtId="0" fontId="3" fillId="4" borderId="12" xfId="0" applyFont="1" applyFill="1" applyBorder="1" applyAlignment="1" applyProtection="1">
      <alignment horizontal="center"/>
      <protection hidden="1"/>
    </xf>
    <xf numFmtId="0" fontId="10" fillId="0" borderId="38" xfId="0" applyNumberFormat="1"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protection hidden="1"/>
    </xf>
    <xf numFmtId="0" fontId="15" fillId="4" borderId="10" xfId="0" applyFont="1" applyFill="1" applyBorder="1" applyAlignment="1" applyProtection="1">
      <alignment horizontal="right" indent="1"/>
      <protection hidden="1"/>
    </xf>
    <xf numFmtId="0" fontId="7" fillId="0" borderId="7" xfId="0" applyNumberFormat="1" applyFont="1" applyFill="1" applyBorder="1" applyAlignment="1" applyProtection="1">
      <alignment horizontal="center" vertical="center" wrapText="1"/>
      <protection hidden="1"/>
    </xf>
    <xf numFmtId="0" fontId="3" fillId="5" borderId="2" xfId="0" applyFont="1" applyFill="1" applyBorder="1" applyAlignment="1" applyProtection="1">
      <alignment horizontal="center"/>
      <protection hidden="1"/>
    </xf>
    <xf numFmtId="0" fontId="3" fillId="5" borderId="38" xfId="0" applyFont="1" applyFill="1" applyBorder="1" applyAlignment="1" applyProtection="1">
      <alignment horizontal="center"/>
      <protection hidden="1"/>
    </xf>
    <xf numFmtId="0" fontId="15" fillId="5" borderId="3" xfId="0" applyFont="1" applyFill="1" applyBorder="1" applyAlignment="1" applyProtection="1">
      <alignment horizontal="center"/>
      <protection hidden="1"/>
    </xf>
    <xf numFmtId="0" fontId="15" fillId="5" borderId="25" xfId="0" applyFont="1" applyFill="1" applyBorder="1" applyAlignment="1" applyProtection="1">
      <alignment horizontal="center"/>
      <protection hidden="1"/>
    </xf>
    <xf numFmtId="0" fontId="10" fillId="4" borderId="0" xfId="0" applyFont="1" applyFill="1" applyBorder="1" applyProtection="1">
      <protection hidden="1"/>
    </xf>
    <xf numFmtId="0" fontId="3" fillId="4" borderId="0" xfId="0" applyFont="1" applyFill="1" applyBorder="1" applyAlignment="1" applyProtection="1">
      <alignment horizontal="right" indent="1"/>
      <protection hidden="1"/>
    </xf>
    <xf numFmtId="0" fontId="10" fillId="0" borderId="19" xfId="0" applyFont="1" applyFill="1" applyBorder="1" applyProtection="1">
      <protection hidden="1"/>
    </xf>
    <xf numFmtId="0" fontId="6" fillId="0" borderId="19" xfId="0" applyFont="1" applyFill="1" applyBorder="1" applyAlignment="1" applyProtection="1">
      <alignment horizontal="center"/>
      <protection hidden="1"/>
    </xf>
    <xf numFmtId="9" fontId="15" fillId="2" borderId="39" xfId="0" applyNumberFormat="1" applyFont="1" applyFill="1" applyBorder="1" applyAlignment="1" applyProtection="1">
      <alignment horizontal="center" vertical="center" shrinkToFit="1"/>
    </xf>
    <xf numFmtId="0" fontId="10" fillId="6" borderId="19" xfId="0" applyFont="1" applyFill="1" applyBorder="1" applyProtection="1">
      <protection hidden="1"/>
    </xf>
    <xf numFmtId="0" fontId="6" fillId="6" borderId="19" xfId="0" applyFont="1" applyFill="1" applyBorder="1" applyAlignment="1" applyProtection="1">
      <alignment horizontal="center"/>
      <protection hidden="1"/>
    </xf>
    <xf numFmtId="0" fontId="4" fillId="6" borderId="0" xfId="0" applyFont="1" applyFill="1" applyProtection="1">
      <protection hidden="1"/>
    </xf>
    <xf numFmtId="9" fontId="4" fillId="6" borderId="0" xfId="1" applyFont="1" applyFill="1" applyProtection="1">
      <protection hidden="1"/>
    </xf>
    <xf numFmtId="0" fontId="3" fillId="6" borderId="0" xfId="0" applyFont="1" applyFill="1" applyAlignment="1" applyProtection="1">
      <alignment horizontal="center"/>
      <protection hidden="1"/>
    </xf>
    <xf numFmtId="0" fontId="6" fillId="6" borderId="0" xfId="0" applyFont="1" applyFill="1" applyProtection="1">
      <protection hidden="1"/>
    </xf>
    <xf numFmtId="0" fontId="27" fillId="7" borderId="40" xfId="0" applyFont="1" applyFill="1" applyBorder="1" applyAlignment="1" applyProtection="1">
      <alignment horizontal="center" vertical="center" textRotation="90" shrinkToFit="1"/>
      <protection hidden="1"/>
    </xf>
    <xf numFmtId="0" fontId="10" fillId="7" borderId="35" xfId="0" applyFont="1" applyFill="1" applyBorder="1" applyAlignment="1" applyProtection="1">
      <alignment horizontal="center" vertical="center"/>
      <protection hidden="1"/>
    </xf>
    <xf numFmtId="0" fontId="3" fillId="8" borderId="1" xfId="0" applyFont="1" applyFill="1" applyBorder="1" applyAlignment="1" applyProtection="1">
      <alignment horizontal="center" vertical="center"/>
      <protection hidden="1"/>
    </xf>
    <xf numFmtId="9" fontId="7" fillId="2" borderId="41" xfId="0" applyNumberFormat="1" applyFont="1" applyFill="1" applyBorder="1" applyAlignment="1" applyProtection="1">
      <alignment horizontal="center"/>
    </xf>
    <xf numFmtId="0" fontId="3" fillId="2" borderId="42" xfId="0" applyFont="1" applyFill="1" applyBorder="1" applyProtection="1">
      <protection hidden="1"/>
    </xf>
    <xf numFmtId="0" fontId="7" fillId="0" borderId="43" xfId="0" applyNumberFormat="1" applyFont="1" applyFill="1" applyBorder="1" applyAlignment="1" applyProtection="1">
      <alignment horizontal="center" vertical="center" wrapText="1"/>
      <protection hidden="1"/>
    </xf>
    <xf numFmtId="0" fontId="7" fillId="0" borderId="44" xfId="0" applyNumberFormat="1" applyFont="1" applyFill="1" applyBorder="1" applyAlignment="1" applyProtection="1">
      <alignment horizontal="center" vertical="center" wrapText="1"/>
      <protection hidden="1"/>
    </xf>
    <xf numFmtId="0" fontId="7" fillId="0" borderId="42" xfId="0" applyNumberFormat="1" applyFont="1" applyFill="1" applyBorder="1" applyAlignment="1" applyProtection="1">
      <alignment horizontal="center" vertical="center" wrapText="1"/>
      <protection hidden="1"/>
    </xf>
    <xf numFmtId="0" fontId="4" fillId="4" borderId="34" xfId="0" applyFont="1" applyFill="1" applyBorder="1" applyAlignment="1" applyProtection="1">
      <alignment horizontal="center" vertical="center"/>
      <protection hidden="1"/>
    </xf>
    <xf numFmtId="0" fontId="4" fillId="4" borderId="34" xfId="0" applyFont="1" applyFill="1" applyBorder="1" applyAlignment="1" applyProtection="1">
      <alignment horizontal="center"/>
      <protection hidden="1"/>
    </xf>
    <xf numFmtId="9" fontId="7" fillId="0" borderId="8" xfId="0" applyNumberFormat="1" applyFont="1" applyFill="1" applyBorder="1" applyAlignment="1" applyProtection="1">
      <alignment horizontal="center" vertical="center" wrapText="1"/>
      <protection hidden="1"/>
    </xf>
    <xf numFmtId="0" fontId="11" fillId="0" borderId="45" xfId="0" applyFont="1" applyFill="1" applyBorder="1" applyAlignment="1" applyProtection="1">
      <alignment horizontal="center" vertical="center"/>
      <protection hidden="1"/>
    </xf>
    <xf numFmtId="0" fontId="11" fillId="0" borderId="25"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11" fillId="0" borderId="46"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47" xfId="0" applyFont="1" applyFill="1" applyBorder="1" applyAlignment="1" applyProtection="1">
      <alignment horizontal="center" vertical="center"/>
      <protection hidden="1"/>
    </xf>
    <xf numFmtId="0" fontId="11" fillId="0" borderId="38" xfId="0" applyFont="1" applyFill="1" applyBorder="1" applyAlignment="1" applyProtection="1">
      <alignment horizontal="center" vertical="center"/>
      <protection hidden="1"/>
    </xf>
    <xf numFmtId="0" fontId="11" fillId="0" borderId="40"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protection hidden="1"/>
    </xf>
    <xf numFmtId="0" fontId="15" fillId="5" borderId="48" xfId="0" applyFont="1" applyFill="1" applyBorder="1" applyAlignment="1" applyProtection="1">
      <alignment horizontal="center"/>
      <protection hidden="1"/>
    </xf>
    <xf numFmtId="0" fontId="11" fillId="0" borderId="49" xfId="0" applyFont="1" applyFill="1" applyBorder="1" applyAlignment="1" applyProtection="1">
      <alignment horizontal="center"/>
      <protection hidden="1"/>
    </xf>
    <xf numFmtId="0" fontId="11" fillId="0" borderId="29" xfId="0" applyFont="1" applyFill="1" applyBorder="1" applyAlignment="1" applyProtection="1">
      <alignment horizontal="center"/>
      <protection hidden="1"/>
    </xf>
    <xf numFmtId="9" fontId="3" fillId="0" borderId="50" xfId="0" applyNumberFormat="1" applyFont="1" applyFill="1" applyBorder="1" applyAlignment="1" applyProtection="1">
      <alignment horizontal="center" vertical="center" shrinkToFit="1"/>
      <protection hidden="1"/>
    </xf>
    <xf numFmtId="9" fontId="3" fillId="0" borderId="48" xfId="0" applyNumberFormat="1" applyFont="1" applyFill="1" applyBorder="1" applyAlignment="1" applyProtection="1">
      <alignment horizontal="center" vertical="center" shrinkToFit="1"/>
      <protection hidden="1"/>
    </xf>
    <xf numFmtId="0" fontId="7" fillId="4" borderId="0" xfId="0" applyFont="1" applyFill="1" applyBorder="1" applyAlignment="1" applyProtection="1">
      <alignment horizontal="right"/>
      <protection hidden="1"/>
    </xf>
    <xf numFmtId="0" fontId="4" fillId="4" borderId="0" xfId="0" applyFont="1" applyFill="1" applyBorder="1" applyAlignment="1" applyProtection="1">
      <alignment shrinkToFit="1"/>
      <protection hidden="1"/>
    </xf>
    <xf numFmtId="0" fontId="4" fillId="4" borderId="0" xfId="0" applyFont="1" applyFill="1" applyBorder="1" applyAlignment="1" applyProtection="1">
      <alignment vertical="center"/>
      <protection hidden="1"/>
    </xf>
    <xf numFmtId="0" fontId="4" fillId="4" borderId="31" xfId="0" applyFont="1" applyFill="1" applyBorder="1" applyAlignment="1" applyProtection="1">
      <alignment vertical="center"/>
      <protection hidden="1"/>
    </xf>
    <xf numFmtId="0" fontId="3" fillId="4" borderId="22" xfId="0" applyFont="1" applyFill="1" applyBorder="1" applyAlignment="1" applyProtection="1">
      <alignment horizontal="right"/>
      <protection hidden="1"/>
    </xf>
    <xf numFmtId="0" fontId="14" fillId="4" borderId="10" xfId="0" applyFont="1" applyFill="1" applyBorder="1" applyAlignment="1" applyProtection="1">
      <alignment horizontal="right"/>
      <protection hidden="1"/>
    </xf>
    <xf numFmtId="0" fontId="13" fillId="0" borderId="49" xfId="0" applyFont="1" applyFill="1" applyBorder="1" applyAlignment="1" applyProtection="1">
      <alignment horizontal="center"/>
      <protection hidden="1"/>
    </xf>
    <xf numFmtId="9" fontId="3" fillId="0" borderId="49" xfId="0" applyNumberFormat="1" applyFont="1" applyFill="1" applyBorder="1" applyAlignment="1" applyProtection="1">
      <alignment horizontal="center" vertical="center" shrinkToFit="1"/>
      <protection hidden="1"/>
    </xf>
    <xf numFmtId="9" fontId="15" fillId="2" borderId="40" xfId="0" applyNumberFormat="1" applyFont="1" applyFill="1" applyBorder="1" applyAlignment="1" applyProtection="1">
      <alignment horizontal="center" vertical="center" shrinkToFit="1"/>
    </xf>
    <xf numFmtId="0" fontId="3" fillId="4" borderId="10" xfId="0" applyFont="1" applyFill="1" applyBorder="1" applyAlignment="1" applyProtection="1">
      <alignment horizontal="right" indent="1"/>
      <protection hidden="1"/>
    </xf>
    <xf numFmtId="0" fontId="6" fillId="4" borderId="10" xfId="0" applyFont="1" applyFill="1" applyBorder="1" applyProtection="1">
      <protection hidden="1"/>
    </xf>
    <xf numFmtId="0" fontId="15" fillId="0" borderId="18" xfId="0" applyFont="1" applyBorder="1" applyAlignment="1" applyProtection="1">
      <alignment horizontal="right" vertical="center"/>
      <protection hidden="1"/>
    </xf>
    <xf numFmtId="0" fontId="11" fillId="0" borderId="51" xfId="0" applyFont="1" applyBorder="1" applyAlignment="1" applyProtection="1">
      <alignment shrinkToFit="1"/>
      <protection locked="0"/>
    </xf>
    <xf numFmtId="0" fontId="15" fillId="0" borderId="6" xfId="0" applyFont="1" applyBorder="1" applyAlignment="1" applyProtection="1">
      <alignment horizontal="right" vertical="center"/>
      <protection hidden="1"/>
    </xf>
    <xf numFmtId="0" fontId="11" fillId="0" borderId="52"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21" fillId="0" borderId="17" xfId="0" applyFont="1" applyFill="1" applyBorder="1" applyAlignment="1" applyProtection="1">
      <alignment horizontal="center"/>
      <protection hidden="1"/>
    </xf>
    <xf numFmtId="0" fontId="4" fillId="4" borderId="53" xfId="0" applyFont="1" applyFill="1" applyBorder="1" applyAlignment="1" applyProtection="1">
      <alignment shrinkToFit="1"/>
      <protection hidden="1"/>
    </xf>
    <xf numFmtId="0" fontId="4" fillId="4" borderId="53" xfId="0" applyFont="1" applyFill="1" applyBorder="1" applyAlignment="1" applyProtection="1">
      <alignment vertical="center"/>
      <protection hidden="1"/>
    </xf>
    <xf numFmtId="0" fontId="11" fillId="4" borderId="28" xfId="0" applyFont="1" applyFill="1" applyBorder="1" applyAlignment="1" applyProtection="1">
      <alignment horizontal="center"/>
      <protection hidden="1"/>
    </xf>
    <xf numFmtId="0" fontId="11" fillId="4" borderId="54" xfId="0" applyFont="1" applyFill="1" applyBorder="1" applyAlignment="1" applyProtection="1">
      <alignment horizontal="center"/>
      <protection hidden="1"/>
    </xf>
    <xf numFmtId="0" fontId="11" fillId="4" borderId="55" xfId="0" applyFont="1" applyFill="1" applyBorder="1" applyAlignment="1" applyProtection="1">
      <alignment horizontal="center"/>
      <protection hidden="1"/>
    </xf>
    <xf numFmtId="0" fontId="10" fillId="4" borderId="15" xfId="0" applyFont="1" applyFill="1" applyBorder="1" applyProtection="1">
      <protection hidden="1"/>
    </xf>
    <xf numFmtId="0" fontId="3" fillId="4" borderId="56" xfId="0" applyFont="1" applyFill="1" applyBorder="1" applyAlignment="1" applyProtection="1">
      <alignment vertical="center" wrapText="1"/>
      <protection locked="0"/>
    </xf>
    <xf numFmtId="0" fontId="3" fillId="9" borderId="2" xfId="0" applyFont="1" applyFill="1" applyBorder="1" applyAlignment="1" applyProtection="1">
      <alignment horizontal="center" vertical="center"/>
      <protection hidden="1"/>
    </xf>
    <xf numFmtId="0" fontId="3" fillId="9" borderId="1" xfId="0" applyFont="1" applyFill="1" applyBorder="1" applyAlignment="1" applyProtection="1">
      <alignment horizontal="center" vertical="center"/>
      <protection hidden="1"/>
    </xf>
    <xf numFmtId="0" fontId="11" fillId="0" borderId="28" xfId="0" applyFont="1" applyFill="1" applyBorder="1" applyAlignment="1" applyProtection="1">
      <alignment horizontal="center"/>
      <protection hidden="1"/>
    </xf>
    <xf numFmtId="0" fontId="15" fillId="5" borderId="28" xfId="0" applyFont="1" applyFill="1" applyBorder="1" applyAlignment="1" applyProtection="1">
      <alignment horizontal="center"/>
      <protection hidden="1"/>
    </xf>
    <xf numFmtId="9" fontId="3" fillId="0" borderId="29" xfId="0" applyNumberFormat="1" applyFont="1" applyFill="1" applyBorder="1" applyAlignment="1" applyProtection="1">
      <alignment horizontal="center" vertical="center" shrinkToFit="1"/>
      <protection hidden="1"/>
    </xf>
    <xf numFmtId="0" fontId="11" fillId="0" borderId="57" xfId="0" applyFont="1" applyFill="1" applyBorder="1" applyAlignment="1" applyProtection="1">
      <alignment horizontal="center" vertical="center"/>
      <protection hidden="1"/>
    </xf>
    <xf numFmtId="0" fontId="11" fillId="0" borderId="58" xfId="0" applyFont="1" applyFill="1" applyBorder="1" applyAlignment="1" applyProtection="1">
      <alignment horizontal="center" vertical="center"/>
      <protection hidden="1"/>
    </xf>
    <xf numFmtId="0" fontId="11" fillId="0" borderId="21" xfId="0" applyFont="1" applyFill="1" applyBorder="1" applyAlignment="1" applyProtection="1">
      <alignment horizontal="center" vertical="center"/>
      <protection hidden="1"/>
    </xf>
    <xf numFmtId="0" fontId="3" fillId="10" borderId="38" xfId="0" applyFont="1" applyFill="1" applyBorder="1" applyAlignment="1" applyProtection="1">
      <alignment horizontal="center"/>
      <protection hidden="1"/>
    </xf>
    <xf numFmtId="0" fontId="3" fillId="11" borderId="38" xfId="0" applyFont="1" applyFill="1" applyBorder="1" applyAlignment="1" applyProtection="1">
      <alignment horizontal="center"/>
      <protection hidden="1"/>
    </xf>
    <xf numFmtId="0" fontId="4" fillId="12" borderId="40" xfId="0" applyFont="1" applyFill="1" applyBorder="1" applyAlignment="1" applyProtection="1">
      <alignment horizontal="center"/>
      <protection hidden="1"/>
    </xf>
    <xf numFmtId="0" fontId="4" fillId="12" borderId="39" xfId="0" applyFont="1" applyFill="1" applyBorder="1" applyAlignment="1" applyProtection="1">
      <alignment horizontal="center"/>
      <protection hidden="1"/>
    </xf>
    <xf numFmtId="0" fontId="7" fillId="0" borderId="59" xfId="0" quotePrefix="1" applyFont="1" applyBorder="1" applyAlignment="1" applyProtection="1">
      <alignment horizontal="center" vertical="center" wrapText="1"/>
      <protection hidden="1"/>
    </xf>
    <xf numFmtId="0" fontId="11" fillId="0" borderId="60" xfId="0" applyFont="1" applyBorder="1" applyAlignment="1" applyProtection="1">
      <alignment horizontal="center" shrinkToFit="1"/>
      <protection locked="0"/>
    </xf>
    <xf numFmtId="0" fontId="11" fillId="0" borderId="5" xfId="0" applyFont="1" applyBorder="1" applyAlignment="1" applyProtection="1">
      <alignment horizontal="center" shrinkToFit="1"/>
      <protection locked="0"/>
    </xf>
    <xf numFmtId="0" fontId="11" fillId="0" borderId="10" xfId="0" applyFont="1" applyBorder="1" applyAlignment="1" applyProtection="1">
      <alignment horizontal="center" shrinkToFit="1"/>
      <protection locked="0"/>
    </xf>
    <xf numFmtId="0" fontId="15" fillId="11" borderId="3" xfId="0" applyFont="1" applyFill="1" applyBorder="1" applyAlignment="1" applyProtection="1">
      <alignment horizontal="center"/>
      <protection hidden="1"/>
    </xf>
    <xf numFmtId="0" fontId="4" fillId="12" borderId="61" xfId="0" applyFont="1" applyFill="1" applyBorder="1" applyAlignment="1" applyProtection="1">
      <alignment horizontal="center"/>
      <protection hidden="1"/>
    </xf>
    <xf numFmtId="0" fontId="4" fillId="12" borderId="47" xfId="0" applyFont="1" applyFill="1" applyBorder="1" applyAlignment="1" applyProtection="1">
      <alignment horizontal="center"/>
      <protection hidden="1"/>
    </xf>
    <xf numFmtId="0" fontId="4" fillId="12" borderId="42"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11" fillId="0" borderId="33" xfId="0" applyFont="1" applyFill="1" applyBorder="1" applyAlignment="1" applyProtection="1">
      <alignment horizontal="center" vertical="center"/>
      <protection hidden="1"/>
    </xf>
    <xf numFmtId="0" fontId="11" fillId="0" borderId="62" xfId="0" applyFont="1" applyFill="1" applyBorder="1" applyAlignment="1" applyProtection="1">
      <alignment horizontal="center" vertical="center"/>
      <protection hidden="1"/>
    </xf>
    <xf numFmtId="0" fontId="11" fillId="0" borderId="63" xfId="0" applyFont="1" applyFill="1" applyBorder="1" applyAlignment="1" applyProtection="1">
      <alignment horizontal="center" vertical="center"/>
      <protection hidden="1"/>
    </xf>
    <xf numFmtId="0" fontId="11" fillId="0" borderId="64" xfId="0" applyFont="1" applyFill="1" applyBorder="1" applyAlignment="1" applyProtection="1">
      <alignment horizontal="center" vertical="center"/>
      <protection hidden="1"/>
    </xf>
    <xf numFmtId="0" fontId="11" fillId="0" borderId="37" xfId="0" applyFont="1" applyFill="1" applyBorder="1" applyAlignment="1" applyProtection="1">
      <alignment horizontal="center" vertical="center"/>
      <protection hidden="1"/>
    </xf>
    <xf numFmtId="0" fontId="11" fillId="0" borderId="12" xfId="0" applyFont="1" applyFill="1" applyBorder="1" applyAlignment="1" applyProtection="1">
      <alignment horizontal="center" vertical="center"/>
      <protection hidden="1"/>
    </xf>
    <xf numFmtId="0" fontId="11" fillId="0" borderId="48" xfId="0" applyFont="1" applyFill="1" applyBorder="1" applyAlignment="1" applyProtection="1">
      <alignment horizontal="center" vertical="center"/>
      <protection hidden="1"/>
    </xf>
    <xf numFmtId="0" fontId="1" fillId="0" borderId="3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1" fillId="0" borderId="65"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0" borderId="45" xfId="0" applyFont="1" applyFill="1" applyBorder="1" applyAlignment="1" applyProtection="1">
      <alignment horizontal="center" vertical="center"/>
      <protection hidden="1"/>
    </xf>
    <xf numFmtId="9" fontId="15" fillId="2" borderId="66" xfId="0" applyNumberFormat="1" applyFont="1" applyFill="1" applyBorder="1" applyAlignment="1" applyProtection="1">
      <alignment horizontal="center" vertical="center" shrinkToFit="1"/>
    </xf>
    <xf numFmtId="0" fontId="3" fillId="9" borderId="67" xfId="0" applyFont="1" applyFill="1" applyBorder="1" applyAlignment="1" applyProtection="1">
      <alignment horizontal="center" vertical="center"/>
      <protection hidden="1"/>
    </xf>
    <xf numFmtId="0" fontId="3" fillId="9" borderId="68" xfId="0" applyFont="1" applyFill="1" applyBorder="1" applyAlignment="1" applyProtection="1">
      <alignment horizontal="center"/>
      <protection hidden="1"/>
    </xf>
    <xf numFmtId="0" fontId="3" fillId="9" borderId="69" xfId="0" applyFont="1" applyFill="1" applyBorder="1" applyAlignment="1" applyProtection="1">
      <alignment horizontal="center"/>
      <protection hidden="1"/>
    </xf>
    <xf numFmtId="0" fontId="3" fillId="9" borderId="70" xfId="0" applyFont="1" applyFill="1" applyBorder="1" applyAlignment="1" applyProtection="1">
      <alignment horizontal="center"/>
      <protection hidden="1"/>
    </xf>
    <xf numFmtId="0" fontId="3" fillId="9" borderId="71" xfId="0" applyFont="1" applyFill="1" applyBorder="1" applyAlignment="1" applyProtection="1">
      <alignment horizontal="center"/>
      <protection hidden="1"/>
    </xf>
    <xf numFmtId="1" fontId="9" fillId="9" borderId="72" xfId="0" applyNumberFormat="1" applyFont="1" applyFill="1" applyBorder="1" applyAlignment="1" applyProtection="1">
      <alignment horizontal="center"/>
      <protection hidden="1"/>
    </xf>
    <xf numFmtId="0" fontId="3" fillId="9" borderId="73" xfId="0" applyFont="1" applyFill="1" applyBorder="1" applyAlignment="1" applyProtection="1">
      <protection hidden="1"/>
    </xf>
    <xf numFmtId="9" fontId="9" fillId="9" borderId="36" xfId="0" applyNumberFormat="1" applyFont="1" applyFill="1" applyBorder="1" applyAlignment="1" applyProtection="1">
      <alignment horizontal="center"/>
      <protection hidden="1"/>
    </xf>
    <xf numFmtId="9" fontId="7" fillId="0" borderId="72" xfId="0" applyNumberFormat="1" applyFont="1" applyFill="1" applyBorder="1" applyAlignment="1" applyProtection="1">
      <alignment horizontal="center" vertical="center" wrapText="1"/>
      <protection hidden="1"/>
    </xf>
    <xf numFmtId="0" fontId="3" fillId="10" borderId="74" xfId="0" applyFont="1" applyFill="1" applyBorder="1" applyAlignment="1">
      <alignment horizontal="center"/>
    </xf>
    <xf numFmtId="9" fontId="0" fillId="0" borderId="66" xfId="0" applyNumberFormat="1" applyFill="1" applyBorder="1" applyAlignment="1">
      <alignment horizontal="center"/>
    </xf>
    <xf numFmtId="0" fontId="1" fillId="0" borderId="75" xfId="0" applyFont="1" applyFill="1" applyBorder="1" applyAlignment="1" applyProtection="1">
      <alignment horizontal="center" vertical="center"/>
      <protection hidden="1"/>
    </xf>
    <xf numFmtId="0" fontId="1" fillId="0" borderId="76" xfId="0" applyFont="1" applyFill="1" applyBorder="1" applyAlignment="1" applyProtection="1">
      <alignment horizontal="center" vertical="center"/>
      <protection hidden="1"/>
    </xf>
    <xf numFmtId="0" fontId="11" fillId="0" borderId="77"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11" fillId="0" borderId="78" xfId="0" applyFont="1" applyFill="1" applyBorder="1" applyAlignment="1" applyProtection="1">
      <alignment horizontal="center" vertical="center"/>
      <protection hidden="1"/>
    </xf>
    <xf numFmtId="0" fontId="1" fillId="0" borderId="79" xfId="0" applyFont="1" applyFill="1" applyBorder="1" applyAlignment="1" applyProtection="1">
      <alignment horizontal="center" vertical="center"/>
      <protection hidden="1"/>
    </xf>
    <xf numFmtId="0" fontId="11" fillId="0" borderId="9"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 fillId="0" borderId="9" xfId="0" applyFont="1" applyFill="1" applyBorder="1" applyAlignment="1" applyProtection="1">
      <alignment horizontal="center" vertical="center"/>
      <protection hidden="1"/>
    </xf>
    <xf numFmtId="0" fontId="15" fillId="9" borderId="51" xfId="0" applyFont="1" applyFill="1" applyBorder="1" applyAlignment="1" applyProtection="1">
      <alignment horizontal="center" vertical="center" wrapText="1" shrinkToFit="1"/>
    </xf>
    <xf numFmtId="0" fontId="3" fillId="9" borderId="56" xfId="0" applyFont="1" applyFill="1" applyBorder="1" applyAlignment="1" applyProtection="1">
      <alignment vertical="center" wrapText="1"/>
      <protection hidden="1"/>
    </xf>
    <xf numFmtId="0" fontId="7" fillId="9" borderId="82" xfId="0" applyFont="1" applyFill="1" applyBorder="1" applyAlignment="1" applyProtection="1">
      <alignment vertical="center" wrapText="1"/>
      <protection hidden="1"/>
    </xf>
    <xf numFmtId="0" fontId="17" fillId="4" borderId="0" xfId="0" applyFont="1" applyFill="1" applyProtection="1">
      <protection hidden="1"/>
    </xf>
    <xf numFmtId="0" fontId="4" fillId="4" borderId="24" xfId="0" applyFont="1" applyFill="1" applyBorder="1" applyAlignment="1" applyProtection="1">
      <alignment horizontal="center"/>
      <protection hidden="1"/>
    </xf>
    <xf numFmtId="0" fontId="11" fillId="0" borderId="26" xfId="0" applyFont="1" applyFill="1" applyBorder="1" applyAlignment="1" applyProtection="1">
      <alignment horizontal="center"/>
      <protection hidden="1"/>
    </xf>
    <xf numFmtId="0" fontId="3" fillId="9" borderId="83" xfId="0" applyFont="1" applyFill="1" applyBorder="1" applyAlignment="1" applyProtection="1">
      <alignment vertical="center"/>
      <protection hidden="1"/>
    </xf>
    <xf numFmtId="0" fontId="15" fillId="9" borderId="84" xfId="0" applyFont="1" applyFill="1" applyBorder="1" applyAlignment="1" applyProtection="1">
      <alignment vertical="center"/>
      <protection hidden="1"/>
    </xf>
    <xf numFmtId="0" fontId="7" fillId="9" borderId="81" xfId="0" applyFont="1" applyFill="1" applyBorder="1" applyAlignment="1" applyProtection="1">
      <alignment vertical="center" wrapText="1"/>
      <protection hidden="1"/>
    </xf>
    <xf numFmtId="0" fontId="23" fillId="0" borderId="0" xfId="0" applyFont="1" applyFill="1" applyAlignment="1" applyProtection="1"/>
    <xf numFmtId="0" fontId="15" fillId="0" borderId="0" xfId="0" applyFont="1" applyFill="1" applyProtection="1"/>
    <xf numFmtId="0" fontId="15" fillId="0" borderId="0" xfId="0" applyFont="1" applyProtection="1"/>
    <xf numFmtId="0" fontId="28" fillId="0" borderId="0" xfId="0" applyFont="1" applyFill="1" applyProtection="1"/>
    <xf numFmtId="0" fontId="29" fillId="0" borderId="0" xfId="0" applyFont="1" applyFill="1" applyProtection="1"/>
    <xf numFmtId="0" fontId="0" fillId="0" borderId="0" xfId="0" applyFill="1" applyProtection="1"/>
    <xf numFmtId="0" fontId="0" fillId="0" borderId="0" xfId="0" applyProtection="1"/>
    <xf numFmtId="0" fontId="24" fillId="0" borderId="0" xfId="0" applyFont="1" applyFill="1" applyProtection="1"/>
    <xf numFmtId="0" fontId="24" fillId="0" borderId="0" xfId="0" applyFont="1" applyFill="1" applyAlignment="1" applyProtection="1"/>
    <xf numFmtId="0" fontId="24" fillId="0" borderId="0" xfId="0" applyFont="1" applyFill="1" applyAlignment="1" applyProtection="1">
      <alignment horizontal="left" wrapText="1"/>
    </xf>
    <xf numFmtId="0" fontId="25" fillId="0" borderId="0" xfId="0" applyFont="1" applyFill="1" applyProtection="1"/>
    <xf numFmtId="0" fontId="26" fillId="0" borderId="0" xfId="0" applyFont="1" applyFill="1" applyProtection="1"/>
    <xf numFmtId="0" fontId="3" fillId="13" borderId="71" xfId="0" applyFont="1" applyFill="1" applyBorder="1" applyAlignment="1" applyProtection="1">
      <alignment horizontal="center"/>
      <protection hidden="1"/>
    </xf>
    <xf numFmtId="1" fontId="7" fillId="13" borderId="72" xfId="0" applyNumberFormat="1" applyFont="1" applyFill="1" applyBorder="1" applyAlignment="1" applyProtection="1">
      <alignment horizontal="center"/>
      <protection hidden="1"/>
    </xf>
    <xf numFmtId="0" fontId="3" fillId="13" borderId="73" xfId="0" applyFont="1" applyFill="1" applyBorder="1" applyAlignment="1" applyProtection="1">
      <protection hidden="1"/>
    </xf>
    <xf numFmtId="9" fontId="7" fillId="13" borderId="36" xfId="0" applyNumberFormat="1" applyFont="1" applyFill="1" applyBorder="1" applyAlignment="1" applyProtection="1">
      <alignment horizontal="center"/>
      <protection hidden="1"/>
    </xf>
    <xf numFmtId="0" fontId="15" fillId="5" borderId="53" xfId="0" applyFont="1" applyFill="1" applyBorder="1" applyAlignment="1" applyProtection="1">
      <alignment horizontal="center" vertical="center" shrinkToFit="1"/>
      <protection hidden="1"/>
    </xf>
    <xf numFmtId="0" fontId="15" fillId="5" borderId="69" xfId="0" applyFont="1" applyFill="1" applyBorder="1" applyAlignment="1" applyProtection="1">
      <alignment horizontal="center" vertical="center" shrinkToFit="1"/>
      <protection hidden="1"/>
    </xf>
    <xf numFmtId="0" fontId="15" fillId="5" borderId="68" xfId="0" applyFont="1" applyFill="1" applyBorder="1" applyAlignment="1" applyProtection="1">
      <alignment horizontal="center" vertical="center" shrinkToFit="1"/>
      <protection hidden="1"/>
    </xf>
    <xf numFmtId="0" fontId="15" fillId="5" borderId="70" xfId="0" applyFont="1" applyFill="1" applyBorder="1" applyAlignment="1" applyProtection="1">
      <alignment horizontal="center" vertical="center" shrinkToFit="1"/>
      <protection hidden="1"/>
    </xf>
    <xf numFmtId="0" fontId="3" fillId="5" borderId="71" xfId="0" applyFont="1" applyFill="1" applyBorder="1" applyAlignment="1" applyProtection="1">
      <alignment horizontal="center"/>
      <protection hidden="1"/>
    </xf>
    <xf numFmtId="1" fontId="7" fillId="5" borderId="72" xfId="0" applyNumberFormat="1" applyFont="1" applyFill="1" applyBorder="1" applyAlignment="1" applyProtection="1">
      <alignment horizontal="center"/>
      <protection hidden="1"/>
    </xf>
    <xf numFmtId="0" fontId="3" fillId="5" borderId="73" xfId="0" applyFont="1" applyFill="1" applyBorder="1" applyAlignment="1" applyProtection="1">
      <protection hidden="1"/>
    </xf>
    <xf numFmtId="9" fontId="7" fillId="5" borderId="36" xfId="0" applyNumberFormat="1" applyFont="1" applyFill="1" applyBorder="1" applyAlignment="1" applyProtection="1">
      <alignment horizontal="center"/>
      <protection hidden="1"/>
    </xf>
    <xf numFmtId="0" fontId="3" fillId="13" borderId="85" xfId="0" applyFont="1" applyFill="1" applyBorder="1" applyAlignment="1" applyProtection="1">
      <alignment horizontal="center" vertical="center" shrinkToFit="1"/>
      <protection hidden="1"/>
    </xf>
    <xf numFmtId="0" fontId="3" fillId="13" borderId="69" xfId="0" applyFont="1" applyFill="1" applyBorder="1" applyAlignment="1" applyProtection="1">
      <alignment horizontal="center" vertical="center" shrinkToFit="1"/>
      <protection hidden="1"/>
    </xf>
    <xf numFmtId="0" fontId="3" fillId="13" borderId="20" xfId="0" applyFont="1" applyFill="1" applyBorder="1" applyAlignment="1" applyProtection="1">
      <alignment horizontal="center" vertical="center" shrinkToFit="1"/>
      <protection hidden="1"/>
    </xf>
    <xf numFmtId="0" fontId="3" fillId="13" borderId="86" xfId="0" applyFont="1" applyFill="1" applyBorder="1" applyAlignment="1" applyProtection="1">
      <alignment horizontal="center" vertical="center" shrinkToFit="1"/>
      <protection hidden="1"/>
    </xf>
    <xf numFmtId="0" fontId="3" fillId="14" borderId="1" xfId="0" applyFont="1" applyFill="1" applyBorder="1" applyAlignment="1" applyProtection="1">
      <alignment horizontal="center" vertical="center"/>
      <protection hidden="1"/>
    </xf>
    <xf numFmtId="0" fontId="3" fillId="9" borderId="87" xfId="0" applyFont="1" applyFill="1" applyBorder="1" applyAlignment="1" applyProtection="1">
      <alignment horizontal="center" vertical="center"/>
      <protection hidden="1"/>
    </xf>
    <xf numFmtId="0" fontId="3" fillId="9" borderId="88" xfId="0" applyFont="1" applyFill="1" applyBorder="1" applyAlignment="1" applyProtection="1">
      <alignment horizontal="center"/>
      <protection hidden="1"/>
    </xf>
    <xf numFmtId="0" fontId="3" fillId="9" borderId="55" xfId="0" applyFont="1" applyFill="1" applyBorder="1" applyAlignment="1" applyProtection="1">
      <alignment horizontal="center"/>
      <protection hidden="1"/>
    </xf>
    <xf numFmtId="0" fontId="15" fillId="5" borderId="29" xfId="0" applyFont="1" applyFill="1" applyBorder="1" applyAlignment="1" applyProtection="1">
      <alignment horizontal="center"/>
      <protection hidden="1"/>
    </xf>
    <xf numFmtId="0" fontId="1" fillId="0" borderId="89" xfId="0" applyFont="1" applyFill="1" applyBorder="1" applyAlignment="1" applyProtection="1">
      <alignment horizontal="center" vertical="center"/>
      <protection hidden="1"/>
    </xf>
    <xf numFmtId="0" fontId="1" fillId="0" borderId="90" xfId="0" applyFont="1" applyFill="1" applyBorder="1" applyAlignment="1" applyProtection="1">
      <alignment horizontal="center" vertical="center"/>
      <protection hidden="1"/>
    </xf>
    <xf numFmtId="0" fontId="11" fillId="0" borderId="39" xfId="0" applyFont="1" applyFill="1" applyBorder="1" applyAlignment="1" applyProtection="1">
      <alignment horizontal="center" vertical="center"/>
      <protection hidden="1"/>
    </xf>
    <xf numFmtId="0" fontId="11" fillId="0" borderId="80" xfId="0" applyFont="1" applyFill="1" applyBorder="1" applyAlignment="1" applyProtection="1">
      <alignment horizontal="center" vertical="center"/>
      <protection hidden="1"/>
    </xf>
    <xf numFmtId="0" fontId="11" fillId="0" borderId="91" xfId="0" applyFont="1" applyFill="1" applyBorder="1" applyAlignment="1" applyProtection="1">
      <alignment horizontal="center" vertical="center"/>
      <protection hidden="1"/>
    </xf>
    <xf numFmtId="0" fontId="11" fillId="0" borderId="92" xfId="0" applyFont="1" applyFill="1" applyBorder="1" applyAlignment="1" applyProtection="1">
      <alignment horizontal="center" vertical="center"/>
      <protection hidden="1"/>
    </xf>
    <xf numFmtId="0" fontId="11" fillId="0" borderId="29" xfId="0"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protection hidden="1"/>
    </xf>
    <xf numFmtId="0" fontId="11" fillId="0" borderId="65" xfId="0" applyFont="1" applyFill="1" applyBorder="1" applyAlignment="1" applyProtection="1">
      <alignment horizontal="center" vertical="center"/>
      <protection hidden="1"/>
    </xf>
    <xf numFmtId="0" fontId="11" fillId="0" borderId="75" xfId="0" applyFont="1" applyFill="1" applyBorder="1" applyAlignment="1" applyProtection="1">
      <alignment horizontal="center" vertical="center"/>
      <protection hidden="1"/>
    </xf>
    <xf numFmtId="0" fontId="11" fillId="0" borderId="76" xfId="0" applyFont="1" applyFill="1" applyBorder="1" applyAlignment="1" applyProtection="1">
      <alignment horizontal="center" vertical="center"/>
      <protection hidden="1"/>
    </xf>
    <xf numFmtId="0" fontId="11" fillId="0" borderId="22" xfId="0" applyFont="1" applyFill="1" applyBorder="1" applyAlignment="1" applyProtection="1">
      <alignment horizontal="center" vertical="center"/>
      <protection hidden="1"/>
    </xf>
    <xf numFmtId="0" fontId="11" fillId="0" borderId="93" xfId="0" applyFont="1" applyFill="1" applyBorder="1" applyAlignment="1" applyProtection="1">
      <alignment horizontal="center" vertical="center"/>
      <protection hidden="1"/>
    </xf>
    <xf numFmtId="0" fontId="7" fillId="0" borderId="94" xfId="0" applyNumberFormat="1" applyFont="1" applyFill="1" applyBorder="1" applyAlignment="1" applyProtection="1">
      <alignment horizontal="center" vertical="center" wrapText="1"/>
      <protection hidden="1"/>
    </xf>
    <xf numFmtId="0" fontId="7" fillId="0" borderId="66" xfId="0" applyNumberFormat="1" applyFont="1" applyFill="1" applyBorder="1" applyAlignment="1" applyProtection="1">
      <alignment horizontal="center" vertical="center" wrapText="1"/>
      <protection hidden="1"/>
    </xf>
    <xf numFmtId="0" fontId="1" fillId="0" borderId="95" xfId="0" applyFont="1" applyFill="1" applyBorder="1" applyAlignment="1" applyProtection="1">
      <alignment horizontal="center" vertical="center"/>
      <protection hidden="1"/>
    </xf>
    <xf numFmtId="0" fontId="1" fillId="0" borderId="96" xfId="0" applyFont="1" applyFill="1" applyBorder="1" applyAlignment="1" applyProtection="1">
      <alignment horizontal="center" vertical="center"/>
      <protection hidden="1"/>
    </xf>
    <xf numFmtId="0" fontId="1" fillId="0" borderId="97" xfId="0" applyFont="1" applyFill="1" applyBorder="1" applyAlignment="1" applyProtection="1">
      <alignment horizontal="center" vertical="center"/>
      <protection hidden="1"/>
    </xf>
    <xf numFmtId="0" fontId="1" fillId="0" borderId="57" xfId="0" applyFont="1" applyFill="1" applyBorder="1" applyAlignment="1" applyProtection="1">
      <alignment horizontal="center" vertical="center"/>
      <protection hidden="1"/>
    </xf>
    <xf numFmtId="0" fontId="1" fillId="0" borderId="98" xfId="0" applyFont="1" applyFill="1" applyBorder="1" applyAlignment="1" applyProtection="1">
      <alignment horizontal="center" vertical="center"/>
      <protection hidden="1"/>
    </xf>
    <xf numFmtId="0" fontId="1" fillId="0" borderId="58"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1" fillId="0" borderId="79" xfId="0" applyFont="1" applyFill="1" applyBorder="1" applyAlignment="1" applyProtection="1">
      <alignment horizontal="center" vertical="center"/>
      <protection hidden="1"/>
    </xf>
    <xf numFmtId="0" fontId="11" fillId="0" borderId="99" xfId="0" applyFont="1" applyFill="1" applyBorder="1" applyAlignment="1" applyProtection="1">
      <alignment horizontal="center" vertical="center"/>
      <protection hidden="1"/>
    </xf>
    <xf numFmtId="0" fontId="3" fillId="15" borderId="64" xfId="0" applyFont="1" applyFill="1" applyBorder="1" applyAlignment="1" applyProtection="1">
      <alignment horizontal="center" vertical="center"/>
      <protection hidden="1"/>
    </xf>
    <xf numFmtId="0" fontId="3" fillId="15" borderId="100" xfId="0" applyFont="1" applyFill="1" applyBorder="1" applyAlignment="1" applyProtection="1">
      <alignment horizontal="center" vertical="center"/>
      <protection hidden="1"/>
    </xf>
    <xf numFmtId="0" fontId="3" fillId="15" borderId="46" xfId="0" applyFont="1" applyFill="1" applyBorder="1" applyAlignment="1" applyProtection="1">
      <alignment horizontal="center" vertical="center"/>
      <protection hidden="1"/>
    </xf>
    <xf numFmtId="0" fontId="15" fillId="15" borderId="46" xfId="0" applyFont="1" applyFill="1" applyBorder="1" applyAlignment="1" applyProtection="1">
      <alignment horizontal="center" vertical="center"/>
      <protection hidden="1"/>
    </xf>
    <xf numFmtId="0" fontId="15" fillId="15" borderId="100" xfId="0" applyFont="1" applyFill="1" applyBorder="1" applyAlignment="1" applyProtection="1">
      <alignment horizontal="center" vertical="center"/>
      <protection hidden="1"/>
    </xf>
    <xf numFmtId="0" fontId="15" fillId="15" borderId="13" xfId="0" applyFont="1" applyFill="1" applyBorder="1" applyAlignment="1" applyProtection="1">
      <alignment horizontal="center" vertical="center" shrinkToFit="1"/>
      <protection hidden="1"/>
    </xf>
    <xf numFmtId="0" fontId="15" fillId="15" borderId="69" xfId="0" applyFont="1" applyFill="1" applyBorder="1" applyAlignment="1" applyProtection="1">
      <alignment horizontal="center" vertical="center" shrinkToFit="1"/>
      <protection hidden="1"/>
    </xf>
    <xf numFmtId="0" fontId="15" fillId="15" borderId="101" xfId="0" applyFont="1" applyFill="1" applyBorder="1" applyAlignment="1" applyProtection="1">
      <alignment horizontal="center" vertical="center"/>
      <protection hidden="1"/>
    </xf>
    <xf numFmtId="0" fontId="15" fillId="15" borderId="102" xfId="0" applyFont="1" applyFill="1" applyBorder="1" applyAlignment="1" applyProtection="1">
      <alignment horizontal="center" vertical="center"/>
      <protection hidden="1"/>
    </xf>
    <xf numFmtId="0" fontId="15" fillId="15" borderId="45" xfId="0" applyFont="1" applyFill="1" applyBorder="1" applyAlignment="1" applyProtection="1">
      <alignment horizontal="center" vertical="center"/>
      <protection hidden="1"/>
    </xf>
    <xf numFmtId="0" fontId="15" fillId="15" borderId="103" xfId="0" applyFont="1" applyFill="1" applyBorder="1" applyAlignment="1" applyProtection="1">
      <alignment horizontal="center" vertical="center" shrinkToFit="1"/>
      <protection hidden="1"/>
    </xf>
    <xf numFmtId="0" fontId="15" fillId="15" borderId="70" xfId="0" applyFont="1" applyFill="1" applyBorder="1" applyAlignment="1" applyProtection="1">
      <alignment horizontal="center" vertical="center" shrinkToFit="1"/>
      <protection hidden="1"/>
    </xf>
    <xf numFmtId="0" fontId="3" fillId="16" borderId="64" xfId="0" applyFont="1" applyFill="1" applyBorder="1" applyAlignment="1" applyProtection="1">
      <alignment horizontal="center" vertical="center"/>
      <protection hidden="1"/>
    </xf>
    <xf numFmtId="0" fontId="3" fillId="16" borderId="100" xfId="0" applyFont="1" applyFill="1" applyBorder="1" applyAlignment="1" applyProtection="1">
      <alignment horizontal="center" vertical="center"/>
      <protection hidden="1"/>
    </xf>
    <xf numFmtId="0" fontId="3" fillId="16" borderId="46" xfId="0" applyFont="1" applyFill="1" applyBorder="1" applyAlignment="1" applyProtection="1">
      <alignment horizontal="center" vertical="center"/>
      <protection hidden="1"/>
    </xf>
    <xf numFmtId="0" fontId="15" fillId="16" borderId="46" xfId="0" applyFont="1" applyFill="1" applyBorder="1" applyAlignment="1" applyProtection="1">
      <alignment horizontal="center" vertical="center"/>
      <protection hidden="1"/>
    </xf>
    <xf numFmtId="0" fontId="15" fillId="16" borderId="101" xfId="0" applyFont="1" applyFill="1" applyBorder="1" applyAlignment="1" applyProtection="1">
      <alignment horizontal="center" vertical="center"/>
      <protection hidden="1"/>
    </xf>
    <xf numFmtId="0" fontId="15" fillId="16" borderId="102" xfId="0" applyFont="1" applyFill="1" applyBorder="1" applyAlignment="1" applyProtection="1">
      <alignment horizontal="center" vertical="center"/>
      <protection hidden="1"/>
    </xf>
    <xf numFmtId="0" fontId="15" fillId="16" borderId="45" xfId="0" applyFont="1" applyFill="1" applyBorder="1" applyAlignment="1" applyProtection="1">
      <alignment horizontal="center" vertical="center"/>
      <protection hidden="1"/>
    </xf>
    <xf numFmtId="0" fontId="3" fillId="16" borderId="58" xfId="0" applyFont="1" applyFill="1" applyBorder="1" applyAlignment="1" applyProtection="1">
      <alignment horizontal="center" vertical="center"/>
      <protection hidden="1"/>
    </xf>
    <xf numFmtId="0" fontId="3" fillId="16" borderId="75" xfId="0" applyFont="1" applyFill="1" applyBorder="1" applyAlignment="1" applyProtection="1">
      <alignment horizontal="center" vertical="center"/>
      <protection hidden="1"/>
    </xf>
    <xf numFmtId="0" fontId="3" fillId="16" borderId="85" xfId="0" applyFont="1" applyFill="1" applyBorder="1" applyAlignment="1" applyProtection="1">
      <alignment horizontal="center" vertical="center" shrinkToFit="1"/>
      <protection hidden="1"/>
    </xf>
    <xf numFmtId="0" fontId="3" fillId="16" borderId="69" xfId="0" applyFont="1" applyFill="1" applyBorder="1" applyAlignment="1" applyProtection="1">
      <alignment horizontal="center" vertical="center" shrinkToFit="1"/>
      <protection hidden="1"/>
    </xf>
    <xf numFmtId="0" fontId="15" fillId="16" borderId="21" xfId="0" applyFont="1" applyFill="1" applyBorder="1" applyAlignment="1" applyProtection="1">
      <alignment horizontal="center" vertical="center"/>
      <protection hidden="1"/>
    </xf>
    <xf numFmtId="0" fontId="15" fillId="16" borderId="99" xfId="0" applyFont="1" applyFill="1" applyBorder="1" applyAlignment="1" applyProtection="1">
      <alignment horizontal="center" vertical="center"/>
      <protection hidden="1"/>
    </xf>
    <xf numFmtId="0" fontId="3" fillId="16" borderId="20" xfId="0" applyFont="1" applyFill="1" applyBorder="1" applyAlignment="1" applyProtection="1">
      <alignment horizontal="center" vertical="center" shrinkToFit="1"/>
      <protection hidden="1"/>
    </xf>
    <xf numFmtId="0" fontId="3" fillId="16" borderId="86" xfId="0" applyFont="1" applyFill="1" applyBorder="1" applyAlignment="1" applyProtection="1">
      <alignment horizontal="center" vertical="center" shrinkToFit="1"/>
      <protection hidden="1"/>
    </xf>
    <xf numFmtId="0" fontId="15" fillId="16" borderId="64" xfId="0" applyFont="1" applyFill="1" applyBorder="1" applyAlignment="1" applyProtection="1">
      <alignment horizontal="center" vertical="center"/>
      <protection hidden="1"/>
    </xf>
    <xf numFmtId="0" fontId="15" fillId="16" borderId="75" xfId="0" applyFont="1" applyFill="1" applyBorder="1" applyAlignment="1" applyProtection="1">
      <alignment horizontal="center" vertical="center"/>
      <protection hidden="1"/>
    </xf>
    <xf numFmtId="0" fontId="15" fillId="15" borderId="75" xfId="0" applyFont="1" applyFill="1" applyBorder="1" applyAlignment="1" applyProtection="1">
      <alignment horizontal="center" vertical="center"/>
      <protection hidden="1"/>
    </xf>
    <xf numFmtId="0" fontId="15" fillId="15" borderId="23" xfId="0" applyFont="1" applyFill="1" applyBorder="1" applyAlignment="1" applyProtection="1">
      <alignment horizontal="center" vertical="center" shrinkToFit="1"/>
      <protection hidden="1"/>
    </xf>
    <xf numFmtId="0" fontId="3" fillId="15" borderId="101" xfId="0" applyFont="1" applyFill="1" applyBorder="1" applyAlignment="1" applyProtection="1">
      <alignment horizontal="center" vertical="center"/>
      <protection hidden="1"/>
    </xf>
    <xf numFmtId="0" fontId="3" fillId="16" borderId="13" xfId="0" applyFont="1" applyFill="1" applyBorder="1" applyAlignment="1" applyProtection="1">
      <alignment horizontal="center" vertical="center" shrinkToFit="1"/>
      <protection hidden="1"/>
    </xf>
    <xf numFmtId="0" fontId="3" fillId="16" borderId="103" xfId="0" applyFont="1" applyFill="1" applyBorder="1" applyAlignment="1" applyProtection="1">
      <alignment horizontal="center" vertical="center" shrinkToFit="1"/>
      <protection hidden="1"/>
    </xf>
    <xf numFmtId="0" fontId="11" fillId="0" borderId="108" xfId="0" applyFont="1" applyFill="1" applyBorder="1" applyAlignment="1" applyProtection="1">
      <alignment horizontal="center" vertical="center"/>
      <protection hidden="1"/>
    </xf>
    <xf numFmtId="0" fontId="11" fillId="0" borderId="44" xfId="0" applyFont="1" applyFill="1" applyBorder="1" applyAlignment="1" applyProtection="1">
      <alignment horizontal="center" vertical="center"/>
      <protection hidden="1"/>
    </xf>
    <xf numFmtId="0" fontId="11" fillId="0" borderId="42" xfId="0" applyFont="1" applyFill="1" applyBorder="1" applyAlignment="1" applyProtection="1">
      <alignment horizontal="center" vertical="center"/>
      <protection hidden="1"/>
    </xf>
    <xf numFmtId="0" fontId="15" fillId="11" borderId="38" xfId="0" applyFont="1" applyFill="1" applyBorder="1" applyAlignment="1" applyProtection="1">
      <alignment horizontal="center"/>
      <protection hidden="1"/>
    </xf>
    <xf numFmtId="0" fontId="4" fillId="12" borderId="59" xfId="0" applyFont="1" applyFill="1" applyBorder="1" applyAlignment="1" applyProtection="1">
      <alignment horizontal="center"/>
      <protection hidden="1"/>
    </xf>
    <xf numFmtId="0" fontId="11" fillId="0" borderId="1" xfId="0" applyFont="1" applyFill="1" applyBorder="1" applyAlignment="1" applyProtection="1">
      <alignment horizontal="center"/>
      <protection hidden="1"/>
    </xf>
    <xf numFmtId="0" fontId="11" fillId="0" borderId="38" xfId="0" applyFont="1" applyFill="1" applyBorder="1" applyAlignment="1" applyProtection="1">
      <alignment horizontal="center"/>
      <protection hidden="1"/>
    </xf>
    <xf numFmtId="0" fontId="15" fillId="11" borderId="25" xfId="0" applyFont="1" applyFill="1" applyBorder="1" applyAlignment="1" applyProtection="1">
      <alignment horizontal="center"/>
      <protection hidden="1"/>
    </xf>
    <xf numFmtId="0" fontId="15" fillId="5" borderId="33" xfId="0" applyFont="1" applyFill="1" applyBorder="1" applyAlignment="1" applyProtection="1">
      <alignment horizontal="center"/>
      <protection hidden="1"/>
    </xf>
    <xf numFmtId="0" fontId="11" fillId="0" borderId="24"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5" fillId="11" borderId="32" xfId="0" applyFont="1" applyFill="1" applyBorder="1" applyAlignment="1" applyProtection="1">
      <alignment horizontal="center"/>
      <protection hidden="1"/>
    </xf>
    <xf numFmtId="0" fontId="4" fillId="12" borderId="93" xfId="0" applyFont="1" applyFill="1" applyBorder="1" applyAlignment="1" applyProtection="1">
      <alignment horizontal="center"/>
      <protection hidden="1"/>
    </xf>
    <xf numFmtId="0" fontId="3" fillId="10" borderId="3" xfId="0" applyFont="1" applyFill="1" applyBorder="1" applyAlignment="1" applyProtection="1">
      <alignment horizontal="center"/>
      <protection hidden="1"/>
    </xf>
    <xf numFmtId="9" fontId="3" fillId="17" borderId="3" xfId="1" applyFont="1" applyFill="1" applyBorder="1" applyAlignment="1" applyProtection="1">
      <alignment horizontal="center"/>
      <protection hidden="1"/>
    </xf>
    <xf numFmtId="0" fontId="1" fillId="0" borderId="40"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protection hidden="1"/>
    </xf>
    <xf numFmtId="0" fontId="11" fillId="17" borderId="39" xfId="0" applyFont="1" applyFill="1" applyBorder="1" applyAlignment="1" applyProtection="1">
      <alignment horizontal="center"/>
      <protection hidden="1"/>
    </xf>
    <xf numFmtId="9" fontId="3" fillId="18" borderId="29" xfId="1" applyFont="1" applyFill="1" applyBorder="1" applyAlignment="1" applyProtection="1">
      <alignment horizontal="center" vertical="center" shrinkToFit="1"/>
      <protection hidden="1"/>
    </xf>
    <xf numFmtId="9" fontId="3" fillId="18" borderId="30" xfId="1" applyFont="1" applyFill="1" applyBorder="1" applyAlignment="1" applyProtection="1">
      <alignment horizontal="center" vertical="center" shrinkToFit="1"/>
      <protection hidden="1"/>
    </xf>
    <xf numFmtId="0" fontId="0" fillId="19" borderId="66" xfId="0" applyFill="1" applyBorder="1" applyAlignment="1">
      <alignment horizontal="center" vertical="center"/>
    </xf>
    <xf numFmtId="0" fontId="3" fillId="9" borderId="66" xfId="0" applyFont="1" applyFill="1" applyBorder="1" applyAlignment="1" applyProtection="1">
      <alignment horizontal="center" vertical="center"/>
      <protection hidden="1"/>
    </xf>
    <xf numFmtId="0" fontId="1" fillId="10" borderId="66" xfId="0" applyFont="1" applyFill="1" applyBorder="1" applyAlignment="1">
      <alignment horizontal="center"/>
    </xf>
    <xf numFmtId="0" fontId="3" fillId="9" borderId="30" xfId="0" applyFont="1" applyFill="1" applyBorder="1" applyAlignment="1" applyProtection="1">
      <alignment horizontal="center" vertical="center"/>
      <protection hidden="1"/>
    </xf>
    <xf numFmtId="0" fontId="1" fillId="5" borderId="66" xfId="0" applyFont="1" applyFill="1" applyBorder="1" applyAlignment="1" applyProtection="1">
      <alignment horizontal="center" vertical="center" wrapText="1"/>
      <protection hidden="1"/>
    </xf>
    <xf numFmtId="9" fontId="15" fillId="2" borderId="109" xfId="0" applyNumberFormat="1" applyFont="1" applyFill="1" applyBorder="1" applyAlignment="1" applyProtection="1">
      <alignment horizontal="center" vertical="center" shrinkToFit="1"/>
    </xf>
    <xf numFmtId="0" fontId="3" fillId="9" borderId="109" xfId="0" applyFont="1" applyFill="1" applyBorder="1" applyAlignment="1" applyProtection="1">
      <alignment horizontal="center" vertical="center"/>
      <protection hidden="1"/>
    </xf>
    <xf numFmtId="0" fontId="1" fillId="5" borderId="55" xfId="0" applyFont="1" applyFill="1" applyBorder="1" applyAlignment="1" applyProtection="1">
      <alignment horizontal="center" vertical="center" wrapText="1"/>
      <protection hidden="1"/>
    </xf>
    <xf numFmtId="0" fontId="1" fillId="5" borderId="28" xfId="0" applyFont="1" applyFill="1" applyBorder="1" applyAlignment="1" applyProtection="1">
      <alignment horizontal="center" vertical="center" wrapText="1"/>
      <protection hidden="1"/>
    </xf>
    <xf numFmtId="0" fontId="3" fillId="8" borderId="66" xfId="0" applyFont="1" applyFill="1" applyBorder="1" applyAlignment="1" applyProtection="1">
      <alignment horizontal="center" vertical="center"/>
      <protection hidden="1"/>
    </xf>
    <xf numFmtId="0" fontId="3" fillId="14" borderId="66" xfId="0" applyFont="1" applyFill="1" applyBorder="1" applyAlignment="1" applyProtection="1">
      <alignment horizontal="center" vertical="center"/>
      <protection hidden="1"/>
    </xf>
    <xf numFmtId="0" fontId="1" fillId="10" borderId="44" xfId="0" applyFont="1" applyFill="1" applyBorder="1" applyAlignment="1">
      <alignment horizontal="center"/>
    </xf>
    <xf numFmtId="0" fontId="3" fillId="0" borderId="0" xfId="2" applyFont="1" applyFill="1" applyAlignment="1" applyProtection="1">
      <alignment vertical="center"/>
    </xf>
    <xf numFmtId="0" fontId="1" fillId="0" borderId="16" xfId="0" applyFont="1" applyBorder="1" applyAlignment="1" applyProtection="1">
      <alignment shrinkToFit="1"/>
      <protection locked="0"/>
    </xf>
    <xf numFmtId="0" fontId="1" fillId="0" borderId="0" xfId="0" applyFont="1" applyProtection="1">
      <protection hidden="1"/>
    </xf>
    <xf numFmtId="0" fontId="11" fillId="0" borderId="110" xfId="0" applyFont="1" applyFill="1" applyBorder="1" applyAlignment="1" applyProtection="1">
      <alignment horizontal="center" vertical="center"/>
      <protection hidden="1"/>
    </xf>
    <xf numFmtId="0" fontId="7" fillId="0" borderId="110" xfId="0" applyNumberFormat="1" applyFont="1" applyFill="1" applyBorder="1" applyAlignment="1" applyProtection="1">
      <alignment horizontal="center" vertical="center" wrapText="1"/>
      <protection hidden="1"/>
    </xf>
    <xf numFmtId="0" fontId="3" fillId="4" borderId="15" xfId="0" applyFont="1" applyFill="1" applyBorder="1" applyAlignment="1" applyProtection="1">
      <alignment horizontal="right" indent="1"/>
      <protection hidden="1"/>
    </xf>
    <xf numFmtId="0" fontId="15" fillId="4" borderId="0" xfId="0" applyFont="1" applyFill="1" applyBorder="1" applyAlignment="1" applyProtection="1">
      <alignment horizontal="right" indent="1"/>
      <protection hidden="1"/>
    </xf>
    <xf numFmtId="0" fontId="15" fillId="4" borderId="10" xfId="0" applyFont="1" applyFill="1" applyBorder="1" applyAlignment="1" applyProtection="1">
      <alignment horizontal="right" indent="1"/>
      <protection hidden="1"/>
    </xf>
    <xf numFmtId="0" fontId="1"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164" fontId="0" fillId="0" borderId="0" xfId="0" applyNumberFormat="1" applyAlignment="1">
      <alignment vertical="center"/>
    </xf>
    <xf numFmtId="0" fontId="1" fillId="0" borderId="0" xfId="0" applyFont="1" applyBorder="1" applyProtection="1">
      <protection hidden="1"/>
    </xf>
    <xf numFmtId="0" fontId="0" fillId="4" borderId="0" xfId="0" applyFont="1" applyFill="1" applyBorder="1" applyAlignment="1" applyProtection="1">
      <alignment vertical="center" wrapText="1"/>
      <protection hidden="1"/>
    </xf>
    <xf numFmtId="0" fontId="1" fillId="18" borderId="0" xfId="0" applyFont="1" applyFill="1" applyBorder="1" applyProtection="1">
      <protection hidden="1"/>
    </xf>
    <xf numFmtId="0" fontId="30" fillId="20" borderId="74" xfId="0" applyNumberFormat="1" applyFont="1" applyFill="1" applyBorder="1" applyAlignment="1" applyProtection="1">
      <alignment horizontal="right"/>
      <protection hidden="1"/>
    </xf>
    <xf numFmtId="0" fontId="30" fillId="20" borderId="70" xfId="0" applyNumberFormat="1" applyFont="1" applyFill="1" applyBorder="1" applyAlignment="1" applyProtection="1">
      <alignment horizontal="right"/>
      <protection hidden="1"/>
    </xf>
    <xf numFmtId="0" fontId="10" fillId="4" borderId="22" xfId="0" applyFont="1" applyFill="1" applyBorder="1" applyProtection="1">
      <protection hidden="1"/>
    </xf>
    <xf numFmtId="0" fontId="10" fillId="4" borderId="24" xfId="0" applyFont="1" applyFill="1" applyBorder="1" applyProtection="1">
      <protection hidden="1"/>
    </xf>
    <xf numFmtId="0" fontId="1" fillId="0" borderId="0" xfId="0" applyFont="1" applyFill="1" applyBorder="1" applyProtection="1">
      <protection hidden="1"/>
    </xf>
    <xf numFmtId="0" fontId="6" fillId="0" borderId="0" xfId="0" applyFont="1" applyFill="1" applyBorder="1" applyProtection="1">
      <protection hidden="1"/>
    </xf>
    <xf numFmtId="0" fontId="3" fillId="11" borderId="2" xfId="0" applyFont="1" applyFill="1" applyBorder="1" applyAlignment="1" applyProtection="1">
      <alignment horizontal="center"/>
      <protection hidden="1"/>
    </xf>
    <xf numFmtId="0" fontId="11" fillId="0" borderId="11" xfId="0" applyFont="1" applyBorder="1" applyAlignment="1" applyProtection="1">
      <alignment horizontal="center" shrinkToFit="1"/>
      <protection locked="0"/>
    </xf>
    <xf numFmtId="0" fontId="10" fillId="0" borderId="49" xfId="0" applyNumberFormat="1" applyFont="1" applyFill="1" applyBorder="1" applyAlignment="1" applyProtection="1">
      <alignment horizontal="center" vertical="center" shrinkToFit="1"/>
      <protection locked="0"/>
    </xf>
    <xf numFmtId="0" fontId="21" fillId="0" borderId="16" xfId="0" applyFont="1" applyFill="1" applyBorder="1" applyAlignment="1" applyProtection="1">
      <alignment horizontal="center"/>
      <protection hidden="1"/>
    </xf>
    <xf numFmtId="0" fontId="27" fillId="7" borderId="39" xfId="0" applyFont="1" applyFill="1" applyBorder="1" applyAlignment="1" applyProtection="1">
      <alignment horizontal="center" vertical="center" textRotation="90" shrinkToFit="1"/>
      <protection hidden="1"/>
    </xf>
    <xf numFmtId="0" fontId="0" fillId="0" borderId="66" xfId="0" applyNumberFormat="1" applyFill="1" applyBorder="1" applyAlignment="1" applyProtection="1">
      <alignment horizontal="center" vertical="center"/>
    </xf>
    <xf numFmtId="0" fontId="4" fillId="0" borderId="11" xfId="0" applyFont="1" applyBorder="1" applyAlignment="1" applyProtection="1">
      <alignment horizontal="center" vertical="center"/>
      <protection hidden="1"/>
    </xf>
    <xf numFmtId="0" fontId="4" fillId="4" borderId="17" xfId="0" applyFont="1" applyFill="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0" fillId="0" borderId="94" xfId="0" applyNumberFormat="1" applyFill="1" applyBorder="1" applyAlignment="1" applyProtection="1">
      <alignment horizontal="center" vertical="center"/>
    </xf>
    <xf numFmtId="0" fontId="0" fillId="0" borderId="67" xfId="0" applyNumberFormat="1" applyFill="1" applyBorder="1" applyAlignment="1" applyProtection="1">
      <alignment horizontal="center" vertical="center"/>
    </xf>
    <xf numFmtId="0" fontId="0" fillId="0" borderId="73" xfId="0" applyNumberFormat="1" applyFill="1" applyBorder="1" applyAlignment="1" applyProtection="1">
      <alignment horizontal="center" vertical="center"/>
    </xf>
    <xf numFmtId="0" fontId="4" fillId="0" borderId="6" xfId="0" applyFont="1" applyBorder="1" applyAlignment="1" applyProtection="1">
      <alignment horizontal="center" vertical="center"/>
      <protection hidden="1"/>
    </xf>
    <xf numFmtId="0" fontId="0" fillId="0" borderId="61" xfId="0" applyNumberFormat="1" applyFill="1" applyBorder="1" applyAlignment="1" applyProtection="1">
      <alignment horizontal="center" vertical="center"/>
    </xf>
    <xf numFmtId="0" fontId="4" fillId="4" borderId="35" xfId="0" applyFont="1" applyFill="1" applyBorder="1" applyAlignment="1" applyProtection="1">
      <alignment horizontal="center" vertical="center"/>
      <protection hidden="1"/>
    </xf>
    <xf numFmtId="0" fontId="30" fillId="20" borderId="111" xfId="0" applyNumberFormat="1" applyFont="1" applyFill="1" applyBorder="1" applyAlignment="1" applyProtection="1">
      <alignment horizontal="right"/>
      <protection hidden="1"/>
    </xf>
    <xf numFmtId="0" fontId="27" fillId="7" borderId="47" xfId="0" applyFont="1" applyFill="1" applyBorder="1" applyAlignment="1" applyProtection="1">
      <alignment horizontal="center" vertical="center" textRotation="90" shrinkToFit="1"/>
      <protection hidden="1"/>
    </xf>
    <xf numFmtId="0" fontId="0" fillId="0" borderId="71" xfId="0" applyNumberFormat="1" applyFill="1" applyBorder="1" applyAlignment="1" applyProtection="1">
      <alignment horizontal="center" vertical="center"/>
    </xf>
    <xf numFmtId="0" fontId="4" fillId="4" borderId="72" xfId="0" applyFont="1" applyFill="1" applyBorder="1" applyAlignment="1" applyProtection="1">
      <alignment horizontal="center" vertical="center"/>
      <protection hidden="1"/>
    </xf>
    <xf numFmtId="0" fontId="3" fillId="0" borderId="0" xfId="0" applyFont="1" applyAlignment="1">
      <alignment vertical="center" shrinkToFit="1"/>
    </xf>
    <xf numFmtId="0" fontId="1" fillId="0" borderId="0" xfId="0" applyFont="1" applyFill="1" applyProtection="1"/>
    <xf numFmtId="0" fontId="3" fillId="0" borderId="10" xfId="0" applyFont="1" applyBorder="1" applyAlignment="1" applyProtection="1">
      <alignment horizontal="left" vertical="center" wrapText="1"/>
      <protection hidden="1"/>
    </xf>
    <xf numFmtId="0" fontId="1" fillId="0" borderId="17" xfId="0" applyFont="1" applyBorder="1" applyAlignment="1" applyProtection="1">
      <alignment shrinkToFit="1"/>
      <protection locked="0"/>
    </xf>
    <xf numFmtId="0" fontId="1" fillId="0" borderId="18" xfId="0" applyFont="1" applyBorder="1" applyAlignment="1" applyProtection="1">
      <alignment shrinkToFit="1"/>
      <protection locked="0"/>
    </xf>
    <xf numFmtId="0" fontId="20" fillId="0" borderId="71" xfId="0" applyNumberFormat="1" applyFont="1" applyFill="1" applyBorder="1" applyAlignment="1" applyProtection="1">
      <alignment horizontal="center"/>
      <protection locked="0"/>
    </xf>
    <xf numFmtId="0" fontId="20" fillId="0" borderId="66" xfId="0" applyNumberFormat="1" applyFont="1" applyFill="1" applyBorder="1" applyAlignment="1" applyProtection="1">
      <alignment horizontal="center"/>
      <protection locked="0"/>
    </xf>
    <xf numFmtId="0" fontId="20" fillId="0" borderId="94" xfId="0" applyNumberFormat="1" applyFont="1" applyFill="1" applyBorder="1" applyAlignment="1" applyProtection="1">
      <alignment horizontal="center"/>
      <protection locked="0"/>
    </xf>
    <xf numFmtId="0" fontId="20" fillId="0" borderId="67" xfId="0" applyNumberFormat="1" applyFont="1" applyFill="1" applyBorder="1" applyAlignment="1" applyProtection="1">
      <alignment horizontal="center"/>
      <protection locked="0"/>
    </xf>
    <xf numFmtId="0" fontId="20" fillId="0" borderId="73" xfId="0" applyNumberFormat="1" applyFont="1" applyFill="1" applyBorder="1" applyAlignment="1" applyProtection="1">
      <alignment horizontal="center"/>
      <protection locked="0"/>
    </xf>
    <xf numFmtId="0" fontId="20" fillId="0" borderId="7" xfId="0" applyNumberFormat="1" applyFont="1" applyFill="1" applyBorder="1" applyAlignment="1" applyProtection="1">
      <alignment horizontal="center"/>
      <protection locked="0"/>
    </xf>
    <xf numFmtId="0" fontId="1" fillId="0" borderId="0" xfId="2" applyNumberFormat="1" applyFill="1" applyAlignment="1" applyProtection="1">
      <alignment vertical="center"/>
    </xf>
    <xf numFmtId="0" fontId="1" fillId="0" borderId="0" xfId="2" applyFill="1" applyAlignment="1" applyProtection="1">
      <alignment vertical="center"/>
    </xf>
    <xf numFmtId="0" fontId="3" fillId="0" borderId="0" xfId="2" applyFont="1" applyFill="1" applyAlignment="1" applyProtection="1">
      <alignment horizontal="center" vertical="center"/>
    </xf>
    <xf numFmtId="0" fontId="19" fillId="0" borderId="0" xfId="2" applyNumberFormat="1" applyFont="1" applyFill="1" applyAlignment="1" applyProtection="1">
      <alignment vertical="center"/>
    </xf>
    <xf numFmtId="0" fontId="19" fillId="0" borderId="0" xfId="2" applyFont="1" applyFill="1" applyAlignment="1" applyProtection="1">
      <alignment vertical="center"/>
    </xf>
    <xf numFmtId="0" fontId="1" fillId="0" borderId="0" xfId="0" applyFont="1" applyAlignment="1">
      <alignment horizontal="left" vertical="center" wrapText="1"/>
    </xf>
    <xf numFmtId="9" fontId="0" fillId="0" borderId="0" xfId="0" applyNumberFormat="1" applyAlignment="1">
      <alignment vertical="center"/>
    </xf>
    <xf numFmtId="0" fontId="6" fillId="4" borderId="22" xfId="0" applyFont="1" applyFill="1" applyBorder="1" applyAlignment="1" applyProtection="1">
      <protection hidden="1"/>
    </xf>
    <xf numFmtId="0" fontId="30" fillId="20" borderId="86" xfId="0" applyNumberFormat="1" applyFont="1" applyFill="1" applyBorder="1" applyAlignment="1" applyProtection="1">
      <alignment horizontal="right"/>
      <protection hidden="1"/>
    </xf>
    <xf numFmtId="0" fontId="10" fillId="0" borderId="1" xfId="0" applyNumberFormat="1" applyFont="1" applyFill="1" applyBorder="1" applyAlignment="1" applyProtection="1">
      <alignment horizontal="center" vertical="center" shrinkToFit="1"/>
      <protection locked="0"/>
    </xf>
    <xf numFmtId="0" fontId="10" fillId="0" borderId="91" xfId="0" applyNumberFormat="1" applyFont="1" applyFill="1" applyBorder="1" applyAlignment="1" applyProtection="1">
      <alignment horizontal="center" vertical="center" shrinkToFit="1"/>
      <protection locked="0"/>
    </xf>
    <xf numFmtId="0" fontId="10" fillId="0" borderId="58" xfId="0" applyNumberFormat="1" applyFont="1" applyFill="1" applyBorder="1" applyAlignment="1" applyProtection="1">
      <alignment horizontal="center" vertical="center" shrinkToFit="1"/>
      <protection locked="0"/>
    </xf>
    <xf numFmtId="0" fontId="10" fillId="0" borderId="32" xfId="0" applyNumberFormat="1" applyFont="1" applyFill="1" applyBorder="1" applyAlignment="1" applyProtection="1">
      <alignment horizontal="center" vertical="center" shrinkToFit="1"/>
      <protection locked="0"/>
    </xf>
    <xf numFmtId="0" fontId="10" fillId="0" borderId="3" xfId="0" applyNumberFormat="1" applyFont="1" applyFill="1" applyBorder="1" applyAlignment="1" applyProtection="1">
      <alignment horizontal="center" vertical="center" shrinkToFit="1"/>
      <protection locked="0"/>
    </xf>
    <xf numFmtId="0" fontId="36" fillId="0" borderId="0" xfId="0" applyFont="1" applyAlignment="1">
      <alignment vertical="center"/>
    </xf>
    <xf numFmtId="0" fontId="37" fillId="0" borderId="0" xfId="0" applyFont="1"/>
    <xf numFmtId="0" fontId="37" fillId="0" borderId="0" xfId="0" applyFont="1" applyAlignment="1"/>
    <xf numFmtId="0" fontId="37" fillId="0" borderId="0" xfId="0" applyFont="1" applyFill="1"/>
    <xf numFmtId="0" fontId="38" fillId="0" borderId="0" xfId="0" applyFont="1" applyFill="1" applyAlignment="1">
      <alignment horizontal="centerContinuous"/>
    </xf>
    <xf numFmtId="0" fontId="37" fillId="0" borderId="0" xfId="0" applyFont="1" applyFill="1" applyAlignment="1">
      <alignment horizontal="centerContinuous"/>
    </xf>
    <xf numFmtId="0" fontId="41" fillId="0" borderId="113" xfId="0" applyFont="1" applyFill="1" applyBorder="1" applyAlignment="1">
      <alignment vertical="center" wrapText="1"/>
    </xf>
    <xf numFmtId="9" fontId="42" fillId="0" borderId="113" xfId="0" applyNumberFormat="1" applyFont="1" applyFill="1" applyBorder="1" applyAlignment="1">
      <alignment horizontal="centerContinuous" vertical="center"/>
    </xf>
    <xf numFmtId="0" fontId="43" fillId="0" borderId="113" xfId="0" applyFont="1" applyFill="1" applyBorder="1" applyAlignment="1">
      <alignment vertical="center" wrapText="1"/>
    </xf>
    <xf numFmtId="9" fontId="37" fillId="0" borderId="113" xfId="0" applyNumberFormat="1" applyFont="1" applyFill="1" applyBorder="1" applyAlignment="1">
      <alignment horizontal="centerContinuous" vertical="center"/>
    </xf>
    <xf numFmtId="0" fontId="43" fillId="0" borderId="0" xfId="0" applyFont="1" applyFill="1" applyBorder="1" applyAlignment="1">
      <alignment wrapText="1"/>
    </xf>
    <xf numFmtId="9" fontId="37" fillId="0" borderId="0" xfId="0" applyNumberFormat="1" applyFont="1" applyFill="1" applyBorder="1" applyAlignment="1">
      <alignment horizontal="centerContinuous" vertical="center"/>
    </xf>
    <xf numFmtId="0" fontId="45" fillId="0" borderId="0" xfId="0" applyFont="1" applyBorder="1" applyAlignment="1">
      <alignment wrapText="1"/>
    </xf>
    <xf numFmtId="0" fontId="45" fillId="0" borderId="0" xfId="0" applyFont="1" applyAlignment="1">
      <alignment horizontal="center"/>
    </xf>
    <xf numFmtId="9" fontId="45" fillId="0" borderId="0" xfId="0" applyNumberFormat="1" applyFont="1" applyBorder="1" applyAlignment="1">
      <alignment wrapText="1"/>
    </xf>
    <xf numFmtId="9" fontId="45" fillId="0" borderId="0" xfId="0" applyNumberFormat="1" applyFont="1" applyAlignment="1">
      <alignment horizontal="center"/>
    </xf>
    <xf numFmtId="0" fontId="46" fillId="4" borderId="0" xfId="0" applyFont="1" applyFill="1" applyAlignment="1">
      <alignment horizontal="left" vertical="center" wrapText="1"/>
    </xf>
    <xf numFmtId="0" fontId="48" fillId="0" borderId="0" xfId="0" applyFont="1" applyAlignment="1">
      <alignment horizontal="left" vertical="center" wrapText="1"/>
    </xf>
    <xf numFmtId="9" fontId="45" fillId="0" borderId="0" xfId="0" applyNumberFormat="1" applyFont="1" applyBorder="1" applyAlignment="1">
      <alignment horizontal="centerContinuous" wrapText="1"/>
    </xf>
    <xf numFmtId="0" fontId="45" fillId="0" borderId="0" xfId="0" applyFont="1" applyBorder="1" applyAlignment="1">
      <alignment horizontal="centerContinuous" wrapText="1"/>
    </xf>
    <xf numFmtId="9" fontId="45" fillId="0" borderId="0" xfId="0" applyNumberFormat="1" applyFont="1" applyAlignment="1">
      <alignment horizontal="centerContinuous"/>
    </xf>
    <xf numFmtId="0" fontId="45" fillId="0" borderId="0" xfId="0" applyFont="1" applyAlignment="1">
      <alignment horizontal="centerContinuous"/>
    </xf>
    <xf numFmtId="0" fontId="37" fillId="22" borderId="0" xfId="0" applyNumberFormat="1" applyFont="1" applyFill="1" applyBorder="1" applyAlignment="1">
      <alignment horizontal="center" vertical="center"/>
    </xf>
    <xf numFmtId="0" fontId="37" fillId="22" borderId="114" xfId="0" applyNumberFormat="1" applyFont="1" applyFill="1" applyBorder="1" applyAlignment="1">
      <alignment horizontal="center" vertical="center"/>
    </xf>
    <xf numFmtId="0" fontId="45" fillId="0" borderId="0" xfId="0" applyFont="1" applyFill="1" applyBorder="1" applyAlignment="1">
      <alignment horizontal="center" vertical="center"/>
    </xf>
    <xf numFmtId="0" fontId="45" fillId="0" borderId="0" xfId="0" applyNumberFormat="1" applyFont="1" applyFill="1" applyBorder="1" applyAlignment="1">
      <alignment horizontal="center" vertical="center"/>
    </xf>
    <xf numFmtId="9" fontId="45" fillId="0" borderId="0" xfId="0" applyNumberFormat="1" applyFont="1" applyFill="1" applyBorder="1" applyAlignment="1">
      <alignment horizontal="center" vertical="center"/>
    </xf>
    <xf numFmtId="9" fontId="37" fillId="0" borderId="0" xfId="0" applyNumberFormat="1" applyFont="1" applyFill="1"/>
    <xf numFmtId="0" fontId="45" fillId="0" borderId="0" xfId="0" applyFont="1" applyFill="1"/>
    <xf numFmtId="0" fontId="37" fillId="0" borderId="0" xfId="0" applyNumberFormat="1" applyFont="1" applyFill="1" applyBorder="1" applyAlignment="1">
      <alignment horizontal="center" vertical="center"/>
    </xf>
    <xf numFmtId="9" fontId="37" fillId="0" borderId="0" xfId="0" applyNumberFormat="1" applyFont="1" applyFill="1" applyAlignment="1">
      <alignment horizontal="centerContinuous" vertical="center"/>
    </xf>
    <xf numFmtId="0" fontId="37"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114" xfId="0" applyNumberFormat="1" applyFont="1" applyFill="1" applyBorder="1" applyAlignment="1">
      <alignment horizontal="center" vertical="center"/>
    </xf>
    <xf numFmtId="0" fontId="37" fillId="22" borderId="115" xfId="0" applyNumberFormat="1" applyFont="1" applyFill="1" applyBorder="1" applyAlignment="1">
      <alignment horizontal="center" vertical="center"/>
    </xf>
    <xf numFmtId="0" fontId="37" fillId="0" borderId="115" xfId="0" applyNumberFormat="1" applyFont="1" applyFill="1" applyBorder="1" applyAlignment="1">
      <alignment horizontal="center" vertical="center"/>
    </xf>
    <xf numFmtId="0" fontId="42" fillId="4" borderId="115" xfId="0" applyFont="1" applyFill="1" applyBorder="1" applyAlignment="1">
      <alignment horizontal="center" vertical="center" shrinkToFit="1"/>
    </xf>
    <xf numFmtId="0" fontId="37" fillId="4" borderId="116" xfId="0" applyFont="1" applyFill="1" applyBorder="1" applyAlignment="1">
      <alignment horizontal="center" vertical="center" shrinkToFit="1"/>
    </xf>
    <xf numFmtId="0" fontId="47" fillId="4" borderId="0" xfId="0" applyFont="1" applyFill="1" applyAlignment="1">
      <alignment vertical="center" wrapText="1"/>
    </xf>
    <xf numFmtId="0" fontId="37" fillId="0" borderId="117" xfId="0" applyNumberFormat="1" applyFont="1" applyFill="1" applyBorder="1" applyAlignment="1">
      <alignment horizontal="center" vertical="center"/>
    </xf>
    <xf numFmtId="0" fontId="37" fillId="0" borderId="118" xfId="0" applyNumberFormat="1" applyFont="1" applyFill="1" applyBorder="1" applyAlignment="1">
      <alignment horizontal="center" vertical="center"/>
    </xf>
    <xf numFmtId="0" fontId="37" fillId="22" borderId="119" xfId="0" applyNumberFormat="1" applyFont="1" applyFill="1" applyBorder="1" applyAlignment="1">
      <alignment horizontal="center" vertical="center"/>
    </xf>
    <xf numFmtId="0" fontId="37" fillId="0" borderId="120" xfId="0" applyNumberFormat="1" applyFont="1" applyFill="1" applyBorder="1" applyAlignment="1">
      <alignment horizontal="center" vertical="center"/>
    </xf>
    <xf numFmtId="0" fontId="37" fillId="0" borderId="119" xfId="0" applyNumberFormat="1" applyFont="1" applyFill="1" applyBorder="1" applyAlignment="1">
      <alignment horizontal="center" vertical="center"/>
    </xf>
    <xf numFmtId="0" fontId="37" fillId="22" borderId="118" xfId="0" applyNumberFormat="1" applyFont="1" applyFill="1" applyBorder="1" applyAlignment="1">
      <alignment horizontal="center" vertical="center"/>
    </xf>
    <xf numFmtId="0" fontId="37" fillId="0" borderId="114" xfId="0" applyNumberFormat="1" applyFont="1" applyFill="1" applyBorder="1" applyAlignment="1">
      <alignment vertical="center"/>
    </xf>
    <xf numFmtId="0" fontId="37" fillId="0" borderId="121" xfId="0" applyFont="1" applyFill="1" applyBorder="1" applyAlignment="1">
      <alignment horizontal="center" vertical="center"/>
    </xf>
    <xf numFmtId="0" fontId="37" fillId="22" borderId="120" xfId="0" applyNumberFormat="1" applyFont="1" applyFill="1" applyBorder="1" applyAlignment="1">
      <alignment horizontal="center" vertical="center"/>
    </xf>
    <xf numFmtId="0" fontId="37" fillId="0" borderId="125" xfId="0" applyFont="1" applyFill="1" applyBorder="1" applyAlignment="1">
      <alignment horizontal="center" vertical="center"/>
    </xf>
    <xf numFmtId="0" fontId="37" fillId="22" borderId="126" xfId="0" applyNumberFormat="1" applyFont="1" applyFill="1" applyBorder="1" applyAlignment="1">
      <alignment horizontal="center" vertical="center"/>
    </xf>
    <xf numFmtId="0" fontId="37" fillId="22" borderId="123" xfId="0" applyNumberFormat="1" applyFont="1" applyFill="1" applyBorder="1" applyAlignment="1">
      <alignment horizontal="center" vertical="center"/>
    </xf>
    <xf numFmtId="0" fontId="37" fillId="22" borderId="115" xfId="0" applyNumberFormat="1" applyFont="1" applyFill="1" applyBorder="1" applyAlignment="1">
      <alignment horizontal="center" vertical="center"/>
    </xf>
    <xf numFmtId="0" fontId="37" fillId="0" borderId="119" xfId="0" applyFont="1" applyFill="1" applyBorder="1" applyAlignment="1">
      <alignment horizontal="center" vertical="center"/>
    </xf>
    <xf numFmtId="9" fontId="37" fillId="0" borderId="0" xfId="0" applyNumberFormat="1" applyFont="1" applyFill="1" applyBorder="1" applyAlignment="1">
      <alignment horizontal="center" vertical="center"/>
    </xf>
    <xf numFmtId="0" fontId="49" fillId="4" borderId="115" xfId="0" applyFont="1" applyFill="1" applyBorder="1" applyAlignment="1">
      <alignment horizontal="center" vertical="center"/>
    </xf>
    <xf numFmtId="0" fontId="49" fillId="4" borderId="115" xfId="0" applyFont="1" applyFill="1" applyBorder="1" applyAlignment="1">
      <alignment horizontal="center" vertical="center" wrapText="1"/>
    </xf>
    <xf numFmtId="0" fontId="47" fillId="4" borderId="0" xfId="0" applyFont="1" applyFill="1" applyAlignment="1">
      <alignment horizontal="center" vertical="center" wrapText="1"/>
    </xf>
    <xf numFmtId="0" fontId="3" fillId="4" borderId="0" xfId="0" applyFont="1" applyFill="1" applyAlignment="1">
      <alignment horizontal="center" vertical="top" wrapText="1"/>
    </xf>
    <xf numFmtId="0" fontId="47" fillId="4" borderId="0" xfId="0" applyFont="1" applyFill="1" applyAlignment="1">
      <alignment horizontal="left" vertical="center" wrapText="1"/>
    </xf>
    <xf numFmtId="0" fontId="38" fillId="0" borderId="0" xfId="0" applyFont="1" applyAlignment="1">
      <alignment horizontal="center" shrinkToFit="1"/>
    </xf>
    <xf numFmtId="9" fontId="3" fillId="19" borderId="112" xfId="0" applyNumberFormat="1" applyFont="1" applyFill="1" applyBorder="1" applyAlignment="1">
      <alignment vertical="center"/>
    </xf>
    <xf numFmtId="9" fontId="42" fillId="0" borderId="113" xfId="0" applyNumberFormat="1" applyFont="1" applyFill="1" applyBorder="1" applyAlignment="1">
      <alignment horizontal="center" vertical="center"/>
    </xf>
    <xf numFmtId="9" fontId="37" fillId="22" borderId="112" xfId="0" applyNumberFormat="1" applyFont="1" applyFill="1" applyBorder="1" applyAlignment="1">
      <alignment vertical="center"/>
    </xf>
    <xf numFmtId="9" fontId="37" fillId="0" borderId="113" xfId="0" applyNumberFormat="1" applyFont="1" applyFill="1" applyBorder="1" applyAlignment="1">
      <alignment horizontal="center" vertical="center"/>
    </xf>
    <xf numFmtId="9" fontId="37" fillId="23" borderId="112" xfId="0" applyNumberFormat="1" applyFont="1" applyFill="1" applyBorder="1" applyAlignment="1">
      <alignment vertical="center"/>
    </xf>
    <xf numFmtId="0" fontId="38" fillId="0" borderId="0" xfId="0" applyFont="1" applyAlignment="1">
      <alignment horizontal="center" vertical="center" wrapText="1"/>
    </xf>
    <xf numFmtId="0" fontId="38" fillId="0" borderId="0" xfId="0" applyFont="1" applyAlignment="1">
      <alignment horizontal="center"/>
    </xf>
    <xf numFmtId="0" fontId="41" fillId="0" borderId="0" xfId="0" applyFont="1" applyFill="1" applyBorder="1" applyAlignment="1">
      <alignment vertical="center" wrapText="1"/>
    </xf>
    <xf numFmtId="0" fontId="43" fillId="0" borderId="0" xfId="0" applyFont="1" applyFill="1" applyBorder="1" applyAlignment="1">
      <alignment vertical="center" wrapText="1"/>
    </xf>
    <xf numFmtId="9" fontId="37" fillId="0" borderId="115" xfId="0" applyNumberFormat="1" applyFont="1" applyFill="1" applyBorder="1" applyAlignment="1">
      <alignment vertical="center"/>
    </xf>
    <xf numFmtId="9" fontId="37" fillId="22" borderId="115" xfId="0" applyNumberFormat="1" applyFont="1" applyFill="1" applyBorder="1" applyAlignment="1">
      <alignment vertical="center"/>
    </xf>
    <xf numFmtId="9" fontId="37" fillId="0" borderId="118" xfId="0" applyNumberFormat="1" applyFont="1" applyFill="1" applyBorder="1" applyAlignment="1">
      <alignment vertical="center"/>
    </xf>
    <xf numFmtId="9" fontId="37" fillId="22" borderId="119" xfId="0" applyNumberFormat="1" applyFont="1" applyFill="1" applyBorder="1" applyAlignment="1">
      <alignment vertical="center"/>
    </xf>
    <xf numFmtId="9" fontId="37" fillId="0" borderId="120" xfId="0" applyNumberFormat="1" applyFont="1" applyFill="1" applyBorder="1" applyAlignment="1">
      <alignment vertical="center"/>
    </xf>
    <xf numFmtId="9" fontId="37" fillId="0" borderId="119" xfId="0" applyNumberFormat="1" applyFont="1" applyFill="1" applyBorder="1" applyAlignment="1">
      <alignment vertical="center"/>
    </xf>
    <xf numFmtId="9" fontId="37" fillId="22" borderId="0" xfId="0" applyNumberFormat="1" applyFont="1" applyFill="1" applyBorder="1" applyAlignment="1">
      <alignment vertical="center"/>
    </xf>
    <xf numFmtId="9" fontId="37" fillId="0" borderId="114" xfId="0" applyNumberFormat="1" applyFont="1" applyFill="1" applyBorder="1" applyAlignment="1">
      <alignment vertical="center"/>
    </xf>
    <xf numFmtId="9" fontId="37" fillId="22" borderId="118" xfId="0" applyNumberFormat="1" applyFont="1" applyFill="1" applyBorder="1" applyAlignment="1">
      <alignment vertical="center"/>
    </xf>
    <xf numFmtId="0" fontId="49" fillId="4" borderId="115" xfId="0" applyFont="1" applyFill="1" applyBorder="1" applyAlignment="1">
      <alignment vertical="center"/>
    </xf>
    <xf numFmtId="9" fontId="37" fillId="0" borderId="123" xfId="0" applyNumberFormat="1" applyFont="1" applyFill="1" applyBorder="1" applyAlignment="1">
      <alignment vertical="center"/>
    </xf>
    <xf numFmtId="9" fontId="37" fillId="0" borderId="0" xfId="0" applyNumberFormat="1" applyFont="1" applyFill="1" applyBorder="1" applyAlignment="1">
      <alignment vertical="center"/>
    </xf>
    <xf numFmtId="9" fontId="37" fillId="22" borderId="123" xfId="0" applyNumberFormat="1" applyFont="1" applyFill="1" applyBorder="1" applyAlignment="1">
      <alignment vertical="center"/>
    </xf>
    <xf numFmtId="9" fontId="37" fillId="0" borderId="122" xfId="0" applyNumberFormat="1" applyFont="1" applyFill="1" applyBorder="1" applyAlignment="1">
      <alignment vertical="center"/>
    </xf>
    <xf numFmtId="9" fontId="37" fillId="22" borderId="126" xfId="0" applyNumberFormat="1" applyFont="1" applyFill="1" applyBorder="1" applyAlignment="1">
      <alignment vertical="center"/>
    </xf>
    <xf numFmtId="9" fontId="37" fillId="22" borderId="114" xfId="0" applyNumberFormat="1" applyFont="1" applyFill="1" applyBorder="1" applyAlignment="1">
      <alignment vertical="center"/>
    </xf>
    <xf numFmtId="0" fontId="49" fillId="4" borderId="115" xfId="0" applyFont="1" applyFill="1" applyBorder="1" applyAlignment="1">
      <alignment vertical="center" wrapText="1"/>
    </xf>
    <xf numFmtId="0" fontId="40" fillId="0" borderId="112" xfId="0" applyFont="1" applyFill="1" applyBorder="1" applyAlignment="1">
      <alignment vertical="center" wrapText="1"/>
    </xf>
    <xf numFmtId="0" fontId="4" fillId="4" borderId="22" xfId="0" applyFont="1" applyFill="1" applyBorder="1" applyAlignment="1" applyProtection="1">
      <alignment horizontal="right"/>
      <protection hidden="1"/>
    </xf>
    <xf numFmtId="0" fontId="3" fillId="4" borderId="15" xfId="0" applyFont="1" applyFill="1" applyBorder="1" applyAlignment="1" applyProtection="1">
      <alignment horizontal="right"/>
      <protection hidden="1"/>
    </xf>
    <xf numFmtId="0" fontId="3" fillId="4" borderId="27" xfId="0" applyFont="1" applyFill="1" applyBorder="1" applyAlignment="1" applyProtection="1">
      <alignment horizontal="right" vertical="center"/>
      <protection hidden="1"/>
    </xf>
    <xf numFmtId="0" fontId="3" fillId="0" borderId="0" xfId="0" applyFont="1" applyBorder="1" applyAlignment="1">
      <alignment horizontal="right"/>
    </xf>
    <xf numFmtId="0" fontId="3" fillId="0" borderId="12"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6" fillId="4" borderId="22" xfId="0" applyFont="1" applyFill="1" applyBorder="1" applyAlignment="1" applyProtection="1">
      <alignment horizontal="center"/>
      <protection hidden="1"/>
    </xf>
    <xf numFmtId="0" fontId="15" fillId="10" borderId="54" xfId="0" applyFont="1" applyFill="1" applyBorder="1" applyAlignment="1" applyProtection="1">
      <alignment horizontal="center" vertical="center" wrapText="1" shrinkToFit="1"/>
    </xf>
    <xf numFmtId="0" fontId="15" fillId="10" borderId="51" xfId="0" applyFont="1" applyFill="1" applyBorder="1" applyAlignment="1" applyProtection="1">
      <alignment horizontal="center" vertical="center" wrapText="1" shrinkToFit="1"/>
    </xf>
    <xf numFmtId="0" fontId="3" fillId="4" borderId="104" xfId="0" applyFont="1" applyFill="1" applyBorder="1" applyAlignment="1" applyProtection="1">
      <alignment horizontal="center" vertical="center" wrapText="1" shrinkToFit="1"/>
      <protection locked="0"/>
    </xf>
    <xf numFmtId="0" fontId="15" fillId="4" borderId="24" xfId="0" applyFont="1" applyFill="1" applyBorder="1" applyAlignment="1" applyProtection="1">
      <alignment horizontal="center" vertical="center" wrapText="1" shrinkToFit="1"/>
      <protection locked="0"/>
    </xf>
    <xf numFmtId="0" fontId="15" fillId="4" borderId="105" xfId="0" applyFont="1" applyFill="1" applyBorder="1" applyAlignment="1" applyProtection="1">
      <alignment horizontal="center" vertical="center" wrapText="1" shrinkToFit="1"/>
      <protection locked="0"/>
    </xf>
    <xf numFmtId="0" fontId="22" fillId="9" borderId="0" xfId="0" applyFont="1" applyFill="1" applyBorder="1" applyAlignment="1" applyProtection="1">
      <alignment horizontal="center" vertical="center" textRotation="90" wrapText="1"/>
      <protection hidden="1"/>
    </xf>
    <xf numFmtId="0" fontId="22" fillId="9" borderId="10" xfId="0" applyFont="1" applyFill="1" applyBorder="1" applyAlignment="1" applyProtection="1">
      <alignment horizontal="center" vertical="center" textRotation="90" wrapText="1"/>
      <protection hidden="1"/>
    </xf>
    <xf numFmtId="0" fontId="22" fillId="9" borderId="19" xfId="0" applyFont="1" applyFill="1" applyBorder="1" applyAlignment="1" applyProtection="1">
      <alignment horizontal="center" vertical="center" textRotation="90" wrapText="1"/>
      <protection hidden="1"/>
    </xf>
    <xf numFmtId="0" fontId="22" fillId="9" borderId="27" xfId="0" applyFont="1" applyFill="1" applyBorder="1" applyAlignment="1" applyProtection="1">
      <alignment horizontal="center" vertical="center" textRotation="90" wrapText="1"/>
      <protection hidden="1"/>
    </xf>
    <xf numFmtId="0" fontId="3" fillId="4" borderId="19" xfId="0" applyFont="1" applyFill="1" applyBorder="1" applyAlignment="1" applyProtection="1">
      <alignment horizontal="right" indent="1"/>
      <protection hidden="1"/>
    </xf>
    <xf numFmtId="0" fontId="3" fillId="4" borderId="27" xfId="0" applyFont="1" applyFill="1" applyBorder="1" applyAlignment="1" applyProtection="1">
      <alignment horizontal="right" indent="1"/>
      <protection hidden="1"/>
    </xf>
    <xf numFmtId="0" fontId="15" fillId="4" borderId="0" xfId="0" applyFont="1" applyFill="1" applyBorder="1" applyAlignment="1" applyProtection="1">
      <alignment horizontal="right" indent="1"/>
      <protection hidden="1"/>
    </xf>
    <xf numFmtId="0" fontId="15" fillId="4" borderId="10" xfId="0" applyFont="1" applyFill="1" applyBorder="1" applyAlignment="1" applyProtection="1">
      <alignment horizontal="right" indent="1"/>
      <protection hidden="1"/>
    </xf>
    <xf numFmtId="0" fontId="3" fillId="4" borderId="22" xfId="0" applyFont="1" applyFill="1" applyBorder="1" applyAlignment="1" applyProtection="1">
      <alignment horizontal="right" indent="1"/>
      <protection hidden="1"/>
    </xf>
    <xf numFmtId="0" fontId="15" fillId="4" borderId="15" xfId="0" applyFont="1" applyFill="1" applyBorder="1" applyAlignment="1" applyProtection="1">
      <alignment horizontal="right" indent="1"/>
      <protection hidden="1"/>
    </xf>
    <xf numFmtId="49" fontId="3" fillId="4" borderId="104" xfId="0" applyNumberFormat="1" applyFont="1" applyFill="1" applyBorder="1" applyAlignment="1" applyProtection="1">
      <alignment horizontal="center" vertical="center" shrinkToFit="1"/>
      <protection locked="0"/>
    </xf>
    <xf numFmtId="49" fontId="15" fillId="4" borderId="24" xfId="0" applyNumberFormat="1" applyFont="1" applyFill="1" applyBorder="1" applyAlignment="1" applyProtection="1">
      <alignment horizontal="center" vertical="center" shrinkToFit="1"/>
      <protection locked="0"/>
    </xf>
    <xf numFmtId="49" fontId="15" fillId="4" borderId="105" xfId="0" applyNumberFormat="1" applyFont="1" applyFill="1" applyBorder="1" applyAlignment="1" applyProtection="1">
      <alignment horizontal="center" vertical="center" shrinkToFit="1"/>
      <protection locked="0"/>
    </xf>
    <xf numFmtId="0" fontId="3" fillId="4" borderId="0" xfId="0" applyFont="1" applyFill="1" applyBorder="1" applyAlignment="1" applyProtection="1">
      <alignment horizontal="right"/>
      <protection hidden="1"/>
    </xf>
    <xf numFmtId="0" fontId="15" fillId="4" borderId="0" xfId="0" applyFont="1" applyFill="1" applyBorder="1" applyAlignment="1" applyProtection="1">
      <alignment horizontal="right"/>
      <protection hidden="1"/>
    </xf>
    <xf numFmtId="0" fontId="15" fillId="4" borderId="10" xfId="0" applyFont="1" applyFill="1" applyBorder="1" applyAlignment="1" applyProtection="1">
      <alignment horizontal="right"/>
      <protection hidden="1"/>
    </xf>
    <xf numFmtId="0" fontId="3" fillId="4" borderId="0" xfId="0" applyFont="1" applyFill="1" applyBorder="1" applyAlignment="1" applyProtection="1">
      <alignment horizontal="center" shrinkToFit="1"/>
      <protection hidden="1"/>
    </xf>
    <xf numFmtId="0" fontId="3" fillId="4" borderId="10" xfId="0" applyFont="1" applyFill="1" applyBorder="1" applyAlignment="1" applyProtection="1">
      <alignment horizontal="center" shrinkToFit="1"/>
      <protection hidden="1"/>
    </xf>
    <xf numFmtId="0" fontId="19" fillId="9" borderId="12" xfId="0" applyFont="1" applyFill="1" applyBorder="1" applyAlignment="1" applyProtection="1">
      <alignment horizontal="center" vertical="center" shrinkToFit="1"/>
      <protection hidden="1"/>
    </xf>
    <xf numFmtId="0" fontId="19" fillId="9" borderId="10" xfId="0" applyFont="1" applyFill="1" applyBorder="1" applyAlignment="1" applyProtection="1">
      <alignment horizontal="center" vertical="center" shrinkToFit="1"/>
      <protection hidden="1"/>
    </xf>
    <xf numFmtId="0" fontId="19" fillId="9" borderId="54" xfId="0" applyFont="1" applyFill="1" applyBorder="1" applyAlignment="1" applyProtection="1">
      <alignment horizontal="center" vertical="center" shrinkToFit="1"/>
      <protection hidden="1"/>
    </xf>
    <xf numFmtId="0" fontId="19" fillId="9" borderId="51" xfId="0" applyFont="1" applyFill="1" applyBorder="1" applyAlignment="1" applyProtection="1">
      <alignment horizontal="center" vertical="center" shrinkToFit="1"/>
      <protection hidden="1"/>
    </xf>
    <xf numFmtId="0" fontId="32" fillId="9" borderId="0" xfId="0" applyFont="1" applyFill="1" applyBorder="1" applyAlignment="1" applyProtection="1">
      <alignment horizontal="center" vertical="center" textRotation="90" wrapText="1"/>
      <protection hidden="1"/>
    </xf>
    <xf numFmtId="0" fontId="32" fillId="9" borderId="10" xfId="0" applyFont="1" applyFill="1" applyBorder="1" applyAlignment="1" applyProtection="1">
      <alignment horizontal="center" vertical="center" textRotation="90" wrapText="1"/>
      <protection hidden="1"/>
    </xf>
    <xf numFmtId="0" fontId="32" fillId="9" borderId="19" xfId="0" applyFont="1" applyFill="1" applyBorder="1" applyAlignment="1" applyProtection="1">
      <alignment horizontal="center" vertical="center" textRotation="90" wrapText="1"/>
      <protection hidden="1"/>
    </xf>
    <xf numFmtId="0" fontId="32" fillId="9" borderId="27" xfId="0" applyFont="1" applyFill="1" applyBorder="1" applyAlignment="1" applyProtection="1">
      <alignment horizontal="center" vertical="center" textRotation="90" wrapText="1"/>
      <protection hidden="1"/>
    </xf>
    <xf numFmtId="0" fontId="15" fillId="9" borderId="0" xfId="0" applyFont="1" applyFill="1" applyBorder="1" applyAlignment="1" applyProtection="1">
      <alignment horizontal="left" vertical="center"/>
      <protection hidden="1"/>
    </xf>
    <xf numFmtId="0" fontId="15" fillId="9" borderId="19" xfId="0" applyFont="1" applyFill="1" applyBorder="1" applyAlignment="1" applyProtection="1">
      <alignment horizontal="left" vertical="center"/>
      <protection hidden="1"/>
    </xf>
    <xf numFmtId="0" fontId="3" fillId="0" borderId="34" xfId="0" applyFont="1" applyBorder="1" applyAlignment="1" applyProtection="1">
      <alignment horizontal="center" vertical="center"/>
      <protection hidden="1"/>
    </xf>
    <xf numFmtId="0" fontId="3" fillId="0" borderId="107" xfId="0" applyFont="1" applyBorder="1" applyAlignment="1" applyProtection="1">
      <alignment horizontal="center" vertical="center"/>
      <protection hidden="1"/>
    </xf>
    <xf numFmtId="0" fontId="3" fillId="9" borderId="0" xfId="0" applyFont="1" applyFill="1" applyBorder="1" applyAlignment="1" applyProtection="1">
      <alignment horizontal="center" vertical="center" shrinkToFit="1"/>
      <protection hidden="1"/>
    </xf>
    <xf numFmtId="0" fontId="3" fillId="9" borderId="10" xfId="0" applyFont="1" applyFill="1" applyBorder="1" applyAlignment="1" applyProtection="1">
      <alignment horizontal="center" vertical="center" shrinkToFit="1"/>
      <protection hidden="1"/>
    </xf>
    <xf numFmtId="0" fontId="3" fillId="9" borderId="19" xfId="0" applyFont="1" applyFill="1" applyBorder="1" applyAlignment="1" applyProtection="1">
      <alignment horizontal="center" vertical="center" shrinkToFit="1"/>
      <protection hidden="1"/>
    </xf>
    <xf numFmtId="0" fontId="3" fillId="9" borderId="27" xfId="0" applyFont="1" applyFill="1" applyBorder="1" applyAlignment="1" applyProtection="1">
      <alignment horizontal="center" vertical="center" shrinkToFit="1"/>
      <protection hidden="1"/>
    </xf>
    <xf numFmtId="0" fontId="3" fillId="9" borderId="10" xfId="0" applyFont="1" applyFill="1" applyBorder="1" applyAlignment="1" applyProtection="1">
      <alignment horizontal="left" vertical="center"/>
      <protection hidden="1"/>
    </xf>
    <xf numFmtId="0" fontId="3" fillId="9" borderId="27" xfId="0" applyFont="1" applyFill="1" applyBorder="1" applyAlignment="1" applyProtection="1">
      <alignment horizontal="left" vertical="center"/>
      <protection hidden="1"/>
    </xf>
    <xf numFmtId="0" fontId="3" fillId="4" borderId="10" xfId="0" applyFont="1" applyFill="1" applyBorder="1" applyAlignment="1" applyProtection="1">
      <alignment horizontal="center" vertical="center" shrinkToFit="1"/>
      <protection hidden="1"/>
    </xf>
    <xf numFmtId="0" fontId="3" fillId="4" borderId="12" xfId="0" applyFont="1" applyFill="1" applyBorder="1" applyAlignment="1" applyProtection="1">
      <alignment horizontal="center" vertical="center" shrinkToFit="1"/>
      <protection hidden="1"/>
    </xf>
    <xf numFmtId="0" fontId="3" fillId="9" borderId="34" xfId="0" applyFont="1" applyFill="1" applyBorder="1" applyAlignment="1" applyProtection="1">
      <alignment horizontal="center" vertical="center" shrinkToFit="1"/>
      <protection hidden="1"/>
    </xf>
    <xf numFmtId="0" fontId="3" fillId="0" borderId="106" xfId="0" applyFont="1" applyBorder="1" applyAlignment="1" applyProtection="1">
      <alignment horizontal="center" vertical="center"/>
      <protection hidden="1"/>
    </xf>
    <xf numFmtId="0" fontId="19" fillId="5" borderId="12" xfId="0" applyFont="1" applyFill="1" applyBorder="1" applyAlignment="1" applyProtection="1">
      <alignment horizontal="center" vertical="center" wrapText="1"/>
      <protection hidden="1"/>
    </xf>
    <xf numFmtId="0" fontId="19" fillId="5" borderId="10" xfId="0" applyFont="1" applyFill="1" applyBorder="1" applyAlignment="1" applyProtection="1">
      <alignment horizontal="center" vertical="center" wrapText="1"/>
      <protection hidden="1"/>
    </xf>
    <xf numFmtId="0" fontId="19" fillId="5" borderId="54" xfId="0" applyFont="1" applyFill="1" applyBorder="1" applyAlignment="1" applyProtection="1">
      <alignment horizontal="center" vertical="center" wrapText="1"/>
      <protection hidden="1"/>
    </xf>
    <xf numFmtId="0" fontId="19" fillId="5" borderId="51" xfId="0" applyFont="1" applyFill="1" applyBorder="1" applyAlignment="1" applyProtection="1">
      <alignment horizontal="center" vertical="center" wrapText="1"/>
      <protection hidden="1"/>
    </xf>
    <xf numFmtId="0" fontId="19" fillId="13" borderId="12" xfId="0" applyFont="1" applyFill="1" applyBorder="1" applyAlignment="1" applyProtection="1">
      <alignment horizontal="center" vertical="center" wrapText="1"/>
      <protection hidden="1"/>
    </xf>
    <xf numFmtId="0" fontId="19" fillId="13" borderId="10" xfId="0" applyFont="1" applyFill="1" applyBorder="1" applyAlignment="1" applyProtection="1">
      <alignment horizontal="center" vertical="center" wrapText="1"/>
      <protection hidden="1"/>
    </xf>
    <xf numFmtId="0" fontId="19" fillId="9" borderId="12" xfId="0" applyFont="1" applyFill="1" applyBorder="1" applyAlignment="1" applyProtection="1">
      <alignment horizontal="center" vertical="center" wrapText="1" shrinkToFit="1"/>
      <protection hidden="1"/>
    </xf>
    <xf numFmtId="0" fontId="19" fillId="16" borderId="12" xfId="0" applyFont="1" applyFill="1" applyBorder="1" applyAlignment="1" applyProtection="1">
      <alignment horizontal="center" vertical="center" wrapText="1"/>
      <protection hidden="1"/>
    </xf>
    <xf numFmtId="0" fontId="19" fillId="16" borderId="0" xfId="0" applyFont="1" applyFill="1" applyBorder="1" applyAlignment="1" applyProtection="1">
      <alignment horizontal="center" vertical="center" wrapText="1"/>
      <protection hidden="1"/>
    </xf>
    <xf numFmtId="0" fontId="19" fillId="16" borderId="10" xfId="0" applyFont="1" applyFill="1" applyBorder="1" applyAlignment="1" applyProtection="1">
      <alignment horizontal="center" vertical="center" wrapText="1"/>
      <protection hidden="1"/>
    </xf>
    <xf numFmtId="0" fontId="19" fillId="16" borderId="54" xfId="0" applyFont="1" applyFill="1" applyBorder="1" applyAlignment="1" applyProtection="1">
      <alignment horizontal="center" vertical="center" wrapText="1"/>
      <protection hidden="1"/>
    </xf>
    <xf numFmtId="0" fontId="19" fillId="16" borderId="28" xfId="0" applyFont="1" applyFill="1" applyBorder="1" applyAlignment="1" applyProtection="1">
      <alignment horizontal="center" vertical="center" wrapText="1"/>
      <protection hidden="1"/>
    </xf>
    <xf numFmtId="0" fontId="19" fillId="16" borderId="51" xfId="0" applyFont="1" applyFill="1" applyBorder="1" applyAlignment="1" applyProtection="1">
      <alignment horizontal="center" vertical="center" wrapText="1"/>
      <protection hidden="1"/>
    </xf>
    <xf numFmtId="0" fontId="22" fillId="15" borderId="12" xfId="0" applyFont="1" applyFill="1" applyBorder="1" applyAlignment="1" applyProtection="1">
      <alignment horizontal="center" vertical="center" wrapText="1"/>
      <protection hidden="1"/>
    </xf>
    <xf numFmtId="0" fontId="22" fillId="15" borderId="0" xfId="0" applyFont="1" applyFill="1" applyBorder="1" applyAlignment="1" applyProtection="1">
      <alignment horizontal="center" vertical="center" wrapText="1"/>
      <protection hidden="1"/>
    </xf>
    <xf numFmtId="0" fontId="22" fillId="15" borderId="10" xfId="0" applyFont="1" applyFill="1" applyBorder="1" applyAlignment="1" applyProtection="1">
      <alignment horizontal="center" vertical="center" wrapText="1"/>
      <protection hidden="1"/>
    </xf>
    <xf numFmtId="0" fontId="22" fillId="15" borderId="54" xfId="0" applyFont="1" applyFill="1" applyBorder="1" applyAlignment="1" applyProtection="1">
      <alignment horizontal="center" vertical="center" wrapText="1"/>
      <protection hidden="1"/>
    </xf>
    <xf numFmtId="0" fontId="22" fillId="15" borderId="28" xfId="0" applyFont="1" applyFill="1" applyBorder="1" applyAlignment="1" applyProtection="1">
      <alignment horizontal="center" vertical="center" wrapText="1"/>
      <protection hidden="1"/>
    </xf>
    <xf numFmtId="0" fontId="22" fillId="15" borderId="51" xfId="0" applyFont="1" applyFill="1" applyBorder="1" applyAlignment="1" applyProtection="1">
      <alignment horizontal="center" vertical="center" wrapText="1"/>
      <protection hidden="1"/>
    </xf>
    <xf numFmtId="0" fontId="19" fillId="15" borderId="12" xfId="0" applyFont="1" applyFill="1" applyBorder="1" applyAlignment="1" applyProtection="1">
      <alignment horizontal="center" vertical="center" wrapText="1"/>
      <protection hidden="1"/>
    </xf>
    <xf numFmtId="0" fontId="19" fillId="15" borderId="0" xfId="0" applyFont="1" applyFill="1" applyBorder="1" applyAlignment="1" applyProtection="1">
      <alignment horizontal="center" vertical="center" wrapText="1"/>
      <protection hidden="1"/>
    </xf>
    <xf numFmtId="0" fontId="19" fillId="15" borderId="10" xfId="0" applyFont="1" applyFill="1" applyBorder="1" applyAlignment="1" applyProtection="1">
      <alignment horizontal="center" vertical="center" wrapText="1"/>
      <protection hidden="1"/>
    </xf>
    <xf numFmtId="0" fontId="19" fillId="15" borderId="54" xfId="0" applyFont="1" applyFill="1" applyBorder="1" applyAlignment="1" applyProtection="1">
      <alignment horizontal="center" vertical="center" wrapText="1"/>
      <protection hidden="1"/>
    </xf>
    <xf numFmtId="0" fontId="19" fillId="15" borderId="28" xfId="0" applyFont="1" applyFill="1" applyBorder="1" applyAlignment="1" applyProtection="1">
      <alignment horizontal="center" vertical="center" wrapText="1"/>
      <protection hidden="1"/>
    </xf>
    <xf numFmtId="0" fontId="19" fillId="15" borderId="51" xfId="0" applyFont="1" applyFill="1" applyBorder="1" applyAlignment="1" applyProtection="1">
      <alignment horizontal="center" vertical="center" wrapText="1"/>
      <protection hidden="1"/>
    </xf>
    <xf numFmtId="0" fontId="22" fillId="16" borderId="12" xfId="0" applyFont="1" applyFill="1" applyBorder="1" applyAlignment="1" applyProtection="1">
      <alignment horizontal="center" vertical="center" wrapText="1"/>
      <protection hidden="1"/>
    </xf>
    <xf numFmtId="0" fontId="22" fillId="16" borderId="0" xfId="0" applyFont="1" applyFill="1" applyBorder="1" applyAlignment="1" applyProtection="1">
      <alignment horizontal="center" vertical="center"/>
      <protection hidden="1"/>
    </xf>
    <xf numFmtId="0" fontId="22" fillId="16" borderId="10" xfId="0" applyFont="1" applyFill="1" applyBorder="1" applyAlignment="1" applyProtection="1">
      <alignment horizontal="center" vertical="center"/>
      <protection hidden="1"/>
    </xf>
    <xf numFmtId="0" fontId="22" fillId="16" borderId="54" xfId="0" applyFont="1" applyFill="1" applyBorder="1" applyAlignment="1" applyProtection="1">
      <alignment horizontal="center" vertical="center"/>
      <protection hidden="1"/>
    </xf>
    <xf numFmtId="0" fontId="22" fillId="16" borderId="28" xfId="0" applyFont="1" applyFill="1" applyBorder="1" applyAlignment="1" applyProtection="1">
      <alignment horizontal="center" vertical="center"/>
      <protection hidden="1"/>
    </xf>
    <xf numFmtId="0" fontId="22" fillId="16" borderId="51" xfId="0" applyFont="1" applyFill="1" applyBorder="1" applyAlignment="1" applyProtection="1">
      <alignment horizontal="center" vertical="center"/>
      <protection hidden="1"/>
    </xf>
    <xf numFmtId="0" fontId="3" fillId="15" borderId="46" xfId="0" applyFont="1" applyFill="1" applyBorder="1" applyAlignment="1" applyProtection="1">
      <alignment horizontal="center" vertical="center"/>
      <protection hidden="1"/>
    </xf>
    <xf numFmtId="0" fontId="3" fillId="15" borderId="45" xfId="0" applyFont="1" applyFill="1" applyBorder="1" applyAlignment="1" applyProtection="1">
      <alignment horizontal="center" vertical="center"/>
      <protection hidden="1"/>
    </xf>
    <xf numFmtId="0" fontId="3" fillId="15" borderId="100" xfId="0" applyFont="1" applyFill="1" applyBorder="1" applyAlignment="1" applyProtection="1">
      <alignment horizontal="center" vertical="center"/>
      <protection hidden="1"/>
    </xf>
    <xf numFmtId="0" fontId="3" fillId="15" borderId="102" xfId="0" applyFont="1" applyFill="1" applyBorder="1" applyAlignment="1" applyProtection="1">
      <alignment horizontal="center" vertical="center"/>
      <protection hidden="1"/>
    </xf>
    <xf numFmtId="0" fontId="3" fillId="15" borderId="64" xfId="0" applyFont="1" applyFill="1" applyBorder="1" applyAlignment="1" applyProtection="1">
      <alignment horizontal="center" vertical="center"/>
      <protection hidden="1"/>
    </xf>
    <xf numFmtId="0" fontId="3" fillId="15" borderId="101" xfId="0" applyFont="1" applyFill="1" applyBorder="1" applyAlignment="1" applyProtection="1">
      <alignment horizontal="center" vertical="center"/>
      <protection hidden="1"/>
    </xf>
    <xf numFmtId="0" fontId="15" fillId="15" borderId="46" xfId="0" applyFont="1" applyFill="1" applyBorder="1" applyAlignment="1" applyProtection="1">
      <alignment horizontal="center" vertical="center"/>
      <protection hidden="1"/>
    </xf>
    <xf numFmtId="0" fontId="15" fillId="15" borderId="45" xfId="0" applyFont="1" applyFill="1" applyBorder="1" applyAlignment="1" applyProtection="1">
      <alignment horizontal="center" vertical="center"/>
      <protection hidden="1"/>
    </xf>
    <xf numFmtId="0" fontId="50" fillId="25" borderId="115" xfId="0" applyFont="1" applyFill="1" applyBorder="1" applyAlignment="1">
      <alignment horizontal="center" vertical="center"/>
    </xf>
    <xf numFmtId="0" fontId="39" fillId="0" borderId="115" xfId="0" applyFont="1" applyFill="1" applyBorder="1" applyAlignment="1">
      <alignment horizontal="center" vertical="center" wrapText="1"/>
    </xf>
    <xf numFmtId="0" fontId="37" fillId="0" borderId="120" xfId="0" applyFont="1" applyFill="1" applyBorder="1" applyAlignment="1">
      <alignment horizontal="center" vertical="center"/>
    </xf>
    <xf numFmtId="9" fontId="37" fillId="23" borderId="112" xfId="0" applyNumberFormat="1" applyFont="1" applyFill="1" applyBorder="1" applyAlignment="1">
      <alignment horizontal="center" vertical="center"/>
    </xf>
    <xf numFmtId="0" fontId="39" fillId="0" borderId="118" xfId="0" applyFont="1" applyFill="1" applyBorder="1" applyAlignment="1">
      <alignment horizontal="center" vertical="center" wrapText="1"/>
    </xf>
    <xf numFmtId="9" fontId="37" fillId="0" borderId="118" xfId="0" applyNumberFormat="1" applyFont="1" applyFill="1" applyBorder="1" applyAlignment="1">
      <alignment horizontal="center" vertical="center"/>
    </xf>
    <xf numFmtId="0" fontId="37" fillId="0" borderId="0" xfId="0" applyFont="1" applyFill="1" applyBorder="1" applyAlignment="1">
      <alignment horizontal="center" vertical="center"/>
    </xf>
    <xf numFmtId="0" fontId="37" fillId="0" borderId="115" xfId="0" applyFont="1" applyFill="1" applyBorder="1" applyAlignment="1">
      <alignment horizontal="center" vertical="center"/>
    </xf>
    <xf numFmtId="0" fontId="39" fillId="0" borderId="123" xfId="0" applyFont="1" applyFill="1" applyBorder="1" applyAlignment="1">
      <alignment horizontal="center" vertical="center" wrapText="1"/>
    </xf>
    <xf numFmtId="0" fontId="37" fillId="0" borderId="123" xfId="0" applyFont="1" applyFill="1" applyBorder="1" applyAlignment="1">
      <alignment horizontal="center" vertical="center"/>
    </xf>
    <xf numFmtId="9" fontId="37" fillId="0" borderId="123" xfId="0" applyNumberFormat="1" applyFont="1" applyFill="1" applyBorder="1" applyAlignment="1">
      <alignment horizontal="center" vertical="center"/>
    </xf>
    <xf numFmtId="9" fontId="37" fillId="22" borderId="123" xfId="0" applyNumberFormat="1" applyFont="1" applyFill="1" applyBorder="1" applyAlignment="1">
      <alignment horizontal="center" vertical="center"/>
    </xf>
    <xf numFmtId="0" fontId="37" fillId="0" borderId="121" xfId="0" applyFont="1" applyFill="1" applyBorder="1" applyAlignment="1">
      <alignment horizontal="center" vertical="center"/>
    </xf>
    <xf numFmtId="0" fontId="44" fillId="21" borderId="0" xfId="0" applyFont="1" applyFill="1" applyAlignment="1">
      <alignment horizontal="center" vertical="center" shrinkToFit="1"/>
    </xf>
    <xf numFmtId="0" fontId="3" fillId="4" borderId="0" xfId="0" applyFont="1" applyFill="1" applyAlignment="1">
      <alignment horizontal="center" vertical="top" wrapText="1"/>
    </xf>
    <xf numFmtId="0" fontId="37" fillId="0" borderId="122" xfId="0" applyFont="1" applyFill="1" applyBorder="1" applyAlignment="1">
      <alignment horizontal="center" vertical="center"/>
    </xf>
    <xf numFmtId="0" fontId="37" fillId="0" borderId="118" xfId="0" applyFont="1" applyFill="1" applyBorder="1" applyAlignment="1">
      <alignment horizontal="center" vertical="center"/>
    </xf>
    <xf numFmtId="0" fontId="39" fillId="0" borderId="0" xfId="0" applyFont="1" applyFill="1" applyBorder="1" applyAlignment="1">
      <alignment horizontal="center" vertical="center" wrapText="1"/>
    </xf>
    <xf numFmtId="0" fontId="37" fillId="0" borderId="119" xfId="0" applyFont="1" applyFill="1" applyBorder="1" applyAlignment="1">
      <alignment horizontal="center" vertical="center"/>
    </xf>
    <xf numFmtId="0" fontId="37" fillId="0" borderId="115" xfId="0" applyFont="1" applyFill="1" applyBorder="1" applyAlignment="1"/>
    <xf numFmtId="9" fontId="37" fillId="22" borderId="121" xfId="0" applyNumberFormat="1" applyFont="1" applyFill="1" applyBorder="1" applyAlignment="1">
      <alignment horizontal="center" vertical="center"/>
    </xf>
    <xf numFmtId="9" fontId="37" fillId="0" borderId="114" xfId="0" applyNumberFormat="1" applyFont="1" applyFill="1" applyBorder="1" applyAlignment="1">
      <alignment horizontal="center" vertical="center"/>
    </xf>
    <xf numFmtId="0" fontId="37" fillId="0" borderId="116" xfId="0" applyFont="1" applyFill="1" applyBorder="1" applyAlignment="1">
      <alignment horizontal="center" vertical="center"/>
    </xf>
    <xf numFmtId="0" fontId="39" fillId="0" borderId="114" xfId="0" applyFont="1" applyFill="1" applyBorder="1" applyAlignment="1">
      <alignment horizontal="center" vertical="center" wrapText="1"/>
    </xf>
    <xf numFmtId="9" fontId="37" fillId="22" borderId="118" xfId="0" applyNumberFormat="1" applyFont="1" applyFill="1" applyBorder="1" applyAlignment="1">
      <alignment horizontal="center" vertical="center"/>
    </xf>
    <xf numFmtId="9" fontId="37" fillId="0" borderId="119" xfId="0" applyNumberFormat="1" applyFont="1" applyFill="1" applyBorder="1" applyAlignment="1">
      <alignment horizontal="center" vertical="center"/>
    </xf>
    <xf numFmtId="9" fontId="37" fillId="22" borderId="119" xfId="0" applyNumberFormat="1" applyFont="1" applyFill="1" applyBorder="1" applyAlignment="1">
      <alignment horizontal="center" vertical="center"/>
    </xf>
    <xf numFmtId="9" fontId="37" fillId="0" borderId="122" xfId="0" applyNumberFormat="1" applyFont="1" applyFill="1" applyBorder="1" applyAlignment="1">
      <alignment horizontal="center" vertical="center"/>
    </xf>
    <xf numFmtId="0" fontId="39" fillId="0" borderId="116" xfId="0" applyFont="1" applyFill="1" applyBorder="1" applyAlignment="1">
      <alignment horizontal="center" vertical="center" wrapText="1"/>
    </xf>
    <xf numFmtId="0" fontId="37" fillId="22" borderId="116" xfId="0" applyNumberFormat="1" applyFont="1" applyFill="1" applyBorder="1" applyAlignment="1">
      <alignment horizontal="center" vertical="center"/>
    </xf>
    <xf numFmtId="0" fontId="37" fillId="22" borderId="115" xfId="0" applyNumberFormat="1" applyFont="1" applyFill="1" applyBorder="1" applyAlignment="1">
      <alignment horizontal="center" vertical="center"/>
    </xf>
    <xf numFmtId="9" fontId="37" fillId="0" borderId="121" xfId="0" applyNumberFormat="1" applyFont="1" applyFill="1" applyBorder="1" applyAlignment="1">
      <alignment horizontal="center" vertical="center"/>
    </xf>
    <xf numFmtId="9" fontId="37" fillId="22" borderId="114" xfId="0" applyNumberFormat="1" applyFont="1" applyFill="1" applyBorder="1" applyAlignment="1">
      <alignment horizontal="center" vertical="center"/>
    </xf>
    <xf numFmtId="0" fontId="37" fillId="0" borderId="116" xfId="0" applyNumberFormat="1" applyFont="1" applyFill="1" applyBorder="1" applyAlignment="1">
      <alignment horizontal="center" vertical="center"/>
    </xf>
    <xf numFmtId="0" fontId="37" fillId="0" borderId="114" xfId="0" applyNumberFormat="1" applyFont="1" applyFill="1" applyBorder="1" applyAlignment="1">
      <alignment horizontal="center" vertical="center"/>
    </xf>
    <xf numFmtId="0" fontId="37" fillId="0" borderId="117" xfId="0" applyNumberFormat="1" applyFont="1" applyFill="1" applyBorder="1" applyAlignment="1">
      <alignment horizontal="center" vertical="center"/>
    </xf>
    <xf numFmtId="0" fontId="39" fillId="0" borderId="124" xfId="0" applyFont="1" applyFill="1" applyBorder="1" applyAlignment="1">
      <alignment horizontal="center" vertical="center" wrapText="1"/>
    </xf>
    <xf numFmtId="9" fontId="37" fillId="0" borderId="125" xfId="0" applyNumberFormat="1" applyFont="1" applyFill="1" applyBorder="1" applyAlignment="1">
      <alignment horizontal="center" vertical="center"/>
    </xf>
    <xf numFmtId="0" fontId="35" fillId="21" borderId="0" xfId="0" applyFont="1" applyFill="1" applyBorder="1" applyAlignment="1">
      <alignment horizontal="center" vertical="center"/>
    </xf>
    <xf numFmtId="0" fontId="34" fillId="21" borderId="0" xfId="0" applyFont="1" applyFill="1" applyBorder="1" applyAlignment="1">
      <alignment horizontal="center" vertical="center"/>
    </xf>
    <xf numFmtId="0" fontId="34" fillId="24" borderId="0" xfId="0" applyFont="1" applyFill="1" applyBorder="1" applyAlignment="1">
      <alignment horizontal="center" vertical="center"/>
    </xf>
    <xf numFmtId="9" fontId="3" fillId="19" borderId="112" xfId="0" applyNumberFormat="1" applyFont="1" applyFill="1" applyBorder="1" applyAlignment="1">
      <alignment horizontal="center" vertical="center"/>
    </xf>
    <xf numFmtId="9" fontId="37" fillId="22" borderId="112" xfId="0" applyNumberFormat="1" applyFont="1" applyFill="1" applyBorder="1" applyAlignment="1">
      <alignment horizontal="center" vertical="center"/>
    </xf>
    <xf numFmtId="0" fontId="21" fillId="0" borderId="0" xfId="0" applyFont="1" applyFill="1" applyAlignment="1">
      <alignment horizontal="center" vertical="center"/>
    </xf>
    <xf numFmtId="0" fontId="37" fillId="0" borderId="125" xfId="0" applyFont="1" applyFill="1" applyBorder="1" applyAlignment="1">
      <alignment horizontal="center" vertical="center"/>
    </xf>
    <xf numFmtId="0" fontId="19" fillId="0" borderId="0" xfId="2" applyNumberFormat="1" applyFont="1" applyFill="1" applyBorder="1" applyAlignment="1" applyProtection="1">
      <alignment horizontal="center" vertical="center" shrinkToFit="1"/>
    </xf>
    <xf numFmtId="0" fontId="19" fillId="0" borderId="0" xfId="2" applyFont="1" applyFill="1" applyAlignment="1" applyProtection="1">
      <alignment vertical="center" shrinkToFit="1"/>
    </xf>
    <xf numFmtId="0" fontId="24" fillId="0" borderId="0" xfId="2" applyNumberFormat="1" applyFont="1" applyFill="1" applyAlignment="1" applyProtection="1">
      <alignment horizontal="center" vertical="center" shrinkToFit="1"/>
    </xf>
    <xf numFmtId="0" fontId="19" fillId="0" borderId="0" xfId="2" applyNumberFormat="1" applyFont="1" applyFill="1" applyAlignment="1" applyProtection="1">
      <alignment horizontal="center" vertical="center" shrinkToFit="1"/>
    </xf>
    <xf numFmtId="0" fontId="1" fillId="0" borderId="0" xfId="0" applyFont="1" applyAlignment="1">
      <alignment horizontal="justify" vertical="center" wrapText="1"/>
    </xf>
  </cellXfs>
  <cellStyles count="3">
    <cellStyle name="Normal" xfId="0" builtinId="0"/>
    <cellStyle name="Normal 2" xfId="2"/>
    <cellStyle name="Pourcentage" xfId="1" builtinId="5"/>
  </cellStyles>
  <dxfs count="345">
    <dxf>
      <fill>
        <patternFill>
          <bgColor rgb="FFFF0000"/>
        </patternFill>
      </fill>
    </dxf>
    <dxf>
      <fill>
        <patternFill>
          <bgColor theme="3" tint="0.5999633777886288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22"/>
      </font>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condense val="0"/>
        <extend val="0"/>
        <color indexed="9"/>
      </font>
      <fill>
        <patternFill>
          <bgColor indexed="10"/>
        </patternFill>
      </fill>
    </dxf>
    <dxf>
      <fill>
        <patternFill>
          <bgColor indexed="46"/>
        </patternFill>
      </fill>
    </dxf>
    <dxf>
      <font>
        <b/>
        <i val="0"/>
        <condense val="0"/>
        <extend val="0"/>
        <color indexed="10"/>
      </font>
      <fill>
        <patternFill patternType="none">
          <bgColor indexed="65"/>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strike val="0"/>
        <condense val="0"/>
        <extend val="0"/>
        <color auto="1"/>
      </font>
      <fill>
        <patternFill>
          <bgColor indexed="34"/>
        </patternFill>
      </fill>
    </dxf>
    <dxf>
      <font>
        <b val="0"/>
        <i val="0"/>
        <strike val="0"/>
        <condense val="0"/>
        <extend val="0"/>
        <color auto="1"/>
      </font>
      <fill>
        <patternFill>
          <bgColor indexed="22"/>
        </patternFill>
      </fill>
    </dxf>
    <dxf>
      <font>
        <b/>
        <i val="0"/>
        <strike val="0"/>
        <condense val="0"/>
        <extend val="0"/>
      </font>
      <fill>
        <patternFill>
          <bgColor indexed="42"/>
        </patternFill>
      </fill>
    </dxf>
    <dxf>
      <font>
        <condense val="0"/>
        <extend val="0"/>
        <color indexed="22"/>
      </font>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ont>
        <condense val="0"/>
        <extend val="0"/>
        <color indexed="9"/>
      </font>
      <fill>
        <patternFill>
          <bgColor indexed="48"/>
        </patternFill>
      </fill>
    </dxf>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
      <fill>
        <patternFill>
          <bgColor indexed="46"/>
        </patternFill>
      </fill>
    </dxf>
    <dxf>
      <font>
        <condense val="0"/>
        <extend val="0"/>
        <color indexed="9"/>
      </font>
      <fill>
        <patternFill>
          <bgColor indexed="48"/>
        </patternFill>
      </fill>
    </dxf>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
      <fill>
        <patternFill>
          <bgColor indexed="46"/>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ont>
        <b/>
        <i val="0"/>
        <condense val="0"/>
        <extend val="0"/>
        <color indexed="9"/>
      </font>
      <fill>
        <patternFill patternType="solid">
          <bgColor indexed="10"/>
        </patternFill>
      </fill>
    </dxf>
    <dxf>
      <font>
        <b/>
        <i val="0"/>
        <condense val="0"/>
        <extend val="0"/>
        <color indexed="9"/>
      </font>
      <fill>
        <patternFill>
          <bgColor indexed="10"/>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ill>
        <patternFill>
          <bgColor indexed="34"/>
        </patternFill>
      </fill>
    </dxf>
    <dxf>
      <font>
        <b val="0"/>
        <i val="0"/>
        <condense val="0"/>
        <extend val="0"/>
      </font>
      <fill>
        <patternFill>
          <bgColor indexed="22"/>
        </patternFill>
      </fill>
    </dxf>
    <dxf>
      <font>
        <b/>
        <i val="0"/>
        <strike val="0"/>
      </font>
      <fill>
        <patternFill>
          <bgColor indexed="42"/>
        </patternFill>
      </fill>
    </dxf>
    <dxf>
      <font>
        <b/>
        <i val="0"/>
        <condense val="0"/>
        <extend val="0"/>
      </font>
      <fill>
        <patternFill>
          <bgColor indexed="41"/>
        </patternFill>
      </fill>
    </dxf>
    <dxf>
      <font>
        <b/>
        <i val="0"/>
        <condense val="0"/>
        <extend val="0"/>
      </font>
      <fill>
        <patternFill>
          <bgColor indexed="45"/>
        </patternFill>
      </fill>
    </dxf>
    <dxf>
      <font>
        <b/>
        <i val="0"/>
        <condense val="0"/>
        <extend val="0"/>
      </font>
      <fill>
        <patternFill patternType="none">
          <bgColor indexed="65"/>
        </patternFill>
      </fill>
    </dxf>
    <dxf>
      <font>
        <condense val="0"/>
        <extend val="0"/>
        <color indexed="9"/>
      </font>
    </dxf>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DE7D3"/>
      <rgbColor rgb="00FFFFFF"/>
      <rgbColor rgb="00FF0000"/>
      <rgbColor rgb="0000FF00"/>
      <rgbColor rgb="000000FF"/>
      <rgbColor rgb="00E6E64C"/>
      <rgbColor rgb="0028B4E4"/>
      <rgbColor rgb="005FFFBE"/>
      <rgbColor rgb="0028B4E4"/>
      <rgbColor rgb="00008000"/>
      <rgbColor rgb="00000080"/>
      <rgbColor rgb="00808000"/>
      <rgbColor rgb="00800080"/>
      <rgbColor rgb="00008080"/>
      <rgbColor rgb="00C0C0C0"/>
      <rgbColor rgb="00808080"/>
      <rgbColor rgb="00A3A60D"/>
      <rgbColor rgb="00EF98BC"/>
      <rgbColor rgb="00E96CA2"/>
      <rgbColor rgb="00FAE0EC"/>
      <rgbColor rgb="00F5BED6"/>
      <rgbColor rgb="00F5BED6"/>
      <rgbColor rgb="000066CC"/>
      <rgbColor rgb="00D2C3D1"/>
      <rgbColor rgb="009E0054"/>
      <rgbColor rgb="00FF00FF"/>
      <rgbColor rgb="00FFFF00"/>
      <rgbColor rgb="0000FFFF"/>
      <rgbColor rgb="00800080"/>
      <rgbColor rgb="00800000"/>
      <rgbColor rgb="009E0054"/>
      <rgbColor rgb="000000FF"/>
      <rgbColor rgb="0000DCFF"/>
      <rgbColor rgb="0021657F"/>
      <rgbColor rgb="0099FF99"/>
      <rgbColor rgb="0093D9F1"/>
      <rgbColor rgb="0099CCFF"/>
      <rgbColor rgb="00E96CA2"/>
      <rgbColor rgb="00CC99FF"/>
      <rgbColor rgb="00FFCC99"/>
      <rgbColor rgb="003366FF"/>
      <rgbColor rgb="000099FF"/>
      <rgbColor rgb="0094BD5E"/>
      <rgbColor rgb="00FFCC00"/>
      <rgbColor rgb="00FF9900"/>
      <rgbColor rgb="00FF6600"/>
      <rgbColor rgb="00666699"/>
      <rgbColor rgb="00969696"/>
      <rgbColor rgb="0093D9F1"/>
      <rgbColor rgb="00339966"/>
      <rgbColor rgb="00D8D79B"/>
      <rgbColor rgb="0021657F"/>
      <rgbColor rgb="00BEBE5B"/>
      <rgbColor rgb="00993366"/>
      <rgbColor rgb="00333399"/>
      <rgbColor rgb="00333333"/>
    </indexedColors>
    <mruColors>
      <color rgb="FF86ECA1"/>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Compétences!#REF!</c:v>
          </c:tx>
          <c:spPr>
            <a:solidFill>
              <a:srgbClr val="FFFFFF"/>
            </a:solidFill>
            <a:ln w="25400">
              <a:noFill/>
            </a:ln>
          </c:spPr>
          <c:invertIfNegative val="0"/>
          <c:dLbls>
            <c:spPr>
              <a:solidFill>
                <a:srgbClr val="21657F"/>
              </a:solidFill>
              <a:ln w="25400">
                <a:noFill/>
              </a:ln>
            </c:spPr>
            <c:txPr>
              <a:bodyPr wrap="square" lIns="38100" tIns="19050" rIns="38100" bIns="19050" anchor="ctr">
                <a:spAutoFit/>
              </a:bodyPr>
              <a:lstStyle/>
              <a:p>
                <a:pPr>
                  <a:defRPr sz="875"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382486352"/>
        <c:axId val="382488704"/>
      </c:barChart>
      <c:catAx>
        <c:axId val="382486352"/>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75" b="1" i="0" u="none" strike="noStrike" baseline="0">
                <a:solidFill>
                  <a:srgbClr val="FDE7D3"/>
                </a:solidFill>
                <a:latin typeface="Arial"/>
                <a:ea typeface="Arial"/>
                <a:cs typeface="Arial"/>
              </a:defRPr>
            </a:pPr>
            <a:endParaRPr lang="fr-FR"/>
          </a:p>
        </c:txPr>
        <c:crossAx val="382488704"/>
        <c:crosses val="autoZero"/>
        <c:auto val="1"/>
        <c:lblAlgn val="ctr"/>
        <c:lblOffset val="100"/>
        <c:tickLblSkip val="1"/>
        <c:tickMarkSkip val="1"/>
        <c:noMultiLvlLbl val="0"/>
      </c:catAx>
      <c:valAx>
        <c:axId val="382488704"/>
        <c:scaling>
          <c:orientation val="minMax"/>
        </c:scaling>
        <c:delete val="0"/>
        <c:axPos val="t"/>
        <c:numFmt formatCode="General" sourceLinked="1"/>
        <c:majorTickMark val="none"/>
        <c:minorTickMark val="none"/>
        <c:tickLblPos val="none"/>
        <c:spPr>
          <a:ln w="9525">
            <a:noFill/>
          </a:ln>
        </c:spPr>
        <c:crossAx val="382486352"/>
        <c:crosses val="autoZero"/>
        <c:crossBetween val="between"/>
      </c:valAx>
      <c:spPr>
        <a:solidFill>
          <a:srgbClr val="21657F"/>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75"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Compétences!#REF!</c:v>
          </c:tx>
          <c:spPr>
            <a:solidFill>
              <a:srgbClr val="FFFFFF"/>
            </a:solidFill>
            <a:ln w="25400">
              <a:noFill/>
            </a:ln>
          </c:spPr>
          <c:invertIfNegative val="0"/>
          <c:dLbls>
            <c:spPr>
              <a:solidFill>
                <a:srgbClr val="21657F"/>
              </a:solidFill>
              <a:ln w="25400">
                <a:noFill/>
              </a:ln>
            </c:spPr>
            <c:txPr>
              <a:bodyPr wrap="square" lIns="38100" tIns="19050" rIns="38100" bIns="19050" anchor="ctr">
                <a:spAutoFit/>
              </a:bodyPr>
              <a:lstStyle/>
              <a:p>
                <a:pPr>
                  <a:defRPr sz="825"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520702968"/>
        <c:axId val="520699048"/>
      </c:barChart>
      <c:catAx>
        <c:axId val="520702968"/>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25" b="1" i="0" u="none" strike="noStrike" baseline="0">
                <a:solidFill>
                  <a:srgbClr val="FDE7D3"/>
                </a:solidFill>
                <a:latin typeface="Arial"/>
                <a:ea typeface="Arial"/>
                <a:cs typeface="Arial"/>
              </a:defRPr>
            </a:pPr>
            <a:endParaRPr lang="fr-FR"/>
          </a:p>
        </c:txPr>
        <c:crossAx val="520699048"/>
        <c:crosses val="autoZero"/>
        <c:auto val="1"/>
        <c:lblAlgn val="ctr"/>
        <c:lblOffset val="100"/>
        <c:tickLblSkip val="1"/>
        <c:tickMarkSkip val="1"/>
        <c:noMultiLvlLbl val="0"/>
      </c:catAx>
      <c:valAx>
        <c:axId val="520699048"/>
        <c:scaling>
          <c:orientation val="minMax"/>
        </c:scaling>
        <c:delete val="0"/>
        <c:axPos val="t"/>
        <c:numFmt formatCode="General" sourceLinked="1"/>
        <c:majorTickMark val="none"/>
        <c:minorTickMark val="none"/>
        <c:tickLblPos val="none"/>
        <c:spPr>
          <a:ln w="9525">
            <a:noFill/>
          </a:ln>
        </c:spPr>
        <c:crossAx val="520702968"/>
        <c:crosses val="autoZero"/>
        <c:crossBetween val="between"/>
      </c:valAx>
      <c:spPr>
        <a:solidFill>
          <a:srgbClr val="21657F"/>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4878048780488"/>
          <c:y val="1.9230769230769232E-2"/>
          <c:w val="0.84756097560975607"/>
          <c:h val="0.9653846153846154"/>
        </c:manualLayout>
      </c:layout>
      <c:barChart>
        <c:barDir val="bar"/>
        <c:grouping val="clustered"/>
        <c:varyColors val="0"/>
        <c:ser>
          <c:idx val="0"/>
          <c:order val="0"/>
          <c:tx>
            <c:v>Compétences!#REF!</c:v>
          </c:tx>
          <c:spPr>
            <a:solidFill>
              <a:srgbClr val="FFFFFF"/>
            </a:solidFill>
            <a:ln w="25400">
              <a:noFill/>
            </a:ln>
          </c:spPr>
          <c:invertIfNegative val="0"/>
          <c:dLbls>
            <c:spPr>
              <a:solidFill>
                <a:srgbClr val="21657F"/>
              </a:solidFill>
              <a:ln w="25400">
                <a:noFill/>
              </a:ln>
            </c:spPr>
            <c:txPr>
              <a:bodyPr wrap="square" lIns="38100" tIns="19050" rIns="38100" bIns="19050" anchor="ctr">
                <a:spAutoFit/>
              </a:bodyPr>
              <a:lstStyle/>
              <a:p>
                <a:pPr>
                  <a:defRPr sz="825"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521467864"/>
        <c:axId val="521462376"/>
      </c:barChart>
      <c:catAx>
        <c:axId val="521467864"/>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25" b="1" i="0" u="none" strike="noStrike" baseline="0">
                <a:solidFill>
                  <a:srgbClr val="FDE7D3"/>
                </a:solidFill>
                <a:latin typeface="Arial"/>
                <a:ea typeface="Arial"/>
                <a:cs typeface="Arial"/>
              </a:defRPr>
            </a:pPr>
            <a:endParaRPr lang="fr-FR"/>
          </a:p>
        </c:txPr>
        <c:crossAx val="521462376"/>
        <c:crosses val="autoZero"/>
        <c:auto val="1"/>
        <c:lblAlgn val="ctr"/>
        <c:lblOffset val="100"/>
        <c:tickLblSkip val="1"/>
        <c:tickMarkSkip val="1"/>
        <c:noMultiLvlLbl val="0"/>
      </c:catAx>
      <c:valAx>
        <c:axId val="521462376"/>
        <c:scaling>
          <c:orientation val="minMax"/>
        </c:scaling>
        <c:delete val="0"/>
        <c:axPos val="t"/>
        <c:numFmt formatCode="General" sourceLinked="1"/>
        <c:majorTickMark val="none"/>
        <c:minorTickMark val="none"/>
        <c:tickLblPos val="none"/>
        <c:spPr>
          <a:ln w="9525">
            <a:noFill/>
          </a:ln>
        </c:spPr>
        <c:crossAx val="521467864"/>
        <c:crosses val="autoZero"/>
        <c:crossBetween val="between"/>
      </c:valAx>
      <c:spPr>
        <a:solidFill>
          <a:srgbClr val="21657F"/>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Compétences!$H$46:$H$55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Compétences!$I$46:$I$55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467080"/>
        <c:axId val="521463160"/>
      </c:barChart>
      <c:catAx>
        <c:axId val="521467080"/>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463160"/>
        <c:crosses val="autoZero"/>
        <c:auto val="1"/>
        <c:lblAlgn val="ctr"/>
        <c:lblOffset val="100"/>
        <c:tickLblSkip val="1"/>
        <c:tickMarkSkip val="1"/>
        <c:noMultiLvlLbl val="0"/>
      </c:catAx>
      <c:valAx>
        <c:axId val="521463160"/>
        <c:scaling>
          <c:orientation val="minMax"/>
        </c:scaling>
        <c:delete val="1"/>
        <c:axPos val="t"/>
        <c:numFmt formatCode="0" sourceLinked="1"/>
        <c:majorTickMark val="out"/>
        <c:minorTickMark val="none"/>
        <c:tickLblPos val="nextTo"/>
        <c:crossAx val="5214670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Compétences!$N$46:$N$55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Compétences!$O$46:$O$55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461200"/>
        <c:axId val="521461984"/>
      </c:barChart>
      <c:catAx>
        <c:axId val="521461200"/>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461984"/>
        <c:crosses val="autoZero"/>
        <c:auto val="1"/>
        <c:lblAlgn val="ctr"/>
        <c:lblOffset val="100"/>
        <c:tickLblSkip val="1"/>
        <c:tickMarkSkip val="1"/>
        <c:noMultiLvlLbl val="0"/>
      </c:catAx>
      <c:valAx>
        <c:axId val="521461984"/>
        <c:scaling>
          <c:orientation val="minMax"/>
        </c:scaling>
        <c:delete val="1"/>
        <c:axPos val="t"/>
        <c:numFmt formatCode="0" sourceLinked="1"/>
        <c:majorTickMark val="out"/>
        <c:minorTickMark val="none"/>
        <c:tickLblPos val="nextTo"/>
        <c:crossAx val="521461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11841504014624"/>
          <c:y val="2.1897849242004379E-2"/>
          <c:w val="0.64706051308832169"/>
          <c:h val="0.96715500818852684"/>
        </c:manualLayout>
      </c:layout>
      <c:barChart>
        <c:barDir val="bar"/>
        <c:grouping val="clustered"/>
        <c:varyColors val="0"/>
        <c:ser>
          <c:idx val="0"/>
          <c:order val="0"/>
          <c:spPr>
            <a:solidFill>
              <a:srgbClr val="EF98B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Compétences!#REF!</c15:sqref>
                        </c15:formulaRef>
                      </c:ext>
                    </c:extLst>
                  </c:multiLvlStrRef>
                </c15:cat>
              </c15:filteredCategoryTitle>
            </c:ext>
          </c:extLst>
        </c:ser>
        <c:dLbls>
          <c:showLegendKey val="0"/>
          <c:showVal val="0"/>
          <c:showCatName val="0"/>
          <c:showSerName val="0"/>
          <c:showPercent val="0"/>
          <c:showBubbleSize val="0"/>
        </c:dLbls>
        <c:gapWidth val="20"/>
        <c:axId val="521464728"/>
        <c:axId val="521467472"/>
      </c:barChart>
      <c:catAx>
        <c:axId val="521464728"/>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467472"/>
        <c:crosses val="autoZero"/>
        <c:auto val="1"/>
        <c:lblAlgn val="ctr"/>
        <c:lblOffset val="100"/>
        <c:tickLblSkip val="1"/>
        <c:tickMarkSkip val="1"/>
        <c:noMultiLvlLbl val="0"/>
      </c:catAx>
      <c:valAx>
        <c:axId val="521467472"/>
        <c:scaling>
          <c:orientation val="minMax"/>
        </c:scaling>
        <c:delete val="1"/>
        <c:axPos val="t"/>
        <c:numFmt formatCode="General" sourceLinked="1"/>
        <c:majorTickMark val="out"/>
        <c:minorTickMark val="none"/>
        <c:tickLblPos val="nextTo"/>
        <c:crossAx val="521464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7685039370079"/>
          <c:y val="1.496119844225248E-2"/>
          <c:w val="0.73923140204489368"/>
          <c:h val="0.96017906565236455"/>
        </c:manualLayout>
      </c:layout>
      <c:barChart>
        <c:barDir val="bar"/>
        <c:grouping val="clustered"/>
        <c:varyColors val="0"/>
        <c:ser>
          <c:idx val="0"/>
          <c:order val="0"/>
          <c:spPr>
            <a:solidFill>
              <a:srgbClr val="E6E64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Compétences!$AD$46:$AD$55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Compétences!$AE$46:$AE$55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465512"/>
        <c:axId val="521461592"/>
      </c:barChart>
      <c:catAx>
        <c:axId val="521465512"/>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461592"/>
        <c:crosses val="autoZero"/>
        <c:auto val="1"/>
        <c:lblAlgn val="ctr"/>
        <c:lblOffset val="100"/>
        <c:tickLblSkip val="1"/>
        <c:tickMarkSkip val="1"/>
        <c:noMultiLvlLbl val="0"/>
      </c:catAx>
      <c:valAx>
        <c:axId val="521461592"/>
        <c:scaling>
          <c:orientation val="minMax"/>
        </c:scaling>
        <c:delete val="1"/>
        <c:axPos val="t"/>
        <c:numFmt formatCode="0" sourceLinked="1"/>
        <c:majorTickMark val="out"/>
        <c:minorTickMark val="none"/>
        <c:tickLblPos val="nextTo"/>
        <c:crossAx val="5214655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Compétences!$AT$46:$AT$55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Compétences!$AU$46:$AU$55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464336"/>
        <c:axId val="521465120"/>
      </c:barChart>
      <c:catAx>
        <c:axId val="521464336"/>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465120"/>
        <c:crosses val="autoZero"/>
        <c:auto val="1"/>
        <c:lblAlgn val="ctr"/>
        <c:lblOffset val="100"/>
        <c:tickLblSkip val="1"/>
        <c:tickMarkSkip val="1"/>
        <c:noMultiLvlLbl val="0"/>
      </c:catAx>
      <c:valAx>
        <c:axId val="521465120"/>
        <c:scaling>
          <c:orientation val="minMax"/>
        </c:scaling>
        <c:delete val="1"/>
        <c:axPos val="t"/>
        <c:numFmt formatCode="0" sourceLinked="1"/>
        <c:majorTickMark val="out"/>
        <c:minorTickMark val="none"/>
        <c:tickLblPos val="nextTo"/>
        <c:crossAx val="521464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E6E64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Compétences!$K$46:$K$55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Compétences!$L$46:$L$55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466296"/>
        <c:axId val="521387704"/>
      </c:barChart>
      <c:catAx>
        <c:axId val="521466296"/>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87704"/>
        <c:crosses val="autoZero"/>
        <c:auto val="1"/>
        <c:lblAlgn val="ctr"/>
        <c:lblOffset val="100"/>
        <c:tickLblSkip val="1"/>
        <c:tickMarkSkip val="1"/>
        <c:noMultiLvlLbl val="0"/>
      </c:catAx>
      <c:valAx>
        <c:axId val="521387704"/>
        <c:scaling>
          <c:orientation val="minMax"/>
        </c:scaling>
        <c:delete val="1"/>
        <c:axPos val="t"/>
        <c:numFmt formatCode="0" sourceLinked="1"/>
        <c:majorTickMark val="out"/>
        <c:minorTickMark val="none"/>
        <c:tickLblPos val="nextTo"/>
        <c:crossAx val="5214662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chemeClr val="accent6">
                <a:lumMod val="40000"/>
                <a:lumOff val="6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Compétences!$Q$46:$Q$55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Compétences!$R$46:$R$55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385744"/>
        <c:axId val="521390448"/>
      </c:barChart>
      <c:catAx>
        <c:axId val="521385744"/>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90448"/>
        <c:crosses val="autoZero"/>
        <c:auto val="1"/>
        <c:lblAlgn val="ctr"/>
        <c:lblOffset val="100"/>
        <c:tickLblSkip val="1"/>
        <c:tickMarkSkip val="1"/>
        <c:noMultiLvlLbl val="0"/>
      </c:catAx>
      <c:valAx>
        <c:axId val="521390448"/>
        <c:scaling>
          <c:orientation val="minMax"/>
        </c:scaling>
        <c:delete val="1"/>
        <c:axPos val="t"/>
        <c:numFmt formatCode="0" sourceLinked="1"/>
        <c:majorTickMark val="out"/>
        <c:minorTickMark val="none"/>
        <c:tickLblPos val="nextTo"/>
        <c:crossAx val="5213857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E6E64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Compétences!$BQ$46:$BQ$55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Compétences!$BR$46:$BR$55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390056"/>
        <c:axId val="521387312"/>
      </c:barChart>
      <c:catAx>
        <c:axId val="521390056"/>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87312"/>
        <c:crosses val="autoZero"/>
        <c:auto val="1"/>
        <c:lblAlgn val="ctr"/>
        <c:lblOffset val="100"/>
        <c:tickLblSkip val="1"/>
        <c:tickMarkSkip val="1"/>
        <c:noMultiLvlLbl val="0"/>
      </c:catAx>
      <c:valAx>
        <c:axId val="521387312"/>
        <c:scaling>
          <c:orientation val="minMax"/>
        </c:scaling>
        <c:delete val="1"/>
        <c:axPos val="t"/>
        <c:numFmt formatCode="0" sourceLinked="1"/>
        <c:majorTickMark val="out"/>
        <c:minorTickMark val="none"/>
        <c:tickLblPos val="nextTo"/>
        <c:crossAx val="5213900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Compétences!#REF!</c:v>
          </c:tx>
          <c:spPr>
            <a:solidFill>
              <a:srgbClr val="FFFFFF"/>
            </a:solidFill>
            <a:ln w="25400">
              <a:noFill/>
            </a:ln>
          </c:spPr>
          <c:invertIfNegative val="0"/>
          <c:dLbls>
            <c:spPr>
              <a:solidFill>
                <a:srgbClr val="21657F"/>
              </a:solid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382485176"/>
        <c:axId val="382487920"/>
      </c:barChart>
      <c:catAx>
        <c:axId val="382485176"/>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00" b="1" i="0" u="none" strike="noStrike" baseline="0">
                <a:solidFill>
                  <a:srgbClr val="FDE7D3"/>
                </a:solidFill>
                <a:latin typeface="Arial"/>
                <a:ea typeface="Arial"/>
                <a:cs typeface="Arial"/>
              </a:defRPr>
            </a:pPr>
            <a:endParaRPr lang="fr-FR"/>
          </a:p>
        </c:txPr>
        <c:crossAx val="382487920"/>
        <c:crosses val="autoZero"/>
        <c:auto val="1"/>
        <c:lblAlgn val="ctr"/>
        <c:lblOffset val="100"/>
        <c:tickLblSkip val="1"/>
        <c:tickMarkSkip val="1"/>
        <c:noMultiLvlLbl val="0"/>
      </c:catAx>
      <c:valAx>
        <c:axId val="382487920"/>
        <c:scaling>
          <c:orientation val="minMax"/>
        </c:scaling>
        <c:delete val="0"/>
        <c:axPos val="t"/>
        <c:numFmt formatCode="General" sourceLinked="1"/>
        <c:majorTickMark val="none"/>
        <c:minorTickMark val="none"/>
        <c:tickLblPos val="none"/>
        <c:spPr>
          <a:ln w="9525">
            <a:noFill/>
          </a:ln>
        </c:spPr>
        <c:crossAx val="382485176"/>
        <c:crosses val="autoZero"/>
        <c:crossBetween val="between"/>
      </c:valAx>
      <c:spPr>
        <a:solidFill>
          <a:srgbClr val="21657F"/>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Compétences!$CA$46:$CA$55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Compétences!$CB$46:$CB$55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388488"/>
        <c:axId val="521388880"/>
      </c:barChart>
      <c:catAx>
        <c:axId val="521388488"/>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88880"/>
        <c:crosses val="autoZero"/>
        <c:auto val="1"/>
        <c:lblAlgn val="ctr"/>
        <c:lblOffset val="100"/>
        <c:tickLblSkip val="1"/>
        <c:tickMarkSkip val="1"/>
        <c:noMultiLvlLbl val="0"/>
      </c:catAx>
      <c:valAx>
        <c:axId val="521388880"/>
        <c:scaling>
          <c:orientation val="minMax"/>
        </c:scaling>
        <c:delete val="1"/>
        <c:axPos val="t"/>
        <c:numFmt formatCode="0" sourceLinked="1"/>
        <c:majorTickMark val="out"/>
        <c:minorTickMark val="none"/>
        <c:tickLblPos val="nextTo"/>
        <c:crossAx val="5213884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chemeClr val="accent6">
                <a:lumMod val="40000"/>
                <a:lumOff val="6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Compétences!$S$46:$S$55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Compétences!$T$46:$T$55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384176"/>
        <c:axId val="521383784"/>
      </c:barChart>
      <c:catAx>
        <c:axId val="521384176"/>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83784"/>
        <c:crosses val="autoZero"/>
        <c:auto val="1"/>
        <c:lblAlgn val="ctr"/>
        <c:lblOffset val="100"/>
        <c:tickLblSkip val="1"/>
        <c:tickMarkSkip val="1"/>
        <c:noMultiLvlLbl val="0"/>
      </c:catAx>
      <c:valAx>
        <c:axId val="521383784"/>
        <c:scaling>
          <c:orientation val="minMax"/>
        </c:scaling>
        <c:delete val="1"/>
        <c:axPos val="t"/>
        <c:numFmt formatCode="0" sourceLinked="1"/>
        <c:majorTickMark val="out"/>
        <c:minorTickMark val="none"/>
        <c:tickLblPos val="nextTo"/>
        <c:crossAx val="521384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E6E64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Compétences!$CG$46:$CG$55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Compétences!$CH$46:$CH$55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386920"/>
        <c:axId val="521389272"/>
      </c:barChart>
      <c:catAx>
        <c:axId val="521386920"/>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89272"/>
        <c:crosses val="autoZero"/>
        <c:auto val="1"/>
        <c:lblAlgn val="ctr"/>
        <c:lblOffset val="100"/>
        <c:tickLblSkip val="1"/>
        <c:tickMarkSkip val="1"/>
        <c:noMultiLvlLbl val="0"/>
      </c:catAx>
      <c:valAx>
        <c:axId val="521389272"/>
        <c:scaling>
          <c:orientation val="minMax"/>
        </c:scaling>
        <c:delete val="1"/>
        <c:axPos val="t"/>
        <c:numFmt formatCode="0" sourceLinked="1"/>
        <c:majorTickMark val="out"/>
        <c:minorTickMark val="none"/>
        <c:tickLblPos val="nextTo"/>
        <c:crossAx val="5213869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Compétences!$CR$46:$CR$55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Compétences!$CS$46:$CS$55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1389664"/>
        <c:axId val="521385352"/>
      </c:barChart>
      <c:catAx>
        <c:axId val="521389664"/>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385352"/>
        <c:crosses val="autoZero"/>
        <c:auto val="1"/>
        <c:lblAlgn val="ctr"/>
        <c:lblOffset val="100"/>
        <c:tickLblSkip val="1"/>
        <c:tickMarkSkip val="1"/>
        <c:noMultiLvlLbl val="0"/>
      </c:catAx>
      <c:valAx>
        <c:axId val="521385352"/>
        <c:scaling>
          <c:orientation val="minMax"/>
        </c:scaling>
        <c:delete val="1"/>
        <c:axPos val="t"/>
        <c:numFmt formatCode="0" sourceLinked="1"/>
        <c:majorTickMark val="out"/>
        <c:minorTickMark val="none"/>
        <c:tickLblPos val="nextTo"/>
        <c:crossAx val="5213896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chemeClr val="accent6">
                <a:lumMod val="40000"/>
                <a:lumOff val="6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Compétences!$K$46:$K$55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Compétences!$L$46:$L$55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382484784"/>
        <c:axId val="521829864"/>
      </c:barChart>
      <c:catAx>
        <c:axId val="382484784"/>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1829864"/>
        <c:crosses val="autoZero"/>
        <c:auto val="1"/>
        <c:lblAlgn val="ctr"/>
        <c:lblOffset val="100"/>
        <c:tickLblSkip val="1"/>
        <c:tickMarkSkip val="1"/>
        <c:noMultiLvlLbl val="0"/>
      </c:catAx>
      <c:valAx>
        <c:axId val="521829864"/>
        <c:scaling>
          <c:orientation val="minMax"/>
        </c:scaling>
        <c:delete val="1"/>
        <c:axPos val="t"/>
        <c:numFmt formatCode="0" sourceLinked="1"/>
        <c:majorTickMark val="out"/>
        <c:minorTickMark val="none"/>
        <c:tickLblPos val="nextTo"/>
        <c:crossAx val="3824847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1485666852164"/>
          <c:y val="8.8423001300844933E-2"/>
          <c:w val="0.86393511777593313"/>
          <c:h val="0.70169607669504219"/>
        </c:manualLayout>
      </c:layout>
      <c:barChart>
        <c:barDir val="col"/>
        <c:grouping val="clustered"/>
        <c:varyColors val="0"/>
        <c:ser>
          <c:idx val="0"/>
          <c:order val="0"/>
          <c:spPr>
            <a:solidFill>
              <a:srgbClr val="ED7921"/>
            </a:solidFill>
            <a:ln w="12700">
              <a:solidFill>
                <a:srgbClr val="000000"/>
              </a:solidFill>
              <a:prstDash val="solid"/>
            </a:ln>
          </c:spPr>
          <c:invertIfNegative val="0"/>
          <c:dLbls>
            <c:spPr>
              <a:noFill/>
              <a:ln w="25400">
                <a:noFill/>
              </a:ln>
            </c:spPr>
            <c:txPr>
              <a:bodyPr/>
              <a:lstStyle/>
              <a:p>
                <a:pPr>
                  <a:defRPr sz="9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'Résultats et commentaires'!$A$17:$A$26</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'Résultats et commentaires'!$B$17:$B$26</c:f>
              <c:numCache>
                <c:formatCode>General</c:formatCode>
                <c:ptCount val="10"/>
              </c:numCache>
            </c:numRef>
          </c:val>
        </c:ser>
        <c:ser>
          <c:idx val="1"/>
          <c:order val="1"/>
          <c:spPr>
            <a:solidFill>
              <a:srgbClr val="ED7921"/>
            </a:solidFill>
            <a:ln w="25400">
              <a:noFill/>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6"/>
              <c:layout>
                <c:manualLayout>
                  <c:x val="1.8964261624980383E-3"/>
                  <c:y val="1.797597588671455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spPr>
              <a:noFill/>
              <a:ln w="25400">
                <a:noFill/>
              </a:ln>
            </c:spPr>
            <c:txPr>
              <a:bodyPr/>
              <a:lstStyle/>
              <a:p>
                <a:pPr>
                  <a:defRPr sz="9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'Résultats et commentaires'!$A$17:$A$26</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'Résultats et commentaires'!$D$17:$D$26</c:f>
              <c:numCache>
                <c:formatCode>0%</c:formatCode>
                <c:ptCount val="10"/>
                <c:pt idx="0">
                  <c:v>0</c:v>
                </c:pt>
                <c:pt idx="1">
                  <c:v>0</c:v>
                </c:pt>
                <c:pt idx="2">
                  <c:v>0.01</c:v>
                </c:pt>
                <c:pt idx="3">
                  <c:v>0.08</c:v>
                </c:pt>
                <c:pt idx="4">
                  <c:v>0.27</c:v>
                </c:pt>
                <c:pt idx="5">
                  <c:v>0.22</c:v>
                </c:pt>
                <c:pt idx="6">
                  <c:v>0.28000000000000003</c:v>
                </c:pt>
                <c:pt idx="7">
                  <c:v>0.12</c:v>
                </c:pt>
                <c:pt idx="8">
                  <c:v>0.02</c:v>
                </c:pt>
                <c:pt idx="9">
                  <c:v>0</c:v>
                </c:pt>
              </c:numCache>
            </c:numRef>
          </c:val>
        </c:ser>
        <c:dLbls>
          <c:showLegendKey val="0"/>
          <c:showVal val="0"/>
          <c:showCatName val="0"/>
          <c:showSerName val="0"/>
          <c:showPercent val="0"/>
          <c:showBubbleSize val="0"/>
        </c:dLbls>
        <c:gapWidth val="150"/>
        <c:overlap val="100"/>
        <c:axId val="521829472"/>
        <c:axId val="521827904"/>
      </c:barChart>
      <c:catAx>
        <c:axId val="5218294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BE"/>
                  <a:t>Score global des classes</a:t>
                </a:r>
              </a:p>
            </c:rich>
          </c:tx>
          <c:layout>
            <c:manualLayout>
              <c:xMode val="edge"/>
              <c:yMode val="edge"/>
              <c:x val="0.42786919667828405"/>
              <c:y val="0.877967525245784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21827904"/>
        <c:crosses val="autoZero"/>
        <c:auto val="1"/>
        <c:lblAlgn val="ctr"/>
        <c:lblOffset val="100"/>
        <c:tickLblSkip val="1"/>
        <c:tickMarkSkip val="1"/>
        <c:noMultiLvlLbl val="0"/>
      </c:catAx>
      <c:valAx>
        <c:axId val="5218279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BE"/>
                  <a:t>Pourcentage de classes</a:t>
                </a:r>
              </a:p>
            </c:rich>
          </c:tx>
          <c:layout>
            <c:manualLayout>
              <c:xMode val="edge"/>
              <c:yMode val="edge"/>
              <c:x val="2.6229508196721311E-2"/>
              <c:y val="0.20339018639619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2182947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311484464238973"/>
          <c:y val="8.4745902982493015E-2"/>
          <c:w val="0.86393511777593313"/>
          <c:h val="0.70169607669504219"/>
        </c:manualLayout>
      </c:layout>
      <c:barChart>
        <c:barDir val="col"/>
        <c:grouping val="clustered"/>
        <c:varyColors val="0"/>
        <c:ser>
          <c:idx val="1"/>
          <c:order val="0"/>
          <c:spPr>
            <a:solidFill>
              <a:srgbClr val="ED7921"/>
            </a:solidFill>
            <a:ln w="25400">
              <a:noFill/>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6"/>
              <c:layout>
                <c:manualLayout>
                  <c:x val="1.8964261624980383E-3"/>
                  <c:y val="1.797597588671455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spPr>
              <a:noFill/>
              <a:ln w="25400">
                <a:noFill/>
              </a:ln>
            </c:spPr>
            <c:txPr>
              <a:bodyPr/>
              <a:lstStyle/>
              <a:p>
                <a:pPr>
                  <a:defRPr sz="9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'Résultats et commentaires'!$A$36:$A$45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'Résultats et commentaires'!$C$36:$C$45</c:f>
              <c:numCache>
                <c:formatCode>0%</c:formatCode>
                <c:ptCount val="10"/>
                <c:pt idx="0">
                  <c:v>0</c:v>
                </c:pt>
                <c:pt idx="1">
                  <c:v>0</c:v>
                </c:pt>
                <c:pt idx="2">
                  <c:v>0.19</c:v>
                </c:pt>
                <c:pt idx="3">
                  <c:v>0.28999999999999998</c:v>
                </c:pt>
                <c:pt idx="4">
                  <c:v>0.38</c:v>
                </c:pt>
                <c:pt idx="5">
                  <c:v>0.09</c:v>
                </c:pt>
                <c:pt idx="6">
                  <c:v>0.05</c:v>
                </c:pt>
                <c:pt idx="7">
                  <c:v>0</c:v>
                </c:pt>
                <c:pt idx="8">
                  <c:v>0</c:v>
                </c:pt>
                <c:pt idx="9">
                  <c:v>0</c:v>
                </c:pt>
              </c:numCache>
            </c:numRef>
          </c:val>
        </c:ser>
        <c:dLbls>
          <c:showLegendKey val="0"/>
          <c:showVal val="0"/>
          <c:showCatName val="0"/>
          <c:showSerName val="0"/>
          <c:showPercent val="0"/>
          <c:showBubbleSize val="0"/>
        </c:dLbls>
        <c:gapWidth val="150"/>
        <c:overlap val="100"/>
        <c:axId val="521830256"/>
        <c:axId val="521831432"/>
      </c:barChart>
      <c:catAx>
        <c:axId val="5218302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BE"/>
                  <a:t>Score global des classes</a:t>
                </a:r>
              </a:p>
            </c:rich>
          </c:tx>
          <c:layout>
            <c:manualLayout>
              <c:xMode val="edge"/>
              <c:yMode val="edge"/>
              <c:x val="0.42786919667828405"/>
              <c:y val="0.877967525245784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21831432"/>
        <c:crosses val="autoZero"/>
        <c:auto val="1"/>
        <c:lblAlgn val="ctr"/>
        <c:lblOffset val="100"/>
        <c:tickLblSkip val="1"/>
        <c:tickMarkSkip val="1"/>
        <c:noMultiLvlLbl val="0"/>
      </c:catAx>
      <c:valAx>
        <c:axId val="5218314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BE"/>
                  <a:t>Pourcentage de classes</a:t>
                </a:r>
              </a:p>
            </c:rich>
          </c:tx>
          <c:layout>
            <c:manualLayout>
              <c:xMode val="edge"/>
              <c:yMode val="edge"/>
              <c:x val="2.6229508196721311E-2"/>
              <c:y val="0.20339018639619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2183025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4878048780488"/>
          <c:y val="1.9230769230769232E-2"/>
          <c:w val="0.84756097560975607"/>
          <c:h val="0.9653846153846154"/>
        </c:manualLayout>
      </c:layout>
      <c:barChart>
        <c:barDir val="bar"/>
        <c:grouping val="clustered"/>
        <c:varyColors val="0"/>
        <c:ser>
          <c:idx val="0"/>
          <c:order val="0"/>
          <c:tx>
            <c:v>Compétences!#REF!</c:v>
          </c:tx>
          <c:spPr>
            <a:solidFill>
              <a:srgbClr val="FDE7D3"/>
            </a:solidFill>
            <a:ln w="12700">
              <a:solidFill>
                <a:srgbClr val="FDE7D3"/>
              </a:solidFill>
              <a:prstDash val="solid"/>
            </a:ln>
          </c:spPr>
          <c:invertIfNegative val="0"/>
          <c:dLbls>
            <c:spPr>
              <a:solidFill>
                <a:srgbClr val="28B4E4"/>
              </a:solidFill>
              <a:ln w="25400">
                <a:noFill/>
              </a:ln>
            </c:spPr>
            <c:txPr>
              <a:bodyPr wrap="square" lIns="38100" tIns="19050" rIns="38100" bIns="19050" anchor="ctr">
                <a:spAutoFit/>
              </a:bodyPr>
              <a:lstStyle/>
              <a:p>
                <a:pPr>
                  <a:defRPr sz="825" b="1" i="0" u="none" strike="noStrike" baseline="0">
                    <a:solidFill>
                      <a:srgbClr val="FDE7D3"/>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186758736"/>
        <c:axId val="186759128"/>
      </c:barChart>
      <c:catAx>
        <c:axId val="186758736"/>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25" b="1" i="0" u="none" strike="noStrike" baseline="0">
                <a:solidFill>
                  <a:srgbClr val="FDE7D3"/>
                </a:solidFill>
                <a:latin typeface="Arial"/>
                <a:ea typeface="Arial"/>
                <a:cs typeface="Arial"/>
              </a:defRPr>
            </a:pPr>
            <a:endParaRPr lang="fr-FR"/>
          </a:p>
        </c:txPr>
        <c:crossAx val="186759128"/>
        <c:crosses val="autoZero"/>
        <c:auto val="1"/>
        <c:lblAlgn val="ctr"/>
        <c:lblOffset val="100"/>
        <c:tickLblSkip val="1"/>
        <c:tickMarkSkip val="1"/>
        <c:noMultiLvlLbl val="0"/>
      </c:catAx>
      <c:valAx>
        <c:axId val="186759128"/>
        <c:scaling>
          <c:orientation val="minMax"/>
        </c:scaling>
        <c:delete val="0"/>
        <c:axPos val="t"/>
        <c:numFmt formatCode="General" sourceLinked="1"/>
        <c:majorTickMark val="none"/>
        <c:minorTickMark val="none"/>
        <c:tickLblPos val="none"/>
        <c:spPr>
          <a:ln w="9525">
            <a:noFill/>
          </a:ln>
        </c:spPr>
        <c:crossAx val="186758736"/>
        <c:crosses val="autoZero"/>
        <c:crossBetween val="between"/>
      </c:valAx>
      <c:spPr>
        <a:solidFill>
          <a:srgbClr val="28B4E4"/>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Compétences!#REF!</c:v>
          </c:tx>
          <c:spPr>
            <a:solidFill>
              <a:srgbClr val="FDE7D3"/>
            </a:solidFill>
            <a:ln w="12700">
              <a:solidFill>
                <a:srgbClr val="FDE7D3"/>
              </a:solidFill>
              <a:prstDash val="solid"/>
            </a:ln>
          </c:spPr>
          <c:invertIfNegative val="0"/>
          <c:dLbls>
            <c:spPr>
              <a:noFill/>
              <a:ln w="25400">
                <a:noFill/>
              </a:ln>
            </c:spPr>
            <c:txPr>
              <a:bodyPr wrap="square" lIns="38100" tIns="19050" rIns="38100" bIns="19050" anchor="ctr">
                <a:spAutoFit/>
              </a:bodyPr>
              <a:lstStyle/>
              <a:p>
                <a:pPr>
                  <a:defRPr sz="800" b="1" i="0" u="none" strike="noStrike" baseline="0">
                    <a:solidFill>
                      <a:srgbClr val="FDE7D3"/>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520702184"/>
        <c:axId val="520700224"/>
      </c:barChart>
      <c:catAx>
        <c:axId val="520702184"/>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00" b="1" i="0" u="none" strike="noStrike" baseline="0">
                <a:solidFill>
                  <a:srgbClr val="FDE7D3"/>
                </a:solidFill>
                <a:latin typeface="Arial"/>
                <a:ea typeface="Arial"/>
                <a:cs typeface="Arial"/>
              </a:defRPr>
            </a:pPr>
            <a:endParaRPr lang="fr-FR"/>
          </a:p>
        </c:txPr>
        <c:crossAx val="520700224"/>
        <c:crosses val="autoZero"/>
        <c:auto val="1"/>
        <c:lblAlgn val="ctr"/>
        <c:lblOffset val="100"/>
        <c:tickLblSkip val="1"/>
        <c:tickMarkSkip val="1"/>
        <c:noMultiLvlLbl val="0"/>
      </c:catAx>
      <c:valAx>
        <c:axId val="520700224"/>
        <c:scaling>
          <c:orientation val="minMax"/>
        </c:scaling>
        <c:delete val="0"/>
        <c:axPos val="t"/>
        <c:numFmt formatCode="General" sourceLinked="1"/>
        <c:majorTickMark val="none"/>
        <c:minorTickMark val="none"/>
        <c:tickLblPos val="none"/>
        <c:spPr>
          <a:ln w="9525">
            <a:noFill/>
          </a:ln>
        </c:spPr>
        <c:crossAx val="520702184"/>
        <c:crosses val="autoZero"/>
        <c:crossBetween val="between"/>
      </c:valAx>
      <c:spPr>
        <a:solidFill>
          <a:srgbClr val="28B4E4"/>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15789473684212"/>
          <c:y val="1.9157159801394132E-2"/>
          <c:w val="0.83552631578947367"/>
          <c:h val="0.96552085399026422"/>
        </c:manualLayout>
      </c:layout>
      <c:barChart>
        <c:barDir val="bar"/>
        <c:grouping val="clustered"/>
        <c:varyColors val="0"/>
        <c:ser>
          <c:idx val="0"/>
          <c:order val="0"/>
          <c:tx>
            <c:v>Compétences!#REF!</c:v>
          </c:tx>
          <c:spPr>
            <a:solidFill>
              <a:srgbClr val="FDE7D3"/>
            </a:solidFill>
            <a:ln w="12700">
              <a:solidFill>
                <a:srgbClr val="FDE7D3"/>
              </a:solidFill>
              <a:prstDash val="solid"/>
            </a:ln>
          </c:spPr>
          <c:invertIfNegative val="0"/>
          <c:dLbls>
            <c:dLbl>
              <c:idx val="9"/>
              <c:spPr>
                <a:noFill/>
                <a:ln w="25400">
                  <a:noFill/>
                </a:ln>
              </c:spPr>
              <c:txPr>
                <a:bodyPr/>
                <a:lstStyle/>
                <a:p>
                  <a:pPr>
                    <a:defRPr sz="800" b="1" i="0" u="none" strike="noStrike" baseline="0">
                      <a:solidFill>
                        <a:srgbClr val="FDE7D3"/>
                      </a:solidFill>
                      <a:latin typeface="Arial"/>
                      <a:ea typeface="Arial"/>
                      <a:cs typeface="Arial"/>
                    </a:defRPr>
                  </a:pPr>
                  <a:endParaRPr lang="fr-FR"/>
                </a:p>
              </c:txPr>
              <c:dLblPos val="outEnd"/>
              <c:showLegendKey val="0"/>
              <c:showVal val="1"/>
              <c:showCatName val="0"/>
              <c:showSerName val="0"/>
              <c:showPercent val="0"/>
              <c:showBubbleSize val="0"/>
            </c:dLbl>
            <c:spPr>
              <a:solidFill>
                <a:srgbClr val="28B4E4"/>
              </a:solidFill>
              <a:ln w="25400">
                <a:noFill/>
              </a:ln>
            </c:spPr>
            <c:txPr>
              <a:bodyPr wrap="square" lIns="38100" tIns="19050" rIns="38100" bIns="19050" anchor="ctr">
                <a:spAutoFit/>
              </a:bodyPr>
              <a:lstStyle/>
              <a:p>
                <a:pPr>
                  <a:defRPr sz="800" b="1"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520701008"/>
        <c:axId val="520699832"/>
      </c:barChart>
      <c:catAx>
        <c:axId val="520701008"/>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00" b="1" i="0" u="none" strike="noStrike" baseline="0">
                <a:solidFill>
                  <a:srgbClr val="FDE7D3"/>
                </a:solidFill>
                <a:latin typeface="Arial"/>
                <a:ea typeface="Arial"/>
                <a:cs typeface="Arial"/>
              </a:defRPr>
            </a:pPr>
            <a:endParaRPr lang="fr-FR"/>
          </a:p>
        </c:txPr>
        <c:crossAx val="520699832"/>
        <c:crosses val="autoZero"/>
        <c:auto val="1"/>
        <c:lblAlgn val="ctr"/>
        <c:lblOffset val="100"/>
        <c:tickLblSkip val="1"/>
        <c:tickMarkSkip val="1"/>
        <c:noMultiLvlLbl val="0"/>
      </c:catAx>
      <c:valAx>
        <c:axId val="520699832"/>
        <c:scaling>
          <c:orientation val="minMax"/>
        </c:scaling>
        <c:delete val="0"/>
        <c:axPos val="t"/>
        <c:numFmt formatCode="General" sourceLinked="1"/>
        <c:majorTickMark val="none"/>
        <c:minorTickMark val="none"/>
        <c:tickLblPos val="none"/>
        <c:spPr>
          <a:ln w="9525">
            <a:noFill/>
          </a:ln>
        </c:spPr>
        <c:crossAx val="520701008"/>
        <c:crosses val="autoZero"/>
        <c:crossBetween val="between"/>
      </c:valAx>
      <c:spPr>
        <a:solidFill>
          <a:srgbClr val="28B4E4"/>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25"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994531774785735"/>
          <c:y val="1.8382352941176471E-2"/>
          <c:w val="0.76795787281453087"/>
          <c:h val="0.94852941176470584"/>
        </c:manualLayout>
      </c:layout>
      <c:barChart>
        <c:barDir val="bar"/>
        <c:grouping val="clustered"/>
        <c:varyColors val="0"/>
        <c:ser>
          <c:idx val="0"/>
          <c:order val="0"/>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Compétences!#REF!</c15:sqref>
                        </c15:formulaRef>
                      </c:ext>
                    </c:extLst>
                  </c:multiLvlStrRef>
                </c15:cat>
              </c15:filteredCategoryTitle>
            </c:ext>
          </c:extLst>
        </c:ser>
        <c:dLbls>
          <c:showLegendKey val="0"/>
          <c:showVal val="0"/>
          <c:showCatName val="0"/>
          <c:showSerName val="0"/>
          <c:showPercent val="0"/>
          <c:showBubbleSize val="0"/>
        </c:dLbls>
        <c:gapWidth val="30"/>
        <c:axId val="520704928"/>
        <c:axId val="520703360"/>
      </c:barChart>
      <c:catAx>
        <c:axId val="520704928"/>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0703360"/>
        <c:crosses val="autoZero"/>
        <c:auto val="1"/>
        <c:lblAlgn val="ctr"/>
        <c:lblOffset val="100"/>
        <c:tickLblSkip val="1"/>
        <c:tickMarkSkip val="1"/>
        <c:noMultiLvlLbl val="0"/>
      </c:catAx>
      <c:valAx>
        <c:axId val="520703360"/>
        <c:scaling>
          <c:orientation val="minMax"/>
        </c:scaling>
        <c:delete val="0"/>
        <c:axPos val="t"/>
        <c:numFmt formatCode="General" sourceLinked="1"/>
        <c:majorTickMark val="none"/>
        <c:minorTickMark val="none"/>
        <c:tickLblPos val="none"/>
        <c:spPr>
          <a:ln w="9525">
            <a:noFill/>
          </a:ln>
        </c:spPr>
        <c:crossAx val="5207049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00143230099153"/>
          <c:y val="2.2123941604893192E-2"/>
          <c:w val="0.7266713976002448"/>
          <c:h val="0.96017906565236455"/>
        </c:manualLayout>
      </c:layout>
      <c:barChart>
        <c:barDir val="bar"/>
        <c:grouping val="clustered"/>
        <c:varyColors val="0"/>
        <c:ser>
          <c:idx val="0"/>
          <c:order val="0"/>
          <c:spPr>
            <a:solidFill>
              <a:srgbClr val="E6E64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333333"/>
                    </a:solidFill>
                    <a:latin typeface="Arial"/>
                    <a:ea typeface="Arial"/>
                    <a:cs typeface="Aria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Compétences!$K$46:$K$55</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Compétences!$L$46:$L$55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0"/>
        <c:axId val="520699440"/>
        <c:axId val="520704144"/>
      </c:barChart>
      <c:catAx>
        <c:axId val="520699440"/>
        <c:scaling>
          <c:orientation val="maxMin"/>
        </c:scaling>
        <c:delete val="0"/>
        <c:axPos val="l"/>
        <c:numFmt formatCode="@" sourceLinked="0"/>
        <c:majorTickMark val="out"/>
        <c:minorTickMark val="none"/>
        <c:tickLblPos val="nextTo"/>
        <c:spPr>
          <a:ln w="3175">
            <a:solidFill>
              <a:srgbClr val="FDE7D3"/>
            </a:solidFill>
            <a:prstDash val="solid"/>
          </a:ln>
        </c:spPr>
        <c:txPr>
          <a:bodyPr rot="0" vert="horz"/>
          <a:lstStyle/>
          <a:p>
            <a:pPr>
              <a:defRPr sz="800" b="1" i="0" u="none" strike="noStrike" baseline="0">
                <a:solidFill>
                  <a:srgbClr val="333333"/>
                </a:solidFill>
                <a:latin typeface="Arial"/>
                <a:ea typeface="Arial"/>
                <a:cs typeface="Arial"/>
              </a:defRPr>
            </a:pPr>
            <a:endParaRPr lang="fr-FR"/>
          </a:p>
        </c:txPr>
        <c:crossAx val="520704144"/>
        <c:crosses val="autoZero"/>
        <c:auto val="1"/>
        <c:lblAlgn val="ctr"/>
        <c:lblOffset val="100"/>
        <c:tickLblSkip val="1"/>
        <c:tickMarkSkip val="1"/>
        <c:noMultiLvlLbl val="0"/>
      </c:catAx>
      <c:valAx>
        <c:axId val="520704144"/>
        <c:scaling>
          <c:orientation val="minMax"/>
        </c:scaling>
        <c:delete val="1"/>
        <c:axPos val="t"/>
        <c:numFmt formatCode="0" sourceLinked="1"/>
        <c:majorTickMark val="out"/>
        <c:minorTickMark val="none"/>
        <c:tickLblPos val="nextTo"/>
        <c:crossAx val="520699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2"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4878048780488"/>
          <c:y val="1.9230769230769232E-2"/>
          <c:w val="0.84756097560975607"/>
          <c:h val="0.9653846153846154"/>
        </c:manualLayout>
      </c:layout>
      <c:barChart>
        <c:barDir val="bar"/>
        <c:grouping val="clustered"/>
        <c:varyColors val="0"/>
        <c:ser>
          <c:idx val="0"/>
          <c:order val="0"/>
          <c:tx>
            <c:v>Compétences!#REF!</c:v>
          </c:tx>
          <c:spPr>
            <a:solidFill>
              <a:srgbClr val="FDE7D3"/>
            </a:solidFill>
            <a:ln w="12700">
              <a:solidFill>
                <a:srgbClr val="FDE7D3"/>
              </a:solidFill>
              <a:prstDash val="solid"/>
            </a:ln>
          </c:spPr>
          <c:invertIfNegative val="0"/>
          <c:dLbls>
            <c:spPr>
              <a:noFill/>
              <a:ln w="25400">
                <a:noFill/>
              </a:ln>
            </c:spPr>
            <c:txPr>
              <a:bodyPr wrap="square" lIns="38100" tIns="19050" rIns="38100" bIns="19050" anchor="ctr">
                <a:spAutoFit/>
              </a:bodyPr>
              <a:lstStyle/>
              <a:p>
                <a:pPr>
                  <a:defRPr sz="825" b="1" i="0" u="none" strike="noStrike" baseline="0">
                    <a:solidFill>
                      <a:srgbClr val="FDE7D3"/>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520701792"/>
        <c:axId val="520702576"/>
      </c:barChart>
      <c:catAx>
        <c:axId val="520701792"/>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25" b="1" i="0" u="none" strike="noStrike" baseline="0">
                <a:solidFill>
                  <a:srgbClr val="FDE7D3"/>
                </a:solidFill>
                <a:latin typeface="Arial"/>
                <a:ea typeface="Arial"/>
                <a:cs typeface="Arial"/>
              </a:defRPr>
            </a:pPr>
            <a:endParaRPr lang="fr-FR"/>
          </a:p>
        </c:txPr>
        <c:crossAx val="520702576"/>
        <c:crosses val="autoZero"/>
        <c:auto val="1"/>
        <c:lblAlgn val="ctr"/>
        <c:lblOffset val="100"/>
        <c:tickLblSkip val="1"/>
        <c:tickMarkSkip val="1"/>
        <c:noMultiLvlLbl val="0"/>
      </c:catAx>
      <c:valAx>
        <c:axId val="520702576"/>
        <c:scaling>
          <c:orientation val="minMax"/>
        </c:scaling>
        <c:delete val="0"/>
        <c:axPos val="t"/>
        <c:numFmt formatCode="General" sourceLinked="1"/>
        <c:majorTickMark val="none"/>
        <c:minorTickMark val="none"/>
        <c:tickLblPos val="none"/>
        <c:spPr>
          <a:ln w="9525">
            <a:noFill/>
          </a:ln>
        </c:spPr>
        <c:crossAx val="520701792"/>
        <c:crosses val="autoZero"/>
        <c:crossBetween val="between"/>
      </c:valAx>
      <c:spPr>
        <a:solidFill>
          <a:srgbClr val="28B4E4"/>
        </a:solidFill>
        <a:ln w="12700">
          <a:solidFill>
            <a:srgbClr val="808080"/>
          </a:solidFill>
          <a:prstDash val="solid"/>
        </a:ln>
      </c:spPr>
    </c:plotArea>
    <c:plotVisOnly val="1"/>
    <c:dispBlanksAs val="gap"/>
    <c:showDLblsOverMax val="0"/>
  </c:chart>
  <c:spPr>
    <a:solidFill>
      <a:srgbClr val="FFFFFF"/>
    </a:solidFill>
    <a:ln w="3175">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4878048780488"/>
          <c:y val="1.9230769230769232E-2"/>
          <c:w val="0.84756097560975607"/>
          <c:h val="0.9653846153846154"/>
        </c:manualLayout>
      </c:layout>
      <c:barChart>
        <c:barDir val="bar"/>
        <c:grouping val="clustered"/>
        <c:varyColors val="0"/>
        <c:ser>
          <c:idx val="0"/>
          <c:order val="0"/>
          <c:tx>
            <c:v>Compétences!#REF!</c:v>
          </c:tx>
          <c:spPr>
            <a:solidFill>
              <a:srgbClr val="FFFFFF"/>
            </a:solidFill>
            <a:ln w="25400">
              <a:noFill/>
            </a:ln>
          </c:spPr>
          <c:invertIfNegative val="0"/>
          <c:dLbls>
            <c:spPr>
              <a:solidFill>
                <a:srgbClr val="21657F"/>
              </a:solidFill>
              <a:ln w="25400">
                <a:noFill/>
              </a:ln>
            </c:spPr>
            <c:txPr>
              <a:bodyPr wrap="square" lIns="38100" tIns="19050" rIns="38100" bIns="19050" anchor="ctr">
                <a:spAutoFit/>
              </a:bodyPr>
              <a:lstStyle/>
              <a:p>
                <a:pPr>
                  <a:defRPr sz="825"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Compétences!#REF!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Compétences!#REF!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30"/>
        <c:axId val="520697872"/>
        <c:axId val="520704536"/>
      </c:barChart>
      <c:catAx>
        <c:axId val="520697872"/>
        <c:scaling>
          <c:orientation val="maxMin"/>
        </c:scaling>
        <c:delete val="0"/>
        <c:axPos val="l"/>
        <c:numFmt formatCode="General" sourceLinked="1"/>
        <c:majorTickMark val="out"/>
        <c:minorTickMark val="none"/>
        <c:tickLblPos val="nextTo"/>
        <c:spPr>
          <a:ln w="3175">
            <a:solidFill>
              <a:srgbClr val="FDE7D3"/>
            </a:solidFill>
            <a:prstDash val="solid"/>
          </a:ln>
        </c:spPr>
        <c:txPr>
          <a:bodyPr rot="0" vert="horz"/>
          <a:lstStyle/>
          <a:p>
            <a:pPr>
              <a:defRPr sz="825" b="1" i="0" u="none" strike="noStrike" baseline="0">
                <a:solidFill>
                  <a:srgbClr val="FDE7D3"/>
                </a:solidFill>
                <a:latin typeface="Arial"/>
                <a:ea typeface="Arial"/>
                <a:cs typeface="Arial"/>
              </a:defRPr>
            </a:pPr>
            <a:endParaRPr lang="fr-FR"/>
          </a:p>
        </c:txPr>
        <c:crossAx val="520704536"/>
        <c:crosses val="autoZero"/>
        <c:auto val="1"/>
        <c:lblAlgn val="ctr"/>
        <c:lblOffset val="100"/>
        <c:tickLblSkip val="1"/>
        <c:tickMarkSkip val="1"/>
        <c:noMultiLvlLbl val="0"/>
      </c:catAx>
      <c:valAx>
        <c:axId val="520704536"/>
        <c:scaling>
          <c:orientation val="minMax"/>
        </c:scaling>
        <c:delete val="0"/>
        <c:axPos val="t"/>
        <c:numFmt formatCode="General" sourceLinked="1"/>
        <c:majorTickMark val="none"/>
        <c:minorTickMark val="none"/>
        <c:tickLblPos val="none"/>
        <c:spPr>
          <a:ln w="9525">
            <a:noFill/>
          </a:ln>
        </c:spPr>
        <c:crossAx val="520697872"/>
        <c:crosses val="autoZero"/>
        <c:crossBetween val="between"/>
      </c:valAx>
      <c:spPr>
        <a:solidFill>
          <a:srgbClr val="21657F"/>
        </a:solidFill>
        <a:ln w="12700">
          <a:solidFill>
            <a:srgbClr val="808080"/>
          </a:solidFill>
          <a:prstDash val="solid"/>
        </a:ln>
      </c:spPr>
    </c:plotArea>
    <c:plotVisOnly val="1"/>
    <c:dispBlanksAs val="gap"/>
    <c:showDLblsOverMax val="0"/>
  </c:chart>
  <c:spPr>
    <a:solidFill>
      <a:srgbClr val="FFFFFF"/>
    </a:solidFill>
    <a:ln w="12700">
      <a:solidFill>
        <a:srgbClr val="FDE7D3"/>
      </a:solidFill>
      <a:prstDash val="solid"/>
    </a:ln>
  </c:spPr>
  <c:txPr>
    <a:bodyPr/>
    <a:lstStyle/>
    <a:p>
      <a:pPr>
        <a:defRPr sz="350" b="0" i="0" u="none" strike="noStrike" baseline="0">
          <a:solidFill>
            <a:srgbClr val="FDE7D3"/>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3" Type="http://schemas.openxmlformats.org/officeDocument/2006/relationships/image" Target="../media/image11.png"/><Relationship Id="rId18" Type="http://schemas.openxmlformats.org/officeDocument/2006/relationships/image" Target="../media/image16.png"/><Relationship Id="rId26" Type="http://schemas.openxmlformats.org/officeDocument/2006/relationships/image" Target="../media/image24.png"/><Relationship Id="rId39" Type="http://schemas.openxmlformats.org/officeDocument/2006/relationships/image" Target="../media/image37.png"/><Relationship Id="rId3" Type="http://schemas.openxmlformats.org/officeDocument/2006/relationships/image" Target="../media/image1.png"/><Relationship Id="rId21" Type="http://schemas.openxmlformats.org/officeDocument/2006/relationships/image" Target="../media/image19.png"/><Relationship Id="rId34" Type="http://schemas.openxmlformats.org/officeDocument/2006/relationships/image" Target="../media/image32.png"/><Relationship Id="rId42" Type="http://schemas.openxmlformats.org/officeDocument/2006/relationships/image" Target="../media/image40.png"/><Relationship Id="rId47" Type="http://schemas.openxmlformats.org/officeDocument/2006/relationships/image" Target="../media/image45.png"/><Relationship Id="rId50" Type="http://schemas.openxmlformats.org/officeDocument/2006/relationships/image" Target="../media/image48.png"/><Relationship Id="rId7" Type="http://schemas.openxmlformats.org/officeDocument/2006/relationships/image" Target="../media/image5.png"/><Relationship Id="rId12" Type="http://schemas.openxmlformats.org/officeDocument/2006/relationships/image" Target="../media/image10.png"/><Relationship Id="rId17" Type="http://schemas.openxmlformats.org/officeDocument/2006/relationships/image" Target="../media/image15.png"/><Relationship Id="rId25" Type="http://schemas.openxmlformats.org/officeDocument/2006/relationships/image" Target="../media/image23.png"/><Relationship Id="rId33" Type="http://schemas.openxmlformats.org/officeDocument/2006/relationships/image" Target="../media/image31.png"/><Relationship Id="rId38" Type="http://schemas.openxmlformats.org/officeDocument/2006/relationships/image" Target="../media/image36.png"/><Relationship Id="rId46" Type="http://schemas.openxmlformats.org/officeDocument/2006/relationships/image" Target="../media/image44.png"/><Relationship Id="rId2" Type="http://schemas.openxmlformats.org/officeDocument/2006/relationships/chart" Target="../charts/chart26.xml"/><Relationship Id="rId16" Type="http://schemas.openxmlformats.org/officeDocument/2006/relationships/image" Target="../media/image14.png"/><Relationship Id="rId20" Type="http://schemas.openxmlformats.org/officeDocument/2006/relationships/image" Target="../media/image18.png"/><Relationship Id="rId29" Type="http://schemas.openxmlformats.org/officeDocument/2006/relationships/image" Target="../media/image27.png"/><Relationship Id="rId41" Type="http://schemas.openxmlformats.org/officeDocument/2006/relationships/image" Target="../media/image39.png"/><Relationship Id="rId1" Type="http://schemas.openxmlformats.org/officeDocument/2006/relationships/chart" Target="../charts/chart25.xml"/><Relationship Id="rId6" Type="http://schemas.openxmlformats.org/officeDocument/2006/relationships/image" Target="../media/image4.png"/><Relationship Id="rId11" Type="http://schemas.openxmlformats.org/officeDocument/2006/relationships/image" Target="../media/image9.png"/><Relationship Id="rId24" Type="http://schemas.openxmlformats.org/officeDocument/2006/relationships/image" Target="../media/image22.png"/><Relationship Id="rId32" Type="http://schemas.openxmlformats.org/officeDocument/2006/relationships/image" Target="../media/image30.png"/><Relationship Id="rId37" Type="http://schemas.openxmlformats.org/officeDocument/2006/relationships/image" Target="../media/image35.png"/><Relationship Id="rId40" Type="http://schemas.openxmlformats.org/officeDocument/2006/relationships/image" Target="../media/image38.png"/><Relationship Id="rId45" Type="http://schemas.openxmlformats.org/officeDocument/2006/relationships/image" Target="../media/image43.png"/><Relationship Id="rId5" Type="http://schemas.openxmlformats.org/officeDocument/2006/relationships/image" Target="../media/image3.png"/><Relationship Id="rId15" Type="http://schemas.openxmlformats.org/officeDocument/2006/relationships/image" Target="../media/image13.png"/><Relationship Id="rId23" Type="http://schemas.openxmlformats.org/officeDocument/2006/relationships/image" Target="../media/image21.png"/><Relationship Id="rId28" Type="http://schemas.openxmlformats.org/officeDocument/2006/relationships/image" Target="../media/image26.png"/><Relationship Id="rId36" Type="http://schemas.openxmlformats.org/officeDocument/2006/relationships/image" Target="../media/image34.png"/><Relationship Id="rId49" Type="http://schemas.openxmlformats.org/officeDocument/2006/relationships/image" Target="../media/image47.png"/><Relationship Id="rId10" Type="http://schemas.openxmlformats.org/officeDocument/2006/relationships/image" Target="../media/image8.png"/><Relationship Id="rId19" Type="http://schemas.openxmlformats.org/officeDocument/2006/relationships/image" Target="../media/image17.png"/><Relationship Id="rId31" Type="http://schemas.openxmlformats.org/officeDocument/2006/relationships/image" Target="../media/image29.png"/><Relationship Id="rId44" Type="http://schemas.openxmlformats.org/officeDocument/2006/relationships/image" Target="../media/image42.png"/><Relationship Id="rId4" Type="http://schemas.openxmlformats.org/officeDocument/2006/relationships/image" Target="../media/image2.png"/><Relationship Id="rId9" Type="http://schemas.openxmlformats.org/officeDocument/2006/relationships/image" Target="../media/image7.png"/><Relationship Id="rId14" Type="http://schemas.openxmlformats.org/officeDocument/2006/relationships/image" Target="../media/image12.png"/><Relationship Id="rId22" Type="http://schemas.openxmlformats.org/officeDocument/2006/relationships/image" Target="../media/image20.png"/><Relationship Id="rId27" Type="http://schemas.openxmlformats.org/officeDocument/2006/relationships/image" Target="../media/image25.png"/><Relationship Id="rId30" Type="http://schemas.openxmlformats.org/officeDocument/2006/relationships/image" Target="../media/image28.png"/><Relationship Id="rId35" Type="http://schemas.openxmlformats.org/officeDocument/2006/relationships/image" Target="../media/image33.png"/><Relationship Id="rId43" Type="http://schemas.openxmlformats.org/officeDocument/2006/relationships/image" Target="../media/image41.png"/><Relationship Id="rId48" Type="http://schemas.openxmlformats.org/officeDocument/2006/relationships/image" Target="../media/image46.png"/><Relationship Id="rId8"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49.png"/></Relationships>
</file>

<file path=xl/drawings/_rels/drawing5.xml.rels><?xml version="1.0" encoding="UTF-8" standalone="yes"?>
<Relationships xmlns="http://schemas.openxmlformats.org/package/2006/relationships"><Relationship Id="rId2" Type="http://schemas.openxmlformats.org/officeDocument/2006/relationships/image" Target="../media/image51.png"/><Relationship Id="rId1" Type="http://schemas.openxmlformats.org/officeDocument/2006/relationships/image" Target="../media/image50.png"/></Relationships>
</file>

<file path=xl/drawings/drawing1.xml><?xml version="1.0" encoding="utf-8"?>
<xdr:wsDr xmlns:xdr="http://schemas.openxmlformats.org/drawingml/2006/spreadsheetDrawing" xmlns:a="http://schemas.openxmlformats.org/drawingml/2006/main">
  <xdr:twoCellAnchor>
    <xdr:from>
      <xdr:col>5</xdr:col>
      <xdr:colOff>9525</xdr:colOff>
      <xdr:row>1</xdr:row>
      <xdr:rowOff>19050</xdr:rowOff>
    </xdr:from>
    <xdr:to>
      <xdr:col>5</xdr:col>
      <xdr:colOff>1688224</xdr:colOff>
      <xdr:row>1</xdr:row>
      <xdr:rowOff>683172</xdr:rowOff>
    </xdr:to>
    <xdr:sp macro="" textlink="">
      <xdr:nvSpPr>
        <xdr:cNvPr id="1458" name="Line 391"/>
        <xdr:cNvSpPr>
          <a:spLocks noChangeShapeType="1"/>
        </xdr:cNvSpPr>
      </xdr:nvSpPr>
      <xdr:spPr bwMode="auto">
        <a:xfrm>
          <a:off x="1500680" y="419757"/>
          <a:ext cx="1678699" cy="6641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97</xdr:col>
      <xdr:colOff>0</xdr:colOff>
      <xdr:row>42</xdr:row>
      <xdr:rowOff>19050</xdr:rowOff>
    </xdr:from>
    <xdr:to>
      <xdr:col>97</xdr:col>
      <xdr:colOff>0</xdr:colOff>
      <xdr:row>59</xdr:row>
      <xdr:rowOff>123825</xdr:rowOff>
    </xdr:to>
    <xdr:graphicFrame macro="">
      <xdr:nvGraphicFramePr>
        <xdr:cNvPr id="1093942" name="Chart 21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97</xdr:col>
      <xdr:colOff>0</xdr:colOff>
      <xdr:row>42</xdr:row>
      <xdr:rowOff>9525</xdr:rowOff>
    </xdr:from>
    <xdr:to>
      <xdr:col>97</xdr:col>
      <xdr:colOff>0</xdr:colOff>
      <xdr:row>59</xdr:row>
      <xdr:rowOff>123825</xdr:rowOff>
    </xdr:to>
    <xdr:graphicFrame macro="">
      <xdr:nvGraphicFramePr>
        <xdr:cNvPr id="1093943" name="Chart 21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97</xdr:col>
      <xdr:colOff>0</xdr:colOff>
      <xdr:row>42</xdr:row>
      <xdr:rowOff>9525</xdr:rowOff>
    </xdr:from>
    <xdr:to>
      <xdr:col>97</xdr:col>
      <xdr:colOff>0</xdr:colOff>
      <xdr:row>59</xdr:row>
      <xdr:rowOff>142875</xdr:rowOff>
    </xdr:to>
    <xdr:graphicFrame macro="">
      <xdr:nvGraphicFramePr>
        <xdr:cNvPr id="1093944" name="Chart 21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97</xdr:col>
      <xdr:colOff>0</xdr:colOff>
      <xdr:row>42</xdr:row>
      <xdr:rowOff>9525</xdr:rowOff>
    </xdr:from>
    <xdr:to>
      <xdr:col>97</xdr:col>
      <xdr:colOff>0</xdr:colOff>
      <xdr:row>59</xdr:row>
      <xdr:rowOff>133350</xdr:rowOff>
    </xdr:to>
    <xdr:graphicFrame macro="">
      <xdr:nvGraphicFramePr>
        <xdr:cNvPr id="1093945" name="Chart 21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97</xdr:col>
      <xdr:colOff>0</xdr:colOff>
      <xdr:row>42</xdr:row>
      <xdr:rowOff>9525</xdr:rowOff>
    </xdr:from>
    <xdr:to>
      <xdr:col>97</xdr:col>
      <xdr:colOff>0</xdr:colOff>
      <xdr:row>59</xdr:row>
      <xdr:rowOff>133350</xdr:rowOff>
    </xdr:to>
    <xdr:graphicFrame macro="">
      <xdr:nvGraphicFramePr>
        <xdr:cNvPr id="1093946" name="Chart 21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80</xdr:col>
      <xdr:colOff>0</xdr:colOff>
      <xdr:row>42</xdr:row>
      <xdr:rowOff>19050</xdr:rowOff>
    </xdr:from>
    <xdr:to>
      <xdr:col>80</xdr:col>
      <xdr:colOff>19050</xdr:colOff>
      <xdr:row>57</xdr:row>
      <xdr:rowOff>114300</xdr:rowOff>
    </xdr:to>
    <xdr:graphicFrame macro="">
      <xdr:nvGraphicFramePr>
        <xdr:cNvPr id="1093947" name="Chart 21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114300</xdr:colOff>
      <xdr:row>43</xdr:row>
      <xdr:rowOff>142875</xdr:rowOff>
    </xdr:from>
    <xdr:to>
      <xdr:col>11</xdr:col>
      <xdr:colOff>952500</xdr:colOff>
      <xdr:row>59</xdr:row>
      <xdr:rowOff>123825</xdr:rowOff>
    </xdr:to>
    <xdr:graphicFrame macro="">
      <xdr:nvGraphicFramePr>
        <xdr:cNvPr id="1093948"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97</xdr:col>
      <xdr:colOff>0</xdr:colOff>
      <xdr:row>42</xdr:row>
      <xdr:rowOff>9525</xdr:rowOff>
    </xdr:from>
    <xdr:to>
      <xdr:col>97</xdr:col>
      <xdr:colOff>0</xdr:colOff>
      <xdr:row>60</xdr:row>
      <xdr:rowOff>0</xdr:rowOff>
    </xdr:to>
    <xdr:graphicFrame macro="">
      <xdr:nvGraphicFramePr>
        <xdr:cNvPr id="1093949" name="Chart 9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97</xdr:col>
      <xdr:colOff>0</xdr:colOff>
      <xdr:row>42</xdr:row>
      <xdr:rowOff>19050</xdr:rowOff>
    </xdr:from>
    <xdr:to>
      <xdr:col>97</xdr:col>
      <xdr:colOff>0</xdr:colOff>
      <xdr:row>59</xdr:row>
      <xdr:rowOff>142875</xdr:rowOff>
    </xdr:to>
    <xdr:graphicFrame macro="">
      <xdr:nvGraphicFramePr>
        <xdr:cNvPr id="1093950" name="Chart 21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97</xdr:col>
      <xdr:colOff>0</xdr:colOff>
      <xdr:row>42</xdr:row>
      <xdr:rowOff>19050</xdr:rowOff>
    </xdr:from>
    <xdr:to>
      <xdr:col>97</xdr:col>
      <xdr:colOff>0</xdr:colOff>
      <xdr:row>59</xdr:row>
      <xdr:rowOff>142875</xdr:rowOff>
    </xdr:to>
    <xdr:graphicFrame macro="">
      <xdr:nvGraphicFramePr>
        <xdr:cNvPr id="1093951" name="Chart 9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97</xdr:col>
      <xdr:colOff>0</xdr:colOff>
      <xdr:row>42</xdr:row>
      <xdr:rowOff>9525</xdr:rowOff>
    </xdr:from>
    <xdr:to>
      <xdr:col>97</xdr:col>
      <xdr:colOff>0</xdr:colOff>
      <xdr:row>59</xdr:row>
      <xdr:rowOff>133350</xdr:rowOff>
    </xdr:to>
    <xdr:graphicFrame macro="">
      <xdr:nvGraphicFramePr>
        <xdr:cNvPr id="1093952" name="Chart 9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238125</xdr:colOff>
      <xdr:row>44</xdr:row>
      <xdr:rowOff>0</xdr:rowOff>
    </xdr:from>
    <xdr:to>
      <xdr:col>8</xdr:col>
      <xdr:colOff>885825</xdr:colOff>
      <xdr:row>59</xdr:row>
      <xdr:rowOff>114300</xdr:rowOff>
    </xdr:to>
    <xdr:graphicFrame macro="">
      <xdr:nvGraphicFramePr>
        <xdr:cNvPr id="1093953" name="Chart 9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180975</xdr:colOff>
      <xdr:row>44</xdr:row>
      <xdr:rowOff>9525</xdr:rowOff>
    </xdr:from>
    <xdr:to>
      <xdr:col>15</xdr:col>
      <xdr:colOff>0</xdr:colOff>
      <xdr:row>59</xdr:row>
      <xdr:rowOff>114300</xdr:rowOff>
    </xdr:to>
    <xdr:graphicFrame macro="">
      <xdr:nvGraphicFramePr>
        <xdr:cNvPr id="1093954" name="Chart 9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70</xdr:col>
      <xdr:colOff>0</xdr:colOff>
      <xdr:row>42</xdr:row>
      <xdr:rowOff>9525</xdr:rowOff>
    </xdr:from>
    <xdr:to>
      <xdr:col>70</xdr:col>
      <xdr:colOff>9525</xdr:colOff>
      <xdr:row>57</xdr:row>
      <xdr:rowOff>123825</xdr:rowOff>
    </xdr:to>
    <xdr:graphicFrame macro="">
      <xdr:nvGraphicFramePr>
        <xdr:cNvPr id="1093955" name="Chart 9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29</xdr:col>
      <xdr:colOff>0</xdr:colOff>
      <xdr:row>43</xdr:row>
      <xdr:rowOff>142875</xdr:rowOff>
    </xdr:from>
    <xdr:to>
      <xdr:col>30</xdr:col>
      <xdr:colOff>933450</xdr:colOff>
      <xdr:row>59</xdr:row>
      <xdr:rowOff>123825</xdr:rowOff>
    </xdr:to>
    <xdr:graphicFrame macro="">
      <xdr:nvGraphicFramePr>
        <xdr:cNvPr id="1093956"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44</xdr:col>
      <xdr:colOff>361950</xdr:colOff>
      <xdr:row>45</xdr:row>
      <xdr:rowOff>0</xdr:rowOff>
    </xdr:from>
    <xdr:to>
      <xdr:col>46</xdr:col>
      <xdr:colOff>962025</xdr:colOff>
      <xdr:row>60</xdr:row>
      <xdr:rowOff>133350</xdr:rowOff>
    </xdr:to>
    <xdr:graphicFrame macro="">
      <xdr:nvGraphicFramePr>
        <xdr:cNvPr id="1093957" name="Chart 9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20</xdr:col>
      <xdr:colOff>0</xdr:colOff>
      <xdr:row>43</xdr:row>
      <xdr:rowOff>142875</xdr:rowOff>
    </xdr:from>
    <xdr:to>
      <xdr:col>22</xdr:col>
      <xdr:colOff>0</xdr:colOff>
      <xdr:row>59</xdr:row>
      <xdr:rowOff>123825</xdr:rowOff>
    </xdr:to>
    <xdr:graphicFrame macro="">
      <xdr:nvGraphicFramePr>
        <xdr:cNvPr id="1093958"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0</xdr:colOff>
      <xdr:row>43</xdr:row>
      <xdr:rowOff>142875</xdr:rowOff>
    </xdr:from>
    <xdr:to>
      <xdr:col>17</xdr:col>
      <xdr:colOff>952500</xdr:colOff>
      <xdr:row>59</xdr:row>
      <xdr:rowOff>123825</xdr:rowOff>
    </xdr:to>
    <xdr:graphicFrame macro="">
      <xdr:nvGraphicFramePr>
        <xdr:cNvPr id="1093959"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68</xdr:col>
      <xdr:colOff>19050</xdr:colOff>
      <xdr:row>44</xdr:row>
      <xdr:rowOff>19050</xdr:rowOff>
    </xdr:from>
    <xdr:to>
      <xdr:col>69</xdr:col>
      <xdr:colOff>952500</xdr:colOff>
      <xdr:row>59</xdr:row>
      <xdr:rowOff>123825</xdr:rowOff>
    </xdr:to>
    <xdr:graphicFrame macro="">
      <xdr:nvGraphicFramePr>
        <xdr:cNvPr id="1093960"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78</xdr:col>
      <xdr:colOff>0</xdr:colOff>
      <xdr:row>44</xdr:row>
      <xdr:rowOff>9525</xdr:rowOff>
    </xdr:from>
    <xdr:to>
      <xdr:col>80</xdr:col>
      <xdr:colOff>0</xdr:colOff>
      <xdr:row>59</xdr:row>
      <xdr:rowOff>114300</xdr:rowOff>
    </xdr:to>
    <xdr:graphicFrame macro="">
      <xdr:nvGraphicFramePr>
        <xdr:cNvPr id="1093961" name="Chart 9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18</xdr:col>
      <xdr:colOff>0</xdr:colOff>
      <xdr:row>43</xdr:row>
      <xdr:rowOff>142875</xdr:rowOff>
    </xdr:from>
    <xdr:to>
      <xdr:col>19</xdr:col>
      <xdr:colOff>952500</xdr:colOff>
      <xdr:row>59</xdr:row>
      <xdr:rowOff>123825</xdr:rowOff>
    </xdr:to>
    <xdr:graphicFrame macro="">
      <xdr:nvGraphicFramePr>
        <xdr:cNvPr id="1093962"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83</xdr:col>
      <xdr:colOff>295275</xdr:colOff>
      <xdr:row>43</xdr:row>
      <xdr:rowOff>142875</xdr:rowOff>
    </xdr:from>
    <xdr:to>
      <xdr:col>85</xdr:col>
      <xdr:colOff>952500</xdr:colOff>
      <xdr:row>59</xdr:row>
      <xdr:rowOff>123825</xdr:rowOff>
    </xdr:to>
    <xdr:graphicFrame macro="">
      <xdr:nvGraphicFramePr>
        <xdr:cNvPr id="1093963"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95</xdr:col>
      <xdr:colOff>0</xdr:colOff>
      <xdr:row>44</xdr:row>
      <xdr:rowOff>9525</xdr:rowOff>
    </xdr:from>
    <xdr:to>
      <xdr:col>97</xdr:col>
      <xdr:colOff>0</xdr:colOff>
      <xdr:row>59</xdr:row>
      <xdr:rowOff>114300</xdr:rowOff>
    </xdr:to>
    <xdr:graphicFrame macro="">
      <xdr:nvGraphicFramePr>
        <xdr:cNvPr id="1093964" name="Chart 9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20</xdr:col>
      <xdr:colOff>0</xdr:colOff>
      <xdr:row>43</xdr:row>
      <xdr:rowOff>142875</xdr:rowOff>
    </xdr:from>
    <xdr:to>
      <xdr:col>21</xdr:col>
      <xdr:colOff>952500</xdr:colOff>
      <xdr:row>59</xdr:row>
      <xdr:rowOff>123825</xdr:rowOff>
    </xdr:to>
    <xdr:graphicFrame macro="">
      <xdr:nvGraphicFramePr>
        <xdr:cNvPr id="1093965"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1</xdr:rowOff>
    </xdr:from>
    <xdr:to>
      <xdr:col>10</xdr:col>
      <xdr:colOff>556848</xdr:colOff>
      <xdr:row>29</xdr:row>
      <xdr:rowOff>14654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14654</xdr:rowOff>
    </xdr:from>
    <xdr:to>
      <xdr:col>11</xdr:col>
      <xdr:colOff>0</xdr:colOff>
      <xdr:row>48</xdr:row>
      <xdr:rowOff>532667</xdr:rowOff>
    </xdr:to>
    <xdr:graphicFrame macro="">
      <xdr:nvGraphicFramePr>
        <xdr:cNvPr id="80" name="Graphique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36634</xdr:colOff>
      <xdr:row>55</xdr:row>
      <xdr:rowOff>87922</xdr:rowOff>
    </xdr:from>
    <xdr:to>
      <xdr:col>10</xdr:col>
      <xdr:colOff>561885</xdr:colOff>
      <xdr:row>55</xdr:row>
      <xdr:rowOff>307730</xdr:rowOff>
    </xdr:to>
    <xdr:pic>
      <xdr:nvPicPr>
        <xdr:cNvPr id="2" name="Image 1"/>
        <xdr:cNvPicPr>
          <a:picLocks noChangeAspect="1"/>
        </xdr:cNvPicPr>
      </xdr:nvPicPr>
      <xdr:blipFill>
        <a:blip xmlns:r="http://schemas.openxmlformats.org/officeDocument/2006/relationships" r:embed="rId3"/>
        <a:stretch>
          <a:fillRect/>
        </a:stretch>
      </xdr:blipFill>
      <xdr:spPr>
        <a:xfrm>
          <a:off x="4667249" y="11217518"/>
          <a:ext cx="1682905" cy="219808"/>
        </a:xfrm>
        <a:prstGeom prst="rect">
          <a:avLst/>
        </a:prstGeom>
      </xdr:spPr>
    </xdr:pic>
    <xdr:clientData/>
  </xdr:twoCellAnchor>
  <xdr:twoCellAnchor editAs="oneCell">
    <xdr:from>
      <xdr:col>8</xdr:col>
      <xdr:colOff>29308</xdr:colOff>
      <xdr:row>56</xdr:row>
      <xdr:rowOff>80597</xdr:rowOff>
    </xdr:from>
    <xdr:to>
      <xdr:col>10</xdr:col>
      <xdr:colOff>564174</xdr:colOff>
      <xdr:row>56</xdr:row>
      <xdr:rowOff>301661</xdr:rowOff>
    </xdr:to>
    <xdr:pic>
      <xdr:nvPicPr>
        <xdr:cNvPr id="3" name="Image 2"/>
        <xdr:cNvPicPr>
          <a:picLocks noChangeAspect="1"/>
        </xdr:cNvPicPr>
      </xdr:nvPicPr>
      <xdr:blipFill>
        <a:blip xmlns:r="http://schemas.openxmlformats.org/officeDocument/2006/relationships" r:embed="rId4"/>
        <a:stretch>
          <a:fillRect/>
        </a:stretch>
      </xdr:blipFill>
      <xdr:spPr>
        <a:xfrm>
          <a:off x="4659923" y="11642482"/>
          <a:ext cx="1692520" cy="221064"/>
        </a:xfrm>
        <a:prstGeom prst="rect">
          <a:avLst/>
        </a:prstGeom>
      </xdr:spPr>
    </xdr:pic>
    <xdr:clientData/>
  </xdr:twoCellAnchor>
  <xdr:twoCellAnchor editAs="oneCell">
    <xdr:from>
      <xdr:col>8</xdr:col>
      <xdr:colOff>36635</xdr:colOff>
      <xdr:row>57</xdr:row>
      <xdr:rowOff>73269</xdr:rowOff>
    </xdr:from>
    <xdr:to>
      <xdr:col>10</xdr:col>
      <xdr:colOff>564173</xdr:colOff>
      <xdr:row>57</xdr:row>
      <xdr:rowOff>293376</xdr:rowOff>
    </xdr:to>
    <xdr:pic>
      <xdr:nvPicPr>
        <xdr:cNvPr id="5" name="Image 4"/>
        <xdr:cNvPicPr>
          <a:picLocks noChangeAspect="1"/>
        </xdr:cNvPicPr>
      </xdr:nvPicPr>
      <xdr:blipFill>
        <a:blip xmlns:r="http://schemas.openxmlformats.org/officeDocument/2006/relationships" r:embed="rId5"/>
        <a:stretch>
          <a:fillRect/>
        </a:stretch>
      </xdr:blipFill>
      <xdr:spPr>
        <a:xfrm>
          <a:off x="4667250" y="12067442"/>
          <a:ext cx="1685192" cy="220107"/>
        </a:xfrm>
        <a:prstGeom prst="rect">
          <a:avLst/>
        </a:prstGeom>
      </xdr:spPr>
    </xdr:pic>
    <xdr:clientData/>
  </xdr:twoCellAnchor>
  <xdr:twoCellAnchor editAs="oneCell">
    <xdr:from>
      <xdr:col>8</xdr:col>
      <xdr:colOff>29308</xdr:colOff>
      <xdr:row>58</xdr:row>
      <xdr:rowOff>87923</xdr:rowOff>
    </xdr:from>
    <xdr:to>
      <xdr:col>10</xdr:col>
      <xdr:colOff>554549</xdr:colOff>
      <xdr:row>58</xdr:row>
      <xdr:rowOff>307730</xdr:rowOff>
    </xdr:to>
    <xdr:pic>
      <xdr:nvPicPr>
        <xdr:cNvPr id="7" name="Image 6"/>
        <xdr:cNvPicPr>
          <a:picLocks noChangeAspect="1"/>
        </xdr:cNvPicPr>
      </xdr:nvPicPr>
      <xdr:blipFill>
        <a:blip xmlns:r="http://schemas.openxmlformats.org/officeDocument/2006/relationships" r:embed="rId6"/>
        <a:stretch>
          <a:fillRect/>
        </a:stretch>
      </xdr:blipFill>
      <xdr:spPr>
        <a:xfrm>
          <a:off x="4659923" y="12514385"/>
          <a:ext cx="1682895" cy="219807"/>
        </a:xfrm>
        <a:prstGeom prst="rect">
          <a:avLst/>
        </a:prstGeom>
      </xdr:spPr>
    </xdr:pic>
    <xdr:clientData/>
  </xdr:twoCellAnchor>
  <xdr:twoCellAnchor editAs="oneCell">
    <xdr:from>
      <xdr:col>8</xdr:col>
      <xdr:colOff>29307</xdr:colOff>
      <xdr:row>59</xdr:row>
      <xdr:rowOff>80596</xdr:rowOff>
    </xdr:from>
    <xdr:to>
      <xdr:col>10</xdr:col>
      <xdr:colOff>556846</xdr:colOff>
      <xdr:row>59</xdr:row>
      <xdr:rowOff>300703</xdr:rowOff>
    </xdr:to>
    <xdr:pic>
      <xdr:nvPicPr>
        <xdr:cNvPr id="8" name="Image 7"/>
        <xdr:cNvPicPr>
          <a:picLocks noChangeAspect="1"/>
        </xdr:cNvPicPr>
      </xdr:nvPicPr>
      <xdr:blipFill>
        <a:blip xmlns:r="http://schemas.openxmlformats.org/officeDocument/2006/relationships" r:embed="rId7"/>
        <a:stretch>
          <a:fillRect/>
        </a:stretch>
      </xdr:blipFill>
      <xdr:spPr>
        <a:xfrm>
          <a:off x="4659922" y="12939346"/>
          <a:ext cx="1685193" cy="220107"/>
        </a:xfrm>
        <a:prstGeom prst="rect">
          <a:avLst/>
        </a:prstGeom>
      </xdr:spPr>
    </xdr:pic>
    <xdr:clientData/>
  </xdr:twoCellAnchor>
  <xdr:twoCellAnchor editAs="oneCell">
    <xdr:from>
      <xdr:col>8</xdr:col>
      <xdr:colOff>43963</xdr:colOff>
      <xdr:row>60</xdr:row>
      <xdr:rowOff>117231</xdr:rowOff>
    </xdr:from>
    <xdr:to>
      <xdr:col>10</xdr:col>
      <xdr:colOff>516670</xdr:colOff>
      <xdr:row>60</xdr:row>
      <xdr:rowOff>336831</xdr:rowOff>
    </xdr:to>
    <xdr:pic>
      <xdr:nvPicPr>
        <xdr:cNvPr id="9" name="Image 8"/>
        <xdr:cNvPicPr>
          <a:picLocks noChangeAspect="1"/>
        </xdr:cNvPicPr>
      </xdr:nvPicPr>
      <xdr:blipFill>
        <a:blip xmlns:r="http://schemas.openxmlformats.org/officeDocument/2006/relationships" r:embed="rId8"/>
        <a:stretch>
          <a:fillRect/>
        </a:stretch>
      </xdr:blipFill>
      <xdr:spPr>
        <a:xfrm>
          <a:off x="4674578" y="13408269"/>
          <a:ext cx="1630361" cy="219600"/>
        </a:xfrm>
        <a:prstGeom prst="rect">
          <a:avLst/>
        </a:prstGeom>
      </xdr:spPr>
    </xdr:pic>
    <xdr:clientData/>
  </xdr:twoCellAnchor>
  <xdr:twoCellAnchor editAs="oneCell">
    <xdr:from>
      <xdr:col>8</xdr:col>
      <xdr:colOff>21982</xdr:colOff>
      <xdr:row>64</xdr:row>
      <xdr:rowOff>102577</xdr:rowOff>
    </xdr:from>
    <xdr:to>
      <xdr:col>10</xdr:col>
      <xdr:colOff>547232</xdr:colOff>
      <xdr:row>64</xdr:row>
      <xdr:rowOff>322385</xdr:rowOff>
    </xdr:to>
    <xdr:pic>
      <xdr:nvPicPr>
        <xdr:cNvPr id="19" name="Image 18"/>
        <xdr:cNvPicPr>
          <a:picLocks noChangeAspect="1"/>
        </xdr:cNvPicPr>
      </xdr:nvPicPr>
      <xdr:blipFill>
        <a:blip xmlns:r="http://schemas.openxmlformats.org/officeDocument/2006/relationships" r:embed="rId9"/>
        <a:stretch>
          <a:fillRect/>
        </a:stretch>
      </xdr:blipFill>
      <xdr:spPr>
        <a:xfrm>
          <a:off x="4652597" y="14639192"/>
          <a:ext cx="1682904" cy="219808"/>
        </a:xfrm>
        <a:prstGeom prst="rect">
          <a:avLst/>
        </a:prstGeom>
      </xdr:spPr>
    </xdr:pic>
    <xdr:clientData/>
  </xdr:twoCellAnchor>
  <xdr:twoCellAnchor editAs="oneCell">
    <xdr:from>
      <xdr:col>8</xdr:col>
      <xdr:colOff>29308</xdr:colOff>
      <xdr:row>65</xdr:row>
      <xdr:rowOff>80596</xdr:rowOff>
    </xdr:from>
    <xdr:to>
      <xdr:col>10</xdr:col>
      <xdr:colOff>554558</xdr:colOff>
      <xdr:row>65</xdr:row>
      <xdr:rowOff>300404</xdr:rowOff>
    </xdr:to>
    <xdr:pic>
      <xdr:nvPicPr>
        <xdr:cNvPr id="21" name="Image 20"/>
        <xdr:cNvPicPr>
          <a:picLocks noChangeAspect="1"/>
        </xdr:cNvPicPr>
      </xdr:nvPicPr>
      <xdr:blipFill>
        <a:blip xmlns:r="http://schemas.openxmlformats.org/officeDocument/2006/relationships" r:embed="rId10"/>
        <a:stretch>
          <a:fillRect/>
        </a:stretch>
      </xdr:blipFill>
      <xdr:spPr>
        <a:xfrm>
          <a:off x="4659923" y="15049500"/>
          <a:ext cx="1682904" cy="219808"/>
        </a:xfrm>
        <a:prstGeom prst="rect">
          <a:avLst/>
        </a:prstGeom>
      </xdr:spPr>
    </xdr:pic>
    <xdr:clientData/>
  </xdr:twoCellAnchor>
  <xdr:twoCellAnchor editAs="oneCell">
    <xdr:from>
      <xdr:col>8</xdr:col>
      <xdr:colOff>36635</xdr:colOff>
      <xdr:row>66</xdr:row>
      <xdr:rowOff>80596</xdr:rowOff>
    </xdr:from>
    <xdr:to>
      <xdr:col>10</xdr:col>
      <xdr:colOff>571500</xdr:colOff>
      <xdr:row>66</xdr:row>
      <xdr:rowOff>301660</xdr:rowOff>
    </xdr:to>
    <xdr:pic>
      <xdr:nvPicPr>
        <xdr:cNvPr id="23" name="Image 22"/>
        <xdr:cNvPicPr>
          <a:picLocks noChangeAspect="1"/>
        </xdr:cNvPicPr>
      </xdr:nvPicPr>
      <xdr:blipFill>
        <a:blip xmlns:r="http://schemas.openxmlformats.org/officeDocument/2006/relationships" r:embed="rId11"/>
        <a:stretch>
          <a:fillRect/>
        </a:stretch>
      </xdr:blipFill>
      <xdr:spPr>
        <a:xfrm>
          <a:off x="4667250" y="15481788"/>
          <a:ext cx="1692519" cy="221064"/>
        </a:xfrm>
        <a:prstGeom prst="rect">
          <a:avLst/>
        </a:prstGeom>
      </xdr:spPr>
    </xdr:pic>
    <xdr:clientData/>
  </xdr:twoCellAnchor>
  <xdr:twoCellAnchor editAs="oneCell">
    <xdr:from>
      <xdr:col>8</xdr:col>
      <xdr:colOff>36635</xdr:colOff>
      <xdr:row>67</xdr:row>
      <xdr:rowOff>65943</xdr:rowOff>
    </xdr:from>
    <xdr:to>
      <xdr:col>10</xdr:col>
      <xdr:colOff>561878</xdr:colOff>
      <xdr:row>67</xdr:row>
      <xdr:rowOff>285750</xdr:rowOff>
    </xdr:to>
    <xdr:pic>
      <xdr:nvPicPr>
        <xdr:cNvPr id="26" name="Image 25"/>
        <xdr:cNvPicPr>
          <a:picLocks noChangeAspect="1"/>
        </xdr:cNvPicPr>
      </xdr:nvPicPr>
      <xdr:blipFill>
        <a:blip xmlns:r="http://schemas.openxmlformats.org/officeDocument/2006/relationships" r:embed="rId9"/>
        <a:stretch>
          <a:fillRect/>
        </a:stretch>
      </xdr:blipFill>
      <xdr:spPr>
        <a:xfrm>
          <a:off x="4667250" y="15899424"/>
          <a:ext cx="1682897" cy="219807"/>
        </a:xfrm>
        <a:prstGeom prst="rect">
          <a:avLst/>
        </a:prstGeom>
      </xdr:spPr>
    </xdr:pic>
    <xdr:clientData/>
  </xdr:twoCellAnchor>
  <xdr:twoCellAnchor editAs="oneCell">
    <xdr:from>
      <xdr:col>8</xdr:col>
      <xdr:colOff>51290</xdr:colOff>
      <xdr:row>68</xdr:row>
      <xdr:rowOff>87923</xdr:rowOff>
    </xdr:from>
    <xdr:to>
      <xdr:col>10</xdr:col>
      <xdr:colOff>550652</xdr:colOff>
      <xdr:row>68</xdr:row>
      <xdr:rowOff>307731</xdr:rowOff>
    </xdr:to>
    <xdr:pic>
      <xdr:nvPicPr>
        <xdr:cNvPr id="27" name="Image 26"/>
        <xdr:cNvPicPr>
          <a:picLocks noChangeAspect="1"/>
        </xdr:cNvPicPr>
      </xdr:nvPicPr>
      <xdr:blipFill>
        <a:blip xmlns:r="http://schemas.openxmlformats.org/officeDocument/2006/relationships" r:embed="rId12"/>
        <a:stretch>
          <a:fillRect/>
        </a:stretch>
      </xdr:blipFill>
      <xdr:spPr>
        <a:xfrm>
          <a:off x="4681905" y="16353692"/>
          <a:ext cx="1657016" cy="219808"/>
        </a:xfrm>
        <a:prstGeom prst="rect">
          <a:avLst/>
        </a:prstGeom>
      </xdr:spPr>
    </xdr:pic>
    <xdr:clientData/>
  </xdr:twoCellAnchor>
  <xdr:twoCellAnchor editAs="oneCell">
    <xdr:from>
      <xdr:col>8</xdr:col>
      <xdr:colOff>58616</xdr:colOff>
      <xdr:row>69</xdr:row>
      <xdr:rowOff>109904</xdr:rowOff>
    </xdr:from>
    <xdr:to>
      <xdr:col>10</xdr:col>
      <xdr:colOff>557970</xdr:colOff>
      <xdr:row>69</xdr:row>
      <xdr:rowOff>329711</xdr:rowOff>
    </xdr:to>
    <xdr:pic>
      <xdr:nvPicPr>
        <xdr:cNvPr id="59" name="Image 58"/>
        <xdr:cNvPicPr>
          <a:picLocks noChangeAspect="1"/>
        </xdr:cNvPicPr>
      </xdr:nvPicPr>
      <xdr:blipFill>
        <a:blip xmlns:r="http://schemas.openxmlformats.org/officeDocument/2006/relationships" r:embed="rId13"/>
        <a:stretch>
          <a:fillRect/>
        </a:stretch>
      </xdr:blipFill>
      <xdr:spPr>
        <a:xfrm>
          <a:off x="4689231" y="16807962"/>
          <a:ext cx="1657008" cy="219807"/>
        </a:xfrm>
        <a:prstGeom prst="rect">
          <a:avLst/>
        </a:prstGeom>
      </xdr:spPr>
    </xdr:pic>
    <xdr:clientData/>
  </xdr:twoCellAnchor>
  <xdr:twoCellAnchor editAs="oneCell">
    <xdr:from>
      <xdr:col>8</xdr:col>
      <xdr:colOff>43961</xdr:colOff>
      <xdr:row>70</xdr:row>
      <xdr:rowOff>87923</xdr:rowOff>
    </xdr:from>
    <xdr:to>
      <xdr:col>10</xdr:col>
      <xdr:colOff>571500</xdr:colOff>
      <xdr:row>70</xdr:row>
      <xdr:rowOff>308030</xdr:rowOff>
    </xdr:to>
    <xdr:pic>
      <xdr:nvPicPr>
        <xdr:cNvPr id="82" name="Image 81"/>
        <xdr:cNvPicPr>
          <a:picLocks noChangeAspect="1"/>
        </xdr:cNvPicPr>
      </xdr:nvPicPr>
      <xdr:blipFill>
        <a:blip xmlns:r="http://schemas.openxmlformats.org/officeDocument/2006/relationships" r:embed="rId14"/>
        <a:stretch>
          <a:fillRect/>
        </a:stretch>
      </xdr:blipFill>
      <xdr:spPr>
        <a:xfrm>
          <a:off x="4674576" y="17218269"/>
          <a:ext cx="1685193" cy="220107"/>
        </a:xfrm>
        <a:prstGeom prst="rect">
          <a:avLst/>
        </a:prstGeom>
      </xdr:spPr>
    </xdr:pic>
    <xdr:clientData/>
  </xdr:twoCellAnchor>
  <xdr:twoCellAnchor editAs="oneCell">
    <xdr:from>
      <xdr:col>8</xdr:col>
      <xdr:colOff>36634</xdr:colOff>
      <xdr:row>71</xdr:row>
      <xdr:rowOff>109902</xdr:rowOff>
    </xdr:from>
    <xdr:to>
      <xdr:col>10</xdr:col>
      <xdr:colOff>561876</xdr:colOff>
      <xdr:row>71</xdr:row>
      <xdr:rowOff>329709</xdr:rowOff>
    </xdr:to>
    <xdr:pic>
      <xdr:nvPicPr>
        <xdr:cNvPr id="83" name="Image 82"/>
        <xdr:cNvPicPr>
          <a:picLocks noChangeAspect="1"/>
        </xdr:cNvPicPr>
      </xdr:nvPicPr>
      <xdr:blipFill>
        <a:blip xmlns:r="http://schemas.openxmlformats.org/officeDocument/2006/relationships" r:embed="rId15"/>
        <a:stretch>
          <a:fillRect/>
        </a:stretch>
      </xdr:blipFill>
      <xdr:spPr>
        <a:xfrm>
          <a:off x="4667249" y="17672537"/>
          <a:ext cx="1682896" cy="219807"/>
        </a:xfrm>
        <a:prstGeom prst="rect">
          <a:avLst/>
        </a:prstGeom>
      </xdr:spPr>
    </xdr:pic>
    <xdr:clientData/>
  </xdr:twoCellAnchor>
  <xdr:twoCellAnchor editAs="oneCell">
    <xdr:from>
      <xdr:col>8</xdr:col>
      <xdr:colOff>29307</xdr:colOff>
      <xdr:row>72</xdr:row>
      <xdr:rowOff>87923</xdr:rowOff>
    </xdr:from>
    <xdr:to>
      <xdr:col>10</xdr:col>
      <xdr:colOff>554549</xdr:colOff>
      <xdr:row>72</xdr:row>
      <xdr:rowOff>307730</xdr:rowOff>
    </xdr:to>
    <xdr:pic>
      <xdr:nvPicPr>
        <xdr:cNvPr id="84" name="Image 83"/>
        <xdr:cNvPicPr>
          <a:picLocks noChangeAspect="1"/>
        </xdr:cNvPicPr>
      </xdr:nvPicPr>
      <xdr:blipFill>
        <a:blip xmlns:r="http://schemas.openxmlformats.org/officeDocument/2006/relationships" r:embed="rId15"/>
        <a:stretch>
          <a:fillRect/>
        </a:stretch>
      </xdr:blipFill>
      <xdr:spPr>
        <a:xfrm>
          <a:off x="4659922" y="18082846"/>
          <a:ext cx="1682896" cy="219807"/>
        </a:xfrm>
        <a:prstGeom prst="rect">
          <a:avLst/>
        </a:prstGeom>
      </xdr:spPr>
    </xdr:pic>
    <xdr:clientData/>
  </xdr:twoCellAnchor>
  <xdr:twoCellAnchor editAs="oneCell">
    <xdr:from>
      <xdr:col>8</xdr:col>
      <xdr:colOff>29308</xdr:colOff>
      <xdr:row>73</xdr:row>
      <xdr:rowOff>87923</xdr:rowOff>
    </xdr:from>
    <xdr:to>
      <xdr:col>10</xdr:col>
      <xdr:colOff>554550</xdr:colOff>
      <xdr:row>73</xdr:row>
      <xdr:rowOff>307730</xdr:rowOff>
    </xdr:to>
    <xdr:pic>
      <xdr:nvPicPr>
        <xdr:cNvPr id="85" name="Image 84"/>
        <xdr:cNvPicPr>
          <a:picLocks noChangeAspect="1"/>
        </xdr:cNvPicPr>
      </xdr:nvPicPr>
      <xdr:blipFill>
        <a:blip xmlns:r="http://schemas.openxmlformats.org/officeDocument/2006/relationships" r:embed="rId15"/>
        <a:stretch>
          <a:fillRect/>
        </a:stretch>
      </xdr:blipFill>
      <xdr:spPr>
        <a:xfrm>
          <a:off x="4659923" y="18515135"/>
          <a:ext cx="1682896" cy="219807"/>
        </a:xfrm>
        <a:prstGeom prst="rect">
          <a:avLst/>
        </a:prstGeom>
      </xdr:spPr>
    </xdr:pic>
    <xdr:clientData/>
  </xdr:twoCellAnchor>
  <xdr:twoCellAnchor editAs="oneCell">
    <xdr:from>
      <xdr:col>8</xdr:col>
      <xdr:colOff>43962</xdr:colOff>
      <xdr:row>74</xdr:row>
      <xdr:rowOff>124558</xdr:rowOff>
    </xdr:from>
    <xdr:to>
      <xdr:col>10</xdr:col>
      <xdr:colOff>569204</xdr:colOff>
      <xdr:row>74</xdr:row>
      <xdr:rowOff>344365</xdr:rowOff>
    </xdr:to>
    <xdr:pic>
      <xdr:nvPicPr>
        <xdr:cNvPr id="86" name="Image 85"/>
        <xdr:cNvPicPr>
          <a:picLocks noChangeAspect="1"/>
        </xdr:cNvPicPr>
      </xdr:nvPicPr>
      <xdr:blipFill>
        <a:blip xmlns:r="http://schemas.openxmlformats.org/officeDocument/2006/relationships" r:embed="rId15"/>
        <a:stretch>
          <a:fillRect/>
        </a:stretch>
      </xdr:blipFill>
      <xdr:spPr>
        <a:xfrm>
          <a:off x="4674577" y="18984058"/>
          <a:ext cx="1682896" cy="219807"/>
        </a:xfrm>
        <a:prstGeom prst="rect">
          <a:avLst/>
        </a:prstGeom>
      </xdr:spPr>
    </xdr:pic>
    <xdr:clientData/>
  </xdr:twoCellAnchor>
  <xdr:twoCellAnchor editAs="oneCell">
    <xdr:from>
      <xdr:col>8</xdr:col>
      <xdr:colOff>43962</xdr:colOff>
      <xdr:row>75</xdr:row>
      <xdr:rowOff>65942</xdr:rowOff>
    </xdr:from>
    <xdr:to>
      <xdr:col>10</xdr:col>
      <xdr:colOff>569212</xdr:colOff>
      <xdr:row>76</xdr:row>
      <xdr:rowOff>73269</xdr:rowOff>
    </xdr:to>
    <xdr:pic>
      <xdr:nvPicPr>
        <xdr:cNvPr id="87" name="Image 86"/>
        <xdr:cNvPicPr>
          <a:picLocks noChangeAspect="1"/>
        </xdr:cNvPicPr>
      </xdr:nvPicPr>
      <xdr:blipFill>
        <a:blip xmlns:r="http://schemas.openxmlformats.org/officeDocument/2006/relationships" r:embed="rId16"/>
        <a:stretch>
          <a:fillRect/>
        </a:stretch>
      </xdr:blipFill>
      <xdr:spPr>
        <a:xfrm>
          <a:off x="4674577" y="19357730"/>
          <a:ext cx="1682904" cy="219808"/>
        </a:xfrm>
        <a:prstGeom prst="rect">
          <a:avLst/>
        </a:prstGeom>
      </xdr:spPr>
    </xdr:pic>
    <xdr:clientData/>
  </xdr:twoCellAnchor>
  <xdr:twoCellAnchor editAs="oneCell">
    <xdr:from>
      <xdr:col>8</xdr:col>
      <xdr:colOff>36636</xdr:colOff>
      <xdr:row>77</xdr:row>
      <xdr:rowOff>65943</xdr:rowOff>
    </xdr:from>
    <xdr:to>
      <xdr:col>10</xdr:col>
      <xdr:colOff>561886</xdr:colOff>
      <xdr:row>77</xdr:row>
      <xdr:rowOff>285751</xdr:rowOff>
    </xdr:to>
    <xdr:pic>
      <xdr:nvPicPr>
        <xdr:cNvPr id="88" name="Image 87"/>
        <xdr:cNvPicPr>
          <a:picLocks noChangeAspect="1"/>
        </xdr:cNvPicPr>
      </xdr:nvPicPr>
      <xdr:blipFill>
        <a:blip xmlns:r="http://schemas.openxmlformats.org/officeDocument/2006/relationships" r:embed="rId17"/>
        <a:stretch>
          <a:fillRect/>
        </a:stretch>
      </xdr:blipFill>
      <xdr:spPr>
        <a:xfrm>
          <a:off x="4667251" y="19782693"/>
          <a:ext cx="1682904" cy="219808"/>
        </a:xfrm>
        <a:prstGeom prst="rect">
          <a:avLst/>
        </a:prstGeom>
      </xdr:spPr>
    </xdr:pic>
    <xdr:clientData/>
  </xdr:twoCellAnchor>
  <xdr:twoCellAnchor editAs="oneCell">
    <xdr:from>
      <xdr:col>8</xdr:col>
      <xdr:colOff>29309</xdr:colOff>
      <xdr:row>77</xdr:row>
      <xdr:rowOff>424960</xdr:rowOff>
    </xdr:from>
    <xdr:to>
      <xdr:col>10</xdr:col>
      <xdr:colOff>564175</xdr:colOff>
      <xdr:row>78</xdr:row>
      <xdr:rowOff>213736</xdr:rowOff>
    </xdr:to>
    <xdr:pic>
      <xdr:nvPicPr>
        <xdr:cNvPr id="89" name="Image 88"/>
        <xdr:cNvPicPr>
          <a:picLocks noChangeAspect="1"/>
        </xdr:cNvPicPr>
      </xdr:nvPicPr>
      <xdr:blipFill>
        <a:blip xmlns:r="http://schemas.openxmlformats.org/officeDocument/2006/relationships" r:embed="rId18"/>
        <a:stretch>
          <a:fillRect/>
        </a:stretch>
      </xdr:blipFill>
      <xdr:spPr>
        <a:xfrm>
          <a:off x="4659924" y="20141710"/>
          <a:ext cx="1692520" cy="221064"/>
        </a:xfrm>
        <a:prstGeom prst="rect">
          <a:avLst/>
        </a:prstGeom>
      </xdr:spPr>
    </xdr:pic>
    <xdr:clientData/>
  </xdr:twoCellAnchor>
  <xdr:twoCellAnchor editAs="oneCell">
    <xdr:from>
      <xdr:col>8</xdr:col>
      <xdr:colOff>51289</xdr:colOff>
      <xdr:row>83</xdr:row>
      <xdr:rowOff>87923</xdr:rowOff>
    </xdr:from>
    <xdr:to>
      <xdr:col>10</xdr:col>
      <xdr:colOff>571501</xdr:colOff>
      <xdr:row>83</xdr:row>
      <xdr:rowOff>307073</xdr:rowOff>
    </xdr:to>
    <xdr:pic>
      <xdr:nvPicPr>
        <xdr:cNvPr id="90" name="Image 89"/>
        <xdr:cNvPicPr>
          <a:picLocks noChangeAspect="1"/>
        </xdr:cNvPicPr>
      </xdr:nvPicPr>
      <xdr:blipFill>
        <a:blip xmlns:r="http://schemas.openxmlformats.org/officeDocument/2006/relationships" r:embed="rId19"/>
        <a:stretch>
          <a:fillRect/>
        </a:stretch>
      </xdr:blipFill>
      <xdr:spPr>
        <a:xfrm>
          <a:off x="4681904" y="21607096"/>
          <a:ext cx="1677866" cy="219150"/>
        </a:xfrm>
        <a:prstGeom prst="rect">
          <a:avLst/>
        </a:prstGeom>
      </xdr:spPr>
    </xdr:pic>
    <xdr:clientData/>
  </xdr:twoCellAnchor>
  <xdr:twoCellAnchor editAs="oneCell">
    <xdr:from>
      <xdr:col>8</xdr:col>
      <xdr:colOff>43962</xdr:colOff>
      <xdr:row>84</xdr:row>
      <xdr:rowOff>124558</xdr:rowOff>
    </xdr:from>
    <xdr:to>
      <xdr:col>10</xdr:col>
      <xdr:colOff>564174</xdr:colOff>
      <xdr:row>84</xdr:row>
      <xdr:rowOff>343708</xdr:rowOff>
    </xdr:to>
    <xdr:pic>
      <xdr:nvPicPr>
        <xdr:cNvPr id="91" name="Image 90"/>
        <xdr:cNvPicPr>
          <a:picLocks noChangeAspect="1"/>
        </xdr:cNvPicPr>
      </xdr:nvPicPr>
      <xdr:blipFill>
        <a:blip xmlns:r="http://schemas.openxmlformats.org/officeDocument/2006/relationships" r:embed="rId20"/>
        <a:stretch>
          <a:fillRect/>
        </a:stretch>
      </xdr:blipFill>
      <xdr:spPr>
        <a:xfrm>
          <a:off x="4674577" y="22076020"/>
          <a:ext cx="1677866" cy="219150"/>
        </a:xfrm>
        <a:prstGeom prst="rect">
          <a:avLst/>
        </a:prstGeom>
      </xdr:spPr>
    </xdr:pic>
    <xdr:clientData/>
  </xdr:twoCellAnchor>
  <xdr:twoCellAnchor editAs="oneCell">
    <xdr:from>
      <xdr:col>8</xdr:col>
      <xdr:colOff>36637</xdr:colOff>
      <xdr:row>85</xdr:row>
      <xdr:rowOff>168518</xdr:rowOff>
    </xdr:from>
    <xdr:to>
      <xdr:col>10</xdr:col>
      <xdr:colOff>561901</xdr:colOff>
      <xdr:row>85</xdr:row>
      <xdr:rowOff>388328</xdr:rowOff>
    </xdr:to>
    <xdr:pic>
      <xdr:nvPicPr>
        <xdr:cNvPr id="92" name="Image 91"/>
        <xdr:cNvPicPr>
          <a:picLocks noChangeAspect="1"/>
        </xdr:cNvPicPr>
      </xdr:nvPicPr>
      <xdr:blipFill>
        <a:blip xmlns:r="http://schemas.openxmlformats.org/officeDocument/2006/relationships" r:embed="rId21"/>
        <a:stretch>
          <a:fillRect/>
        </a:stretch>
      </xdr:blipFill>
      <xdr:spPr>
        <a:xfrm>
          <a:off x="4667252" y="22552268"/>
          <a:ext cx="1682918" cy="219810"/>
        </a:xfrm>
        <a:prstGeom prst="rect">
          <a:avLst/>
        </a:prstGeom>
      </xdr:spPr>
    </xdr:pic>
    <xdr:clientData/>
  </xdr:twoCellAnchor>
  <xdr:twoCellAnchor editAs="oneCell">
    <xdr:from>
      <xdr:col>8</xdr:col>
      <xdr:colOff>51289</xdr:colOff>
      <xdr:row>86</xdr:row>
      <xdr:rowOff>87923</xdr:rowOff>
    </xdr:from>
    <xdr:to>
      <xdr:col>10</xdr:col>
      <xdr:colOff>564174</xdr:colOff>
      <xdr:row>86</xdr:row>
      <xdr:rowOff>306116</xdr:rowOff>
    </xdr:to>
    <xdr:pic>
      <xdr:nvPicPr>
        <xdr:cNvPr id="93" name="Image 92"/>
        <xdr:cNvPicPr>
          <a:picLocks noChangeAspect="1"/>
        </xdr:cNvPicPr>
      </xdr:nvPicPr>
      <xdr:blipFill>
        <a:blip xmlns:r="http://schemas.openxmlformats.org/officeDocument/2006/relationships" r:embed="rId22"/>
        <a:stretch>
          <a:fillRect/>
        </a:stretch>
      </xdr:blipFill>
      <xdr:spPr>
        <a:xfrm>
          <a:off x="4681904" y="22903961"/>
          <a:ext cx="1670539" cy="218193"/>
        </a:xfrm>
        <a:prstGeom prst="rect">
          <a:avLst/>
        </a:prstGeom>
      </xdr:spPr>
    </xdr:pic>
    <xdr:clientData/>
  </xdr:twoCellAnchor>
  <xdr:twoCellAnchor editAs="oneCell">
    <xdr:from>
      <xdr:col>8</xdr:col>
      <xdr:colOff>43962</xdr:colOff>
      <xdr:row>87</xdr:row>
      <xdr:rowOff>87923</xdr:rowOff>
    </xdr:from>
    <xdr:to>
      <xdr:col>10</xdr:col>
      <xdr:colOff>571501</xdr:colOff>
      <xdr:row>87</xdr:row>
      <xdr:rowOff>308030</xdr:rowOff>
    </xdr:to>
    <xdr:pic>
      <xdr:nvPicPr>
        <xdr:cNvPr id="94" name="Image 93"/>
        <xdr:cNvPicPr>
          <a:picLocks noChangeAspect="1"/>
        </xdr:cNvPicPr>
      </xdr:nvPicPr>
      <xdr:blipFill>
        <a:blip xmlns:r="http://schemas.openxmlformats.org/officeDocument/2006/relationships" r:embed="rId18"/>
        <a:stretch>
          <a:fillRect/>
        </a:stretch>
      </xdr:blipFill>
      <xdr:spPr>
        <a:xfrm>
          <a:off x="4674577" y="23336250"/>
          <a:ext cx="1685193" cy="220107"/>
        </a:xfrm>
        <a:prstGeom prst="rect">
          <a:avLst/>
        </a:prstGeom>
      </xdr:spPr>
    </xdr:pic>
    <xdr:clientData/>
  </xdr:twoCellAnchor>
  <xdr:twoCellAnchor editAs="oneCell">
    <xdr:from>
      <xdr:col>8</xdr:col>
      <xdr:colOff>36636</xdr:colOff>
      <xdr:row>88</xdr:row>
      <xdr:rowOff>102577</xdr:rowOff>
    </xdr:from>
    <xdr:to>
      <xdr:col>10</xdr:col>
      <xdr:colOff>571502</xdr:colOff>
      <xdr:row>88</xdr:row>
      <xdr:rowOff>323641</xdr:rowOff>
    </xdr:to>
    <xdr:pic>
      <xdr:nvPicPr>
        <xdr:cNvPr id="96" name="Image 95"/>
        <xdr:cNvPicPr>
          <a:picLocks noChangeAspect="1"/>
        </xdr:cNvPicPr>
      </xdr:nvPicPr>
      <xdr:blipFill>
        <a:blip xmlns:r="http://schemas.openxmlformats.org/officeDocument/2006/relationships" r:embed="rId23"/>
        <a:stretch>
          <a:fillRect/>
        </a:stretch>
      </xdr:blipFill>
      <xdr:spPr>
        <a:xfrm>
          <a:off x="4667251" y="23783192"/>
          <a:ext cx="1692520" cy="221064"/>
        </a:xfrm>
        <a:prstGeom prst="rect">
          <a:avLst/>
        </a:prstGeom>
      </xdr:spPr>
    </xdr:pic>
    <xdr:clientData/>
  </xdr:twoCellAnchor>
  <xdr:twoCellAnchor editAs="oneCell">
    <xdr:from>
      <xdr:col>8</xdr:col>
      <xdr:colOff>51289</xdr:colOff>
      <xdr:row>89</xdr:row>
      <xdr:rowOff>95250</xdr:rowOff>
    </xdr:from>
    <xdr:to>
      <xdr:col>10</xdr:col>
      <xdr:colOff>576539</xdr:colOff>
      <xdr:row>89</xdr:row>
      <xdr:rowOff>315058</xdr:rowOff>
    </xdr:to>
    <xdr:pic>
      <xdr:nvPicPr>
        <xdr:cNvPr id="97" name="Image 96"/>
        <xdr:cNvPicPr>
          <a:picLocks noChangeAspect="1"/>
        </xdr:cNvPicPr>
      </xdr:nvPicPr>
      <xdr:blipFill>
        <a:blip xmlns:r="http://schemas.openxmlformats.org/officeDocument/2006/relationships" r:embed="rId14"/>
        <a:stretch>
          <a:fillRect/>
        </a:stretch>
      </xdr:blipFill>
      <xdr:spPr>
        <a:xfrm>
          <a:off x="4681904" y="24208154"/>
          <a:ext cx="1682904" cy="219808"/>
        </a:xfrm>
        <a:prstGeom prst="rect">
          <a:avLst/>
        </a:prstGeom>
      </xdr:spPr>
    </xdr:pic>
    <xdr:clientData/>
  </xdr:twoCellAnchor>
  <xdr:twoCellAnchor editAs="oneCell">
    <xdr:from>
      <xdr:col>8</xdr:col>
      <xdr:colOff>36636</xdr:colOff>
      <xdr:row>90</xdr:row>
      <xdr:rowOff>95250</xdr:rowOff>
    </xdr:from>
    <xdr:to>
      <xdr:col>10</xdr:col>
      <xdr:colOff>571502</xdr:colOff>
      <xdr:row>90</xdr:row>
      <xdr:rowOff>316314</xdr:rowOff>
    </xdr:to>
    <xdr:pic>
      <xdr:nvPicPr>
        <xdr:cNvPr id="99" name="Image 98"/>
        <xdr:cNvPicPr>
          <a:picLocks noChangeAspect="1"/>
        </xdr:cNvPicPr>
      </xdr:nvPicPr>
      <xdr:blipFill>
        <a:blip xmlns:r="http://schemas.openxmlformats.org/officeDocument/2006/relationships" r:embed="rId23"/>
        <a:stretch>
          <a:fillRect/>
        </a:stretch>
      </xdr:blipFill>
      <xdr:spPr>
        <a:xfrm>
          <a:off x="4667251" y="24640442"/>
          <a:ext cx="1692520" cy="221064"/>
        </a:xfrm>
        <a:prstGeom prst="rect">
          <a:avLst/>
        </a:prstGeom>
      </xdr:spPr>
    </xdr:pic>
    <xdr:clientData/>
  </xdr:twoCellAnchor>
  <xdr:twoCellAnchor editAs="oneCell">
    <xdr:from>
      <xdr:col>8</xdr:col>
      <xdr:colOff>58616</xdr:colOff>
      <xdr:row>91</xdr:row>
      <xdr:rowOff>51289</xdr:rowOff>
    </xdr:from>
    <xdr:to>
      <xdr:col>10</xdr:col>
      <xdr:colOff>571501</xdr:colOff>
      <xdr:row>91</xdr:row>
      <xdr:rowOff>269482</xdr:rowOff>
    </xdr:to>
    <xdr:pic>
      <xdr:nvPicPr>
        <xdr:cNvPr id="100" name="Image 99"/>
        <xdr:cNvPicPr>
          <a:picLocks noChangeAspect="1"/>
        </xdr:cNvPicPr>
      </xdr:nvPicPr>
      <xdr:blipFill>
        <a:blip xmlns:r="http://schemas.openxmlformats.org/officeDocument/2006/relationships" r:embed="rId24"/>
        <a:stretch>
          <a:fillRect/>
        </a:stretch>
      </xdr:blipFill>
      <xdr:spPr>
        <a:xfrm>
          <a:off x="4689231" y="25028770"/>
          <a:ext cx="1670539" cy="218193"/>
        </a:xfrm>
        <a:prstGeom prst="rect">
          <a:avLst/>
        </a:prstGeom>
      </xdr:spPr>
    </xdr:pic>
    <xdr:clientData/>
  </xdr:twoCellAnchor>
  <xdr:twoCellAnchor editAs="oneCell">
    <xdr:from>
      <xdr:col>8</xdr:col>
      <xdr:colOff>58615</xdr:colOff>
      <xdr:row>92</xdr:row>
      <xdr:rowOff>102577</xdr:rowOff>
    </xdr:from>
    <xdr:to>
      <xdr:col>10</xdr:col>
      <xdr:colOff>571500</xdr:colOff>
      <xdr:row>92</xdr:row>
      <xdr:rowOff>320770</xdr:rowOff>
    </xdr:to>
    <xdr:pic>
      <xdr:nvPicPr>
        <xdr:cNvPr id="102" name="Image 101"/>
        <xdr:cNvPicPr>
          <a:picLocks noChangeAspect="1"/>
        </xdr:cNvPicPr>
      </xdr:nvPicPr>
      <xdr:blipFill>
        <a:blip xmlns:r="http://schemas.openxmlformats.org/officeDocument/2006/relationships" r:embed="rId24"/>
        <a:stretch>
          <a:fillRect/>
        </a:stretch>
      </xdr:blipFill>
      <xdr:spPr>
        <a:xfrm>
          <a:off x="4689230" y="25512346"/>
          <a:ext cx="1670539" cy="218193"/>
        </a:xfrm>
        <a:prstGeom prst="rect">
          <a:avLst/>
        </a:prstGeom>
      </xdr:spPr>
    </xdr:pic>
    <xdr:clientData/>
  </xdr:twoCellAnchor>
  <xdr:twoCellAnchor editAs="oneCell">
    <xdr:from>
      <xdr:col>8</xdr:col>
      <xdr:colOff>43964</xdr:colOff>
      <xdr:row>93</xdr:row>
      <xdr:rowOff>139213</xdr:rowOff>
    </xdr:from>
    <xdr:to>
      <xdr:col>10</xdr:col>
      <xdr:colOff>564174</xdr:colOff>
      <xdr:row>93</xdr:row>
      <xdr:rowOff>358363</xdr:rowOff>
    </xdr:to>
    <xdr:pic>
      <xdr:nvPicPr>
        <xdr:cNvPr id="103" name="Image 102"/>
        <xdr:cNvPicPr>
          <a:picLocks noChangeAspect="1"/>
        </xdr:cNvPicPr>
      </xdr:nvPicPr>
      <xdr:blipFill>
        <a:blip xmlns:r="http://schemas.openxmlformats.org/officeDocument/2006/relationships" r:embed="rId25"/>
        <a:stretch>
          <a:fillRect/>
        </a:stretch>
      </xdr:blipFill>
      <xdr:spPr>
        <a:xfrm>
          <a:off x="4674579" y="25981271"/>
          <a:ext cx="1677864" cy="219150"/>
        </a:xfrm>
        <a:prstGeom prst="rect">
          <a:avLst/>
        </a:prstGeom>
      </xdr:spPr>
    </xdr:pic>
    <xdr:clientData/>
  </xdr:twoCellAnchor>
  <xdr:twoCellAnchor editAs="oneCell">
    <xdr:from>
      <xdr:col>8</xdr:col>
      <xdr:colOff>21982</xdr:colOff>
      <xdr:row>94</xdr:row>
      <xdr:rowOff>109904</xdr:rowOff>
    </xdr:from>
    <xdr:to>
      <xdr:col>10</xdr:col>
      <xdr:colOff>556848</xdr:colOff>
      <xdr:row>94</xdr:row>
      <xdr:rowOff>330968</xdr:rowOff>
    </xdr:to>
    <xdr:pic>
      <xdr:nvPicPr>
        <xdr:cNvPr id="104" name="Image 103"/>
        <xdr:cNvPicPr>
          <a:picLocks noChangeAspect="1"/>
        </xdr:cNvPicPr>
      </xdr:nvPicPr>
      <xdr:blipFill>
        <a:blip xmlns:r="http://schemas.openxmlformats.org/officeDocument/2006/relationships" r:embed="rId21"/>
        <a:stretch>
          <a:fillRect/>
        </a:stretch>
      </xdr:blipFill>
      <xdr:spPr>
        <a:xfrm>
          <a:off x="4652597" y="26384250"/>
          <a:ext cx="1692520" cy="221064"/>
        </a:xfrm>
        <a:prstGeom prst="rect">
          <a:avLst/>
        </a:prstGeom>
      </xdr:spPr>
    </xdr:pic>
    <xdr:clientData/>
  </xdr:twoCellAnchor>
  <xdr:twoCellAnchor editAs="oneCell">
    <xdr:from>
      <xdr:col>8</xdr:col>
      <xdr:colOff>29309</xdr:colOff>
      <xdr:row>95</xdr:row>
      <xdr:rowOff>124558</xdr:rowOff>
    </xdr:from>
    <xdr:to>
      <xdr:col>10</xdr:col>
      <xdr:colOff>564175</xdr:colOff>
      <xdr:row>95</xdr:row>
      <xdr:rowOff>345622</xdr:rowOff>
    </xdr:to>
    <xdr:pic>
      <xdr:nvPicPr>
        <xdr:cNvPr id="105" name="Image 104"/>
        <xdr:cNvPicPr>
          <a:picLocks noChangeAspect="1"/>
        </xdr:cNvPicPr>
      </xdr:nvPicPr>
      <xdr:blipFill>
        <a:blip xmlns:r="http://schemas.openxmlformats.org/officeDocument/2006/relationships" r:embed="rId9"/>
        <a:stretch>
          <a:fillRect/>
        </a:stretch>
      </xdr:blipFill>
      <xdr:spPr>
        <a:xfrm>
          <a:off x="4659924" y="26831193"/>
          <a:ext cx="1692520" cy="221064"/>
        </a:xfrm>
        <a:prstGeom prst="rect">
          <a:avLst/>
        </a:prstGeom>
      </xdr:spPr>
    </xdr:pic>
    <xdr:clientData/>
  </xdr:twoCellAnchor>
  <xdr:twoCellAnchor editAs="oneCell">
    <xdr:from>
      <xdr:col>8</xdr:col>
      <xdr:colOff>29309</xdr:colOff>
      <xdr:row>96</xdr:row>
      <xdr:rowOff>95250</xdr:rowOff>
    </xdr:from>
    <xdr:to>
      <xdr:col>10</xdr:col>
      <xdr:colOff>564175</xdr:colOff>
      <xdr:row>96</xdr:row>
      <xdr:rowOff>316314</xdr:rowOff>
    </xdr:to>
    <xdr:pic>
      <xdr:nvPicPr>
        <xdr:cNvPr id="107" name="Image 106"/>
        <xdr:cNvPicPr>
          <a:picLocks noChangeAspect="1"/>
        </xdr:cNvPicPr>
      </xdr:nvPicPr>
      <xdr:blipFill>
        <a:blip xmlns:r="http://schemas.openxmlformats.org/officeDocument/2006/relationships" r:embed="rId26"/>
        <a:stretch>
          <a:fillRect/>
        </a:stretch>
      </xdr:blipFill>
      <xdr:spPr>
        <a:xfrm>
          <a:off x="4659924" y="27234173"/>
          <a:ext cx="1692520" cy="221064"/>
        </a:xfrm>
        <a:prstGeom prst="rect">
          <a:avLst/>
        </a:prstGeom>
      </xdr:spPr>
    </xdr:pic>
    <xdr:clientData/>
  </xdr:twoCellAnchor>
  <xdr:twoCellAnchor editAs="oneCell">
    <xdr:from>
      <xdr:col>8</xdr:col>
      <xdr:colOff>36635</xdr:colOff>
      <xdr:row>97</xdr:row>
      <xdr:rowOff>124559</xdr:rowOff>
    </xdr:from>
    <xdr:to>
      <xdr:col>10</xdr:col>
      <xdr:colOff>561878</xdr:colOff>
      <xdr:row>97</xdr:row>
      <xdr:rowOff>344366</xdr:rowOff>
    </xdr:to>
    <xdr:pic>
      <xdr:nvPicPr>
        <xdr:cNvPr id="109" name="Image 108"/>
        <xdr:cNvPicPr>
          <a:picLocks noChangeAspect="1"/>
        </xdr:cNvPicPr>
      </xdr:nvPicPr>
      <xdr:blipFill>
        <a:blip xmlns:r="http://schemas.openxmlformats.org/officeDocument/2006/relationships" r:embed="rId27"/>
        <a:stretch>
          <a:fillRect/>
        </a:stretch>
      </xdr:blipFill>
      <xdr:spPr>
        <a:xfrm>
          <a:off x="4667250" y="27695771"/>
          <a:ext cx="1682897" cy="219807"/>
        </a:xfrm>
        <a:prstGeom prst="rect">
          <a:avLst/>
        </a:prstGeom>
      </xdr:spPr>
    </xdr:pic>
    <xdr:clientData/>
  </xdr:twoCellAnchor>
  <xdr:twoCellAnchor editAs="oneCell">
    <xdr:from>
      <xdr:col>8</xdr:col>
      <xdr:colOff>43963</xdr:colOff>
      <xdr:row>98</xdr:row>
      <xdr:rowOff>87923</xdr:rowOff>
    </xdr:from>
    <xdr:to>
      <xdr:col>10</xdr:col>
      <xdr:colOff>564175</xdr:colOff>
      <xdr:row>98</xdr:row>
      <xdr:rowOff>307073</xdr:rowOff>
    </xdr:to>
    <xdr:pic>
      <xdr:nvPicPr>
        <xdr:cNvPr id="110" name="Image 109"/>
        <xdr:cNvPicPr>
          <a:picLocks noChangeAspect="1"/>
        </xdr:cNvPicPr>
      </xdr:nvPicPr>
      <xdr:blipFill>
        <a:blip xmlns:r="http://schemas.openxmlformats.org/officeDocument/2006/relationships" r:embed="rId28"/>
        <a:stretch>
          <a:fillRect/>
        </a:stretch>
      </xdr:blipFill>
      <xdr:spPr>
        <a:xfrm>
          <a:off x="4674578" y="28091423"/>
          <a:ext cx="1677866" cy="219150"/>
        </a:xfrm>
        <a:prstGeom prst="rect">
          <a:avLst/>
        </a:prstGeom>
      </xdr:spPr>
    </xdr:pic>
    <xdr:clientData/>
  </xdr:twoCellAnchor>
  <xdr:twoCellAnchor editAs="oneCell">
    <xdr:from>
      <xdr:col>8</xdr:col>
      <xdr:colOff>43962</xdr:colOff>
      <xdr:row>99</xdr:row>
      <xdr:rowOff>124557</xdr:rowOff>
    </xdr:from>
    <xdr:to>
      <xdr:col>10</xdr:col>
      <xdr:colOff>569204</xdr:colOff>
      <xdr:row>99</xdr:row>
      <xdr:rowOff>344364</xdr:rowOff>
    </xdr:to>
    <xdr:pic>
      <xdr:nvPicPr>
        <xdr:cNvPr id="112" name="Image 111"/>
        <xdr:cNvPicPr>
          <a:picLocks noChangeAspect="1"/>
        </xdr:cNvPicPr>
      </xdr:nvPicPr>
      <xdr:blipFill>
        <a:blip xmlns:r="http://schemas.openxmlformats.org/officeDocument/2006/relationships" r:embed="rId29"/>
        <a:stretch>
          <a:fillRect/>
        </a:stretch>
      </xdr:blipFill>
      <xdr:spPr>
        <a:xfrm>
          <a:off x="4674577" y="28560345"/>
          <a:ext cx="1682896" cy="219807"/>
        </a:xfrm>
        <a:prstGeom prst="rect">
          <a:avLst/>
        </a:prstGeom>
      </xdr:spPr>
    </xdr:pic>
    <xdr:clientData/>
  </xdr:twoCellAnchor>
  <xdr:twoCellAnchor editAs="oneCell">
    <xdr:from>
      <xdr:col>8</xdr:col>
      <xdr:colOff>43963</xdr:colOff>
      <xdr:row>100</xdr:row>
      <xdr:rowOff>153865</xdr:rowOff>
    </xdr:from>
    <xdr:to>
      <xdr:col>10</xdr:col>
      <xdr:colOff>571501</xdr:colOff>
      <xdr:row>100</xdr:row>
      <xdr:rowOff>373972</xdr:rowOff>
    </xdr:to>
    <xdr:pic>
      <xdr:nvPicPr>
        <xdr:cNvPr id="114" name="Image 113"/>
        <xdr:cNvPicPr>
          <a:picLocks noChangeAspect="1"/>
        </xdr:cNvPicPr>
      </xdr:nvPicPr>
      <xdr:blipFill>
        <a:blip xmlns:r="http://schemas.openxmlformats.org/officeDocument/2006/relationships" r:embed="rId30"/>
        <a:stretch>
          <a:fillRect/>
        </a:stretch>
      </xdr:blipFill>
      <xdr:spPr>
        <a:xfrm>
          <a:off x="4674578" y="29021942"/>
          <a:ext cx="1685192" cy="220107"/>
        </a:xfrm>
        <a:prstGeom prst="rect">
          <a:avLst/>
        </a:prstGeom>
      </xdr:spPr>
    </xdr:pic>
    <xdr:clientData/>
  </xdr:twoCellAnchor>
  <xdr:twoCellAnchor editAs="oneCell">
    <xdr:from>
      <xdr:col>8</xdr:col>
      <xdr:colOff>58616</xdr:colOff>
      <xdr:row>101</xdr:row>
      <xdr:rowOff>109904</xdr:rowOff>
    </xdr:from>
    <xdr:to>
      <xdr:col>11</xdr:col>
      <xdr:colOff>1</xdr:colOff>
      <xdr:row>101</xdr:row>
      <xdr:rowOff>329054</xdr:rowOff>
    </xdr:to>
    <xdr:pic>
      <xdr:nvPicPr>
        <xdr:cNvPr id="115" name="Image 114"/>
        <xdr:cNvPicPr>
          <a:picLocks noChangeAspect="1"/>
        </xdr:cNvPicPr>
      </xdr:nvPicPr>
      <xdr:blipFill>
        <a:blip xmlns:r="http://schemas.openxmlformats.org/officeDocument/2006/relationships" r:embed="rId31"/>
        <a:stretch>
          <a:fillRect/>
        </a:stretch>
      </xdr:blipFill>
      <xdr:spPr>
        <a:xfrm>
          <a:off x="4689231" y="29410269"/>
          <a:ext cx="1677866" cy="219150"/>
        </a:xfrm>
        <a:prstGeom prst="rect">
          <a:avLst/>
        </a:prstGeom>
      </xdr:spPr>
    </xdr:pic>
    <xdr:clientData/>
  </xdr:twoCellAnchor>
  <xdr:twoCellAnchor editAs="oneCell">
    <xdr:from>
      <xdr:col>8</xdr:col>
      <xdr:colOff>43963</xdr:colOff>
      <xdr:row>102</xdr:row>
      <xdr:rowOff>124557</xdr:rowOff>
    </xdr:from>
    <xdr:to>
      <xdr:col>11</xdr:col>
      <xdr:colOff>2</xdr:colOff>
      <xdr:row>102</xdr:row>
      <xdr:rowOff>345621</xdr:rowOff>
    </xdr:to>
    <xdr:pic>
      <xdr:nvPicPr>
        <xdr:cNvPr id="116" name="Image 115"/>
        <xdr:cNvPicPr>
          <a:picLocks noChangeAspect="1"/>
        </xdr:cNvPicPr>
      </xdr:nvPicPr>
      <xdr:blipFill>
        <a:blip xmlns:r="http://schemas.openxmlformats.org/officeDocument/2006/relationships" r:embed="rId32"/>
        <a:stretch>
          <a:fillRect/>
        </a:stretch>
      </xdr:blipFill>
      <xdr:spPr>
        <a:xfrm>
          <a:off x="4674578" y="29857211"/>
          <a:ext cx="1692520" cy="221064"/>
        </a:xfrm>
        <a:prstGeom prst="rect">
          <a:avLst/>
        </a:prstGeom>
      </xdr:spPr>
    </xdr:pic>
    <xdr:clientData/>
  </xdr:twoCellAnchor>
  <xdr:twoCellAnchor editAs="oneCell">
    <xdr:from>
      <xdr:col>8</xdr:col>
      <xdr:colOff>36636</xdr:colOff>
      <xdr:row>103</xdr:row>
      <xdr:rowOff>102578</xdr:rowOff>
    </xdr:from>
    <xdr:to>
      <xdr:col>10</xdr:col>
      <xdr:colOff>571502</xdr:colOff>
      <xdr:row>103</xdr:row>
      <xdr:rowOff>323642</xdr:rowOff>
    </xdr:to>
    <xdr:pic>
      <xdr:nvPicPr>
        <xdr:cNvPr id="117" name="Image 116"/>
        <xdr:cNvPicPr>
          <a:picLocks noChangeAspect="1"/>
        </xdr:cNvPicPr>
      </xdr:nvPicPr>
      <xdr:blipFill>
        <a:blip xmlns:r="http://schemas.openxmlformats.org/officeDocument/2006/relationships" r:embed="rId19"/>
        <a:stretch>
          <a:fillRect/>
        </a:stretch>
      </xdr:blipFill>
      <xdr:spPr>
        <a:xfrm>
          <a:off x="4667251" y="30267520"/>
          <a:ext cx="1692520" cy="221064"/>
        </a:xfrm>
        <a:prstGeom prst="rect">
          <a:avLst/>
        </a:prstGeom>
      </xdr:spPr>
    </xdr:pic>
    <xdr:clientData/>
  </xdr:twoCellAnchor>
  <xdr:twoCellAnchor editAs="oneCell">
    <xdr:from>
      <xdr:col>8</xdr:col>
      <xdr:colOff>36635</xdr:colOff>
      <xdr:row>107</xdr:row>
      <xdr:rowOff>109904</xdr:rowOff>
    </xdr:from>
    <xdr:to>
      <xdr:col>10</xdr:col>
      <xdr:colOff>561878</xdr:colOff>
      <xdr:row>107</xdr:row>
      <xdr:rowOff>329711</xdr:rowOff>
    </xdr:to>
    <xdr:pic>
      <xdr:nvPicPr>
        <xdr:cNvPr id="118" name="Image 117"/>
        <xdr:cNvPicPr>
          <a:picLocks noChangeAspect="1"/>
        </xdr:cNvPicPr>
      </xdr:nvPicPr>
      <xdr:blipFill>
        <a:blip xmlns:r="http://schemas.openxmlformats.org/officeDocument/2006/relationships" r:embed="rId33"/>
        <a:stretch>
          <a:fillRect/>
        </a:stretch>
      </xdr:blipFill>
      <xdr:spPr>
        <a:xfrm>
          <a:off x="4667250" y="31491116"/>
          <a:ext cx="1682897" cy="219807"/>
        </a:xfrm>
        <a:prstGeom prst="rect">
          <a:avLst/>
        </a:prstGeom>
      </xdr:spPr>
    </xdr:pic>
    <xdr:clientData/>
  </xdr:twoCellAnchor>
  <xdr:twoCellAnchor editAs="oneCell">
    <xdr:from>
      <xdr:col>8</xdr:col>
      <xdr:colOff>43963</xdr:colOff>
      <xdr:row>108</xdr:row>
      <xdr:rowOff>95250</xdr:rowOff>
    </xdr:from>
    <xdr:to>
      <xdr:col>10</xdr:col>
      <xdr:colOff>569213</xdr:colOff>
      <xdr:row>108</xdr:row>
      <xdr:rowOff>315058</xdr:rowOff>
    </xdr:to>
    <xdr:pic>
      <xdr:nvPicPr>
        <xdr:cNvPr id="119" name="Image 118"/>
        <xdr:cNvPicPr>
          <a:picLocks noChangeAspect="1"/>
        </xdr:cNvPicPr>
      </xdr:nvPicPr>
      <xdr:blipFill>
        <a:blip xmlns:r="http://schemas.openxmlformats.org/officeDocument/2006/relationships" r:embed="rId34"/>
        <a:stretch>
          <a:fillRect/>
        </a:stretch>
      </xdr:blipFill>
      <xdr:spPr>
        <a:xfrm>
          <a:off x="4674578" y="31908750"/>
          <a:ext cx="1682904" cy="219808"/>
        </a:xfrm>
        <a:prstGeom prst="rect">
          <a:avLst/>
        </a:prstGeom>
      </xdr:spPr>
    </xdr:pic>
    <xdr:clientData/>
  </xdr:twoCellAnchor>
  <xdr:twoCellAnchor editAs="oneCell">
    <xdr:from>
      <xdr:col>8</xdr:col>
      <xdr:colOff>36636</xdr:colOff>
      <xdr:row>109</xdr:row>
      <xdr:rowOff>73269</xdr:rowOff>
    </xdr:from>
    <xdr:to>
      <xdr:col>10</xdr:col>
      <xdr:colOff>571502</xdr:colOff>
      <xdr:row>109</xdr:row>
      <xdr:rowOff>294333</xdr:rowOff>
    </xdr:to>
    <xdr:pic>
      <xdr:nvPicPr>
        <xdr:cNvPr id="121" name="Image 120"/>
        <xdr:cNvPicPr>
          <a:picLocks noChangeAspect="1"/>
        </xdr:cNvPicPr>
      </xdr:nvPicPr>
      <xdr:blipFill>
        <a:blip xmlns:r="http://schemas.openxmlformats.org/officeDocument/2006/relationships" r:embed="rId17"/>
        <a:stretch>
          <a:fillRect/>
        </a:stretch>
      </xdr:blipFill>
      <xdr:spPr>
        <a:xfrm>
          <a:off x="4667251" y="32319057"/>
          <a:ext cx="1692520" cy="221064"/>
        </a:xfrm>
        <a:prstGeom prst="rect">
          <a:avLst/>
        </a:prstGeom>
      </xdr:spPr>
    </xdr:pic>
    <xdr:clientData/>
  </xdr:twoCellAnchor>
  <xdr:twoCellAnchor editAs="oneCell">
    <xdr:from>
      <xdr:col>8</xdr:col>
      <xdr:colOff>43963</xdr:colOff>
      <xdr:row>110</xdr:row>
      <xdr:rowOff>95250</xdr:rowOff>
    </xdr:from>
    <xdr:to>
      <xdr:col>10</xdr:col>
      <xdr:colOff>569213</xdr:colOff>
      <xdr:row>110</xdr:row>
      <xdr:rowOff>315058</xdr:rowOff>
    </xdr:to>
    <xdr:pic>
      <xdr:nvPicPr>
        <xdr:cNvPr id="123" name="Image 122"/>
        <xdr:cNvPicPr>
          <a:picLocks noChangeAspect="1"/>
        </xdr:cNvPicPr>
      </xdr:nvPicPr>
      <xdr:blipFill>
        <a:blip xmlns:r="http://schemas.openxmlformats.org/officeDocument/2006/relationships" r:embed="rId18"/>
        <a:stretch>
          <a:fillRect/>
        </a:stretch>
      </xdr:blipFill>
      <xdr:spPr>
        <a:xfrm>
          <a:off x="4674578" y="32773327"/>
          <a:ext cx="1682904" cy="219808"/>
        </a:xfrm>
        <a:prstGeom prst="rect">
          <a:avLst/>
        </a:prstGeom>
      </xdr:spPr>
    </xdr:pic>
    <xdr:clientData/>
  </xdr:twoCellAnchor>
  <xdr:twoCellAnchor editAs="oneCell">
    <xdr:from>
      <xdr:col>8</xdr:col>
      <xdr:colOff>51290</xdr:colOff>
      <xdr:row>111</xdr:row>
      <xdr:rowOff>87923</xdr:rowOff>
    </xdr:from>
    <xdr:to>
      <xdr:col>10</xdr:col>
      <xdr:colOff>571502</xdr:colOff>
      <xdr:row>111</xdr:row>
      <xdr:rowOff>307073</xdr:rowOff>
    </xdr:to>
    <xdr:pic>
      <xdr:nvPicPr>
        <xdr:cNvPr id="124" name="Image 123"/>
        <xdr:cNvPicPr>
          <a:picLocks noChangeAspect="1"/>
        </xdr:cNvPicPr>
      </xdr:nvPicPr>
      <xdr:blipFill>
        <a:blip xmlns:r="http://schemas.openxmlformats.org/officeDocument/2006/relationships" r:embed="rId35"/>
        <a:stretch>
          <a:fillRect/>
        </a:stretch>
      </xdr:blipFill>
      <xdr:spPr>
        <a:xfrm>
          <a:off x="4681905" y="33198288"/>
          <a:ext cx="1677866" cy="219150"/>
        </a:xfrm>
        <a:prstGeom prst="rect">
          <a:avLst/>
        </a:prstGeom>
      </xdr:spPr>
    </xdr:pic>
    <xdr:clientData/>
  </xdr:twoCellAnchor>
  <xdr:twoCellAnchor editAs="oneCell">
    <xdr:from>
      <xdr:col>8</xdr:col>
      <xdr:colOff>51288</xdr:colOff>
      <xdr:row>112</xdr:row>
      <xdr:rowOff>87923</xdr:rowOff>
    </xdr:from>
    <xdr:to>
      <xdr:col>10</xdr:col>
      <xdr:colOff>564173</xdr:colOff>
      <xdr:row>112</xdr:row>
      <xdr:rowOff>306116</xdr:rowOff>
    </xdr:to>
    <xdr:pic>
      <xdr:nvPicPr>
        <xdr:cNvPr id="125" name="Image 124"/>
        <xdr:cNvPicPr>
          <a:picLocks noChangeAspect="1"/>
        </xdr:cNvPicPr>
      </xdr:nvPicPr>
      <xdr:blipFill>
        <a:blip xmlns:r="http://schemas.openxmlformats.org/officeDocument/2006/relationships" r:embed="rId36"/>
        <a:stretch>
          <a:fillRect/>
        </a:stretch>
      </xdr:blipFill>
      <xdr:spPr>
        <a:xfrm>
          <a:off x="4681903" y="33630577"/>
          <a:ext cx="1670539" cy="218193"/>
        </a:xfrm>
        <a:prstGeom prst="rect">
          <a:avLst/>
        </a:prstGeom>
      </xdr:spPr>
    </xdr:pic>
    <xdr:clientData/>
  </xdr:twoCellAnchor>
  <xdr:twoCellAnchor editAs="oneCell">
    <xdr:from>
      <xdr:col>8</xdr:col>
      <xdr:colOff>51290</xdr:colOff>
      <xdr:row>113</xdr:row>
      <xdr:rowOff>80596</xdr:rowOff>
    </xdr:from>
    <xdr:to>
      <xdr:col>10</xdr:col>
      <xdr:colOff>571502</xdr:colOff>
      <xdr:row>113</xdr:row>
      <xdr:rowOff>299746</xdr:rowOff>
    </xdr:to>
    <xdr:pic>
      <xdr:nvPicPr>
        <xdr:cNvPr id="126" name="Image 125"/>
        <xdr:cNvPicPr>
          <a:picLocks noChangeAspect="1"/>
        </xdr:cNvPicPr>
      </xdr:nvPicPr>
      <xdr:blipFill>
        <a:blip xmlns:r="http://schemas.openxmlformats.org/officeDocument/2006/relationships" r:embed="rId37"/>
        <a:stretch>
          <a:fillRect/>
        </a:stretch>
      </xdr:blipFill>
      <xdr:spPr>
        <a:xfrm>
          <a:off x="4681905" y="34055538"/>
          <a:ext cx="1677866" cy="219150"/>
        </a:xfrm>
        <a:prstGeom prst="rect">
          <a:avLst/>
        </a:prstGeom>
      </xdr:spPr>
    </xdr:pic>
    <xdr:clientData/>
  </xdr:twoCellAnchor>
  <xdr:twoCellAnchor editAs="oneCell">
    <xdr:from>
      <xdr:col>8</xdr:col>
      <xdr:colOff>51288</xdr:colOff>
      <xdr:row>114</xdr:row>
      <xdr:rowOff>95250</xdr:rowOff>
    </xdr:from>
    <xdr:to>
      <xdr:col>10</xdr:col>
      <xdr:colOff>564173</xdr:colOff>
      <xdr:row>114</xdr:row>
      <xdr:rowOff>313443</xdr:rowOff>
    </xdr:to>
    <xdr:pic>
      <xdr:nvPicPr>
        <xdr:cNvPr id="127" name="Image 126"/>
        <xdr:cNvPicPr>
          <a:picLocks noChangeAspect="1"/>
        </xdr:cNvPicPr>
      </xdr:nvPicPr>
      <xdr:blipFill>
        <a:blip xmlns:r="http://schemas.openxmlformats.org/officeDocument/2006/relationships" r:embed="rId38"/>
        <a:stretch>
          <a:fillRect/>
        </a:stretch>
      </xdr:blipFill>
      <xdr:spPr>
        <a:xfrm>
          <a:off x="4681903" y="34502481"/>
          <a:ext cx="1670539" cy="218193"/>
        </a:xfrm>
        <a:prstGeom prst="rect">
          <a:avLst/>
        </a:prstGeom>
      </xdr:spPr>
    </xdr:pic>
    <xdr:clientData/>
  </xdr:twoCellAnchor>
  <xdr:twoCellAnchor editAs="oneCell">
    <xdr:from>
      <xdr:col>8</xdr:col>
      <xdr:colOff>36634</xdr:colOff>
      <xdr:row>119</xdr:row>
      <xdr:rowOff>117231</xdr:rowOff>
    </xdr:from>
    <xdr:to>
      <xdr:col>10</xdr:col>
      <xdr:colOff>564173</xdr:colOff>
      <xdr:row>119</xdr:row>
      <xdr:rowOff>337338</xdr:rowOff>
    </xdr:to>
    <xdr:pic>
      <xdr:nvPicPr>
        <xdr:cNvPr id="128" name="Image 127"/>
        <xdr:cNvPicPr>
          <a:picLocks noChangeAspect="1"/>
        </xdr:cNvPicPr>
      </xdr:nvPicPr>
      <xdr:blipFill>
        <a:blip xmlns:r="http://schemas.openxmlformats.org/officeDocument/2006/relationships" r:embed="rId39"/>
        <a:stretch>
          <a:fillRect/>
        </a:stretch>
      </xdr:blipFill>
      <xdr:spPr>
        <a:xfrm>
          <a:off x="4667249" y="35726077"/>
          <a:ext cx="1685193" cy="220107"/>
        </a:xfrm>
        <a:prstGeom prst="rect">
          <a:avLst/>
        </a:prstGeom>
      </xdr:spPr>
    </xdr:pic>
    <xdr:clientData/>
  </xdr:twoCellAnchor>
  <xdr:twoCellAnchor editAs="oneCell">
    <xdr:from>
      <xdr:col>8</xdr:col>
      <xdr:colOff>65944</xdr:colOff>
      <xdr:row>120</xdr:row>
      <xdr:rowOff>139212</xdr:rowOff>
    </xdr:from>
    <xdr:to>
      <xdr:col>10</xdr:col>
      <xdr:colOff>571502</xdr:colOff>
      <xdr:row>120</xdr:row>
      <xdr:rowOff>356448</xdr:rowOff>
    </xdr:to>
    <xdr:pic>
      <xdr:nvPicPr>
        <xdr:cNvPr id="130" name="Image 129"/>
        <xdr:cNvPicPr>
          <a:picLocks noChangeAspect="1"/>
        </xdr:cNvPicPr>
      </xdr:nvPicPr>
      <xdr:blipFill>
        <a:blip xmlns:r="http://schemas.openxmlformats.org/officeDocument/2006/relationships" r:embed="rId40"/>
        <a:stretch>
          <a:fillRect/>
        </a:stretch>
      </xdr:blipFill>
      <xdr:spPr>
        <a:xfrm>
          <a:off x="4696559" y="36180347"/>
          <a:ext cx="1663212" cy="217236"/>
        </a:xfrm>
        <a:prstGeom prst="rect">
          <a:avLst/>
        </a:prstGeom>
      </xdr:spPr>
    </xdr:pic>
    <xdr:clientData/>
  </xdr:twoCellAnchor>
  <xdr:twoCellAnchor editAs="oneCell">
    <xdr:from>
      <xdr:col>8</xdr:col>
      <xdr:colOff>51290</xdr:colOff>
      <xdr:row>121</xdr:row>
      <xdr:rowOff>109904</xdr:rowOff>
    </xdr:from>
    <xdr:to>
      <xdr:col>10</xdr:col>
      <xdr:colOff>571502</xdr:colOff>
      <xdr:row>122</xdr:row>
      <xdr:rowOff>116573</xdr:rowOff>
    </xdr:to>
    <xdr:pic>
      <xdr:nvPicPr>
        <xdr:cNvPr id="131" name="Image 130"/>
        <xdr:cNvPicPr>
          <a:picLocks noChangeAspect="1"/>
        </xdr:cNvPicPr>
      </xdr:nvPicPr>
      <xdr:blipFill>
        <a:blip xmlns:r="http://schemas.openxmlformats.org/officeDocument/2006/relationships" r:embed="rId41"/>
        <a:stretch>
          <a:fillRect/>
        </a:stretch>
      </xdr:blipFill>
      <xdr:spPr>
        <a:xfrm>
          <a:off x="4681905" y="36583327"/>
          <a:ext cx="1677866" cy="219150"/>
        </a:xfrm>
        <a:prstGeom prst="rect">
          <a:avLst/>
        </a:prstGeom>
      </xdr:spPr>
    </xdr:pic>
    <xdr:clientData/>
  </xdr:twoCellAnchor>
  <xdr:twoCellAnchor editAs="oneCell">
    <xdr:from>
      <xdr:col>8</xdr:col>
      <xdr:colOff>36636</xdr:colOff>
      <xdr:row>123</xdr:row>
      <xdr:rowOff>117231</xdr:rowOff>
    </xdr:from>
    <xdr:to>
      <xdr:col>10</xdr:col>
      <xdr:colOff>571502</xdr:colOff>
      <xdr:row>124</xdr:row>
      <xdr:rowOff>125815</xdr:rowOff>
    </xdr:to>
    <xdr:pic>
      <xdr:nvPicPr>
        <xdr:cNvPr id="132" name="Image 131"/>
        <xdr:cNvPicPr>
          <a:picLocks noChangeAspect="1"/>
        </xdr:cNvPicPr>
      </xdr:nvPicPr>
      <xdr:blipFill>
        <a:blip xmlns:r="http://schemas.openxmlformats.org/officeDocument/2006/relationships" r:embed="rId42"/>
        <a:stretch>
          <a:fillRect/>
        </a:stretch>
      </xdr:blipFill>
      <xdr:spPr>
        <a:xfrm>
          <a:off x="4667251" y="37015616"/>
          <a:ext cx="1692520" cy="221064"/>
        </a:xfrm>
        <a:prstGeom prst="rect">
          <a:avLst/>
        </a:prstGeom>
      </xdr:spPr>
    </xdr:pic>
    <xdr:clientData/>
  </xdr:twoCellAnchor>
  <xdr:twoCellAnchor editAs="oneCell">
    <xdr:from>
      <xdr:col>8</xdr:col>
      <xdr:colOff>36634</xdr:colOff>
      <xdr:row>128</xdr:row>
      <xdr:rowOff>73269</xdr:rowOff>
    </xdr:from>
    <xdr:to>
      <xdr:col>10</xdr:col>
      <xdr:colOff>560926</xdr:colOff>
      <xdr:row>128</xdr:row>
      <xdr:rowOff>293077</xdr:rowOff>
    </xdr:to>
    <xdr:pic>
      <xdr:nvPicPr>
        <xdr:cNvPr id="66" name="Image 65"/>
        <xdr:cNvPicPr>
          <a:picLocks noChangeAspect="1"/>
        </xdr:cNvPicPr>
      </xdr:nvPicPr>
      <xdr:blipFill>
        <a:blip xmlns:r="http://schemas.openxmlformats.org/officeDocument/2006/relationships" r:embed="rId43"/>
        <a:stretch>
          <a:fillRect/>
        </a:stretch>
      </xdr:blipFill>
      <xdr:spPr>
        <a:xfrm>
          <a:off x="4667249" y="38180596"/>
          <a:ext cx="1681946" cy="219808"/>
        </a:xfrm>
        <a:prstGeom prst="rect">
          <a:avLst/>
        </a:prstGeom>
      </xdr:spPr>
    </xdr:pic>
    <xdr:clientData/>
  </xdr:twoCellAnchor>
  <xdr:twoCellAnchor editAs="oneCell">
    <xdr:from>
      <xdr:col>8</xdr:col>
      <xdr:colOff>43962</xdr:colOff>
      <xdr:row>129</xdr:row>
      <xdr:rowOff>131886</xdr:rowOff>
    </xdr:from>
    <xdr:to>
      <xdr:col>10</xdr:col>
      <xdr:colOff>571500</xdr:colOff>
      <xdr:row>129</xdr:row>
      <xdr:rowOff>352118</xdr:rowOff>
    </xdr:to>
    <xdr:pic>
      <xdr:nvPicPr>
        <xdr:cNvPr id="68" name="Image 67"/>
        <xdr:cNvPicPr>
          <a:picLocks noChangeAspect="1"/>
        </xdr:cNvPicPr>
      </xdr:nvPicPr>
      <xdr:blipFill>
        <a:blip xmlns:r="http://schemas.openxmlformats.org/officeDocument/2006/relationships" r:embed="rId44"/>
        <a:stretch>
          <a:fillRect/>
        </a:stretch>
      </xdr:blipFill>
      <xdr:spPr>
        <a:xfrm>
          <a:off x="4674577" y="38671501"/>
          <a:ext cx="1685192" cy="220232"/>
        </a:xfrm>
        <a:prstGeom prst="rect">
          <a:avLst/>
        </a:prstGeom>
      </xdr:spPr>
    </xdr:pic>
    <xdr:clientData/>
  </xdr:twoCellAnchor>
  <xdr:twoCellAnchor editAs="oneCell">
    <xdr:from>
      <xdr:col>8</xdr:col>
      <xdr:colOff>14654</xdr:colOff>
      <xdr:row>130</xdr:row>
      <xdr:rowOff>139211</xdr:rowOff>
    </xdr:from>
    <xdr:to>
      <xdr:col>10</xdr:col>
      <xdr:colOff>527539</xdr:colOff>
      <xdr:row>130</xdr:row>
      <xdr:rowOff>357404</xdr:rowOff>
    </xdr:to>
    <xdr:pic>
      <xdr:nvPicPr>
        <xdr:cNvPr id="6" name="Image 5"/>
        <xdr:cNvPicPr>
          <a:picLocks noChangeAspect="1"/>
        </xdr:cNvPicPr>
      </xdr:nvPicPr>
      <xdr:blipFill>
        <a:blip xmlns:r="http://schemas.openxmlformats.org/officeDocument/2006/relationships" r:embed="rId15"/>
        <a:stretch>
          <a:fillRect/>
        </a:stretch>
      </xdr:blipFill>
      <xdr:spPr>
        <a:xfrm>
          <a:off x="4645269" y="39111115"/>
          <a:ext cx="1670539" cy="218193"/>
        </a:xfrm>
        <a:prstGeom prst="rect">
          <a:avLst/>
        </a:prstGeom>
      </xdr:spPr>
    </xdr:pic>
    <xdr:clientData/>
  </xdr:twoCellAnchor>
  <xdr:twoCellAnchor editAs="oneCell">
    <xdr:from>
      <xdr:col>8</xdr:col>
      <xdr:colOff>51289</xdr:colOff>
      <xdr:row>131</xdr:row>
      <xdr:rowOff>117230</xdr:rowOff>
    </xdr:from>
    <xdr:to>
      <xdr:col>10</xdr:col>
      <xdr:colOff>564174</xdr:colOff>
      <xdr:row>131</xdr:row>
      <xdr:rowOff>335423</xdr:rowOff>
    </xdr:to>
    <xdr:pic>
      <xdr:nvPicPr>
        <xdr:cNvPr id="10" name="Image 9"/>
        <xdr:cNvPicPr>
          <a:picLocks noChangeAspect="1"/>
        </xdr:cNvPicPr>
      </xdr:nvPicPr>
      <xdr:blipFill>
        <a:blip xmlns:r="http://schemas.openxmlformats.org/officeDocument/2006/relationships" r:embed="rId45"/>
        <a:stretch>
          <a:fillRect/>
        </a:stretch>
      </xdr:blipFill>
      <xdr:spPr>
        <a:xfrm>
          <a:off x="4681904" y="39521422"/>
          <a:ext cx="1670539" cy="218193"/>
        </a:xfrm>
        <a:prstGeom prst="rect">
          <a:avLst/>
        </a:prstGeom>
      </xdr:spPr>
    </xdr:pic>
    <xdr:clientData/>
  </xdr:twoCellAnchor>
  <xdr:twoCellAnchor editAs="oneCell">
    <xdr:from>
      <xdr:col>8</xdr:col>
      <xdr:colOff>21981</xdr:colOff>
      <xdr:row>132</xdr:row>
      <xdr:rowOff>124558</xdr:rowOff>
    </xdr:from>
    <xdr:to>
      <xdr:col>10</xdr:col>
      <xdr:colOff>549520</xdr:colOff>
      <xdr:row>132</xdr:row>
      <xdr:rowOff>344665</xdr:rowOff>
    </xdr:to>
    <xdr:pic>
      <xdr:nvPicPr>
        <xdr:cNvPr id="12" name="Image 11"/>
        <xdr:cNvPicPr>
          <a:picLocks noChangeAspect="1"/>
        </xdr:cNvPicPr>
      </xdr:nvPicPr>
      <xdr:blipFill>
        <a:blip xmlns:r="http://schemas.openxmlformats.org/officeDocument/2006/relationships" r:embed="rId46"/>
        <a:stretch>
          <a:fillRect/>
        </a:stretch>
      </xdr:blipFill>
      <xdr:spPr>
        <a:xfrm>
          <a:off x="4652596" y="39961039"/>
          <a:ext cx="1685193" cy="220107"/>
        </a:xfrm>
        <a:prstGeom prst="rect">
          <a:avLst/>
        </a:prstGeom>
      </xdr:spPr>
    </xdr:pic>
    <xdr:clientData/>
  </xdr:twoCellAnchor>
  <xdr:twoCellAnchor editAs="oneCell">
    <xdr:from>
      <xdr:col>8</xdr:col>
      <xdr:colOff>43962</xdr:colOff>
      <xdr:row>133</xdr:row>
      <xdr:rowOff>95249</xdr:rowOff>
    </xdr:from>
    <xdr:to>
      <xdr:col>10</xdr:col>
      <xdr:colOff>556847</xdr:colOff>
      <xdr:row>134</xdr:row>
      <xdr:rowOff>100961</xdr:rowOff>
    </xdr:to>
    <xdr:pic>
      <xdr:nvPicPr>
        <xdr:cNvPr id="14" name="Image 13"/>
        <xdr:cNvPicPr>
          <a:picLocks noChangeAspect="1"/>
        </xdr:cNvPicPr>
      </xdr:nvPicPr>
      <xdr:blipFill>
        <a:blip xmlns:r="http://schemas.openxmlformats.org/officeDocument/2006/relationships" r:embed="rId47"/>
        <a:stretch>
          <a:fillRect/>
        </a:stretch>
      </xdr:blipFill>
      <xdr:spPr>
        <a:xfrm>
          <a:off x="4674577" y="40371345"/>
          <a:ext cx="1670539" cy="218193"/>
        </a:xfrm>
        <a:prstGeom prst="rect">
          <a:avLst/>
        </a:prstGeom>
      </xdr:spPr>
    </xdr:pic>
    <xdr:clientData/>
  </xdr:twoCellAnchor>
  <xdr:twoCellAnchor editAs="oneCell">
    <xdr:from>
      <xdr:col>8</xdr:col>
      <xdr:colOff>58615</xdr:colOff>
      <xdr:row>135</xdr:row>
      <xdr:rowOff>95250</xdr:rowOff>
    </xdr:from>
    <xdr:to>
      <xdr:col>10</xdr:col>
      <xdr:colOff>571500</xdr:colOff>
      <xdr:row>135</xdr:row>
      <xdr:rowOff>313443</xdr:rowOff>
    </xdr:to>
    <xdr:pic>
      <xdr:nvPicPr>
        <xdr:cNvPr id="16" name="Image 15"/>
        <xdr:cNvPicPr>
          <a:picLocks noChangeAspect="1"/>
        </xdr:cNvPicPr>
      </xdr:nvPicPr>
      <xdr:blipFill>
        <a:blip xmlns:r="http://schemas.openxmlformats.org/officeDocument/2006/relationships" r:embed="rId48"/>
        <a:stretch>
          <a:fillRect/>
        </a:stretch>
      </xdr:blipFill>
      <xdr:spPr>
        <a:xfrm>
          <a:off x="4689230" y="40796308"/>
          <a:ext cx="1670539" cy="218193"/>
        </a:xfrm>
        <a:prstGeom prst="rect">
          <a:avLst/>
        </a:prstGeom>
      </xdr:spPr>
    </xdr:pic>
    <xdr:clientData/>
  </xdr:twoCellAnchor>
  <xdr:twoCellAnchor editAs="oneCell">
    <xdr:from>
      <xdr:col>8</xdr:col>
      <xdr:colOff>36635</xdr:colOff>
      <xdr:row>136</xdr:row>
      <xdr:rowOff>95250</xdr:rowOff>
    </xdr:from>
    <xdr:to>
      <xdr:col>10</xdr:col>
      <xdr:colOff>571501</xdr:colOff>
      <xdr:row>136</xdr:row>
      <xdr:rowOff>316314</xdr:rowOff>
    </xdr:to>
    <xdr:pic>
      <xdr:nvPicPr>
        <xdr:cNvPr id="18" name="Image 17"/>
        <xdr:cNvPicPr>
          <a:picLocks noChangeAspect="1"/>
        </xdr:cNvPicPr>
      </xdr:nvPicPr>
      <xdr:blipFill>
        <a:blip xmlns:r="http://schemas.openxmlformats.org/officeDocument/2006/relationships" r:embed="rId49"/>
        <a:stretch>
          <a:fillRect/>
        </a:stretch>
      </xdr:blipFill>
      <xdr:spPr>
        <a:xfrm>
          <a:off x="4667250" y="41235923"/>
          <a:ext cx="1692520" cy="221064"/>
        </a:xfrm>
        <a:prstGeom prst="rect">
          <a:avLst/>
        </a:prstGeom>
      </xdr:spPr>
    </xdr:pic>
    <xdr:clientData/>
  </xdr:twoCellAnchor>
  <xdr:twoCellAnchor editAs="oneCell">
    <xdr:from>
      <xdr:col>8</xdr:col>
      <xdr:colOff>36636</xdr:colOff>
      <xdr:row>137</xdr:row>
      <xdr:rowOff>102578</xdr:rowOff>
    </xdr:from>
    <xdr:to>
      <xdr:col>10</xdr:col>
      <xdr:colOff>561883</xdr:colOff>
      <xdr:row>137</xdr:row>
      <xdr:rowOff>322385</xdr:rowOff>
    </xdr:to>
    <xdr:pic>
      <xdr:nvPicPr>
        <xdr:cNvPr id="20" name="Image 19"/>
        <xdr:cNvPicPr>
          <a:picLocks noChangeAspect="1"/>
        </xdr:cNvPicPr>
      </xdr:nvPicPr>
      <xdr:blipFill>
        <a:blip xmlns:r="http://schemas.openxmlformats.org/officeDocument/2006/relationships" r:embed="rId50"/>
        <a:stretch>
          <a:fillRect/>
        </a:stretch>
      </xdr:blipFill>
      <xdr:spPr>
        <a:xfrm>
          <a:off x="4667251" y="41682866"/>
          <a:ext cx="1682901" cy="2198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6569</xdr:colOff>
      <xdr:row>0</xdr:row>
      <xdr:rowOff>0</xdr:rowOff>
    </xdr:from>
    <xdr:to>
      <xdr:col>1</xdr:col>
      <xdr:colOff>311236</xdr:colOff>
      <xdr:row>5</xdr:row>
      <xdr:rowOff>164423</xdr:rowOff>
    </xdr:to>
    <xdr:pic>
      <xdr:nvPicPr>
        <xdr:cNvPr id="2" name="Image 1"/>
        <xdr:cNvPicPr>
          <a:picLocks noChangeAspect="1"/>
        </xdr:cNvPicPr>
      </xdr:nvPicPr>
      <xdr:blipFill>
        <a:blip xmlns:r="http://schemas.openxmlformats.org/officeDocument/2006/relationships" r:embed="rId1"/>
        <a:stretch>
          <a:fillRect/>
        </a:stretch>
      </xdr:blipFill>
      <xdr:spPr>
        <a:xfrm>
          <a:off x="6569" y="0"/>
          <a:ext cx="1066667" cy="1038095"/>
        </a:xfrm>
        <a:prstGeom prst="rect">
          <a:avLst/>
        </a:prstGeom>
      </xdr:spPr>
    </xdr:pic>
    <xdr:clientData/>
  </xdr:twoCellAnchor>
  <xdr:oneCellAnchor>
    <xdr:from>
      <xdr:col>0</xdr:col>
      <xdr:colOff>13138</xdr:colOff>
      <xdr:row>40</xdr:row>
      <xdr:rowOff>19707</xdr:rowOff>
    </xdr:from>
    <xdr:ext cx="1066667" cy="1038095"/>
    <xdr:pic>
      <xdr:nvPicPr>
        <xdr:cNvPr id="39" name="Image 38"/>
        <xdr:cNvPicPr>
          <a:picLocks noChangeAspect="1"/>
        </xdr:cNvPicPr>
      </xdr:nvPicPr>
      <xdr:blipFill>
        <a:blip xmlns:r="http://schemas.openxmlformats.org/officeDocument/2006/relationships" r:embed="rId1"/>
        <a:stretch>
          <a:fillRect/>
        </a:stretch>
      </xdr:blipFill>
      <xdr:spPr>
        <a:xfrm>
          <a:off x="13138" y="9643241"/>
          <a:ext cx="1066667" cy="1038095"/>
        </a:xfrm>
        <a:prstGeom prst="rect">
          <a:avLst/>
        </a:prstGeom>
      </xdr:spPr>
    </xdr:pic>
    <xdr:clientData/>
  </xdr:oneCellAnchor>
  <xdr:oneCellAnchor>
    <xdr:from>
      <xdr:col>0</xdr:col>
      <xdr:colOff>13138</xdr:colOff>
      <xdr:row>80</xdr:row>
      <xdr:rowOff>13137</xdr:rowOff>
    </xdr:from>
    <xdr:ext cx="1066667" cy="1038095"/>
    <xdr:pic>
      <xdr:nvPicPr>
        <xdr:cNvPr id="41" name="Image 40"/>
        <xdr:cNvPicPr>
          <a:picLocks noChangeAspect="1"/>
        </xdr:cNvPicPr>
      </xdr:nvPicPr>
      <xdr:blipFill>
        <a:blip xmlns:r="http://schemas.openxmlformats.org/officeDocument/2006/relationships" r:embed="rId1"/>
        <a:stretch>
          <a:fillRect/>
        </a:stretch>
      </xdr:blipFill>
      <xdr:spPr>
        <a:xfrm>
          <a:off x="13138" y="19542671"/>
          <a:ext cx="1066667" cy="1038095"/>
        </a:xfrm>
        <a:prstGeom prst="rect">
          <a:avLst/>
        </a:prstGeom>
      </xdr:spPr>
    </xdr:pic>
    <xdr:clientData/>
  </xdr:oneCellAnchor>
  <xdr:oneCellAnchor>
    <xdr:from>
      <xdr:col>0</xdr:col>
      <xdr:colOff>19707</xdr:colOff>
      <xdr:row>120</xdr:row>
      <xdr:rowOff>6569</xdr:rowOff>
    </xdr:from>
    <xdr:ext cx="1066667" cy="1038095"/>
    <xdr:pic>
      <xdr:nvPicPr>
        <xdr:cNvPr id="45" name="Image 44"/>
        <xdr:cNvPicPr>
          <a:picLocks noChangeAspect="1"/>
        </xdr:cNvPicPr>
      </xdr:nvPicPr>
      <xdr:blipFill>
        <a:blip xmlns:r="http://schemas.openxmlformats.org/officeDocument/2006/relationships" r:embed="rId1"/>
        <a:stretch>
          <a:fillRect/>
        </a:stretch>
      </xdr:blipFill>
      <xdr:spPr>
        <a:xfrm>
          <a:off x="19707" y="29494655"/>
          <a:ext cx="1066667" cy="1038095"/>
        </a:xfrm>
        <a:prstGeom prst="rect">
          <a:avLst/>
        </a:prstGeom>
      </xdr:spPr>
    </xdr:pic>
    <xdr:clientData/>
  </xdr:oneCellAnchor>
  <xdr:oneCellAnchor>
    <xdr:from>
      <xdr:col>0</xdr:col>
      <xdr:colOff>19707</xdr:colOff>
      <xdr:row>160</xdr:row>
      <xdr:rowOff>6569</xdr:rowOff>
    </xdr:from>
    <xdr:ext cx="1066667" cy="1038095"/>
    <xdr:pic>
      <xdr:nvPicPr>
        <xdr:cNvPr id="48" name="Image 47"/>
        <xdr:cNvPicPr>
          <a:picLocks noChangeAspect="1"/>
        </xdr:cNvPicPr>
      </xdr:nvPicPr>
      <xdr:blipFill>
        <a:blip xmlns:r="http://schemas.openxmlformats.org/officeDocument/2006/relationships" r:embed="rId1"/>
        <a:stretch>
          <a:fillRect/>
        </a:stretch>
      </xdr:blipFill>
      <xdr:spPr>
        <a:xfrm>
          <a:off x="19707" y="39400655"/>
          <a:ext cx="1066667" cy="1038095"/>
        </a:xfrm>
        <a:prstGeom prst="rect">
          <a:avLst/>
        </a:prstGeom>
      </xdr:spPr>
    </xdr:pic>
    <xdr:clientData/>
  </xdr:oneCellAnchor>
  <xdr:oneCellAnchor>
    <xdr:from>
      <xdr:col>0</xdr:col>
      <xdr:colOff>19707</xdr:colOff>
      <xdr:row>200</xdr:row>
      <xdr:rowOff>6569</xdr:rowOff>
    </xdr:from>
    <xdr:ext cx="1066667" cy="1038095"/>
    <xdr:pic>
      <xdr:nvPicPr>
        <xdr:cNvPr id="52" name="Image 51"/>
        <xdr:cNvPicPr>
          <a:picLocks noChangeAspect="1"/>
        </xdr:cNvPicPr>
      </xdr:nvPicPr>
      <xdr:blipFill>
        <a:blip xmlns:r="http://schemas.openxmlformats.org/officeDocument/2006/relationships" r:embed="rId1"/>
        <a:stretch>
          <a:fillRect/>
        </a:stretch>
      </xdr:blipFill>
      <xdr:spPr>
        <a:xfrm>
          <a:off x="19707" y="49254103"/>
          <a:ext cx="1066667" cy="1038095"/>
        </a:xfrm>
        <a:prstGeom prst="rect">
          <a:avLst/>
        </a:prstGeom>
      </xdr:spPr>
    </xdr:pic>
    <xdr:clientData/>
  </xdr:oneCellAnchor>
  <xdr:oneCellAnchor>
    <xdr:from>
      <xdr:col>0</xdr:col>
      <xdr:colOff>6569</xdr:colOff>
      <xdr:row>240</xdr:row>
      <xdr:rowOff>13138</xdr:rowOff>
    </xdr:from>
    <xdr:ext cx="1066667" cy="1038095"/>
    <xdr:pic>
      <xdr:nvPicPr>
        <xdr:cNvPr id="55" name="Image 54"/>
        <xdr:cNvPicPr>
          <a:picLocks noChangeAspect="1"/>
        </xdr:cNvPicPr>
      </xdr:nvPicPr>
      <xdr:blipFill>
        <a:blip xmlns:r="http://schemas.openxmlformats.org/officeDocument/2006/relationships" r:embed="rId1"/>
        <a:stretch>
          <a:fillRect/>
        </a:stretch>
      </xdr:blipFill>
      <xdr:spPr>
        <a:xfrm>
          <a:off x="6569" y="58917052"/>
          <a:ext cx="1066667" cy="1038095"/>
        </a:xfrm>
        <a:prstGeom prst="rect">
          <a:avLst/>
        </a:prstGeom>
      </xdr:spPr>
    </xdr:pic>
    <xdr:clientData/>
  </xdr:oneCellAnchor>
  <xdr:oneCellAnchor>
    <xdr:from>
      <xdr:col>0</xdr:col>
      <xdr:colOff>26276</xdr:colOff>
      <xdr:row>280</xdr:row>
      <xdr:rowOff>13138</xdr:rowOff>
    </xdr:from>
    <xdr:ext cx="1066667" cy="1038095"/>
    <xdr:pic>
      <xdr:nvPicPr>
        <xdr:cNvPr id="56" name="Image 55"/>
        <xdr:cNvPicPr>
          <a:picLocks noChangeAspect="1"/>
        </xdr:cNvPicPr>
      </xdr:nvPicPr>
      <xdr:blipFill>
        <a:blip xmlns:r="http://schemas.openxmlformats.org/officeDocument/2006/relationships" r:embed="rId1"/>
        <a:stretch>
          <a:fillRect/>
        </a:stretch>
      </xdr:blipFill>
      <xdr:spPr>
        <a:xfrm>
          <a:off x="26276" y="69072672"/>
          <a:ext cx="1066667" cy="1038095"/>
        </a:xfrm>
        <a:prstGeom prst="rect">
          <a:avLst/>
        </a:prstGeom>
      </xdr:spPr>
    </xdr:pic>
    <xdr:clientData/>
  </xdr:oneCellAnchor>
  <xdr:oneCellAnchor>
    <xdr:from>
      <xdr:col>0</xdr:col>
      <xdr:colOff>19707</xdr:colOff>
      <xdr:row>320</xdr:row>
      <xdr:rowOff>13138</xdr:rowOff>
    </xdr:from>
    <xdr:ext cx="1066667" cy="1038095"/>
    <xdr:pic>
      <xdr:nvPicPr>
        <xdr:cNvPr id="57" name="Image 56"/>
        <xdr:cNvPicPr>
          <a:picLocks noChangeAspect="1"/>
        </xdr:cNvPicPr>
      </xdr:nvPicPr>
      <xdr:blipFill>
        <a:blip xmlns:r="http://schemas.openxmlformats.org/officeDocument/2006/relationships" r:embed="rId1"/>
        <a:stretch>
          <a:fillRect/>
        </a:stretch>
      </xdr:blipFill>
      <xdr:spPr>
        <a:xfrm>
          <a:off x="19707" y="78729052"/>
          <a:ext cx="1066667" cy="1038095"/>
        </a:xfrm>
        <a:prstGeom prst="rect">
          <a:avLst/>
        </a:prstGeom>
      </xdr:spPr>
    </xdr:pic>
    <xdr:clientData/>
  </xdr:oneCellAnchor>
  <xdr:oneCellAnchor>
    <xdr:from>
      <xdr:col>0</xdr:col>
      <xdr:colOff>6570</xdr:colOff>
      <xdr:row>359</xdr:row>
      <xdr:rowOff>164224</xdr:rowOff>
    </xdr:from>
    <xdr:ext cx="1066667" cy="1038095"/>
    <xdr:pic>
      <xdr:nvPicPr>
        <xdr:cNvPr id="58" name="Image 57"/>
        <xdr:cNvPicPr>
          <a:picLocks noChangeAspect="1"/>
        </xdr:cNvPicPr>
      </xdr:nvPicPr>
      <xdr:blipFill>
        <a:blip xmlns:r="http://schemas.openxmlformats.org/officeDocument/2006/relationships" r:embed="rId1"/>
        <a:stretch>
          <a:fillRect/>
        </a:stretch>
      </xdr:blipFill>
      <xdr:spPr>
        <a:xfrm>
          <a:off x="6570" y="88871534"/>
          <a:ext cx="1066667" cy="1038095"/>
        </a:xfrm>
        <a:prstGeom prst="rect">
          <a:avLst/>
        </a:prstGeom>
      </xdr:spPr>
    </xdr:pic>
    <xdr:clientData/>
  </xdr:oneCellAnchor>
  <xdr:oneCellAnchor>
    <xdr:from>
      <xdr:col>0</xdr:col>
      <xdr:colOff>19707</xdr:colOff>
      <xdr:row>400</xdr:row>
      <xdr:rowOff>0</xdr:rowOff>
    </xdr:from>
    <xdr:ext cx="1066667" cy="1038095"/>
    <xdr:pic>
      <xdr:nvPicPr>
        <xdr:cNvPr id="59" name="Image 58"/>
        <xdr:cNvPicPr>
          <a:picLocks noChangeAspect="1"/>
        </xdr:cNvPicPr>
      </xdr:nvPicPr>
      <xdr:blipFill>
        <a:blip xmlns:r="http://schemas.openxmlformats.org/officeDocument/2006/relationships" r:embed="rId1"/>
        <a:stretch>
          <a:fillRect/>
        </a:stretch>
      </xdr:blipFill>
      <xdr:spPr>
        <a:xfrm>
          <a:off x="19707" y="98527914"/>
          <a:ext cx="1066667" cy="1038095"/>
        </a:xfrm>
        <a:prstGeom prst="rect">
          <a:avLst/>
        </a:prstGeom>
      </xdr:spPr>
    </xdr:pic>
    <xdr:clientData/>
  </xdr:oneCellAnchor>
  <xdr:oneCellAnchor>
    <xdr:from>
      <xdr:col>0</xdr:col>
      <xdr:colOff>13138</xdr:colOff>
      <xdr:row>440</xdr:row>
      <xdr:rowOff>0</xdr:rowOff>
    </xdr:from>
    <xdr:ext cx="1066667" cy="1038095"/>
    <xdr:pic>
      <xdr:nvPicPr>
        <xdr:cNvPr id="60" name="Image 59"/>
        <xdr:cNvPicPr>
          <a:picLocks noChangeAspect="1"/>
        </xdr:cNvPicPr>
      </xdr:nvPicPr>
      <xdr:blipFill>
        <a:blip xmlns:r="http://schemas.openxmlformats.org/officeDocument/2006/relationships" r:embed="rId1"/>
        <a:stretch>
          <a:fillRect/>
        </a:stretch>
      </xdr:blipFill>
      <xdr:spPr>
        <a:xfrm>
          <a:off x="13138" y="108433914"/>
          <a:ext cx="1066667" cy="1038095"/>
        </a:xfrm>
        <a:prstGeom prst="rect">
          <a:avLst/>
        </a:prstGeom>
      </xdr:spPr>
    </xdr:pic>
    <xdr:clientData/>
  </xdr:oneCellAnchor>
  <xdr:oneCellAnchor>
    <xdr:from>
      <xdr:col>0</xdr:col>
      <xdr:colOff>6569</xdr:colOff>
      <xdr:row>480</xdr:row>
      <xdr:rowOff>0</xdr:rowOff>
    </xdr:from>
    <xdr:ext cx="1066667" cy="1038095"/>
    <xdr:pic>
      <xdr:nvPicPr>
        <xdr:cNvPr id="61" name="Image 60"/>
        <xdr:cNvPicPr>
          <a:picLocks noChangeAspect="1"/>
        </xdr:cNvPicPr>
      </xdr:nvPicPr>
      <xdr:blipFill>
        <a:blip xmlns:r="http://schemas.openxmlformats.org/officeDocument/2006/relationships" r:embed="rId1"/>
        <a:stretch>
          <a:fillRect/>
        </a:stretch>
      </xdr:blipFill>
      <xdr:spPr>
        <a:xfrm>
          <a:off x="6569" y="0"/>
          <a:ext cx="1066667" cy="1038095"/>
        </a:xfrm>
        <a:prstGeom prst="rect">
          <a:avLst/>
        </a:prstGeom>
      </xdr:spPr>
    </xdr:pic>
    <xdr:clientData/>
  </xdr:oneCellAnchor>
  <xdr:oneCellAnchor>
    <xdr:from>
      <xdr:col>0</xdr:col>
      <xdr:colOff>13138</xdr:colOff>
      <xdr:row>520</xdr:row>
      <xdr:rowOff>13138</xdr:rowOff>
    </xdr:from>
    <xdr:ext cx="1066667" cy="1038095"/>
    <xdr:pic>
      <xdr:nvPicPr>
        <xdr:cNvPr id="62" name="Image 61"/>
        <xdr:cNvPicPr>
          <a:picLocks noChangeAspect="1"/>
        </xdr:cNvPicPr>
      </xdr:nvPicPr>
      <xdr:blipFill>
        <a:blip xmlns:r="http://schemas.openxmlformats.org/officeDocument/2006/relationships" r:embed="rId1"/>
        <a:stretch>
          <a:fillRect/>
        </a:stretch>
      </xdr:blipFill>
      <xdr:spPr>
        <a:xfrm>
          <a:off x="13138" y="128259052"/>
          <a:ext cx="1066667" cy="1038095"/>
        </a:xfrm>
        <a:prstGeom prst="rect">
          <a:avLst/>
        </a:prstGeom>
      </xdr:spPr>
    </xdr:pic>
    <xdr:clientData/>
  </xdr:oneCellAnchor>
  <xdr:oneCellAnchor>
    <xdr:from>
      <xdr:col>0</xdr:col>
      <xdr:colOff>26276</xdr:colOff>
      <xdr:row>560</xdr:row>
      <xdr:rowOff>6569</xdr:rowOff>
    </xdr:from>
    <xdr:ext cx="1066667" cy="1038095"/>
    <xdr:pic>
      <xdr:nvPicPr>
        <xdr:cNvPr id="63" name="Image 62"/>
        <xdr:cNvPicPr>
          <a:picLocks noChangeAspect="1"/>
        </xdr:cNvPicPr>
      </xdr:nvPicPr>
      <xdr:blipFill>
        <a:blip xmlns:r="http://schemas.openxmlformats.org/officeDocument/2006/relationships" r:embed="rId1"/>
        <a:stretch>
          <a:fillRect/>
        </a:stretch>
      </xdr:blipFill>
      <xdr:spPr>
        <a:xfrm>
          <a:off x="26276" y="138158483"/>
          <a:ext cx="1066667" cy="1038095"/>
        </a:xfrm>
        <a:prstGeom prst="rect">
          <a:avLst/>
        </a:prstGeom>
      </xdr:spPr>
    </xdr:pic>
    <xdr:clientData/>
  </xdr:oneCellAnchor>
  <xdr:oneCellAnchor>
    <xdr:from>
      <xdr:col>0</xdr:col>
      <xdr:colOff>13138</xdr:colOff>
      <xdr:row>600</xdr:row>
      <xdr:rowOff>13137</xdr:rowOff>
    </xdr:from>
    <xdr:ext cx="1066667" cy="1038095"/>
    <xdr:pic>
      <xdr:nvPicPr>
        <xdr:cNvPr id="64" name="Image 63"/>
        <xdr:cNvPicPr>
          <a:picLocks noChangeAspect="1"/>
        </xdr:cNvPicPr>
      </xdr:nvPicPr>
      <xdr:blipFill>
        <a:blip xmlns:r="http://schemas.openxmlformats.org/officeDocument/2006/relationships" r:embed="rId1"/>
        <a:stretch>
          <a:fillRect/>
        </a:stretch>
      </xdr:blipFill>
      <xdr:spPr>
        <a:xfrm>
          <a:off x="13138" y="148071051"/>
          <a:ext cx="1066667" cy="1038095"/>
        </a:xfrm>
        <a:prstGeom prst="rect">
          <a:avLst/>
        </a:prstGeom>
      </xdr:spPr>
    </xdr:pic>
    <xdr:clientData/>
  </xdr:oneCellAnchor>
  <xdr:oneCellAnchor>
    <xdr:from>
      <xdr:col>0</xdr:col>
      <xdr:colOff>0</xdr:colOff>
      <xdr:row>640</xdr:row>
      <xdr:rowOff>1</xdr:rowOff>
    </xdr:from>
    <xdr:ext cx="1066667" cy="1038095"/>
    <xdr:pic>
      <xdr:nvPicPr>
        <xdr:cNvPr id="65" name="Image 64"/>
        <xdr:cNvPicPr>
          <a:picLocks noChangeAspect="1"/>
        </xdr:cNvPicPr>
      </xdr:nvPicPr>
      <xdr:blipFill>
        <a:blip xmlns:r="http://schemas.openxmlformats.org/officeDocument/2006/relationships" r:embed="rId1"/>
        <a:stretch>
          <a:fillRect/>
        </a:stretch>
      </xdr:blipFill>
      <xdr:spPr>
        <a:xfrm>
          <a:off x="0" y="158213535"/>
          <a:ext cx="1066667" cy="1038095"/>
        </a:xfrm>
        <a:prstGeom prst="rect">
          <a:avLst/>
        </a:prstGeom>
      </xdr:spPr>
    </xdr:pic>
    <xdr:clientData/>
  </xdr:oneCellAnchor>
  <xdr:oneCellAnchor>
    <xdr:from>
      <xdr:col>0</xdr:col>
      <xdr:colOff>39414</xdr:colOff>
      <xdr:row>680</xdr:row>
      <xdr:rowOff>39414</xdr:rowOff>
    </xdr:from>
    <xdr:ext cx="1066667" cy="1038095"/>
    <xdr:pic>
      <xdr:nvPicPr>
        <xdr:cNvPr id="66" name="Image 65"/>
        <xdr:cNvPicPr>
          <a:picLocks noChangeAspect="1"/>
        </xdr:cNvPicPr>
      </xdr:nvPicPr>
      <xdr:blipFill>
        <a:blip xmlns:r="http://schemas.openxmlformats.org/officeDocument/2006/relationships" r:embed="rId1"/>
        <a:stretch>
          <a:fillRect/>
        </a:stretch>
      </xdr:blipFill>
      <xdr:spPr>
        <a:xfrm>
          <a:off x="39414" y="168158948"/>
          <a:ext cx="1066667" cy="1038095"/>
        </a:xfrm>
        <a:prstGeom prst="rect">
          <a:avLst/>
        </a:prstGeom>
      </xdr:spPr>
    </xdr:pic>
    <xdr:clientData/>
  </xdr:oneCellAnchor>
  <xdr:oneCellAnchor>
    <xdr:from>
      <xdr:col>0</xdr:col>
      <xdr:colOff>19707</xdr:colOff>
      <xdr:row>720</xdr:row>
      <xdr:rowOff>13138</xdr:rowOff>
    </xdr:from>
    <xdr:ext cx="1066667" cy="1038095"/>
    <xdr:pic>
      <xdr:nvPicPr>
        <xdr:cNvPr id="67" name="Image 66"/>
        <xdr:cNvPicPr>
          <a:picLocks noChangeAspect="1"/>
        </xdr:cNvPicPr>
      </xdr:nvPicPr>
      <xdr:blipFill>
        <a:blip xmlns:r="http://schemas.openxmlformats.org/officeDocument/2006/relationships" r:embed="rId1"/>
        <a:stretch>
          <a:fillRect/>
        </a:stretch>
      </xdr:blipFill>
      <xdr:spPr>
        <a:xfrm>
          <a:off x="19707" y="178038672"/>
          <a:ext cx="1066667" cy="1038095"/>
        </a:xfrm>
        <a:prstGeom prst="rect">
          <a:avLst/>
        </a:prstGeom>
      </xdr:spPr>
    </xdr:pic>
    <xdr:clientData/>
  </xdr:oneCellAnchor>
  <xdr:oneCellAnchor>
    <xdr:from>
      <xdr:col>0</xdr:col>
      <xdr:colOff>32845</xdr:colOff>
      <xdr:row>760</xdr:row>
      <xdr:rowOff>1</xdr:rowOff>
    </xdr:from>
    <xdr:ext cx="1066667" cy="1038095"/>
    <xdr:pic>
      <xdr:nvPicPr>
        <xdr:cNvPr id="68" name="Image 67"/>
        <xdr:cNvPicPr>
          <a:picLocks noChangeAspect="1"/>
        </xdr:cNvPicPr>
      </xdr:nvPicPr>
      <xdr:blipFill>
        <a:blip xmlns:r="http://schemas.openxmlformats.org/officeDocument/2006/relationships" r:embed="rId1"/>
        <a:stretch>
          <a:fillRect/>
        </a:stretch>
      </xdr:blipFill>
      <xdr:spPr>
        <a:xfrm>
          <a:off x="32845" y="187931535"/>
          <a:ext cx="1066667" cy="1038095"/>
        </a:xfrm>
        <a:prstGeom prst="rect">
          <a:avLst/>
        </a:prstGeom>
      </xdr:spPr>
    </xdr:pic>
    <xdr:clientData/>
  </xdr:oneCellAnchor>
  <xdr:oneCellAnchor>
    <xdr:from>
      <xdr:col>0</xdr:col>
      <xdr:colOff>13138</xdr:colOff>
      <xdr:row>800</xdr:row>
      <xdr:rowOff>19708</xdr:rowOff>
    </xdr:from>
    <xdr:ext cx="1066667" cy="1038095"/>
    <xdr:pic>
      <xdr:nvPicPr>
        <xdr:cNvPr id="69" name="Image 68"/>
        <xdr:cNvPicPr>
          <a:picLocks noChangeAspect="1"/>
        </xdr:cNvPicPr>
      </xdr:nvPicPr>
      <xdr:blipFill>
        <a:blip xmlns:r="http://schemas.openxmlformats.org/officeDocument/2006/relationships" r:embed="rId1"/>
        <a:stretch>
          <a:fillRect/>
        </a:stretch>
      </xdr:blipFill>
      <xdr:spPr>
        <a:xfrm>
          <a:off x="13138" y="197857242"/>
          <a:ext cx="1066667" cy="1038095"/>
        </a:xfrm>
        <a:prstGeom prst="rect">
          <a:avLst/>
        </a:prstGeom>
      </xdr:spPr>
    </xdr:pic>
    <xdr:clientData/>
  </xdr:oneCellAnchor>
  <xdr:oneCellAnchor>
    <xdr:from>
      <xdr:col>0</xdr:col>
      <xdr:colOff>26276</xdr:colOff>
      <xdr:row>840</xdr:row>
      <xdr:rowOff>26277</xdr:rowOff>
    </xdr:from>
    <xdr:ext cx="1066667" cy="1038095"/>
    <xdr:pic>
      <xdr:nvPicPr>
        <xdr:cNvPr id="70" name="Image 69"/>
        <xdr:cNvPicPr>
          <a:picLocks noChangeAspect="1"/>
        </xdr:cNvPicPr>
      </xdr:nvPicPr>
      <xdr:blipFill>
        <a:blip xmlns:r="http://schemas.openxmlformats.org/officeDocument/2006/relationships" r:embed="rId1"/>
        <a:stretch>
          <a:fillRect/>
        </a:stretch>
      </xdr:blipFill>
      <xdr:spPr>
        <a:xfrm>
          <a:off x="26276" y="207769811"/>
          <a:ext cx="1066667" cy="1038095"/>
        </a:xfrm>
        <a:prstGeom prst="rect">
          <a:avLst/>
        </a:prstGeom>
      </xdr:spPr>
    </xdr:pic>
    <xdr:clientData/>
  </xdr:oneCellAnchor>
  <xdr:oneCellAnchor>
    <xdr:from>
      <xdr:col>0</xdr:col>
      <xdr:colOff>0</xdr:colOff>
      <xdr:row>880</xdr:row>
      <xdr:rowOff>6570</xdr:rowOff>
    </xdr:from>
    <xdr:ext cx="1066667" cy="1038095"/>
    <xdr:pic>
      <xdr:nvPicPr>
        <xdr:cNvPr id="71" name="Image 70"/>
        <xdr:cNvPicPr>
          <a:picLocks noChangeAspect="1"/>
        </xdr:cNvPicPr>
      </xdr:nvPicPr>
      <xdr:blipFill>
        <a:blip xmlns:r="http://schemas.openxmlformats.org/officeDocument/2006/relationships" r:embed="rId1"/>
        <a:stretch>
          <a:fillRect/>
        </a:stretch>
      </xdr:blipFill>
      <xdr:spPr>
        <a:xfrm>
          <a:off x="0" y="217656104"/>
          <a:ext cx="1066667" cy="1038095"/>
        </a:xfrm>
        <a:prstGeom prst="rect">
          <a:avLst/>
        </a:prstGeom>
      </xdr:spPr>
    </xdr:pic>
    <xdr:clientData/>
  </xdr:oneCellAnchor>
  <xdr:oneCellAnchor>
    <xdr:from>
      <xdr:col>0</xdr:col>
      <xdr:colOff>13138</xdr:colOff>
      <xdr:row>920</xdr:row>
      <xdr:rowOff>13138</xdr:rowOff>
    </xdr:from>
    <xdr:ext cx="1066667" cy="1038095"/>
    <xdr:pic>
      <xdr:nvPicPr>
        <xdr:cNvPr id="72" name="Image 71"/>
        <xdr:cNvPicPr>
          <a:picLocks noChangeAspect="1"/>
        </xdr:cNvPicPr>
      </xdr:nvPicPr>
      <xdr:blipFill>
        <a:blip xmlns:r="http://schemas.openxmlformats.org/officeDocument/2006/relationships" r:embed="rId1"/>
        <a:stretch>
          <a:fillRect/>
        </a:stretch>
      </xdr:blipFill>
      <xdr:spPr>
        <a:xfrm>
          <a:off x="13138" y="227568672"/>
          <a:ext cx="1066667" cy="1038095"/>
        </a:xfrm>
        <a:prstGeom prst="rect">
          <a:avLst/>
        </a:prstGeom>
      </xdr:spPr>
    </xdr:pic>
    <xdr:clientData/>
  </xdr:oneCellAnchor>
  <xdr:oneCellAnchor>
    <xdr:from>
      <xdr:col>0</xdr:col>
      <xdr:colOff>26275</xdr:colOff>
      <xdr:row>960</xdr:row>
      <xdr:rowOff>13139</xdr:rowOff>
    </xdr:from>
    <xdr:ext cx="1066667" cy="1038095"/>
    <xdr:pic>
      <xdr:nvPicPr>
        <xdr:cNvPr id="73" name="Image 72"/>
        <xdr:cNvPicPr>
          <a:picLocks noChangeAspect="1"/>
        </xdr:cNvPicPr>
      </xdr:nvPicPr>
      <xdr:blipFill>
        <a:blip xmlns:r="http://schemas.openxmlformats.org/officeDocument/2006/relationships" r:embed="rId1"/>
        <a:stretch>
          <a:fillRect/>
        </a:stretch>
      </xdr:blipFill>
      <xdr:spPr>
        <a:xfrm>
          <a:off x="26275" y="237474673"/>
          <a:ext cx="1066667" cy="1038095"/>
        </a:xfrm>
        <a:prstGeom prst="rect">
          <a:avLst/>
        </a:prstGeom>
      </xdr:spPr>
    </xdr:pic>
    <xdr:clientData/>
  </xdr:oneCellAnchor>
  <xdr:oneCellAnchor>
    <xdr:from>
      <xdr:col>0</xdr:col>
      <xdr:colOff>19707</xdr:colOff>
      <xdr:row>1000</xdr:row>
      <xdr:rowOff>1</xdr:rowOff>
    </xdr:from>
    <xdr:ext cx="1066667" cy="1038095"/>
    <xdr:pic>
      <xdr:nvPicPr>
        <xdr:cNvPr id="74" name="Image 73"/>
        <xdr:cNvPicPr>
          <a:picLocks noChangeAspect="1"/>
        </xdr:cNvPicPr>
      </xdr:nvPicPr>
      <xdr:blipFill>
        <a:blip xmlns:r="http://schemas.openxmlformats.org/officeDocument/2006/relationships" r:embed="rId1"/>
        <a:stretch>
          <a:fillRect/>
        </a:stretch>
      </xdr:blipFill>
      <xdr:spPr>
        <a:xfrm>
          <a:off x="19707" y="247367535"/>
          <a:ext cx="1066667" cy="1038095"/>
        </a:xfrm>
        <a:prstGeom prst="rect">
          <a:avLst/>
        </a:prstGeom>
      </xdr:spPr>
    </xdr:pic>
    <xdr:clientData/>
  </xdr:oneCellAnchor>
  <xdr:oneCellAnchor>
    <xdr:from>
      <xdr:col>0</xdr:col>
      <xdr:colOff>19707</xdr:colOff>
      <xdr:row>1040</xdr:row>
      <xdr:rowOff>6570</xdr:rowOff>
    </xdr:from>
    <xdr:ext cx="1066667" cy="1038095"/>
    <xdr:pic>
      <xdr:nvPicPr>
        <xdr:cNvPr id="75" name="Image 74"/>
        <xdr:cNvPicPr>
          <a:picLocks noChangeAspect="1"/>
        </xdr:cNvPicPr>
      </xdr:nvPicPr>
      <xdr:blipFill>
        <a:blip xmlns:r="http://schemas.openxmlformats.org/officeDocument/2006/relationships" r:embed="rId1"/>
        <a:stretch>
          <a:fillRect/>
        </a:stretch>
      </xdr:blipFill>
      <xdr:spPr>
        <a:xfrm>
          <a:off x="19707" y="257280104"/>
          <a:ext cx="1066667" cy="1038095"/>
        </a:xfrm>
        <a:prstGeom prst="rect">
          <a:avLst/>
        </a:prstGeom>
      </xdr:spPr>
    </xdr:pic>
    <xdr:clientData/>
  </xdr:oneCellAnchor>
  <xdr:oneCellAnchor>
    <xdr:from>
      <xdr:col>0</xdr:col>
      <xdr:colOff>26276</xdr:colOff>
      <xdr:row>1080</xdr:row>
      <xdr:rowOff>1</xdr:rowOff>
    </xdr:from>
    <xdr:ext cx="1066667" cy="1038095"/>
    <xdr:pic>
      <xdr:nvPicPr>
        <xdr:cNvPr id="76" name="Image 75"/>
        <xdr:cNvPicPr>
          <a:picLocks noChangeAspect="1"/>
        </xdr:cNvPicPr>
      </xdr:nvPicPr>
      <xdr:blipFill>
        <a:blip xmlns:r="http://schemas.openxmlformats.org/officeDocument/2006/relationships" r:embed="rId1"/>
        <a:stretch>
          <a:fillRect/>
        </a:stretch>
      </xdr:blipFill>
      <xdr:spPr>
        <a:xfrm>
          <a:off x="26276" y="267179535"/>
          <a:ext cx="1066667" cy="1038095"/>
        </a:xfrm>
        <a:prstGeom prst="rect">
          <a:avLst/>
        </a:prstGeom>
      </xdr:spPr>
    </xdr:pic>
    <xdr:clientData/>
  </xdr:oneCellAnchor>
  <xdr:oneCellAnchor>
    <xdr:from>
      <xdr:col>0</xdr:col>
      <xdr:colOff>13138</xdr:colOff>
      <xdr:row>1120</xdr:row>
      <xdr:rowOff>1</xdr:rowOff>
    </xdr:from>
    <xdr:ext cx="1066667" cy="1038095"/>
    <xdr:pic>
      <xdr:nvPicPr>
        <xdr:cNvPr id="77" name="Image 76"/>
        <xdr:cNvPicPr>
          <a:picLocks noChangeAspect="1"/>
        </xdr:cNvPicPr>
      </xdr:nvPicPr>
      <xdr:blipFill>
        <a:blip xmlns:r="http://schemas.openxmlformats.org/officeDocument/2006/relationships" r:embed="rId1"/>
        <a:stretch>
          <a:fillRect/>
        </a:stretch>
      </xdr:blipFill>
      <xdr:spPr>
        <a:xfrm>
          <a:off x="13138" y="277085535"/>
          <a:ext cx="1066667" cy="1038095"/>
        </a:xfrm>
        <a:prstGeom prst="rect">
          <a:avLst/>
        </a:prstGeom>
      </xdr:spPr>
    </xdr:pic>
    <xdr:clientData/>
  </xdr:oneCellAnchor>
  <xdr:oneCellAnchor>
    <xdr:from>
      <xdr:col>0</xdr:col>
      <xdr:colOff>26275</xdr:colOff>
      <xdr:row>1160</xdr:row>
      <xdr:rowOff>6570</xdr:rowOff>
    </xdr:from>
    <xdr:ext cx="1066667" cy="1038095"/>
    <xdr:pic>
      <xdr:nvPicPr>
        <xdr:cNvPr id="78" name="Image 77"/>
        <xdr:cNvPicPr>
          <a:picLocks noChangeAspect="1"/>
        </xdr:cNvPicPr>
      </xdr:nvPicPr>
      <xdr:blipFill>
        <a:blip xmlns:r="http://schemas.openxmlformats.org/officeDocument/2006/relationships" r:embed="rId1"/>
        <a:stretch>
          <a:fillRect/>
        </a:stretch>
      </xdr:blipFill>
      <xdr:spPr>
        <a:xfrm>
          <a:off x="26275" y="286998104"/>
          <a:ext cx="1066667" cy="1038095"/>
        </a:xfrm>
        <a:prstGeom prst="rect">
          <a:avLst/>
        </a:prstGeom>
      </xdr:spPr>
    </xdr:pic>
    <xdr:clientData/>
  </xdr:oneCellAnchor>
  <xdr:oneCellAnchor>
    <xdr:from>
      <xdr:col>0</xdr:col>
      <xdr:colOff>39414</xdr:colOff>
      <xdr:row>1200</xdr:row>
      <xdr:rowOff>26276</xdr:rowOff>
    </xdr:from>
    <xdr:ext cx="1066667" cy="1038095"/>
    <xdr:pic>
      <xdr:nvPicPr>
        <xdr:cNvPr id="79" name="Image 78"/>
        <xdr:cNvPicPr>
          <a:picLocks noChangeAspect="1"/>
        </xdr:cNvPicPr>
      </xdr:nvPicPr>
      <xdr:blipFill>
        <a:blip xmlns:r="http://schemas.openxmlformats.org/officeDocument/2006/relationships" r:embed="rId1"/>
        <a:stretch>
          <a:fillRect/>
        </a:stretch>
      </xdr:blipFill>
      <xdr:spPr>
        <a:xfrm>
          <a:off x="39414" y="296923810"/>
          <a:ext cx="1066667" cy="1038095"/>
        </a:xfrm>
        <a:prstGeom prst="rect">
          <a:avLst/>
        </a:prstGeom>
      </xdr:spPr>
    </xdr:pic>
    <xdr:clientData/>
  </xdr:oneCellAnchor>
  <xdr:oneCellAnchor>
    <xdr:from>
      <xdr:col>0</xdr:col>
      <xdr:colOff>13138</xdr:colOff>
      <xdr:row>1240</xdr:row>
      <xdr:rowOff>6570</xdr:rowOff>
    </xdr:from>
    <xdr:ext cx="1066667" cy="1038095"/>
    <xdr:pic>
      <xdr:nvPicPr>
        <xdr:cNvPr id="80" name="Image 79"/>
        <xdr:cNvPicPr>
          <a:picLocks noChangeAspect="1"/>
        </xdr:cNvPicPr>
      </xdr:nvPicPr>
      <xdr:blipFill>
        <a:blip xmlns:r="http://schemas.openxmlformats.org/officeDocument/2006/relationships" r:embed="rId1"/>
        <a:stretch>
          <a:fillRect/>
        </a:stretch>
      </xdr:blipFill>
      <xdr:spPr>
        <a:xfrm>
          <a:off x="13138" y="306810104"/>
          <a:ext cx="1066667" cy="1038095"/>
        </a:xfrm>
        <a:prstGeom prst="rect">
          <a:avLst/>
        </a:prstGeom>
      </xdr:spPr>
    </xdr:pic>
    <xdr:clientData/>
  </xdr:oneCellAnchor>
  <xdr:oneCellAnchor>
    <xdr:from>
      <xdr:col>0</xdr:col>
      <xdr:colOff>32845</xdr:colOff>
      <xdr:row>1280</xdr:row>
      <xdr:rowOff>13139</xdr:rowOff>
    </xdr:from>
    <xdr:ext cx="1066667" cy="1038095"/>
    <xdr:pic>
      <xdr:nvPicPr>
        <xdr:cNvPr id="81" name="Image 80"/>
        <xdr:cNvPicPr>
          <a:picLocks noChangeAspect="1"/>
        </xdr:cNvPicPr>
      </xdr:nvPicPr>
      <xdr:blipFill>
        <a:blip xmlns:r="http://schemas.openxmlformats.org/officeDocument/2006/relationships" r:embed="rId1"/>
        <a:stretch>
          <a:fillRect/>
        </a:stretch>
      </xdr:blipFill>
      <xdr:spPr>
        <a:xfrm>
          <a:off x="32845" y="316722673"/>
          <a:ext cx="1066667" cy="1038095"/>
        </a:xfrm>
        <a:prstGeom prst="rect">
          <a:avLst/>
        </a:prstGeom>
      </xdr:spPr>
    </xdr:pic>
    <xdr:clientData/>
  </xdr:oneCellAnchor>
  <xdr:oneCellAnchor>
    <xdr:from>
      <xdr:col>0</xdr:col>
      <xdr:colOff>26277</xdr:colOff>
      <xdr:row>1320</xdr:row>
      <xdr:rowOff>6569</xdr:rowOff>
    </xdr:from>
    <xdr:ext cx="1066667" cy="1038095"/>
    <xdr:pic>
      <xdr:nvPicPr>
        <xdr:cNvPr id="82" name="Image 81"/>
        <xdr:cNvPicPr>
          <a:picLocks noChangeAspect="1"/>
        </xdr:cNvPicPr>
      </xdr:nvPicPr>
      <xdr:blipFill>
        <a:blip xmlns:r="http://schemas.openxmlformats.org/officeDocument/2006/relationships" r:embed="rId1"/>
        <a:stretch>
          <a:fillRect/>
        </a:stretch>
      </xdr:blipFill>
      <xdr:spPr>
        <a:xfrm>
          <a:off x="26277" y="326622103"/>
          <a:ext cx="1066667" cy="1038095"/>
        </a:xfrm>
        <a:prstGeom prst="rect">
          <a:avLst/>
        </a:prstGeom>
      </xdr:spPr>
    </xdr:pic>
    <xdr:clientData/>
  </xdr:oneCellAnchor>
  <xdr:oneCellAnchor>
    <xdr:from>
      <xdr:col>0</xdr:col>
      <xdr:colOff>32845</xdr:colOff>
      <xdr:row>1360</xdr:row>
      <xdr:rowOff>6570</xdr:rowOff>
    </xdr:from>
    <xdr:ext cx="1066667" cy="1038095"/>
    <xdr:pic>
      <xdr:nvPicPr>
        <xdr:cNvPr id="83" name="Image 82"/>
        <xdr:cNvPicPr>
          <a:picLocks noChangeAspect="1"/>
        </xdr:cNvPicPr>
      </xdr:nvPicPr>
      <xdr:blipFill>
        <a:blip xmlns:r="http://schemas.openxmlformats.org/officeDocument/2006/relationships" r:embed="rId1"/>
        <a:stretch>
          <a:fillRect/>
        </a:stretch>
      </xdr:blipFill>
      <xdr:spPr>
        <a:xfrm>
          <a:off x="32845" y="336528104"/>
          <a:ext cx="1066667" cy="103809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7</xdr:row>
      <xdr:rowOff>133350</xdr:rowOff>
    </xdr:from>
    <xdr:to>
      <xdr:col>1</xdr:col>
      <xdr:colOff>266700</xdr:colOff>
      <xdr:row>13</xdr:row>
      <xdr:rowOff>28575</xdr:rowOff>
    </xdr:to>
    <xdr:pic>
      <xdr:nvPicPr>
        <xdr:cNvPr id="2" name="Picture 1" descr="Sig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504950"/>
          <a:ext cx="8191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20</xdr:row>
      <xdr:rowOff>0</xdr:rowOff>
    </xdr:from>
    <xdr:to>
      <xdr:col>9</xdr:col>
      <xdr:colOff>9524</xdr:colOff>
      <xdr:row>20</xdr:row>
      <xdr:rowOff>9524</xdr:rowOff>
    </xdr:to>
    <xdr:pic>
      <xdr:nvPicPr>
        <xdr:cNvPr id="5" name="Image 4"/>
        <xdr:cNvPicPr>
          <a:picLocks noChangeAspect="1"/>
        </xdr:cNvPicPr>
      </xdr:nvPicPr>
      <xdr:blipFill>
        <a:blip xmlns:r="http://schemas.openxmlformats.org/officeDocument/2006/relationships" r:embed="rId2"/>
        <a:stretch>
          <a:fillRect/>
        </a:stretch>
      </xdr:blipFill>
      <xdr:spPr>
        <a:xfrm>
          <a:off x="7620000" y="5334000"/>
          <a:ext cx="9524" cy="95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indexed="8"/>
  </sheetPr>
  <dimension ref="A1:CE630"/>
  <sheetViews>
    <sheetView showGridLines="0" view="pageBreakPreview" zoomScaleNormal="100" zoomScaleSheetLayoutView="100" workbookViewId="0">
      <pane xSplit="8" ySplit="2" topLeftCell="AA3" activePane="bottomRight" state="frozen"/>
      <selection pane="topRight" activeCell="I1" sqref="I1"/>
      <selection pane="bottomLeft" activeCell="A3" sqref="A3"/>
      <selection pane="bottomRight" activeCell="B1" sqref="B1:F1"/>
    </sheetView>
  </sheetViews>
  <sheetFormatPr baseColWidth="10" defaultColWidth="11.42578125" defaultRowHeight="12.75" x14ac:dyDescent="0.2"/>
  <cols>
    <col min="1" max="1" width="12.7109375" style="4" customWidth="1"/>
    <col min="2" max="2" width="6.7109375" style="4" customWidth="1"/>
    <col min="3" max="4" width="6.7109375" style="4" hidden="1" customWidth="1"/>
    <col min="5" max="5" width="3" style="4" customWidth="1"/>
    <col min="6" max="6" width="25.7109375" style="4" customWidth="1"/>
    <col min="7" max="7" width="3.85546875" style="382" customWidth="1"/>
    <col min="8" max="8" width="1.7109375" style="382" customWidth="1"/>
    <col min="9" max="9" width="5.7109375" style="4" bestFit="1" customWidth="1"/>
    <col min="10" max="10" width="19.42578125" style="4" bestFit="1" customWidth="1"/>
    <col min="11" max="11" width="7.85546875" style="4" customWidth="1"/>
    <col min="12" max="21" width="4.42578125" style="4" bestFit="1" customWidth="1"/>
    <col min="22" max="22" width="4.42578125" style="4" customWidth="1"/>
    <col min="23" max="52" width="4.42578125" style="4" bestFit="1" customWidth="1"/>
    <col min="53" max="53" width="4.42578125" style="4" customWidth="1"/>
    <col min="54" max="63" width="4.42578125" style="4" bestFit="1" customWidth="1"/>
    <col min="64" max="64" width="4.42578125" style="4" customWidth="1"/>
    <col min="65" max="73" width="4.42578125" style="4" bestFit="1" customWidth="1"/>
    <col min="74" max="74" width="4.28515625" style="4" customWidth="1"/>
    <col min="75" max="89" width="0" style="4" hidden="1" customWidth="1"/>
    <col min="90" max="16384" width="11.42578125" style="4"/>
  </cols>
  <sheetData>
    <row r="1" spans="1:83" s="15" customFormat="1" ht="31.5" customHeight="1" thickBot="1" x14ac:dyDescent="0.25">
      <c r="A1" s="242" t="s">
        <v>30</v>
      </c>
      <c r="B1" s="531"/>
      <c r="C1" s="532"/>
      <c r="D1" s="532"/>
      <c r="E1" s="532"/>
      <c r="F1" s="533"/>
      <c r="G1" s="526" t="s">
        <v>137</v>
      </c>
      <c r="H1" s="527"/>
      <c r="I1" s="529" t="s">
        <v>29</v>
      </c>
      <c r="J1" s="530"/>
      <c r="K1" s="236"/>
      <c r="L1" s="179" t="s">
        <v>57</v>
      </c>
      <c r="M1" s="180" t="s">
        <v>58</v>
      </c>
      <c r="N1" s="180" t="s">
        <v>59</v>
      </c>
      <c r="O1" s="180" t="s">
        <v>60</v>
      </c>
      <c r="P1" s="180">
        <v>2</v>
      </c>
      <c r="Q1" s="128" t="s">
        <v>44</v>
      </c>
      <c r="R1" s="128" t="s">
        <v>45</v>
      </c>
      <c r="S1" s="273" t="s">
        <v>46</v>
      </c>
      <c r="T1" s="273" t="s">
        <v>47</v>
      </c>
      <c r="U1" s="128" t="s">
        <v>61</v>
      </c>
      <c r="V1" s="128" t="s">
        <v>62</v>
      </c>
      <c r="W1" s="128" t="s">
        <v>63</v>
      </c>
      <c r="X1" s="128" t="s">
        <v>64</v>
      </c>
      <c r="Y1" s="128" t="s">
        <v>65</v>
      </c>
      <c r="Z1" s="128" t="s">
        <v>66</v>
      </c>
      <c r="AA1" s="180">
        <v>7</v>
      </c>
      <c r="AB1" s="128">
        <v>8</v>
      </c>
      <c r="AC1" s="128" t="s">
        <v>48</v>
      </c>
      <c r="AD1" s="128" t="s">
        <v>49</v>
      </c>
      <c r="AE1" s="128" t="s">
        <v>50</v>
      </c>
      <c r="AF1" s="128" t="s">
        <v>51</v>
      </c>
      <c r="AG1" s="128" t="s">
        <v>67</v>
      </c>
      <c r="AH1" s="128" t="s">
        <v>68</v>
      </c>
      <c r="AI1" s="128" t="s">
        <v>69</v>
      </c>
      <c r="AJ1" s="128" t="s">
        <v>70</v>
      </c>
      <c r="AK1" s="128" t="s">
        <v>71</v>
      </c>
      <c r="AL1" s="273">
        <v>12</v>
      </c>
      <c r="AM1" s="273">
        <v>13</v>
      </c>
      <c r="AN1" s="128" t="s">
        <v>72</v>
      </c>
      <c r="AO1" s="128" t="s">
        <v>73</v>
      </c>
      <c r="AP1" s="128" t="s">
        <v>74</v>
      </c>
      <c r="AQ1" s="273" t="s">
        <v>75</v>
      </c>
      <c r="AR1" s="273" t="s">
        <v>76</v>
      </c>
      <c r="AS1" s="273">
        <v>16</v>
      </c>
      <c r="AT1" s="128">
        <v>17</v>
      </c>
      <c r="AU1" s="180" t="s">
        <v>77</v>
      </c>
      <c r="AV1" s="180" t="s">
        <v>78</v>
      </c>
      <c r="AW1" s="180" t="s">
        <v>79</v>
      </c>
      <c r="AX1" s="180" t="s">
        <v>80</v>
      </c>
      <c r="AY1" s="180" t="s">
        <v>81</v>
      </c>
      <c r="AZ1" s="180" t="s">
        <v>82</v>
      </c>
      <c r="BA1" s="180" t="s">
        <v>83</v>
      </c>
      <c r="BB1" s="128">
        <v>20</v>
      </c>
      <c r="BC1" s="180" t="s">
        <v>84</v>
      </c>
      <c r="BD1" s="180" t="s">
        <v>85</v>
      </c>
      <c r="BE1" s="180" t="s">
        <v>86</v>
      </c>
      <c r="BF1" s="180" t="s">
        <v>87</v>
      </c>
      <c r="BG1" s="180">
        <v>22</v>
      </c>
      <c r="BH1" s="128" t="s">
        <v>88</v>
      </c>
      <c r="BI1" s="128" t="s">
        <v>89</v>
      </c>
      <c r="BJ1" s="180" t="s">
        <v>90</v>
      </c>
      <c r="BK1" s="180" t="s">
        <v>91</v>
      </c>
      <c r="BL1" s="273">
        <v>25</v>
      </c>
      <c r="BM1" s="273" t="s">
        <v>92</v>
      </c>
      <c r="BN1" s="273" t="s">
        <v>93</v>
      </c>
      <c r="BO1" s="128" t="s">
        <v>94</v>
      </c>
      <c r="BP1" s="128" t="s">
        <v>95</v>
      </c>
      <c r="BQ1" s="273" t="s">
        <v>96</v>
      </c>
      <c r="BR1" s="273" t="s">
        <v>97</v>
      </c>
      <c r="BS1" s="273" t="s">
        <v>98</v>
      </c>
      <c r="BT1" s="128">
        <v>29</v>
      </c>
      <c r="BU1" s="128">
        <v>30</v>
      </c>
      <c r="BV1" s="23" t="s">
        <v>16</v>
      </c>
    </row>
    <row r="2" spans="1:83" s="29" customFormat="1" ht="57" customHeight="1" thickBot="1" x14ac:dyDescent="0.25">
      <c r="A2" s="243" t="s">
        <v>9</v>
      </c>
      <c r="B2" s="544"/>
      <c r="C2" s="545"/>
      <c r="D2" s="545"/>
      <c r="E2" s="546"/>
      <c r="F2" s="412" t="s">
        <v>138</v>
      </c>
      <c r="G2" s="526"/>
      <c r="H2" s="527"/>
      <c r="I2" s="165" t="s">
        <v>27</v>
      </c>
      <c r="J2" s="163" t="s">
        <v>28</v>
      </c>
      <c r="K2" s="191" t="s">
        <v>56</v>
      </c>
      <c r="L2" s="407" t="s">
        <v>11</v>
      </c>
      <c r="M2" s="126" t="s">
        <v>11</v>
      </c>
      <c r="N2" s="126" t="s">
        <v>11</v>
      </c>
      <c r="O2" s="126" t="s">
        <v>11</v>
      </c>
      <c r="P2" s="126" t="s">
        <v>11</v>
      </c>
      <c r="Q2" s="126" t="s">
        <v>11</v>
      </c>
      <c r="R2" s="126" t="s">
        <v>11</v>
      </c>
      <c r="S2" s="126" t="s">
        <v>11</v>
      </c>
      <c r="T2" s="126" t="s">
        <v>11</v>
      </c>
      <c r="U2" s="126" t="s">
        <v>11</v>
      </c>
      <c r="V2" s="126" t="s">
        <v>11</v>
      </c>
      <c r="W2" s="126" t="s">
        <v>11</v>
      </c>
      <c r="X2" s="126" t="s">
        <v>11</v>
      </c>
      <c r="Y2" s="126" t="s">
        <v>11</v>
      </c>
      <c r="Z2" s="126" t="s">
        <v>11</v>
      </c>
      <c r="AA2" s="126" t="s">
        <v>11</v>
      </c>
      <c r="AB2" s="126" t="s">
        <v>11</v>
      </c>
      <c r="AC2" s="126" t="s">
        <v>11</v>
      </c>
      <c r="AD2" s="126" t="s">
        <v>11</v>
      </c>
      <c r="AE2" s="126" t="s">
        <v>11</v>
      </c>
      <c r="AF2" s="126" t="s">
        <v>11</v>
      </c>
      <c r="AG2" s="126" t="s">
        <v>11</v>
      </c>
      <c r="AH2" s="126" t="s">
        <v>11</v>
      </c>
      <c r="AI2" s="126" t="s">
        <v>11</v>
      </c>
      <c r="AJ2" s="126" t="s">
        <v>11</v>
      </c>
      <c r="AK2" s="126" t="s">
        <v>11</v>
      </c>
      <c r="AL2" s="126" t="s">
        <v>52</v>
      </c>
      <c r="AM2" s="126" t="s">
        <v>52</v>
      </c>
      <c r="AN2" s="126" t="s">
        <v>11</v>
      </c>
      <c r="AO2" s="126" t="s">
        <v>11</v>
      </c>
      <c r="AP2" s="126" t="s">
        <v>11</v>
      </c>
      <c r="AQ2" s="126" t="s">
        <v>11</v>
      </c>
      <c r="AR2" s="126" t="s">
        <v>11</v>
      </c>
      <c r="AS2" s="395" t="s">
        <v>11</v>
      </c>
      <c r="AT2" s="126" t="s">
        <v>11</v>
      </c>
      <c r="AU2" s="126" t="s">
        <v>11</v>
      </c>
      <c r="AV2" s="126" t="s">
        <v>11</v>
      </c>
      <c r="AW2" s="126" t="s">
        <v>11</v>
      </c>
      <c r="AX2" s="126" t="s">
        <v>11</v>
      </c>
      <c r="AY2" s="126" t="s">
        <v>11</v>
      </c>
      <c r="AZ2" s="126" t="s">
        <v>11</v>
      </c>
      <c r="BA2" s="126" t="s">
        <v>11</v>
      </c>
      <c r="BB2" s="126" t="s">
        <v>11</v>
      </c>
      <c r="BC2" s="126" t="s">
        <v>11</v>
      </c>
      <c r="BD2" s="126" t="s">
        <v>11</v>
      </c>
      <c r="BE2" s="126" t="s">
        <v>11</v>
      </c>
      <c r="BF2" s="126" t="s">
        <v>11</v>
      </c>
      <c r="BG2" s="126" t="s">
        <v>52</v>
      </c>
      <c r="BH2" s="126" t="s">
        <v>11</v>
      </c>
      <c r="BI2" s="126" t="s">
        <v>11</v>
      </c>
      <c r="BJ2" s="126" t="s">
        <v>11</v>
      </c>
      <c r="BK2" s="126" t="s">
        <v>11</v>
      </c>
      <c r="BL2" s="126" t="s">
        <v>11</v>
      </c>
      <c r="BM2" s="126" t="s">
        <v>11</v>
      </c>
      <c r="BN2" s="126" t="s">
        <v>52</v>
      </c>
      <c r="BO2" s="126" t="s">
        <v>11</v>
      </c>
      <c r="BP2" s="126" t="s">
        <v>11</v>
      </c>
      <c r="BQ2" s="126" t="s">
        <v>11</v>
      </c>
      <c r="BR2" s="126" t="s">
        <v>11</v>
      </c>
      <c r="BS2" s="126" t="s">
        <v>11</v>
      </c>
      <c r="BT2" s="126" t="s">
        <v>11</v>
      </c>
      <c r="BU2" s="126" t="s">
        <v>11</v>
      </c>
      <c r="BV2" s="127" t="s">
        <v>1</v>
      </c>
    </row>
    <row r="3" spans="1:83" s="3" customFormat="1" ht="11.25" customHeight="1" thickBot="1" x14ac:dyDescent="0.25">
      <c r="A3" s="244" t="s">
        <v>19</v>
      </c>
      <c r="B3" s="178"/>
      <c r="C3" s="36" t="str">
        <f>IF(B$3="","",B$3)</f>
        <v/>
      </c>
      <c r="D3" s="37" t="str">
        <f>IF(B$4="","",B$4)</f>
        <v/>
      </c>
      <c r="E3" s="168">
        <v>1</v>
      </c>
      <c r="F3" s="371"/>
      <c r="G3" s="415"/>
      <c r="H3" s="406"/>
      <c r="I3" s="166"/>
      <c r="J3" s="164"/>
      <c r="K3" s="392"/>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433"/>
      <c r="AY3" s="431"/>
      <c r="AZ3" s="393"/>
      <c r="BA3" s="393"/>
      <c r="BB3" s="393"/>
      <c r="BC3" s="393"/>
      <c r="BD3" s="393"/>
      <c r="BE3" s="393"/>
      <c r="BF3" s="393"/>
      <c r="BG3" s="393"/>
      <c r="BH3" s="393"/>
      <c r="BI3" s="393"/>
      <c r="BJ3" s="393"/>
      <c r="BK3" s="433"/>
      <c r="BL3" s="393"/>
      <c r="BM3" s="393"/>
      <c r="BN3" s="393"/>
      <c r="BO3" s="393"/>
      <c r="BP3" s="393"/>
      <c r="BQ3" s="393"/>
      <c r="BR3" s="393"/>
      <c r="BS3" s="393"/>
      <c r="BT3" s="393"/>
      <c r="BU3" s="393"/>
      <c r="BV3" s="394" t="str">
        <f>IF(OR(K3="a",K3="A"),"a",IF(COUNTA(L3:BU3)=0,"",IF(OR(K3="a",K3="A"),"a",IF(COUNTA(L3:BU3)&lt;62,"!",IF(OR(COUNTIF(L3:BU3,"a")&gt;0,COUNTIF(L3:BU3,"A")&gt;0),"a","OK")))))</f>
        <v/>
      </c>
      <c r="BW3" s="372">
        <f>COUNTIF((L3:BU3),1)</f>
        <v>0</v>
      </c>
      <c r="BX3" s="372">
        <f>COUNTIF(AL3:AM3,1)+COUNTIF(BG3,1)+COUNTIF(BN3,1)</f>
        <v>0</v>
      </c>
      <c r="BY3" s="3">
        <f>COUNTIF(AL3:AM3,8)+COUNTIF(BG3,8)+COUNTIF(BN3,8)</f>
        <v>0</v>
      </c>
      <c r="BZ3" s="3">
        <f>COUNTIF((L3:AP3),1)</f>
        <v>0</v>
      </c>
      <c r="CA3" s="3">
        <f>COUNTIF(AL3:AM3,1)</f>
        <v>0</v>
      </c>
      <c r="CB3" s="3">
        <f>COUNTIF(AL3:AM3,8)</f>
        <v>0</v>
      </c>
      <c r="CC3" s="3">
        <f>COUNTIF((AQ3:BU3),1)</f>
        <v>0</v>
      </c>
      <c r="CD3" s="3">
        <f>COUNTIF(BG3,1)+COUNTIF(BN3,1)</f>
        <v>0</v>
      </c>
      <c r="CE3" s="3">
        <f>COUNTIF(BG3,8)+COUNTIF(BN3,8)</f>
        <v>0</v>
      </c>
    </row>
    <row r="4" spans="1:83" s="3" customFormat="1" ht="11.25" customHeight="1" thickBot="1" x14ac:dyDescent="0.25">
      <c r="A4" s="238" t="s">
        <v>20</v>
      </c>
      <c r="B4" s="178"/>
      <c r="C4" s="36" t="str">
        <f t="shared" ref="C4:C37" si="0">IF(B$3="","",B$3)</f>
        <v/>
      </c>
      <c r="D4" s="37" t="str">
        <f t="shared" ref="D4:D37" si="1">IF(B$4="","",B$4)</f>
        <v/>
      </c>
      <c r="E4" s="169">
        <v>2</v>
      </c>
      <c r="F4" s="413"/>
      <c r="G4" s="416"/>
      <c r="H4" s="385"/>
      <c r="I4" s="166"/>
      <c r="J4" s="164"/>
      <c r="K4" s="192"/>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430"/>
      <c r="AY4" s="107"/>
      <c r="AZ4" s="107"/>
      <c r="BA4" s="107"/>
      <c r="BB4" s="107"/>
      <c r="BC4" s="107"/>
      <c r="BD4" s="107"/>
      <c r="BE4" s="107"/>
      <c r="BF4" s="107"/>
      <c r="BG4" s="107"/>
      <c r="BH4" s="107"/>
      <c r="BI4" s="107"/>
      <c r="BJ4" s="107"/>
      <c r="BK4" s="434"/>
      <c r="BL4" s="107"/>
      <c r="BM4" s="107"/>
      <c r="BN4" s="107"/>
      <c r="BO4" s="107"/>
      <c r="BP4" s="107"/>
      <c r="BQ4" s="107"/>
      <c r="BR4" s="107"/>
      <c r="BS4" s="107"/>
      <c r="BT4" s="107"/>
      <c r="BU4" s="107"/>
      <c r="BV4" s="171" t="str">
        <f t="shared" ref="BV4:BV37" si="2">IF(OR(K4="a",K4="A"),"a",IF(COUNTA(L4:BU4)=0,"",IF(OR(K4="a",K4="A"),"a",IF(COUNTA(L4:BU4)&lt;62,"!",IF(OR(COUNTIF(L4:BU4,"a")&gt;0,COUNTIF(L4:BU4,"A")&gt;0),"a","OK")))))</f>
        <v/>
      </c>
    </row>
    <row r="5" spans="1:83" s="3" customFormat="1" ht="11.25" customHeight="1" thickBot="1" x14ac:dyDescent="0.25">
      <c r="A5" s="534" t="s">
        <v>139</v>
      </c>
      <c r="B5" s="535"/>
      <c r="C5" s="36" t="str">
        <f t="shared" si="0"/>
        <v/>
      </c>
      <c r="D5" s="37" t="str">
        <f t="shared" si="1"/>
        <v/>
      </c>
      <c r="E5" s="169">
        <v>3</v>
      </c>
      <c r="F5" s="413"/>
      <c r="G5" s="416"/>
      <c r="H5" s="385"/>
      <c r="I5" s="166"/>
      <c r="J5" s="164"/>
      <c r="K5" s="192"/>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430"/>
      <c r="AY5" s="432"/>
      <c r="AZ5" s="107"/>
      <c r="BA5" s="107"/>
      <c r="BB5" s="107"/>
      <c r="BC5" s="107"/>
      <c r="BD5" s="107"/>
      <c r="BE5" s="107"/>
      <c r="BF5" s="107"/>
      <c r="BG5" s="107"/>
      <c r="BH5" s="107"/>
      <c r="BI5" s="107"/>
      <c r="BJ5" s="107"/>
      <c r="BK5" s="430"/>
      <c r="BL5" s="107"/>
      <c r="BM5" s="107"/>
      <c r="BN5" s="107"/>
      <c r="BO5" s="107"/>
      <c r="BP5" s="107"/>
      <c r="BQ5" s="107"/>
      <c r="BR5" s="107"/>
      <c r="BS5" s="107"/>
      <c r="BT5" s="107"/>
      <c r="BU5" s="107"/>
      <c r="BV5" s="171" t="str">
        <f t="shared" si="2"/>
        <v/>
      </c>
    </row>
    <row r="6" spans="1:83" s="3" customFormat="1" ht="11.25" customHeight="1" thickBot="1" x14ac:dyDescent="0.25">
      <c r="A6" s="534"/>
      <c r="B6" s="535"/>
      <c r="C6" s="36" t="str">
        <f t="shared" si="0"/>
        <v/>
      </c>
      <c r="D6" s="37" t="str">
        <f t="shared" si="1"/>
        <v/>
      </c>
      <c r="E6" s="169">
        <v>4</v>
      </c>
      <c r="F6" s="413"/>
      <c r="G6" s="416"/>
      <c r="H6" s="385"/>
      <c r="I6" s="166"/>
      <c r="J6" s="164"/>
      <c r="K6" s="193"/>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430"/>
      <c r="AY6" s="107"/>
      <c r="AZ6" s="107"/>
      <c r="BA6" s="107"/>
      <c r="BB6" s="107"/>
      <c r="BC6" s="107"/>
      <c r="BD6" s="107"/>
      <c r="BE6" s="107"/>
      <c r="BF6" s="107"/>
      <c r="BG6" s="107"/>
      <c r="BH6" s="107"/>
      <c r="BI6" s="107"/>
      <c r="BJ6" s="107"/>
      <c r="BK6" s="430"/>
      <c r="BL6" s="107"/>
      <c r="BM6" s="107"/>
      <c r="BN6" s="107"/>
      <c r="BO6" s="107"/>
      <c r="BP6" s="107"/>
      <c r="BQ6" s="107"/>
      <c r="BR6" s="107"/>
      <c r="BS6" s="107"/>
      <c r="BT6" s="107"/>
      <c r="BU6" s="107"/>
      <c r="BV6" s="171" t="str">
        <f t="shared" si="2"/>
        <v/>
      </c>
    </row>
    <row r="7" spans="1:83" s="3" customFormat="1" ht="11.25" customHeight="1" thickBot="1" x14ac:dyDescent="0.25">
      <c r="A7" s="534"/>
      <c r="B7" s="535"/>
      <c r="C7" s="36" t="str">
        <f t="shared" si="0"/>
        <v/>
      </c>
      <c r="D7" s="37" t="str">
        <f t="shared" si="1"/>
        <v/>
      </c>
      <c r="E7" s="169">
        <v>5</v>
      </c>
      <c r="F7" s="413"/>
      <c r="G7" s="417"/>
      <c r="H7" s="385"/>
      <c r="I7" s="166"/>
      <c r="J7" s="164"/>
      <c r="K7" s="194"/>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430"/>
      <c r="AY7" s="107"/>
      <c r="AZ7" s="107"/>
      <c r="BA7" s="107"/>
      <c r="BB7" s="107"/>
      <c r="BC7" s="107"/>
      <c r="BD7" s="107"/>
      <c r="BE7" s="107"/>
      <c r="BF7" s="107"/>
      <c r="BG7" s="107"/>
      <c r="BH7" s="107"/>
      <c r="BI7" s="107"/>
      <c r="BJ7" s="107"/>
      <c r="BK7" s="430"/>
      <c r="BL7" s="107"/>
      <c r="BM7" s="107"/>
      <c r="BN7" s="107"/>
      <c r="BO7" s="107"/>
      <c r="BP7" s="107"/>
      <c r="BQ7" s="107"/>
      <c r="BR7" s="107"/>
      <c r="BS7" s="107"/>
      <c r="BT7" s="107"/>
      <c r="BU7" s="107"/>
      <c r="BV7" s="171" t="str">
        <f t="shared" si="2"/>
        <v/>
      </c>
    </row>
    <row r="8" spans="1:83" s="3" customFormat="1" ht="11.25" customHeight="1" thickBot="1" x14ac:dyDescent="0.25">
      <c r="A8" s="534"/>
      <c r="B8" s="535"/>
      <c r="C8" s="36" t="str">
        <f t="shared" si="0"/>
        <v/>
      </c>
      <c r="D8" s="37" t="str">
        <f t="shared" si="1"/>
        <v/>
      </c>
      <c r="E8" s="169">
        <v>6</v>
      </c>
      <c r="F8" s="413"/>
      <c r="G8" s="417"/>
      <c r="H8" s="385"/>
      <c r="I8" s="166"/>
      <c r="J8" s="164"/>
      <c r="K8" s="192"/>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430"/>
      <c r="AY8" s="107"/>
      <c r="AZ8" s="107"/>
      <c r="BA8" s="107"/>
      <c r="BB8" s="107"/>
      <c r="BC8" s="107"/>
      <c r="BD8" s="107"/>
      <c r="BE8" s="107"/>
      <c r="BF8" s="107"/>
      <c r="BG8" s="107"/>
      <c r="BH8" s="107"/>
      <c r="BI8" s="107"/>
      <c r="BJ8" s="107"/>
      <c r="BK8" s="430"/>
      <c r="BL8" s="107"/>
      <c r="BM8" s="107"/>
      <c r="BN8" s="107"/>
      <c r="BO8" s="107"/>
      <c r="BP8" s="107"/>
      <c r="BQ8" s="107"/>
      <c r="BR8" s="107"/>
      <c r="BS8" s="107"/>
      <c r="BT8" s="107"/>
      <c r="BU8" s="107"/>
      <c r="BV8" s="171" t="str">
        <f t="shared" si="2"/>
        <v/>
      </c>
    </row>
    <row r="9" spans="1:83" s="3" customFormat="1" ht="11.25" customHeight="1" thickBot="1" x14ac:dyDescent="0.25">
      <c r="A9" s="534"/>
      <c r="B9" s="535"/>
      <c r="C9" s="36" t="str">
        <f t="shared" si="0"/>
        <v/>
      </c>
      <c r="D9" s="37" t="str">
        <f t="shared" si="1"/>
        <v/>
      </c>
      <c r="E9" s="169">
        <v>7</v>
      </c>
      <c r="F9" s="413"/>
      <c r="G9" s="417"/>
      <c r="H9" s="385"/>
      <c r="I9" s="166"/>
      <c r="J9" s="164"/>
      <c r="K9" s="192"/>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430"/>
      <c r="AY9" s="107"/>
      <c r="AZ9" s="107"/>
      <c r="BA9" s="107"/>
      <c r="BB9" s="107"/>
      <c r="BC9" s="107"/>
      <c r="BD9" s="107"/>
      <c r="BE9" s="107"/>
      <c r="BF9" s="107"/>
      <c r="BG9" s="107"/>
      <c r="BH9" s="107"/>
      <c r="BI9" s="107"/>
      <c r="BJ9" s="107"/>
      <c r="BK9" s="430"/>
      <c r="BL9" s="107"/>
      <c r="BM9" s="107"/>
      <c r="BN9" s="107"/>
      <c r="BO9" s="107"/>
      <c r="BP9" s="107"/>
      <c r="BQ9" s="107"/>
      <c r="BR9" s="107"/>
      <c r="BS9" s="107"/>
      <c r="BT9" s="107"/>
      <c r="BU9" s="107"/>
      <c r="BV9" s="171" t="str">
        <f t="shared" si="2"/>
        <v/>
      </c>
    </row>
    <row r="10" spans="1:83" s="3" customFormat="1" ht="11.25" customHeight="1" thickBot="1" x14ac:dyDescent="0.25">
      <c r="A10" s="534"/>
      <c r="B10" s="535"/>
      <c r="C10" s="36" t="str">
        <f t="shared" si="0"/>
        <v/>
      </c>
      <c r="D10" s="37" t="str">
        <f t="shared" si="1"/>
        <v/>
      </c>
      <c r="E10" s="169">
        <v>8</v>
      </c>
      <c r="F10" s="413"/>
      <c r="G10" s="417"/>
      <c r="H10" s="385"/>
      <c r="I10" s="166"/>
      <c r="J10" s="164"/>
      <c r="K10" s="192"/>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430"/>
      <c r="AY10" s="107"/>
      <c r="AZ10" s="107"/>
      <c r="BA10" s="107"/>
      <c r="BB10" s="107"/>
      <c r="BC10" s="107"/>
      <c r="BD10" s="107"/>
      <c r="BE10" s="107"/>
      <c r="BF10" s="107"/>
      <c r="BG10" s="107"/>
      <c r="BH10" s="107"/>
      <c r="BI10" s="107"/>
      <c r="BJ10" s="107"/>
      <c r="BK10" s="430"/>
      <c r="BL10" s="107"/>
      <c r="BM10" s="107"/>
      <c r="BN10" s="107"/>
      <c r="BO10" s="107"/>
      <c r="BP10" s="107"/>
      <c r="BQ10" s="107"/>
      <c r="BR10" s="107"/>
      <c r="BS10" s="107"/>
      <c r="BT10" s="107"/>
      <c r="BU10" s="107"/>
      <c r="BV10" s="171" t="str">
        <f t="shared" si="2"/>
        <v/>
      </c>
    </row>
    <row r="11" spans="1:83" s="3" customFormat="1" ht="11.25" customHeight="1" thickBot="1" x14ac:dyDescent="0.25">
      <c r="A11" s="534"/>
      <c r="B11" s="535"/>
      <c r="C11" s="36" t="str">
        <f t="shared" si="0"/>
        <v/>
      </c>
      <c r="D11" s="37" t="str">
        <f t="shared" si="1"/>
        <v/>
      </c>
      <c r="E11" s="169">
        <v>9</v>
      </c>
      <c r="F11" s="413"/>
      <c r="G11" s="417"/>
      <c r="H11" s="385"/>
      <c r="I11" s="166"/>
      <c r="J11" s="164"/>
      <c r="K11" s="192"/>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430"/>
      <c r="AY11" s="107"/>
      <c r="AZ11" s="107"/>
      <c r="BA11" s="107"/>
      <c r="BB11" s="107"/>
      <c r="BC11" s="107"/>
      <c r="BD11" s="107"/>
      <c r="BE11" s="107"/>
      <c r="BF11" s="107"/>
      <c r="BG11" s="107"/>
      <c r="BH11" s="107"/>
      <c r="BI11" s="107"/>
      <c r="BJ11" s="107"/>
      <c r="BK11" s="430"/>
      <c r="BL11" s="107"/>
      <c r="BM11" s="107"/>
      <c r="BN11" s="107"/>
      <c r="BO11" s="107"/>
      <c r="BP11" s="107"/>
      <c r="BQ11" s="107"/>
      <c r="BR11" s="107"/>
      <c r="BS11" s="107"/>
      <c r="BT11" s="107"/>
      <c r="BU11" s="107"/>
      <c r="BV11" s="171" t="str">
        <f t="shared" si="2"/>
        <v/>
      </c>
    </row>
    <row r="12" spans="1:83" s="3" customFormat="1" ht="11.25" customHeight="1" thickBot="1" x14ac:dyDescent="0.25">
      <c r="A12" s="534"/>
      <c r="B12" s="535"/>
      <c r="C12" s="36" t="str">
        <f t="shared" si="0"/>
        <v/>
      </c>
      <c r="D12" s="37" t="str">
        <f t="shared" si="1"/>
        <v/>
      </c>
      <c r="E12" s="169">
        <v>10</v>
      </c>
      <c r="F12" s="413"/>
      <c r="G12" s="417"/>
      <c r="H12" s="385"/>
      <c r="I12" s="166"/>
      <c r="J12" s="164"/>
      <c r="K12" s="193"/>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430"/>
      <c r="AY12" s="107"/>
      <c r="AZ12" s="107"/>
      <c r="BA12" s="107"/>
      <c r="BB12" s="107"/>
      <c r="BC12" s="107"/>
      <c r="BD12" s="107"/>
      <c r="BE12" s="107"/>
      <c r="BF12" s="107"/>
      <c r="BG12" s="107"/>
      <c r="BH12" s="107"/>
      <c r="BI12" s="107"/>
      <c r="BJ12" s="107"/>
      <c r="BK12" s="430"/>
      <c r="BL12" s="107"/>
      <c r="BM12" s="107"/>
      <c r="BN12" s="107"/>
      <c r="BO12" s="107"/>
      <c r="BP12" s="107"/>
      <c r="BQ12" s="107"/>
      <c r="BR12" s="107"/>
      <c r="BS12" s="107"/>
      <c r="BT12" s="107"/>
      <c r="BU12" s="107"/>
      <c r="BV12" s="171" t="str">
        <f t="shared" si="2"/>
        <v/>
      </c>
    </row>
    <row r="13" spans="1:83" s="3" customFormat="1" ht="11.25" customHeight="1" thickBot="1" x14ac:dyDescent="0.25">
      <c r="A13" s="534"/>
      <c r="B13" s="535"/>
      <c r="C13" s="36" t="str">
        <f t="shared" si="0"/>
        <v/>
      </c>
      <c r="D13" s="37" t="str">
        <f t="shared" si="1"/>
        <v/>
      </c>
      <c r="E13" s="169">
        <v>11</v>
      </c>
      <c r="F13" s="413"/>
      <c r="G13" s="417"/>
      <c r="H13" s="385"/>
      <c r="I13" s="166"/>
      <c r="J13" s="164"/>
      <c r="K13" s="194"/>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430"/>
      <c r="AY13" s="107"/>
      <c r="AZ13" s="107"/>
      <c r="BA13" s="107"/>
      <c r="BB13" s="107"/>
      <c r="BC13" s="107"/>
      <c r="BD13" s="107"/>
      <c r="BE13" s="107"/>
      <c r="BF13" s="107"/>
      <c r="BG13" s="107"/>
      <c r="BH13" s="107"/>
      <c r="BI13" s="107"/>
      <c r="BJ13" s="107"/>
      <c r="BK13" s="430"/>
      <c r="BL13" s="107"/>
      <c r="BM13" s="107"/>
      <c r="BN13" s="107"/>
      <c r="BO13" s="107"/>
      <c r="BP13" s="107"/>
      <c r="BQ13" s="107"/>
      <c r="BR13" s="107"/>
      <c r="BS13" s="107"/>
      <c r="BT13" s="107"/>
      <c r="BU13" s="107"/>
      <c r="BV13" s="171" t="str">
        <f t="shared" si="2"/>
        <v/>
      </c>
    </row>
    <row r="14" spans="1:83" s="3" customFormat="1" ht="11.25" customHeight="1" thickBot="1" x14ac:dyDescent="0.25">
      <c r="A14" s="534"/>
      <c r="B14" s="535"/>
      <c r="C14" s="36" t="str">
        <f t="shared" si="0"/>
        <v/>
      </c>
      <c r="D14" s="37" t="str">
        <f t="shared" si="1"/>
        <v/>
      </c>
      <c r="E14" s="169">
        <v>12</v>
      </c>
      <c r="F14" s="413"/>
      <c r="G14" s="417"/>
      <c r="H14" s="385"/>
      <c r="I14" s="166"/>
      <c r="J14" s="164"/>
      <c r="K14" s="193"/>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430"/>
      <c r="AY14" s="107"/>
      <c r="AZ14" s="107"/>
      <c r="BA14" s="107"/>
      <c r="BB14" s="107"/>
      <c r="BC14" s="107"/>
      <c r="BD14" s="107"/>
      <c r="BE14" s="107"/>
      <c r="BF14" s="107"/>
      <c r="BG14" s="107"/>
      <c r="BH14" s="107"/>
      <c r="BI14" s="107"/>
      <c r="BJ14" s="107"/>
      <c r="BK14" s="430"/>
      <c r="BL14" s="107"/>
      <c r="BM14" s="107"/>
      <c r="BN14" s="107"/>
      <c r="BO14" s="107"/>
      <c r="BP14" s="107"/>
      <c r="BQ14" s="107"/>
      <c r="BR14" s="107"/>
      <c r="BS14" s="107"/>
      <c r="BT14" s="107"/>
      <c r="BU14" s="107"/>
      <c r="BV14" s="171" t="str">
        <f t="shared" si="2"/>
        <v/>
      </c>
    </row>
    <row r="15" spans="1:83" s="3" customFormat="1" ht="11.25" customHeight="1" thickBot="1" x14ac:dyDescent="0.25">
      <c r="A15" s="534"/>
      <c r="B15" s="535"/>
      <c r="C15" s="36" t="str">
        <f t="shared" si="0"/>
        <v/>
      </c>
      <c r="D15" s="37" t="str">
        <f t="shared" si="1"/>
        <v/>
      </c>
      <c r="E15" s="169">
        <v>13</v>
      </c>
      <c r="F15" s="413"/>
      <c r="G15" s="417"/>
      <c r="H15" s="385"/>
      <c r="I15" s="166"/>
      <c r="J15" s="164"/>
      <c r="K15" s="194"/>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430"/>
      <c r="AY15" s="107"/>
      <c r="AZ15" s="107"/>
      <c r="BA15" s="107"/>
      <c r="BB15" s="107"/>
      <c r="BC15" s="107"/>
      <c r="BD15" s="107"/>
      <c r="BE15" s="107"/>
      <c r="BF15" s="107"/>
      <c r="BG15" s="107"/>
      <c r="BH15" s="107"/>
      <c r="BI15" s="107"/>
      <c r="BJ15" s="107"/>
      <c r="BK15" s="430"/>
      <c r="BL15" s="107"/>
      <c r="BM15" s="107"/>
      <c r="BN15" s="107"/>
      <c r="BO15" s="107"/>
      <c r="BP15" s="107"/>
      <c r="BQ15" s="107"/>
      <c r="BR15" s="107"/>
      <c r="BS15" s="107"/>
      <c r="BT15" s="107"/>
      <c r="BU15" s="107"/>
      <c r="BV15" s="171" t="str">
        <f t="shared" si="2"/>
        <v/>
      </c>
    </row>
    <row r="16" spans="1:83" s="3" customFormat="1" ht="11.25" customHeight="1" thickBot="1" x14ac:dyDescent="0.25">
      <c r="A16" s="534"/>
      <c r="B16" s="535"/>
      <c r="C16" s="36" t="str">
        <f t="shared" si="0"/>
        <v/>
      </c>
      <c r="D16" s="37" t="str">
        <f t="shared" si="1"/>
        <v/>
      </c>
      <c r="E16" s="169">
        <v>14</v>
      </c>
      <c r="F16" s="413"/>
      <c r="G16" s="417"/>
      <c r="H16" s="385"/>
      <c r="I16" s="166"/>
      <c r="J16" s="164"/>
      <c r="K16" s="193"/>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430"/>
      <c r="AY16" s="107"/>
      <c r="AZ16" s="107"/>
      <c r="BA16" s="107"/>
      <c r="BB16" s="107"/>
      <c r="BC16" s="107"/>
      <c r="BD16" s="107"/>
      <c r="BE16" s="107"/>
      <c r="BF16" s="107"/>
      <c r="BG16" s="107"/>
      <c r="BH16" s="107"/>
      <c r="BI16" s="107"/>
      <c r="BJ16" s="107"/>
      <c r="BK16" s="430"/>
      <c r="BL16" s="107"/>
      <c r="BM16" s="107"/>
      <c r="BN16" s="107"/>
      <c r="BO16" s="107"/>
      <c r="BP16" s="107"/>
      <c r="BQ16" s="107"/>
      <c r="BR16" s="107"/>
      <c r="BS16" s="107"/>
      <c r="BT16" s="107"/>
      <c r="BU16" s="107"/>
      <c r="BV16" s="171" t="str">
        <f t="shared" si="2"/>
        <v/>
      </c>
    </row>
    <row r="17" spans="1:74" s="3" customFormat="1" ht="11.25" customHeight="1" thickBot="1" x14ac:dyDescent="0.25">
      <c r="A17" s="534"/>
      <c r="B17" s="535"/>
      <c r="C17" s="36" t="str">
        <f t="shared" si="0"/>
        <v/>
      </c>
      <c r="D17" s="37" t="str">
        <f t="shared" si="1"/>
        <v/>
      </c>
      <c r="E17" s="169">
        <v>15</v>
      </c>
      <c r="F17" s="413"/>
      <c r="G17" s="417"/>
      <c r="H17" s="386"/>
      <c r="I17" s="166"/>
      <c r="J17" s="164"/>
      <c r="K17" s="194"/>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430"/>
      <c r="AY17" s="107"/>
      <c r="AZ17" s="107"/>
      <c r="BA17" s="107"/>
      <c r="BB17" s="107"/>
      <c r="BC17" s="107"/>
      <c r="BD17" s="107"/>
      <c r="BE17" s="107"/>
      <c r="BF17" s="107"/>
      <c r="BG17" s="107"/>
      <c r="BH17" s="107"/>
      <c r="BI17" s="107"/>
      <c r="BJ17" s="107"/>
      <c r="BK17" s="430"/>
      <c r="BL17" s="107"/>
      <c r="BM17" s="107"/>
      <c r="BN17" s="107"/>
      <c r="BO17" s="107"/>
      <c r="BP17" s="107"/>
      <c r="BQ17" s="107"/>
      <c r="BR17" s="107"/>
      <c r="BS17" s="107"/>
      <c r="BT17" s="107"/>
      <c r="BU17" s="107"/>
      <c r="BV17" s="171" t="str">
        <f t="shared" si="2"/>
        <v/>
      </c>
    </row>
    <row r="18" spans="1:74" s="3" customFormat="1" ht="11.25" customHeight="1" thickBot="1" x14ac:dyDescent="0.25">
      <c r="A18" s="534"/>
      <c r="B18" s="535"/>
      <c r="C18" s="36" t="str">
        <f t="shared" si="0"/>
        <v/>
      </c>
      <c r="D18" s="37" t="str">
        <f t="shared" si="1"/>
        <v/>
      </c>
      <c r="E18" s="169">
        <v>16</v>
      </c>
      <c r="F18" s="413"/>
      <c r="G18" s="417"/>
      <c r="H18" s="386"/>
      <c r="I18" s="166"/>
      <c r="J18" s="164"/>
      <c r="K18" s="192"/>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430"/>
      <c r="AY18" s="107"/>
      <c r="AZ18" s="107"/>
      <c r="BA18" s="107"/>
      <c r="BB18" s="107"/>
      <c r="BC18" s="107"/>
      <c r="BD18" s="107"/>
      <c r="BE18" s="107"/>
      <c r="BF18" s="107"/>
      <c r="BG18" s="107"/>
      <c r="BH18" s="107"/>
      <c r="BI18" s="107"/>
      <c r="BJ18" s="107"/>
      <c r="BK18" s="430"/>
      <c r="BL18" s="107"/>
      <c r="BM18" s="107"/>
      <c r="BN18" s="107"/>
      <c r="BO18" s="107"/>
      <c r="BP18" s="107"/>
      <c r="BQ18" s="107"/>
      <c r="BR18" s="107"/>
      <c r="BS18" s="107"/>
      <c r="BT18" s="107"/>
      <c r="BU18" s="107"/>
      <c r="BV18" s="171" t="str">
        <f t="shared" si="2"/>
        <v/>
      </c>
    </row>
    <row r="19" spans="1:74" s="3" customFormat="1" ht="11.25" customHeight="1" thickBot="1" x14ac:dyDescent="0.25">
      <c r="A19" s="534"/>
      <c r="B19" s="535"/>
      <c r="C19" s="36" t="str">
        <f t="shared" si="0"/>
        <v/>
      </c>
      <c r="D19" s="37" t="str">
        <f t="shared" si="1"/>
        <v/>
      </c>
      <c r="E19" s="169">
        <v>17</v>
      </c>
      <c r="F19" s="413"/>
      <c r="G19" s="417"/>
      <c r="H19" s="385"/>
      <c r="I19" s="166"/>
      <c r="J19" s="164"/>
      <c r="K19" s="193"/>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430"/>
      <c r="AY19" s="107"/>
      <c r="AZ19" s="107"/>
      <c r="BA19" s="107"/>
      <c r="BB19" s="107"/>
      <c r="BC19" s="107"/>
      <c r="BD19" s="107"/>
      <c r="BE19" s="107"/>
      <c r="BF19" s="107"/>
      <c r="BG19" s="107"/>
      <c r="BH19" s="107"/>
      <c r="BI19" s="107"/>
      <c r="BJ19" s="107"/>
      <c r="BK19" s="430"/>
      <c r="BL19" s="107"/>
      <c r="BM19" s="107"/>
      <c r="BN19" s="107"/>
      <c r="BO19" s="107"/>
      <c r="BP19" s="107"/>
      <c r="BQ19" s="107"/>
      <c r="BR19" s="107"/>
      <c r="BS19" s="107"/>
      <c r="BT19" s="107"/>
      <c r="BU19" s="107"/>
      <c r="BV19" s="171" t="str">
        <f t="shared" si="2"/>
        <v/>
      </c>
    </row>
    <row r="20" spans="1:74" s="3" customFormat="1" ht="11.25" customHeight="1" thickBot="1" x14ac:dyDescent="0.25">
      <c r="A20" s="534"/>
      <c r="B20" s="535"/>
      <c r="C20" s="36" t="str">
        <f t="shared" si="0"/>
        <v/>
      </c>
      <c r="D20" s="37" t="str">
        <f t="shared" si="1"/>
        <v/>
      </c>
      <c r="E20" s="169">
        <v>18</v>
      </c>
      <c r="F20" s="413"/>
      <c r="G20" s="417"/>
      <c r="H20" s="385"/>
      <c r="I20" s="166"/>
      <c r="J20" s="164"/>
      <c r="K20" s="194"/>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430"/>
      <c r="AY20" s="107"/>
      <c r="AZ20" s="107"/>
      <c r="BA20" s="107"/>
      <c r="BB20" s="107"/>
      <c r="BC20" s="107"/>
      <c r="BD20" s="107"/>
      <c r="BE20" s="107"/>
      <c r="BF20" s="107"/>
      <c r="BG20" s="107"/>
      <c r="BH20" s="107"/>
      <c r="BI20" s="107"/>
      <c r="BJ20" s="107"/>
      <c r="BK20" s="430"/>
      <c r="BL20" s="107"/>
      <c r="BM20" s="107"/>
      <c r="BN20" s="107"/>
      <c r="BO20" s="107"/>
      <c r="BP20" s="107"/>
      <c r="BQ20" s="107"/>
      <c r="BR20" s="107"/>
      <c r="BS20" s="107"/>
      <c r="BT20" s="107"/>
      <c r="BU20" s="107"/>
      <c r="BV20" s="171" t="str">
        <f t="shared" si="2"/>
        <v/>
      </c>
    </row>
    <row r="21" spans="1:74" s="3" customFormat="1" ht="11.25" customHeight="1" thickBot="1" x14ac:dyDescent="0.25">
      <c r="A21" s="534"/>
      <c r="B21" s="535"/>
      <c r="C21" s="36" t="str">
        <f t="shared" si="0"/>
        <v/>
      </c>
      <c r="D21" s="37" t="str">
        <f t="shared" si="1"/>
        <v/>
      </c>
      <c r="E21" s="169">
        <v>19</v>
      </c>
      <c r="F21" s="413"/>
      <c r="G21" s="417"/>
      <c r="H21" s="385"/>
      <c r="I21" s="166"/>
      <c r="J21" s="164"/>
      <c r="K21" s="192"/>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430"/>
      <c r="AY21" s="107"/>
      <c r="AZ21" s="107"/>
      <c r="BA21" s="107"/>
      <c r="BB21" s="107"/>
      <c r="BC21" s="107"/>
      <c r="BD21" s="107"/>
      <c r="BE21" s="107"/>
      <c r="BF21" s="107"/>
      <c r="BG21" s="107"/>
      <c r="BH21" s="107"/>
      <c r="BI21" s="107"/>
      <c r="BJ21" s="107"/>
      <c r="BK21" s="430"/>
      <c r="BL21" s="107"/>
      <c r="BM21" s="107"/>
      <c r="BN21" s="107"/>
      <c r="BO21" s="107"/>
      <c r="BP21" s="107"/>
      <c r="BQ21" s="107"/>
      <c r="BR21" s="107"/>
      <c r="BS21" s="107"/>
      <c r="BT21" s="107"/>
      <c r="BU21" s="107"/>
      <c r="BV21" s="171" t="str">
        <f t="shared" si="2"/>
        <v/>
      </c>
    </row>
    <row r="22" spans="1:74" s="3" customFormat="1" ht="11.25" customHeight="1" thickBot="1" x14ac:dyDescent="0.25">
      <c r="A22" s="534"/>
      <c r="B22" s="535"/>
      <c r="C22" s="36" t="str">
        <f t="shared" si="0"/>
        <v/>
      </c>
      <c r="D22" s="37" t="str">
        <f t="shared" si="1"/>
        <v/>
      </c>
      <c r="E22" s="169">
        <v>20</v>
      </c>
      <c r="F22" s="413"/>
      <c r="G22" s="417"/>
      <c r="H22" s="385"/>
      <c r="I22" s="166"/>
      <c r="J22" s="164"/>
      <c r="K22" s="193"/>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430"/>
      <c r="AY22" s="107"/>
      <c r="AZ22" s="107"/>
      <c r="BA22" s="107"/>
      <c r="BB22" s="107"/>
      <c r="BC22" s="107"/>
      <c r="BD22" s="107"/>
      <c r="BE22" s="107"/>
      <c r="BF22" s="107"/>
      <c r="BG22" s="107"/>
      <c r="BH22" s="107"/>
      <c r="BI22" s="107"/>
      <c r="BJ22" s="107"/>
      <c r="BK22" s="430"/>
      <c r="BL22" s="107"/>
      <c r="BM22" s="107"/>
      <c r="BN22" s="107"/>
      <c r="BO22" s="107"/>
      <c r="BP22" s="107"/>
      <c r="BQ22" s="107"/>
      <c r="BR22" s="107"/>
      <c r="BS22" s="107"/>
      <c r="BT22" s="107"/>
      <c r="BU22" s="107"/>
      <c r="BV22" s="171" t="str">
        <f t="shared" si="2"/>
        <v/>
      </c>
    </row>
    <row r="23" spans="1:74" s="3" customFormat="1" ht="11.25" customHeight="1" thickBot="1" x14ac:dyDescent="0.25">
      <c r="A23" s="534"/>
      <c r="B23" s="535"/>
      <c r="C23" s="36" t="str">
        <f t="shared" si="0"/>
        <v/>
      </c>
      <c r="D23" s="37" t="str">
        <f t="shared" si="1"/>
        <v/>
      </c>
      <c r="E23" s="169">
        <v>21</v>
      </c>
      <c r="F23" s="413"/>
      <c r="G23" s="417"/>
      <c r="H23" s="385"/>
      <c r="I23" s="166"/>
      <c r="J23" s="164"/>
      <c r="K23" s="194"/>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430"/>
      <c r="AY23" s="107"/>
      <c r="AZ23" s="107"/>
      <c r="BA23" s="107"/>
      <c r="BB23" s="107"/>
      <c r="BC23" s="107"/>
      <c r="BD23" s="107"/>
      <c r="BE23" s="107"/>
      <c r="BF23" s="107"/>
      <c r="BG23" s="107"/>
      <c r="BH23" s="107"/>
      <c r="BI23" s="107"/>
      <c r="BJ23" s="107"/>
      <c r="BK23" s="430"/>
      <c r="BL23" s="107"/>
      <c r="BM23" s="107"/>
      <c r="BN23" s="107"/>
      <c r="BO23" s="107"/>
      <c r="BP23" s="107"/>
      <c r="BQ23" s="107"/>
      <c r="BR23" s="107"/>
      <c r="BS23" s="107"/>
      <c r="BT23" s="107"/>
      <c r="BU23" s="107"/>
      <c r="BV23" s="171" t="str">
        <f t="shared" si="2"/>
        <v/>
      </c>
    </row>
    <row r="24" spans="1:74" s="3" customFormat="1" ht="11.25" customHeight="1" thickBot="1" x14ac:dyDescent="0.25">
      <c r="A24" s="534"/>
      <c r="B24" s="535"/>
      <c r="C24" s="36" t="str">
        <f t="shared" si="0"/>
        <v/>
      </c>
      <c r="D24" s="37" t="str">
        <f t="shared" si="1"/>
        <v/>
      </c>
      <c r="E24" s="169">
        <v>22</v>
      </c>
      <c r="F24" s="413"/>
      <c r="G24" s="417"/>
      <c r="H24" s="385"/>
      <c r="I24" s="166"/>
      <c r="J24" s="164"/>
      <c r="K24" s="192"/>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430"/>
      <c r="AY24" s="107"/>
      <c r="AZ24" s="107"/>
      <c r="BA24" s="107"/>
      <c r="BB24" s="107"/>
      <c r="BC24" s="107"/>
      <c r="BD24" s="107"/>
      <c r="BE24" s="107"/>
      <c r="BF24" s="107"/>
      <c r="BG24" s="107"/>
      <c r="BH24" s="107"/>
      <c r="BI24" s="107"/>
      <c r="BJ24" s="107"/>
      <c r="BK24" s="430"/>
      <c r="BL24" s="107"/>
      <c r="BM24" s="107"/>
      <c r="BN24" s="107"/>
      <c r="BO24" s="107"/>
      <c r="BP24" s="107"/>
      <c r="BQ24" s="107"/>
      <c r="BR24" s="107"/>
      <c r="BS24" s="107"/>
      <c r="BT24" s="107"/>
      <c r="BU24" s="107"/>
      <c r="BV24" s="171" t="str">
        <f t="shared" si="2"/>
        <v/>
      </c>
    </row>
    <row r="25" spans="1:74" s="3" customFormat="1" ht="11.25" customHeight="1" thickBot="1" x14ac:dyDescent="0.25">
      <c r="A25" s="534"/>
      <c r="B25" s="535"/>
      <c r="C25" s="36" t="str">
        <f t="shared" si="0"/>
        <v/>
      </c>
      <c r="D25" s="37" t="str">
        <f t="shared" si="1"/>
        <v/>
      </c>
      <c r="E25" s="169">
        <v>23</v>
      </c>
      <c r="F25" s="413"/>
      <c r="G25" s="417"/>
      <c r="H25" s="385"/>
      <c r="I25" s="166"/>
      <c r="J25" s="164"/>
      <c r="K25" s="192"/>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430"/>
      <c r="AY25" s="107"/>
      <c r="AZ25" s="107"/>
      <c r="BA25" s="107"/>
      <c r="BB25" s="107"/>
      <c r="BC25" s="107"/>
      <c r="BD25" s="107"/>
      <c r="BE25" s="107"/>
      <c r="BF25" s="107"/>
      <c r="BG25" s="107"/>
      <c r="BH25" s="107"/>
      <c r="BI25" s="107"/>
      <c r="BJ25" s="107"/>
      <c r="BK25" s="430"/>
      <c r="BL25" s="107"/>
      <c r="BM25" s="107"/>
      <c r="BN25" s="107"/>
      <c r="BO25" s="107"/>
      <c r="BP25" s="107"/>
      <c r="BQ25" s="107"/>
      <c r="BR25" s="107"/>
      <c r="BS25" s="107"/>
      <c r="BT25" s="107"/>
      <c r="BU25" s="107"/>
      <c r="BV25" s="171" t="str">
        <f t="shared" si="2"/>
        <v/>
      </c>
    </row>
    <row r="26" spans="1:74" s="3" customFormat="1" ht="11.25" customHeight="1" thickBot="1" x14ac:dyDescent="0.25">
      <c r="A26" s="534"/>
      <c r="B26" s="535"/>
      <c r="C26" s="36" t="str">
        <f t="shared" si="0"/>
        <v/>
      </c>
      <c r="D26" s="37" t="str">
        <f t="shared" si="1"/>
        <v/>
      </c>
      <c r="E26" s="169">
        <v>24</v>
      </c>
      <c r="F26" s="413"/>
      <c r="G26" s="417"/>
      <c r="H26" s="385"/>
      <c r="I26" s="166"/>
      <c r="J26" s="164"/>
      <c r="K26" s="192"/>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430"/>
      <c r="AY26" s="107"/>
      <c r="AZ26" s="107"/>
      <c r="BA26" s="107"/>
      <c r="BB26" s="107"/>
      <c r="BC26" s="107"/>
      <c r="BD26" s="107"/>
      <c r="BE26" s="107"/>
      <c r="BF26" s="107"/>
      <c r="BG26" s="107"/>
      <c r="BH26" s="107"/>
      <c r="BI26" s="107"/>
      <c r="BJ26" s="107"/>
      <c r="BK26" s="430"/>
      <c r="BL26" s="107"/>
      <c r="BM26" s="107"/>
      <c r="BN26" s="107"/>
      <c r="BO26" s="107"/>
      <c r="BP26" s="107"/>
      <c r="BQ26" s="107"/>
      <c r="BR26" s="107"/>
      <c r="BS26" s="107"/>
      <c r="BT26" s="107"/>
      <c r="BU26" s="107"/>
      <c r="BV26" s="171" t="str">
        <f t="shared" si="2"/>
        <v/>
      </c>
    </row>
    <row r="27" spans="1:74" s="3" customFormat="1" ht="11.25" customHeight="1" thickBot="1" x14ac:dyDescent="0.25">
      <c r="A27" s="534"/>
      <c r="B27" s="535"/>
      <c r="C27" s="36" t="str">
        <f t="shared" si="0"/>
        <v/>
      </c>
      <c r="D27" s="37" t="str">
        <f t="shared" si="1"/>
        <v/>
      </c>
      <c r="E27" s="169">
        <v>25</v>
      </c>
      <c r="F27" s="413"/>
      <c r="G27" s="417"/>
      <c r="H27" s="385"/>
      <c r="I27" s="166"/>
      <c r="J27" s="164"/>
      <c r="K27" s="192"/>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430"/>
      <c r="AY27" s="107"/>
      <c r="AZ27" s="107"/>
      <c r="BA27" s="107"/>
      <c r="BB27" s="107"/>
      <c r="BC27" s="107"/>
      <c r="BD27" s="107"/>
      <c r="BE27" s="107"/>
      <c r="BF27" s="107"/>
      <c r="BG27" s="107"/>
      <c r="BH27" s="107"/>
      <c r="BI27" s="107"/>
      <c r="BJ27" s="107"/>
      <c r="BK27" s="430"/>
      <c r="BL27" s="107"/>
      <c r="BM27" s="107"/>
      <c r="BN27" s="107"/>
      <c r="BO27" s="107"/>
      <c r="BP27" s="107"/>
      <c r="BQ27" s="107"/>
      <c r="BR27" s="107"/>
      <c r="BS27" s="107"/>
      <c r="BT27" s="107"/>
      <c r="BU27" s="107"/>
      <c r="BV27" s="171" t="str">
        <f t="shared" si="2"/>
        <v/>
      </c>
    </row>
    <row r="28" spans="1:74" s="3" customFormat="1" ht="11.25" customHeight="1" thickBot="1" x14ac:dyDescent="0.25">
      <c r="A28" s="534"/>
      <c r="B28" s="535"/>
      <c r="C28" s="36" t="str">
        <f t="shared" si="0"/>
        <v/>
      </c>
      <c r="D28" s="37" t="str">
        <f t="shared" si="1"/>
        <v/>
      </c>
      <c r="E28" s="169">
        <v>26</v>
      </c>
      <c r="F28" s="413"/>
      <c r="G28" s="417"/>
      <c r="H28" s="385"/>
      <c r="I28" s="166"/>
      <c r="J28" s="164"/>
      <c r="K28" s="193"/>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430"/>
      <c r="AY28" s="107"/>
      <c r="AZ28" s="107"/>
      <c r="BA28" s="107"/>
      <c r="BB28" s="107"/>
      <c r="BC28" s="107"/>
      <c r="BD28" s="107"/>
      <c r="BE28" s="107"/>
      <c r="BF28" s="107"/>
      <c r="BG28" s="107"/>
      <c r="BH28" s="107"/>
      <c r="BI28" s="107"/>
      <c r="BJ28" s="107"/>
      <c r="BK28" s="430"/>
      <c r="BL28" s="107"/>
      <c r="BM28" s="107"/>
      <c r="BN28" s="107"/>
      <c r="BO28" s="107"/>
      <c r="BP28" s="107"/>
      <c r="BQ28" s="107"/>
      <c r="BR28" s="107"/>
      <c r="BS28" s="107"/>
      <c r="BT28" s="107"/>
      <c r="BU28" s="107"/>
      <c r="BV28" s="171" t="str">
        <f t="shared" si="2"/>
        <v/>
      </c>
    </row>
    <row r="29" spans="1:74" s="3" customFormat="1" ht="11.25" customHeight="1" thickBot="1" x14ac:dyDescent="0.25">
      <c r="A29" s="534"/>
      <c r="B29" s="535"/>
      <c r="C29" s="36" t="str">
        <f t="shared" si="0"/>
        <v/>
      </c>
      <c r="D29" s="37" t="str">
        <f t="shared" si="1"/>
        <v/>
      </c>
      <c r="E29" s="169">
        <v>27</v>
      </c>
      <c r="F29" s="413"/>
      <c r="G29" s="417"/>
      <c r="H29" s="385"/>
      <c r="I29" s="166"/>
      <c r="J29" s="164"/>
      <c r="K29" s="194"/>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430"/>
      <c r="AY29" s="107"/>
      <c r="AZ29" s="107"/>
      <c r="BA29" s="107"/>
      <c r="BB29" s="107"/>
      <c r="BC29" s="107"/>
      <c r="BD29" s="107"/>
      <c r="BE29" s="107"/>
      <c r="BF29" s="107"/>
      <c r="BG29" s="107"/>
      <c r="BH29" s="107"/>
      <c r="BI29" s="107"/>
      <c r="BJ29" s="107"/>
      <c r="BK29" s="430"/>
      <c r="BL29" s="107"/>
      <c r="BM29" s="107"/>
      <c r="BN29" s="107"/>
      <c r="BO29" s="107"/>
      <c r="BP29" s="107"/>
      <c r="BQ29" s="107"/>
      <c r="BR29" s="107"/>
      <c r="BS29" s="107"/>
      <c r="BT29" s="107"/>
      <c r="BU29" s="107"/>
      <c r="BV29" s="171" t="str">
        <f t="shared" si="2"/>
        <v/>
      </c>
    </row>
    <row r="30" spans="1:74" s="3" customFormat="1" ht="11.25" customHeight="1" thickBot="1" x14ac:dyDescent="0.25">
      <c r="A30" s="534"/>
      <c r="B30" s="535"/>
      <c r="C30" s="36" t="str">
        <f t="shared" si="0"/>
        <v/>
      </c>
      <c r="D30" s="37" t="str">
        <f t="shared" si="1"/>
        <v/>
      </c>
      <c r="E30" s="169">
        <v>28</v>
      </c>
      <c r="F30" s="413"/>
      <c r="G30" s="417"/>
      <c r="H30" s="385"/>
      <c r="I30" s="166"/>
      <c r="J30" s="164"/>
      <c r="K30" s="193"/>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430"/>
      <c r="AY30" s="107"/>
      <c r="AZ30" s="107"/>
      <c r="BA30" s="107"/>
      <c r="BB30" s="107"/>
      <c r="BC30" s="107"/>
      <c r="BD30" s="107"/>
      <c r="BE30" s="107"/>
      <c r="BF30" s="107"/>
      <c r="BG30" s="107"/>
      <c r="BH30" s="107"/>
      <c r="BI30" s="107"/>
      <c r="BJ30" s="107"/>
      <c r="BK30" s="430"/>
      <c r="BL30" s="107"/>
      <c r="BM30" s="107"/>
      <c r="BN30" s="107"/>
      <c r="BO30" s="107"/>
      <c r="BP30" s="107"/>
      <c r="BQ30" s="107"/>
      <c r="BR30" s="107"/>
      <c r="BS30" s="107"/>
      <c r="BT30" s="107"/>
      <c r="BU30" s="107"/>
      <c r="BV30" s="171" t="str">
        <f t="shared" si="2"/>
        <v/>
      </c>
    </row>
    <row r="31" spans="1:74" s="3" customFormat="1" ht="11.25" customHeight="1" thickBot="1" x14ac:dyDescent="0.25">
      <c r="A31" s="534"/>
      <c r="B31" s="535"/>
      <c r="C31" s="36" t="str">
        <f t="shared" si="0"/>
        <v/>
      </c>
      <c r="D31" s="37" t="str">
        <f t="shared" si="1"/>
        <v/>
      </c>
      <c r="E31" s="169">
        <v>29</v>
      </c>
      <c r="F31" s="413"/>
      <c r="G31" s="417"/>
      <c r="H31" s="386"/>
      <c r="I31" s="166"/>
      <c r="J31" s="164"/>
      <c r="K31" s="193"/>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430"/>
      <c r="AY31" s="107"/>
      <c r="AZ31" s="107"/>
      <c r="BA31" s="107"/>
      <c r="BB31" s="107"/>
      <c r="BC31" s="107"/>
      <c r="BD31" s="107"/>
      <c r="BE31" s="107"/>
      <c r="BF31" s="107"/>
      <c r="BG31" s="107"/>
      <c r="BH31" s="107"/>
      <c r="BI31" s="107"/>
      <c r="BJ31" s="107"/>
      <c r="BK31" s="430"/>
      <c r="BL31" s="107"/>
      <c r="BM31" s="107"/>
      <c r="BN31" s="107"/>
      <c r="BO31" s="107"/>
      <c r="BP31" s="107"/>
      <c r="BQ31" s="107"/>
      <c r="BR31" s="107"/>
      <c r="BS31" s="107"/>
      <c r="BT31" s="107"/>
      <c r="BU31" s="107"/>
      <c r="BV31" s="171" t="str">
        <f t="shared" si="2"/>
        <v/>
      </c>
    </row>
    <row r="32" spans="1:74" s="3" customFormat="1" ht="11.25" customHeight="1" thickBot="1" x14ac:dyDescent="0.25">
      <c r="A32" s="534"/>
      <c r="B32" s="535"/>
      <c r="C32" s="36" t="str">
        <f t="shared" si="0"/>
        <v/>
      </c>
      <c r="D32" s="37" t="str">
        <f t="shared" si="1"/>
        <v/>
      </c>
      <c r="E32" s="169">
        <v>30</v>
      </c>
      <c r="F32" s="413"/>
      <c r="G32" s="418"/>
      <c r="H32" s="386"/>
      <c r="I32" s="166"/>
      <c r="J32" s="164"/>
      <c r="K32" s="193"/>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430"/>
      <c r="AY32" s="107"/>
      <c r="AZ32" s="107"/>
      <c r="BA32" s="107"/>
      <c r="BB32" s="107"/>
      <c r="BC32" s="107"/>
      <c r="BD32" s="107"/>
      <c r="BE32" s="107"/>
      <c r="BF32" s="107"/>
      <c r="BG32" s="107"/>
      <c r="BH32" s="107"/>
      <c r="BI32" s="107"/>
      <c r="BJ32" s="107"/>
      <c r="BK32" s="430"/>
      <c r="BL32" s="107"/>
      <c r="BM32" s="107"/>
      <c r="BN32" s="107"/>
      <c r="BO32" s="107"/>
      <c r="BP32" s="107"/>
      <c r="BQ32" s="107"/>
      <c r="BR32" s="107"/>
      <c r="BS32" s="107"/>
      <c r="BT32" s="107"/>
      <c r="BU32" s="107"/>
      <c r="BV32" s="171" t="str">
        <f t="shared" si="2"/>
        <v/>
      </c>
    </row>
    <row r="33" spans="1:74" s="3" customFormat="1" ht="11.25" customHeight="1" thickBot="1" x14ac:dyDescent="0.25">
      <c r="A33" s="534"/>
      <c r="B33" s="535"/>
      <c r="C33" s="36" t="str">
        <f t="shared" si="0"/>
        <v/>
      </c>
      <c r="D33" s="37" t="str">
        <f t="shared" si="1"/>
        <v/>
      </c>
      <c r="E33" s="169">
        <v>31</v>
      </c>
      <c r="F33" s="413"/>
      <c r="G33" s="419"/>
      <c r="H33" s="386"/>
      <c r="I33" s="166"/>
      <c r="J33" s="164"/>
      <c r="K33" s="194"/>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430"/>
      <c r="AY33" s="107"/>
      <c r="AZ33" s="107"/>
      <c r="BA33" s="107"/>
      <c r="BB33" s="107"/>
      <c r="BC33" s="107"/>
      <c r="BD33" s="107"/>
      <c r="BE33" s="107"/>
      <c r="BF33" s="107"/>
      <c r="BG33" s="107"/>
      <c r="BH33" s="107"/>
      <c r="BI33" s="107"/>
      <c r="BJ33" s="107"/>
      <c r="BK33" s="430"/>
      <c r="BL33" s="107"/>
      <c r="BM33" s="107"/>
      <c r="BN33" s="107"/>
      <c r="BO33" s="107"/>
      <c r="BP33" s="107"/>
      <c r="BQ33" s="107"/>
      <c r="BR33" s="107"/>
      <c r="BS33" s="107"/>
      <c r="BT33" s="107"/>
      <c r="BU33" s="107"/>
      <c r="BV33" s="171" t="str">
        <f t="shared" si="2"/>
        <v/>
      </c>
    </row>
    <row r="34" spans="1:74" s="3" customFormat="1" ht="11.25" customHeight="1" thickBot="1" x14ac:dyDescent="0.25">
      <c r="A34" s="534"/>
      <c r="B34" s="535"/>
      <c r="C34" s="36" t="str">
        <f t="shared" si="0"/>
        <v/>
      </c>
      <c r="D34" s="37" t="str">
        <f t="shared" si="1"/>
        <v/>
      </c>
      <c r="E34" s="169">
        <v>32</v>
      </c>
      <c r="F34" s="413"/>
      <c r="G34" s="419"/>
      <c r="H34" s="386"/>
      <c r="I34" s="166"/>
      <c r="J34" s="164"/>
      <c r="K34" s="192"/>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430"/>
      <c r="AY34" s="107"/>
      <c r="AZ34" s="107"/>
      <c r="BA34" s="107"/>
      <c r="BB34" s="107"/>
      <c r="BC34" s="107"/>
      <c r="BD34" s="107"/>
      <c r="BE34" s="107"/>
      <c r="BF34" s="107"/>
      <c r="BG34" s="107"/>
      <c r="BH34" s="107"/>
      <c r="BI34" s="107"/>
      <c r="BJ34" s="107"/>
      <c r="BK34" s="430"/>
      <c r="BL34" s="107"/>
      <c r="BM34" s="107"/>
      <c r="BN34" s="107"/>
      <c r="BO34" s="107"/>
      <c r="BP34" s="107"/>
      <c r="BQ34" s="107"/>
      <c r="BR34" s="107"/>
      <c r="BS34" s="107"/>
      <c r="BT34" s="107"/>
      <c r="BU34" s="107"/>
      <c r="BV34" s="171" t="str">
        <f t="shared" si="2"/>
        <v/>
      </c>
    </row>
    <row r="35" spans="1:74" s="3" customFormat="1" ht="11.25" customHeight="1" thickBot="1" x14ac:dyDescent="0.25">
      <c r="A35" s="534"/>
      <c r="B35" s="535"/>
      <c r="C35" s="36"/>
      <c r="D35" s="37"/>
      <c r="E35" s="169">
        <v>33</v>
      </c>
      <c r="F35" s="413"/>
      <c r="G35" s="419"/>
      <c r="H35" s="386"/>
      <c r="I35" s="166"/>
      <c r="J35" s="164"/>
      <c r="K35" s="192"/>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430"/>
      <c r="AY35" s="107"/>
      <c r="AZ35" s="107"/>
      <c r="BA35" s="107"/>
      <c r="BB35" s="107"/>
      <c r="BC35" s="107"/>
      <c r="BD35" s="107"/>
      <c r="BE35" s="107"/>
      <c r="BF35" s="107"/>
      <c r="BG35" s="107"/>
      <c r="BH35" s="107"/>
      <c r="BI35" s="107"/>
      <c r="BJ35" s="107"/>
      <c r="BK35" s="430"/>
      <c r="BL35" s="107"/>
      <c r="BM35" s="107"/>
      <c r="BN35" s="107"/>
      <c r="BO35" s="107"/>
      <c r="BP35" s="107"/>
      <c r="BQ35" s="107"/>
      <c r="BR35" s="107"/>
      <c r="BS35" s="107"/>
      <c r="BT35" s="107"/>
      <c r="BU35" s="107"/>
      <c r="BV35" s="171" t="str">
        <f t="shared" si="2"/>
        <v/>
      </c>
    </row>
    <row r="36" spans="1:74" s="3" customFormat="1" ht="11.25" customHeight="1" thickBot="1" x14ac:dyDescent="0.25">
      <c r="A36" s="534"/>
      <c r="B36" s="535"/>
      <c r="C36" s="36" t="str">
        <f t="shared" si="0"/>
        <v/>
      </c>
      <c r="D36" s="37" t="str">
        <f t="shared" si="1"/>
        <v/>
      </c>
      <c r="E36" s="169">
        <v>34</v>
      </c>
      <c r="F36" s="413"/>
      <c r="G36" s="419"/>
      <c r="H36" s="386"/>
      <c r="I36" s="166"/>
      <c r="J36" s="164"/>
      <c r="K36" s="192"/>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430"/>
      <c r="AY36" s="107"/>
      <c r="AZ36" s="107"/>
      <c r="BA36" s="107"/>
      <c r="BB36" s="107"/>
      <c r="BC36" s="107"/>
      <c r="BD36" s="107"/>
      <c r="BE36" s="107"/>
      <c r="BF36" s="107"/>
      <c r="BG36" s="107"/>
      <c r="BH36" s="107"/>
      <c r="BI36" s="107"/>
      <c r="BJ36" s="107"/>
      <c r="BK36" s="430"/>
      <c r="BL36" s="107"/>
      <c r="BM36" s="107"/>
      <c r="BN36" s="107"/>
      <c r="BO36" s="107"/>
      <c r="BP36" s="107"/>
      <c r="BQ36" s="107"/>
      <c r="BR36" s="107"/>
      <c r="BS36" s="107"/>
      <c r="BT36" s="107"/>
      <c r="BU36" s="107"/>
      <c r="BV36" s="171" t="str">
        <f t="shared" si="2"/>
        <v/>
      </c>
    </row>
    <row r="37" spans="1:74" s="3" customFormat="1" ht="11.25" customHeight="1" thickBot="1" x14ac:dyDescent="0.25">
      <c r="A37" s="536"/>
      <c r="B37" s="537"/>
      <c r="C37" s="36" t="str">
        <f t="shared" si="0"/>
        <v/>
      </c>
      <c r="D37" s="37" t="str">
        <f t="shared" si="1"/>
        <v/>
      </c>
      <c r="E37" s="170">
        <v>35</v>
      </c>
      <c r="F37" s="414"/>
      <c r="G37" s="420"/>
      <c r="H37" s="429"/>
      <c r="I37" s="167"/>
      <c r="J37" s="38"/>
      <c r="K37" s="192"/>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430"/>
      <c r="AY37" s="107"/>
      <c r="AZ37" s="107"/>
      <c r="BA37" s="107"/>
      <c r="BB37" s="107"/>
      <c r="BC37" s="107"/>
      <c r="BD37" s="107"/>
      <c r="BE37" s="107"/>
      <c r="BF37" s="107"/>
      <c r="BG37" s="107"/>
      <c r="BH37" s="107"/>
      <c r="BI37" s="107"/>
      <c r="BJ37" s="107"/>
      <c r="BK37" s="430"/>
      <c r="BL37" s="107"/>
      <c r="BM37" s="107"/>
      <c r="BN37" s="107"/>
      <c r="BO37" s="107"/>
      <c r="BP37" s="107"/>
      <c r="BQ37" s="107"/>
      <c r="BR37" s="107"/>
      <c r="BS37" s="107"/>
      <c r="BT37" s="107"/>
      <c r="BU37" s="107"/>
      <c r="BV37" s="171" t="str">
        <f t="shared" si="2"/>
        <v/>
      </c>
    </row>
    <row r="38" spans="1:74" s="3" customFormat="1" ht="5.25" customHeight="1" thickBot="1" x14ac:dyDescent="0.25">
      <c r="A38" s="44"/>
      <c r="B38" s="45"/>
      <c r="C38" s="45"/>
      <c r="D38" s="45"/>
      <c r="E38" s="45"/>
      <c r="F38" s="388"/>
      <c r="G38" s="525"/>
      <c r="H38" s="525"/>
      <c r="I38" s="387"/>
      <c r="J38" s="115"/>
      <c r="K38" s="177"/>
      <c r="L38" s="45"/>
      <c r="M38" s="45"/>
      <c r="N38" s="45"/>
      <c r="O38" s="45"/>
      <c r="P38" s="45"/>
      <c r="Q38" s="45"/>
      <c r="R38" s="45"/>
      <c r="S38" s="46"/>
      <c r="T38" s="45"/>
      <c r="U38" s="45"/>
      <c r="V38" s="45"/>
      <c r="W38" s="45"/>
      <c r="X38" s="46"/>
      <c r="Y38" s="45"/>
      <c r="Z38" s="45"/>
      <c r="AA38" s="54"/>
      <c r="AB38" s="45"/>
      <c r="AC38" s="45"/>
      <c r="AD38" s="45"/>
      <c r="AE38" s="45"/>
      <c r="AF38" s="45"/>
      <c r="AG38" s="45"/>
      <c r="AH38" s="45"/>
      <c r="AI38" s="45"/>
      <c r="AJ38" s="45"/>
      <c r="AK38" s="45"/>
      <c r="AL38" s="45"/>
      <c r="AM38" s="117"/>
      <c r="AN38" s="45"/>
      <c r="AO38" s="45"/>
      <c r="AP38" s="120"/>
      <c r="AQ38" s="45"/>
      <c r="AR38" s="45"/>
      <c r="AS38" s="117"/>
      <c r="AT38" s="45"/>
      <c r="AU38" s="45"/>
      <c r="AV38" s="120"/>
      <c r="AW38" s="45"/>
      <c r="AX38" s="45"/>
      <c r="AY38" s="45"/>
      <c r="AZ38" s="117"/>
      <c r="BA38" s="45"/>
      <c r="BB38" s="45"/>
      <c r="BC38" s="120"/>
      <c r="BD38" s="45"/>
      <c r="BE38" s="45"/>
      <c r="BF38" s="117"/>
      <c r="BG38" s="45"/>
      <c r="BH38" s="45"/>
      <c r="BI38" s="120"/>
      <c r="BJ38" s="45"/>
      <c r="BK38" s="45"/>
      <c r="BL38" s="45"/>
      <c r="BM38" s="45"/>
      <c r="BN38" s="120"/>
      <c r="BO38" s="45"/>
      <c r="BP38" s="45"/>
      <c r="BQ38" s="117"/>
      <c r="BR38" s="45"/>
      <c r="BS38" s="45"/>
      <c r="BT38" s="120"/>
      <c r="BU38" s="45"/>
      <c r="BV38" s="95"/>
    </row>
    <row r="39" spans="1:74" s="3" customFormat="1" ht="12.75" customHeight="1" x14ac:dyDescent="0.2">
      <c r="A39" s="48"/>
      <c r="B39" s="49"/>
      <c r="C39" s="49"/>
      <c r="D39" s="49"/>
      <c r="E39" s="542" t="s">
        <v>4</v>
      </c>
      <c r="F39" s="543"/>
      <c r="G39" s="383"/>
      <c r="H39" s="383"/>
      <c r="I39" s="376"/>
      <c r="J39" s="98"/>
      <c r="K39" s="109"/>
      <c r="L39" s="158">
        <f t="shared" ref="L39:AX39" si="3">COUNTA(L3:L37)-COUNTIF(L3:L37,"a")</f>
        <v>0</v>
      </c>
      <c r="M39" s="10">
        <f t="shared" si="3"/>
        <v>0</v>
      </c>
      <c r="N39" s="10">
        <f t="shared" si="3"/>
        <v>0</v>
      </c>
      <c r="O39" s="10">
        <f t="shared" si="3"/>
        <v>0</v>
      </c>
      <c r="P39" s="10">
        <f t="shared" si="3"/>
        <v>0</v>
      </c>
      <c r="Q39" s="10">
        <f t="shared" si="3"/>
        <v>0</v>
      </c>
      <c r="R39" s="10">
        <f t="shared" si="3"/>
        <v>0</v>
      </c>
      <c r="S39" s="10">
        <f t="shared" si="3"/>
        <v>0</v>
      </c>
      <c r="T39" s="10">
        <f t="shared" si="3"/>
        <v>0</v>
      </c>
      <c r="U39" s="10">
        <f t="shared" si="3"/>
        <v>0</v>
      </c>
      <c r="V39" s="10">
        <f t="shared" si="3"/>
        <v>0</v>
      </c>
      <c r="W39" s="10">
        <f t="shared" si="3"/>
        <v>0</v>
      </c>
      <c r="X39" s="10">
        <f t="shared" si="3"/>
        <v>0</v>
      </c>
      <c r="Y39" s="10">
        <f t="shared" si="3"/>
        <v>0</v>
      </c>
      <c r="Z39" s="10">
        <f t="shared" si="3"/>
        <v>0</v>
      </c>
      <c r="AA39" s="10">
        <f t="shared" si="3"/>
        <v>0</v>
      </c>
      <c r="AB39" s="10">
        <f t="shared" si="3"/>
        <v>0</v>
      </c>
      <c r="AC39" s="10">
        <f t="shared" si="3"/>
        <v>0</v>
      </c>
      <c r="AD39" s="10">
        <f t="shared" si="3"/>
        <v>0</v>
      </c>
      <c r="AE39" s="10">
        <f t="shared" si="3"/>
        <v>0</v>
      </c>
      <c r="AF39" s="10">
        <f t="shared" si="3"/>
        <v>0</v>
      </c>
      <c r="AG39" s="10">
        <f t="shared" si="3"/>
        <v>0</v>
      </c>
      <c r="AH39" s="10">
        <f t="shared" si="3"/>
        <v>0</v>
      </c>
      <c r="AI39" s="10">
        <f t="shared" si="3"/>
        <v>0</v>
      </c>
      <c r="AJ39" s="10">
        <f t="shared" si="3"/>
        <v>0</v>
      </c>
      <c r="AK39" s="10">
        <f t="shared" si="3"/>
        <v>0</v>
      </c>
      <c r="AL39" s="10">
        <f t="shared" si="3"/>
        <v>0</v>
      </c>
      <c r="AM39" s="10">
        <f>COUNTA(AM3:AM37)-COUNTIF(AM3:AM37,"a")</f>
        <v>0</v>
      </c>
      <c r="AN39" s="10">
        <f t="shared" si="3"/>
        <v>0</v>
      </c>
      <c r="AO39" s="10">
        <f t="shared" si="3"/>
        <v>0</v>
      </c>
      <c r="AP39" s="10">
        <f t="shared" si="3"/>
        <v>0</v>
      </c>
      <c r="AQ39" s="10">
        <f t="shared" si="3"/>
        <v>0</v>
      </c>
      <c r="AR39" s="10">
        <f t="shared" si="3"/>
        <v>0</v>
      </c>
      <c r="AS39" s="10">
        <f t="shared" si="3"/>
        <v>0</v>
      </c>
      <c r="AT39" s="10">
        <f t="shared" si="3"/>
        <v>0</v>
      </c>
      <c r="AU39" s="10">
        <f t="shared" si="3"/>
        <v>0</v>
      </c>
      <c r="AV39" s="10">
        <f t="shared" si="3"/>
        <v>0</v>
      </c>
      <c r="AW39" s="10">
        <f t="shared" si="3"/>
        <v>0</v>
      </c>
      <c r="AX39" s="10">
        <f t="shared" si="3"/>
        <v>0</v>
      </c>
      <c r="AY39" s="10">
        <f t="shared" ref="AY39:BK39" si="4">COUNTA(AY3:AY37)-COUNTIF(AY3:AY37,"a")</f>
        <v>0</v>
      </c>
      <c r="AZ39" s="10">
        <f t="shared" si="4"/>
        <v>0</v>
      </c>
      <c r="BA39" s="10">
        <f t="shared" si="4"/>
        <v>0</v>
      </c>
      <c r="BB39" s="10">
        <f t="shared" si="4"/>
        <v>0</v>
      </c>
      <c r="BC39" s="10">
        <f t="shared" si="4"/>
        <v>0</v>
      </c>
      <c r="BD39" s="10">
        <f t="shared" si="4"/>
        <v>0</v>
      </c>
      <c r="BE39" s="10">
        <f t="shared" si="4"/>
        <v>0</v>
      </c>
      <c r="BF39" s="10">
        <f t="shared" si="4"/>
        <v>0</v>
      </c>
      <c r="BG39" s="10">
        <f t="shared" si="4"/>
        <v>0</v>
      </c>
      <c r="BH39" s="10">
        <f t="shared" si="4"/>
        <v>0</v>
      </c>
      <c r="BI39" s="10">
        <f t="shared" si="4"/>
        <v>0</v>
      </c>
      <c r="BJ39" s="10">
        <f t="shared" si="4"/>
        <v>0</v>
      </c>
      <c r="BK39" s="10">
        <f t="shared" si="4"/>
        <v>0</v>
      </c>
      <c r="BL39" s="10">
        <f t="shared" ref="BL39:BU39" si="5">COUNTA(BL3:BL37)-COUNTIF(BL3:BL37,"a")</f>
        <v>0</v>
      </c>
      <c r="BM39" s="10">
        <f t="shared" si="5"/>
        <v>0</v>
      </c>
      <c r="BN39" s="10">
        <f t="shared" si="5"/>
        <v>0</v>
      </c>
      <c r="BO39" s="10">
        <f t="shared" si="5"/>
        <v>0</v>
      </c>
      <c r="BP39" s="10">
        <f t="shared" si="5"/>
        <v>0</v>
      </c>
      <c r="BQ39" s="10">
        <f t="shared" si="5"/>
        <v>0</v>
      </c>
      <c r="BR39" s="10">
        <f t="shared" si="5"/>
        <v>0</v>
      </c>
      <c r="BS39" s="10">
        <f t="shared" si="5"/>
        <v>0</v>
      </c>
      <c r="BT39" s="10">
        <f t="shared" si="5"/>
        <v>0</v>
      </c>
      <c r="BU39" s="10">
        <f t="shared" si="5"/>
        <v>0</v>
      </c>
      <c r="BV39" s="81"/>
    </row>
    <row r="40" spans="1:74" s="3" customFormat="1" ht="12.75" customHeight="1" x14ac:dyDescent="0.2">
      <c r="A40" s="48"/>
      <c r="B40" s="48"/>
      <c r="C40" s="48"/>
      <c r="D40" s="48"/>
      <c r="E40" s="540" t="s">
        <v>5</v>
      </c>
      <c r="F40" s="541"/>
      <c r="G40" s="389"/>
      <c r="H40" s="389"/>
      <c r="I40" s="390"/>
      <c r="J40" s="98"/>
      <c r="K40" s="98"/>
      <c r="L40" s="111">
        <f>COUNTIF(L3:L37,1)+COUNTIF(L3:L37,2)</f>
        <v>0</v>
      </c>
      <c r="M40" s="112">
        <f t="shared" ref="M40:AR40" si="6">COUNTIF(M3:M37,1)</f>
        <v>0</v>
      </c>
      <c r="N40" s="112">
        <f t="shared" si="6"/>
        <v>0</v>
      </c>
      <c r="O40" s="112">
        <f t="shared" si="6"/>
        <v>0</v>
      </c>
      <c r="P40" s="112">
        <f t="shared" si="6"/>
        <v>0</v>
      </c>
      <c r="Q40" s="112">
        <f t="shared" si="6"/>
        <v>0</v>
      </c>
      <c r="R40" s="112">
        <f t="shared" si="6"/>
        <v>0</v>
      </c>
      <c r="S40" s="112">
        <f t="shared" si="6"/>
        <v>0</v>
      </c>
      <c r="T40" s="112">
        <f t="shared" si="6"/>
        <v>0</v>
      </c>
      <c r="U40" s="112">
        <f t="shared" si="6"/>
        <v>0</v>
      </c>
      <c r="V40" s="112">
        <f t="shared" si="6"/>
        <v>0</v>
      </c>
      <c r="W40" s="112">
        <f t="shared" si="6"/>
        <v>0</v>
      </c>
      <c r="X40" s="112">
        <f t="shared" si="6"/>
        <v>0</v>
      </c>
      <c r="Y40" s="112">
        <f t="shared" si="6"/>
        <v>0</v>
      </c>
      <c r="Z40" s="112">
        <f t="shared" si="6"/>
        <v>0</v>
      </c>
      <c r="AA40" s="112">
        <f t="shared" si="6"/>
        <v>0</v>
      </c>
      <c r="AB40" s="112">
        <f t="shared" si="6"/>
        <v>0</v>
      </c>
      <c r="AC40" s="112">
        <f t="shared" si="6"/>
        <v>0</v>
      </c>
      <c r="AD40" s="112">
        <f t="shared" si="6"/>
        <v>0</v>
      </c>
      <c r="AE40" s="112">
        <f t="shared" si="6"/>
        <v>0</v>
      </c>
      <c r="AF40" s="112">
        <f t="shared" si="6"/>
        <v>0</v>
      </c>
      <c r="AG40" s="112">
        <f>COUNTIF(AG3:AG37,1)</f>
        <v>0</v>
      </c>
      <c r="AH40" s="112">
        <f t="shared" si="6"/>
        <v>0</v>
      </c>
      <c r="AI40" s="112">
        <f t="shared" si="6"/>
        <v>0</v>
      </c>
      <c r="AJ40" s="112">
        <f t="shared" si="6"/>
        <v>0</v>
      </c>
      <c r="AK40" s="112">
        <f t="shared" si="6"/>
        <v>0</v>
      </c>
      <c r="AL40" s="112">
        <f t="shared" si="6"/>
        <v>0</v>
      </c>
      <c r="AM40" s="112">
        <f>COUNTIF(AM3:AM37,1)</f>
        <v>0</v>
      </c>
      <c r="AN40" s="112">
        <f t="shared" si="6"/>
        <v>0</v>
      </c>
      <c r="AO40" s="112">
        <f t="shared" si="6"/>
        <v>0</v>
      </c>
      <c r="AP40" s="112">
        <f t="shared" si="6"/>
        <v>0</v>
      </c>
      <c r="AQ40" s="112">
        <f t="shared" si="6"/>
        <v>0</v>
      </c>
      <c r="AR40" s="112">
        <f t="shared" si="6"/>
        <v>0</v>
      </c>
      <c r="AS40" s="112">
        <f t="shared" ref="AS40:BE40" si="7">COUNTIF(AS3:AS37,1)</f>
        <v>0</v>
      </c>
      <c r="AT40" s="112">
        <f t="shared" si="7"/>
        <v>0</v>
      </c>
      <c r="AU40" s="112">
        <f t="shared" si="7"/>
        <v>0</v>
      </c>
      <c r="AV40" s="112">
        <f t="shared" si="7"/>
        <v>0</v>
      </c>
      <c r="AW40" s="112">
        <f t="shared" si="7"/>
        <v>0</v>
      </c>
      <c r="AX40" s="112">
        <f t="shared" si="7"/>
        <v>0</v>
      </c>
      <c r="AY40" s="112">
        <f t="shared" si="7"/>
        <v>0</v>
      </c>
      <c r="AZ40" s="112">
        <f t="shared" si="7"/>
        <v>0</v>
      </c>
      <c r="BA40" s="112">
        <f t="shared" si="7"/>
        <v>0</v>
      </c>
      <c r="BB40" s="112">
        <f t="shared" si="7"/>
        <v>0</v>
      </c>
      <c r="BC40" s="112">
        <f t="shared" si="7"/>
        <v>0</v>
      </c>
      <c r="BD40" s="112">
        <f t="shared" si="7"/>
        <v>0</v>
      </c>
      <c r="BE40" s="112">
        <f t="shared" si="7"/>
        <v>0</v>
      </c>
      <c r="BF40" s="112">
        <f t="shared" ref="BF40:BP40" si="8">COUNTIF(BF3:BF37,1)</f>
        <v>0</v>
      </c>
      <c r="BG40" s="112">
        <f t="shared" si="8"/>
        <v>0</v>
      </c>
      <c r="BH40" s="112">
        <f t="shared" si="8"/>
        <v>0</v>
      </c>
      <c r="BI40" s="112">
        <f t="shared" si="8"/>
        <v>0</v>
      </c>
      <c r="BJ40" s="112">
        <f t="shared" si="8"/>
        <v>0</v>
      </c>
      <c r="BK40" s="112">
        <f t="shared" si="8"/>
        <v>0</v>
      </c>
      <c r="BL40" s="112">
        <f t="shared" si="8"/>
        <v>0</v>
      </c>
      <c r="BM40" s="112">
        <f t="shared" si="8"/>
        <v>0</v>
      </c>
      <c r="BN40" s="112">
        <f t="shared" si="8"/>
        <v>0</v>
      </c>
      <c r="BO40" s="112">
        <f t="shared" si="8"/>
        <v>0</v>
      </c>
      <c r="BP40" s="112">
        <f t="shared" si="8"/>
        <v>0</v>
      </c>
      <c r="BQ40" s="112">
        <f>COUNTIF(BQ3:BQ37,1)</f>
        <v>0</v>
      </c>
      <c r="BR40" s="112">
        <f>COUNTIF(BR3:BR37,1)</f>
        <v>0</v>
      </c>
      <c r="BS40" s="112">
        <f>COUNTIF(BS3:BS37,1)</f>
        <v>0</v>
      </c>
      <c r="BT40" s="112">
        <f>COUNTIF(BT3:BT37,1)</f>
        <v>0</v>
      </c>
      <c r="BU40" s="112">
        <f>COUNTIF(BU3:BU37,1)</f>
        <v>0</v>
      </c>
      <c r="BV40" s="80"/>
    </row>
    <row r="41" spans="1:74" s="3" customFormat="1" ht="12.75" customHeight="1" x14ac:dyDescent="0.2">
      <c r="A41" s="48"/>
      <c r="B41" s="48"/>
      <c r="C41" s="48"/>
      <c r="D41" s="48"/>
      <c r="E41" s="98"/>
      <c r="F41" s="377" t="s">
        <v>53</v>
      </c>
      <c r="G41" s="389"/>
      <c r="H41" s="389"/>
      <c r="I41" s="390"/>
      <c r="J41" s="98"/>
      <c r="K41" s="98"/>
      <c r="L41" s="391"/>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7">
        <f>COUNTIF(AL3:AL37,8)</f>
        <v>0</v>
      </c>
      <c r="AM41" s="187">
        <f>COUNTIF(AM3:AM37,8)</f>
        <v>0</v>
      </c>
      <c r="AN41" s="188"/>
      <c r="AO41" s="188"/>
      <c r="AP41" s="188"/>
      <c r="AQ41" s="188"/>
      <c r="AR41" s="188"/>
      <c r="AS41" s="188"/>
      <c r="AT41" s="188"/>
      <c r="AU41" s="188"/>
      <c r="AV41" s="188"/>
      <c r="AW41" s="188"/>
      <c r="AX41" s="188"/>
      <c r="AY41" s="188"/>
      <c r="AZ41" s="188"/>
      <c r="BA41" s="188"/>
      <c r="BB41" s="188"/>
      <c r="BC41" s="188"/>
      <c r="BD41" s="188"/>
      <c r="BE41" s="188"/>
      <c r="BF41" s="188"/>
      <c r="BG41" s="187">
        <f>COUNTIF(BG3:BG37,8)</f>
        <v>0</v>
      </c>
      <c r="BH41" s="188"/>
      <c r="BI41" s="188"/>
      <c r="BJ41" s="188"/>
      <c r="BK41" s="188"/>
      <c r="BL41" s="188"/>
      <c r="BM41" s="188"/>
      <c r="BN41" s="187">
        <f>COUNTIF(BN3:BN37,8)</f>
        <v>0</v>
      </c>
      <c r="BO41" s="188"/>
      <c r="BP41" s="188"/>
      <c r="BQ41" s="188"/>
      <c r="BR41" s="188"/>
      <c r="BS41" s="188"/>
      <c r="BT41" s="188"/>
      <c r="BU41" s="188"/>
      <c r="BV41" s="80"/>
    </row>
    <row r="42" spans="1:74" s="3" customFormat="1" ht="12.75" customHeight="1" x14ac:dyDescent="0.2">
      <c r="A42" s="48"/>
      <c r="B42" s="48"/>
      <c r="C42" s="48"/>
      <c r="D42" s="48"/>
      <c r="E42" s="540" t="s">
        <v>6</v>
      </c>
      <c r="F42" s="541"/>
      <c r="G42" s="389"/>
      <c r="H42" s="389"/>
      <c r="I42" s="390"/>
      <c r="J42" s="98"/>
      <c r="K42" s="98"/>
      <c r="L42" s="99">
        <f>COUNTIF(L3:L37,0)</f>
        <v>0</v>
      </c>
      <c r="M42" s="7">
        <f t="shared" ref="M42:BU42" si="9">COUNTIF(M3:M37,0)</f>
        <v>0</v>
      </c>
      <c r="N42" s="7">
        <f t="shared" si="9"/>
        <v>0</v>
      </c>
      <c r="O42" s="7">
        <f t="shared" si="9"/>
        <v>0</v>
      </c>
      <c r="P42" s="7">
        <f t="shared" si="9"/>
        <v>0</v>
      </c>
      <c r="Q42" s="7">
        <f t="shared" si="9"/>
        <v>0</v>
      </c>
      <c r="R42" s="7">
        <f t="shared" si="9"/>
        <v>0</v>
      </c>
      <c r="S42" s="7">
        <f t="shared" si="9"/>
        <v>0</v>
      </c>
      <c r="T42" s="7">
        <f t="shared" si="9"/>
        <v>0</v>
      </c>
      <c r="U42" s="7">
        <f t="shared" si="9"/>
        <v>0</v>
      </c>
      <c r="V42" s="7">
        <f t="shared" si="9"/>
        <v>0</v>
      </c>
      <c r="W42" s="7">
        <f t="shared" si="9"/>
        <v>0</v>
      </c>
      <c r="X42" s="7">
        <f t="shared" si="9"/>
        <v>0</v>
      </c>
      <c r="Y42" s="7">
        <f t="shared" si="9"/>
        <v>0</v>
      </c>
      <c r="Z42" s="7">
        <f t="shared" si="9"/>
        <v>0</v>
      </c>
      <c r="AA42" s="7">
        <f t="shared" si="9"/>
        <v>0</v>
      </c>
      <c r="AB42" s="7">
        <f t="shared" si="9"/>
        <v>0</v>
      </c>
      <c r="AC42" s="7">
        <f t="shared" si="9"/>
        <v>0</v>
      </c>
      <c r="AD42" s="7">
        <f t="shared" si="9"/>
        <v>0</v>
      </c>
      <c r="AE42" s="7">
        <f t="shared" si="9"/>
        <v>0</v>
      </c>
      <c r="AF42" s="7">
        <f t="shared" si="9"/>
        <v>0</v>
      </c>
      <c r="AG42" s="7">
        <f t="shared" si="9"/>
        <v>0</v>
      </c>
      <c r="AH42" s="7">
        <f t="shared" si="9"/>
        <v>0</v>
      </c>
      <c r="AI42" s="7">
        <f t="shared" si="9"/>
        <v>0</v>
      </c>
      <c r="AJ42" s="7">
        <f t="shared" si="9"/>
        <v>0</v>
      </c>
      <c r="AK42" s="7">
        <f t="shared" si="9"/>
        <v>0</v>
      </c>
      <c r="AL42" s="7">
        <f t="shared" si="9"/>
        <v>0</v>
      </c>
      <c r="AM42" s="7">
        <f t="shared" si="9"/>
        <v>0</v>
      </c>
      <c r="AN42" s="7">
        <f t="shared" si="9"/>
        <v>0</v>
      </c>
      <c r="AO42" s="7">
        <f t="shared" si="9"/>
        <v>0</v>
      </c>
      <c r="AP42" s="7">
        <f t="shared" si="9"/>
        <v>0</v>
      </c>
      <c r="AQ42" s="7">
        <f t="shared" si="9"/>
        <v>0</v>
      </c>
      <c r="AR42" s="7">
        <f t="shared" si="9"/>
        <v>0</v>
      </c>
      <c r="AS42" s="7">
        <f t="shared" si="9"/>
        <v>0</v>
      </c>
      <c r="AT42" s="7">
        <f t="shared" si="9"/>
        <v>0</v>
      </c>
      <c r="AU42" s="7">
        <f t="shared" si="9"/>
        <v>0</v>
      </c>
      <c r="AV42" s="7">
        <f t="shared" si="9"/>
        <v>0</v>
      </c>
      <c r="AW42" s="7">
        <f t="shared" si="9"/>
        <v>0</v>
      </c>
      <c r="AX42" s="7">
        <f t="shared" si="9"/>
        <v>0</v>
      </c>
      <c r="AY42" s="7">
        <f t="shared" si="9"/>
        <v>0</v>
      </c>
      <c r="AZ42" s="7">
        <f t="shared" si="9"/>
        <v>0</v>
      </c>
      <c r="BA42" s="7">
        <f t="shared" si="9"/>
        <v>0</v>
      </c>
      <c r="BB42" s="7">
        <f t="shared" si="9"/>
        <v>0</v>
      </c>
      <c r="BC42" s="7">
        <f t="shared" si="9"/>
        <v>0</v>
      </c>
      <c r="BD42" s="7">
        <f t="shared" si="9"/>
        <v>0</v>
      </c>
      <c r="BE42" s="7">
        <f t="shared" si="9"/>
        <v>0</v>
      </c>
      <c r="BF42" s="7">
        <f t="shared" si="9"/>
        <v>0</v>
      </c>
      <c r="BG42" s="7">
        <f t="shared" si="9"/>
        <v>0</v>
      </c>
      <c r="BH42" s="7">
        <f t="shared" si="9"/>
        <v>0</v>
      </c>
      <c r="BI42" s="7">
        <f t="shared" si="9"/>
        <v>0</v>
      </c>
      <c r="BJ42" s="7">
        <f t="shared" si="9"/>
        <v>0</v>
      </c>
      <c r="BK42" s="7">
        <f t="shared" si="9"/>
        <v>0</v>
      </c>
      <c r="BL42" s="7">
        <f t="shared" si="9"/>
        <v>0</v>
      </c>
      <c r="BM42" s="7">
        <f t="shared" si="9"/>
        <v>0</v>
      </c>
      <c r="BN42" s="7">
        <f t="shared" si="9"/>
        <v>0</v>
      </c>
      <c r="BO42" s="7">
        <f t="shared" si="9"/>
        <v>0</v>
      </c>
      <c r="BP42" s="7">
        <f t="shared" si="9"/>
        <v>0</v>
      </c>
      <c r="BQ42" s="7">
        <f t="shared" si="9"/>
        <v>0</v>
      </c>
      <c r="BR42" s="7">
        <f t="shared" si="9"/>
        <v>0</v>
      </c>
      <c r="BS42" s="7">
        <f t="shared" si="9"/>
        <v>0</v>
      </c>
      <c r="BT42" s="7">
        <f t="shared" si="9"/>
        <v>0</v>
      </c>
      <c r="BU42" s="7">
        <f t="shared" si="9"/>
        <v>0</v>
      </c>
      <c r="BV42" s="80"/>
    </row>
    <row r="43" spans="1:74" s="2" customFormat="1" ht="12.75" customHeight="1" thickBot="1" x14ac:dyDescent="0.25">
      <c r="A43" s="82"/>
      <c r="B43" s="83"/>
      <c r="C43" s="83"/>
      <c r="D43" s="83"/>
      <c r="E43" s="538" t="s">
        <v>7</v>
      </c>
      <c r="F43" s="539"/>
      <c r="G43" s="389"/>
      <c r="H43" s="389"/>
      <c r="I43" s="390"/>
      <c r="J43" s="116"/>
      <c r="K43" s="161"/>
      <c r="L43" s="189">
        <f>COUNTIF(L3:L37,9)</f>
        <v>0</v>
      </c>
      <c r="M43" s="190">
        <f t="shared" ref="M43:BU43" si="10">COUNTIF(M3:M37,9)</f>
        <v>0</v>
      </c>
      <c r="N43" s="190">
        <f t="shared" si="10"/>
        <v>0</v>
      </c>
      <c r="O43" s="190">
        <f t="shared" si="10"/>
        <v>0</v>
      </c>
      <c r="P43" s="190">
        <f t="shared" si="10"/>
        <v>0</v>
      </c>
      <c r="Q43" s="190">
        <f t="shared" si="10"/>
        <v>0</v>
      </c>
      <c r="R43" s="190">
        <f t="shared" si="10"/>
        <v>0</v>
      </c>
      <c r="S43" s="190">
        <f t="shared" si="10"/>
        <v>0</v>
      </c>
      <c r="T43" s="190">
        <f t="shared" si="10"/>
        <v>0</v>
      </c>
      <c r="U43" s="190">
        <f t="shared" si="10"/>
        <v>0</v>
      </c>
      <c r="V43" s="190">
        <f t="shared" si="10"/>
        <v>0</v>
      </c>
      <c r="W43" s="190">
        <f t="shared" si="10"/>
        <v>0</v>
      </c>
      <c r="X43" s="190">
        <f t="shared" si="10"/>
        <v>0</v>
      </c>
      <c r="Y43" s="190">
        <f t="shared" si="10"/>
        <v>0</v>
      </c>
      <c r="Z43" s="190">
        <f t="shared" si="10"/>
        <v>0</v>
      </c>
      <c r="AA43" s="190">
        <f t="shared" si="10"/>
        <v>0</v>
      </c>
      <c r="AB43" s="190">
        <f t="shared" si="10"/>
        <v>0</v>
      </c>
      <c r="AC43" s="190">
        <f t="shared" si="10"/>
        <v>0</v>
      </c>
      <c r="AD43" s="190">
        <f t="shared" si="10"/>
        <v>0</v>
      </c>
      <c r="AE43" s="190">
        <f t="shared" si="10"/>
        <v>0</v>
      </c>
      <c r="AF43" s="190">
        <f t="shared" si="10"/>
        <v>0</v>
      </c>
      <c r="AG43" s="190">
        <f t="shared" si="10"/>
        <v>0</v>
      </c>
      <c r="AH43" s="190">
        <f t="shared" si="10"/>
        <v>0</v>
      </c>
      <c r="AI43" s="190">
        <f t="shared" si="10"/>
        <v>0</v>
      </c>
      <c r="AJ43" s="190">
        <f t="shared" si="10"/>
        <v>0</v>
      </c>
      <c r="AK43" s="190">
        <f t="shared" si="10"/>
        <v>0</v>
      </c>
      <c r="AL43" s="190">
        <f t="shared" si="10"/>
        <v>0</v>
      </c>
      <c r="AM43" s="190">
        <f t="shared" si="10"/>
        <v>0</v>
      </c>
      <c r="AN43" s="190">
        <f t="shared" si="10"/>
        <v>0</v>
      </c>
      <c r="AO43" s="190">
        <f t="shared" si="10"/>
        <v>0</v>
      </c>
      <c r="AP43" s="190">
        <f t="shared" si="10"/>
        <v>0</v>
      </c>
      <c r="AQ43" s="190">
        <f t="shared" si="10"/>
        <v>0</v>
      </c>
      <c r="AR43" s="190">
        <f t="shared" si="10"/>
        <v>0</v>
      </c>
      <c r="AS43" s="190">
        <f t="shared" si="10"/>
        <v>0</v>
      </c>
      <c r="AT43" s="190">
        <f t="shared" si="10"/>
        <v>0</v>
      </c>
      <c r="AU43" s="190">
        <f t="shared" si="10"/>
        <v>0</v>
      </c>
      <c r="AV43" s="190">
        <f t="shared" si="10"/>
        <v>0</v>
      </c>
      <c r="AW43" s="190">
        <f t="shared" si="10"/>
        <v>0</v>
      </c>
      <c r="AX43" s="190">
        <f t="shared" si="10"/>
        <v>0</v>
      </c>
      <c r="AY43" s="190">
        <f t="shared" si="10"/>
        <v>0</v>
      </c>
      <c r="AZ43" s="190">
        <f t="shared" si="10"/>
        <v>0</v>
      </c>
      <c r="BA43" s="190">
        <f t="shared" si="10"/>
        <v>0</v>
      </c>
      <c r="BB43" s="190">
        <f t="shared" si="10"/>
        <v>0</v>
      </c>
      <c r="BC43" s="190">
        <f t="shared" si="10"/>
        <v>0</v>
      </c>
      <c r="BD43" s="190">
        <f t="shared" si="10"/>
        <v>0</v>
      </c>
      <c r="BE43" s="190">
        <f t="shared" si="10"/>
        <v>0</v>
      </c>
      <c r="BF43" s="190">
        <f t="shared" si="10"/>
        <v>0</v>
      </c>
      <c r="BG43" s="190">
        <f t="shared" si="10"/>
        <v>0</v>
      </c>
      <c r="BH43" s="190">
        <f t="shared" si="10"/>
        <v>0</v>
      </c>
      <c r="BI43" s="190">
        <f t="shared" si="10"/>
        <v>0</v>
      </c>
      <c r="BJ43" s="190">
        <f t="shared" si="10"/>
        <v>0</v>
      </c>
      <c r="BK43" s="190">
        <f t="shared" si="10"/>
        <v>0</v>
      </c>
      <c r="BL43" s="190">
        <f t="shared" si="10"/>
        <v>0</v>
      </c>
      <c r="BM43" s="190">
        <f t="shared" si="10"/>
        <v>0</v>
      </c>
      <c r="BN43" s="190">
        <f t="shared" si="10"/>
        <v>0</v>
      </c>
      <c r="BO43" s="190">
        <f t="shared" si="10"/>
        <v>0</v>
      </c>
      <c r="BP43" s="190">
        <f t="shared" si="10"/>
        <v>0</v>
      </c>
      <c r="BQ43" s="190">
        <f t="shared" si="10"/>
        <v>0</v>
      </c>
      <c r="BR43" s="190">
        <f t="shared" si="10"/>
        <v>0</v>
      </c>
      <c r="BS43" s="190">
        <f t="shared" si="10"/>
        <v>0</v>
      </c>
      <c r="BT43" s="190">
        <f t="shared" si="10"/>
        <v>0</v>
      </c>
      <c r="BU43" s="190">
        <f t="shared" si="10"/>
        <v>0</v>
      </c>
      <c r="BV43" s="50"/>
    </row>
    <row r="44" spans="1:74" ht="5.25" customHeight="1" thickBot="1" x14ac:dyDescent="0.25">
      <c r="A44" s="42"/>
      <c r="B44" s="42"/>
      <c r="C44" s="42"/>
      <c r="D44" s="42"/>
      <c r="E44" s="42"/>
      <c r="F44" s="42"/>
      <c r="G44" s="389"/>
      <c r="H44" s="389"/>
      <c r="I44" s="390"/>
      <c r="J44" s="40"/>
      <c r="K44" s="162"/>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121"/>
      <c r="AQ44" s="43"/>
      <c r="AR44" s="43"/>
      <c r="AS44" s="118"/>
      <c r="AT44" s="43"/>
      <c r="AU44" s="43"/>
      <c r="AV44" s="121"/>
      <c r="AW44" s="43"/>
      <c r="AX44" s="43"/>
      <c r="AY44" s="43"/>
      <c r="AZ44" s="118"/>
      <c r="BA44" s="43"/>
      <c r="BB44" s="43"/>
      <c r="BC44" s="121"/>
      <c r="BD44" s="43"/>
      <c r="BE44" s="43"/>
      <c r="BF44" s="118"/>
      <c r="BG44" s="43"/>
      <c r="BH44" s="43"/>
      <c r="BI44" s="121"/>
      <c r="BJ44" s="43"/>
      <c r="BK44" s="43"/>
      <c r="BL44" s="43"/>
      <c r="BM44" s="43"/>
      <c r="BN44" s="121"/>
      <c r="BO44" s="43"/>
      <c r="BP44" s="43"/>
      <c r="BQ44" s="118"/>
      <c r="BR44" s="43"/>
      <c r="BS44" s="43"/>
      <c r="BT44" s="121"/>
      <c r="BU44" s="43"/>
      <c r="BV44" s="40"/>
    </row>
    <row r="45" spans="1:74" x14ac:dyDescent="0.2">
      <c r="A45" s="51"/>
      <c r="B45" s="47"/>
      <c r="C45" s="40"/>
      <c r="D45" s="40"/>
      <c r="E45" s="52"/>
      <c r="F45" s="375" t="s">
        <v>136</v>
      </c>
      <c r="G45" s="389"/>
      <c r="H45" s="389"/>
      <c r="I45" s="390"/>
      <c r="J45" s="98"/>
      <c r="K45" s="109"/>
      <c r="L45" s="159" t="str">
        <f>IF(L39=0,"",INT(L40*100/L39+0.5)/100)</f>
        <v/>
      </c>
      <c r="M45" s="90" t="str">
        <f t="shared" ref="M45:AR45" si="11">IF(M39=0,"",INT(M40*100/M39+0.5)/100)</f>
        <v/>
      </c>
      <c r="N45" s="75" t="str">
        <f t="shared" si="11"/>
        <v/>
      </c>
      <c r="O45" s="90" t="str">
        <f t="shared" si="11"/>
        <v/>
      </c>
      <c r="P45" s="90" t="str">
        <f t="shared" si="11"/>
        <v/>
      </c>
      <c r="Q45" s="75" t="str">
        <f t="shared" si="11"/>
        <v/>
      </c>
      <c r="R45" s="90" t="str">
        <f t="shared" si="11"/>
        <v/>
      </c>
      <c r="S45" s="90" t="str">
        <f t="shared" si="11"/>
        <v/>
      </c>
      <c r="T45" s="75" t="str">
        <f t="shared" si="11"/>
        <v/>
      </c>
      <c r="U45" s="90" t="str">
        <f t="shared" si="11"/>
        <v/>
      </c>
      <c r="V45" s="90" t="str">
        <f t="shared" si="11"/>
        <v/>
      </c>
      <c r="W45" s="90" t="str">
        <f t="shared" si="11"/>
        <v/>
      </c>
      <c r="X45" s="75" t="str">
        <f t="shared" si="11"/>
        <v/>
      </c>
      <c r="Y45" s="24" t="str">
        <f t="shared" si="11"/>
        <v/>
      </c>
      <c r="Z45" s="90" t="str">
        <f t="shared" si="11"/>
        <v/>
      </c>
      <c r="AA45" s="90" t="str">
        <f t="shared" si="11"/>
        <v/>
      </c>
      <c r="AB45" s="75" t="str">
        <f t="shared" si="11"/>
        <v/>
      </c>
      <c r="AC45" s="90" t="str">
        <f t="shared" si="11"/>
        <v/>
      </c>
      <c r="AD45" s="75" t="str">
        <f t="shared" si="11"/>
        <v/>
      </c>
      <c r="AE45" s="90" t="str">
        <f t="shared" si="11"/>
        <v/>
      </c>
      <c r="AF45" s="75" t="str">
        <f t="shared" si="11"/>
        <v/>
      </c>
      <c r="AG45" s="24" t="str">
        <f t="shared" si="11"/>
        <v/>
      </c>
      <c r="AH45" s="24" t="str">
        <f t="shared" si="11"/>
        <v/>
      </c>
      <c r="AI45" s="24" t="str">
        <f t="shared" si="11"/>
        <v/>
      </c>
      <c r="AJ45" s="90" t="str">
        <f t="shared" si="11"/>
        <v/>
      </c>
      <c r="AK45" s="75" t="str">
        <f t="shared" si="11"/>
        <v/>
      </c>
      <c r="AL45" s="24" t="str">
        <f>IF($AL$39=0,"",INT($AL$40*100/$AL$39+0.5)/100)</f>
        <v/>
      </c>
      <c r="AM45" s="24" t="str">
        <f>IF(AM39=0,"",INT(AM40*100/AM39+0.5)/100)</f>
        <v/>
      </c>
      <c r="AN45" s="24" t="str">
        <f t="shared" si="11"/>
        <v/>
      </c>
      <c r="AO45" s="24" t="str">
        <f t="shared" si="11"/>
        <v/>
      </c>
      <c r="AP45" s="24" t="str">
        <f t="shared" si="11"/>
        <v/>
      </c>
      <c r="AQ45" s="90" t="str">
        <f t="shared" si="11"/>
        <v/>
      </c>
      <c r="AR45" s="75" t="str">
        <f t="shared" si="11"/>
        <v/>
      </c>
      <c r="AS45" s="24" t="str">
        <f t="shared" ref="AS45:BE45" si="12">IF(AS39=0,"",INT(AS40*100/AS39+0.5)/100)</f>
        <v/>
      </c>
      <c r="AT45" s="24" t="str">
        <f t="shared" si="12"/>
        <v/>
      </c>
      <c r="AU45" s="24" t="str">
        <f t="shared" si="12"/>
        <v/>
      </c>
      <c r="AV45" s="24" t="str">
        <f t="shared" si="12"/>
        <v/>
      </c>
      <c r="AW45" s="90" t="str">
        <f t="shared" si="12"/>
        <v/>
      </c>
      <c r="AX45" s="75" t="str">
        <f t="shared" si="12"/>
        <v/>
      </c>
      <c r="AY45" s="24" t="str">
        <f t="shared" si="12"/>
        <v/>
      </c>
      <c r="AZ45" s="24" t="str">
        <f t="shared" si="12"/>
        <v/>
      </c>
      <c r="BA45" s="24" t="str">
        <f t="shared" si="12"/>
        <v/>
      </c>
      <c r="BB45" s="24" t="str">
        <f t="shared" si="12"/>
        <v/>
      </c>
      <c r="BC45" s="24" t="str">
        <f t="shared" si="12"/>
        <v/>
      </c>
      <c r="BD45" s="90" t="str">
        <f t="shared" si="12"/>
        <v/>
      </c>
      <c r="BE45" s="75" t="str">
        <f t="shared" si="12"/>
        <v/>
      </c>
      <c r="BF45" s="24" t="str">
        <f t="shared" ref="BF45:BP45" si="13">IF(BF39=0,"",INT(BF40*100/BF39+0.5)/100)</f>
        <v/>
      </c>
      <c r="BG45" s="24" t="str">
        <f t="shared" si="13"/>
        <v/>
      </c>
      <c r="BH45" s="24" t="str">
        <f t="shared" si="13"/>
        <v/>
      </c>
      <c r="BI45" s="24" t="str">
        <f t="shared" si="13"/>
        <v/>
      </c>
      <c r="BJ45" s="90" t="str">
        <f t="shared" si="13"/>
        <v/>
      </c>
      <c r="BK45" s="75" t="str">
        <f t="shared" si="13"/>
        <v/>
      </c>
      <c r="BL45" s="24" t="str">
        <f t="shared" si="13"/>
        <v/>
      </c>
      <c r="BM45" s="24" t="str">
        <f t="shared" si="13"/>
        <v/>
      </c>
      <c r="BN45" s="24" t="str">
        <f t="shared" si="13"/>
        <v/>
      </c>
      <c r="BO45" s="90" t="str">
        <f t="shared" si="13"/>
        <v/>
      </c>
      <c r="BP45" s="75" t="str">
        <f t="shared" si="13"/>
        <v/>
      </c>
      <c r="BQ45" s="24" t="str">
        <f>IF(BQ39=0,"",INT(BQ40*100/BQ39+0.5)/100)</f>
        <v/>
      </c>
      <c r="BR45" s="24" t="str">
        <f>IF(BR39=0,"",INT(BR40*100/BR39+0.5)/100)</f>
        <v/>
      </c>
      <c r="BS45" s="24" t="str">
        <f>IF(BS39=0,"",INT(BS40*100/BS39+0.5)/100)</f>
        <v/>
      </c>
      <c r="BT45" s="24" t="str">
        <f>IF(BT39=0,"",INT(BT40*100/BT39+0.5)/100)</f>
        <v/>
      </c>
      <c r="BU45" s="90" t="str">
        <f>IF(BU39=0,"",INT(BU40*100/BU39+0.5)/100)</f>
        <v/>
      </c>
      <c r="BV45" s="80"/>
    </row>
    <row r="46" spans="1:74" ht="13.5" thickBot="1" x14ac:dyDescent="0.25">
      <c r="A46" s="51"/>
      <c r="B46" s="40"/>
      <c r="C46" s="40"/>
      <c r="D46" s="40"/>
      <c r="E46" s="53"/>
      <c r="F46" s="76" t="s">
        <v>24</v>
      </c>
      <c r="G46" s="389"/>
      <c r="H46" s="389"/>
      <c r="I46" s="390"/>
      <c r="J46" s="98"/>
      <c r="K46" s="109"/>
      <c r="L46" s="160">
        <v>0.95</v>
      </c>
      <c r="M46" s="119">
        <v>0.79</v>
      </c>
      <c r="N46" s="119">
        <v>0.79</v>
      </c>
      <c r="O46" s="119">
        <v>0.77</v>
      </c>
      <c r="P46" s="119">
        <v>0.18</v>
      </c>
      <c r="Q46" s="119">
        <v>0.87</v>
      </c>
      <c r="R46" s="119">
        <v>0.86</v>
      </c>
      <c r="S46" s="119">
        <v>0.71</v>
      </c>
      <c r="T46" s="119">
        <v>0.67</v>
      </c>
      <c r="U46" s="119">
        <v>0.5</v>
      </c>
      <c r="V46" s="119">
        <v>0.71</v>
      </c>
      <c r="W46" s="119">
        <v>0.71</v>
      </c>
      <c r="X46" s="119">
        <v>0.4</v>
      </c>
      <c r="Y46" s="119">
        <v>0.56999999999999995</v>
      </c>
      <c r="Z46" s="119">
        <v>0.48</v>
      </c>
      <c r="AA46" s="119">
        <v>0.73</v>
      </c>
      <c r="AB46" s="119">
        <v>0.52</v>
      </c>
      <c r="AC46" s="119">
        <v>0.73</v>
      </c>
      <c r="AD46" s="119">
        <v>0.56000000000000005</v>
      </c>
      <c r="AE46" s="119">
        <v>0.71</v>
      </c>
      <c r="AF46" s="119">
        <v>0.75</v>
      </c>
      <c r="AG46" s="119">
        <v>0.62</v>
      </c>
      <c r="AH46" s="119">
        <v>0.67</v>
      </c>
      <c r="AI46" s="119">
        <v>0.73</v>
      </c>
      <c r="AJ46" s="119">
        <v>0.37</v>
      </c>
      <c r="AK46" s="119">
        <v>0.39</v>
      </c>
      <c r="AL46" s="119">
        <v>0.3</v>
      </c>
      <c r="AM46" s="119">
        <v>0.47</v>
      </c>
      <c r="AN46" s="119">
        <v>0.95</v>
      </c>
      <c r="AO46" s="119">
        <v>0.94</v>
      </c>
      <c r="AP46" s="119">
        <v>0.93</v>
      </c>
      <c r="AQ46" s="119">
        <v>0.84</v>
      </c>
      <c r="AR46" s="119">
        <v>0.83</v>
      </c>
      <c r="AS46" s="119">
        <v>0.3</v>
      </c>
      <c r="AT46" s="119">
        <v>0.51</v>
      </c>
      <c r="AU46" s="119">
        <v>0.48</v>
      </c>
      <c r="AV46" s="119">
        <v>0.48</v>
      </c>
      <c r="AW46" s="119">
        <v>0.42</v>
      </c>
      <c r="AX46" s="119">
        <v>0.49</v>
      </c>
      <c r="AY46" s="119">
        <v>0.79</v>
      </c>
      <c r="AZ46" s="119">
        <v>0.52</v>
      </c>
      <c r="BA46" s="119">
        <v>0.57999999999999996</v>
      </c>
      <c r="BB46" s="119">
        <v>0.17</v>
      </c>
      <c r="BC46" s="119">
        <v>0.31</v>
      </c>
      <c r="BD46" s="119">
        <v>0.28000000000000003</v>
      </c>
      <c r="BE46" s="119">
        <v>0.31</v>
      </c>
      <c r="BF46" s="119">
        <v>0.34</v>
      </c>
      <c r="BG46" s="119">
        <v>0.18</v>
      </c>
      <c r="BH46" s="119">
        <v>0.66</v>
      </c>
      <c r="BI46" s="119">
        <v>0.31</v>
      </c>
      <c r="BJ46" s="119">
        <v>0.31</v>
      </c>
      <c r="BK46" s="119">
        <v>0.31</v>
      </c>
      <c r="BL46" s="119">
        <v>0.31</v>
      </c>
      <c r="BM46" s="119">
        <v>0.28999999999999998</v>
      </c>
      <c r="BN46" s="119">
        <v>0.5</v>
      </c>
      <c r="BO46" s="119">
        <v>0.46</v>
      </c>
      <c r="BP46" s="119">
        <v>0.41</v>
      </c>
      <c r="BQ46" s="119">
        <v>0.48</v>
      </c>
      <c r="BR46" s="119">
        <v>0.68</v>
      </c>
      <c r="BS46" s="119">
        <v>0.53</v>
      </c>
      <c r="BT46" s="119">
        <v>0.32</v>
      </c>
      <c r="BU46" s="119">
        <v>0.34</v>
      </c>
      <c r="BV46" s="80"/>
    </row>
    <row r="47" spans="1:74" x14ac:dyDescent="0.2">
      <c r="A47" s="47"/>
      <c r="B47" s="47"/>
      <c r="C47" s="39"/>
      <c r="D47" s="39"/>
      <c r="E47" s="47"/>
      <c r="F47" s="47"/>
      <c r="G47" s="389"/>
      <c r="H47" s="389"/>
      <c r="I47" s="32"/>
      <c r="J47" s="40"/>
      <c r="K47" s="40"/>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428"/>
      <c r="AS47" s="39"/>
      <c r="AT47" s="39"/>
      <c r="AU47" s="39"/>
      <c r="AV47" s="39"/>
      <c r="AW47" s="39"/>
      <c r="AX47" s="39"/>
      <c r="AY47" s="39"/>
      <c r="AZ47" s="39"/>
      <c r="BA47" s="39"/>
      <c r="BB47" s="39"/>
      <c r="BC47" s="428"/>
      <c r="BD47" s="428"/>
      <c r="BE47" s="428"/>
      <c r="BF47" s="39"/>
      <c r="BG47" s="39"/>
      <c r="BH47" s="39"/>
      <c r="BI47" s="39"/>
      <c r="BJ47" s="39"/>
      <c r="BK47" s="39"/>
      <c r="BL47" s="239">
        <f>COUNTIF($BV$3:$BV$37,"!")</f>
        <v>0</v>
      </c>
      <c r="BM47" s="528" t="str">
        <f>IF($AN$47&gt;1," lignes à compléter",IF($AN$47=1," ligne à compléter",""))</f>
        <v/>
      </c>
      <c r="BN47" s="528"/>
      <c r="BO47" s="528"/>
      <c r="BP47" s="528"/>
      <c r="BQ47" s="39"/>
      <c r="BR47" s="39"/>
      <c r="BS47" s="39"/>
      <c r="BT47" s="39"/>
      <c r="BU47" s="39"/>
      <c r="BV47" s="41"/>
    </row>
    <row r="48" spans="1:74" x14ac:dyDescent="0.2">
      <c r="A48" s="39"/>
      <c r="B48" s="39"/>
      <c r="C48" s="39"/>
      <c r="D48" s="39"/>
      <c r="E48" s="39"/>
      <c r="F48" s="39"/>
      <c r="G48" s="384"/>
      <c r="H48" s="384"/>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6"/>
    </row>
    <row r="49" spans="7:10" x14ac:dyDescent="0.2">
      <c r="G49" s="384"/>
      <c r="H49" s="384"/>
    </row>
    <row r="50" spans="7:10" x14ac:dyDescent="0.2">
      <c r="G50" s="384"/>
      <c r="H50" s="384"/>
      <c r="J50" s="372"/>
    </row>
    <row r="51" spans="7:10" x14ac:dyDescent="0.2">
      <c r="G51" s="384"/>
      <c r="H51" s="384"/>
    </row>
    <row r="52" spans="7:10" x14ac:dyDescent="0.2">
      <c r="G52" s="384"/>
      <c r="H52" s="384"/>
    </row>
    <row r="53" spans="7:10" x14ac:dyDescent="0.2">
      <c r="G53" s="384"/>
      <c r="H53" s="384"/>
    </row>
    <row r="54" spans="7:10" x14ac:dyDescent="0.2">
      <c r="G54" s="384"/>
      <c r="H54" s="384"/>
    </row>
    <row r="55" spans="7:10" x14ac:dyDescent="0.2">
      <c r="G55" s="384"/>
      <c r="H55" s="384"/>
    </row>
    <row r="56" spans="7:10" x14ac:dyDescent="0.2">
      <c r="G56" s="384"/>
      <c r="H56" s="384"/>
    </row>
    <row r="57" spans="7:10" x14ac:dyDescent="0.2">
      <c r="G57" s="384"/>
      <c r="H57" s="384"/>
    </row>
    <row r="58" spans="7:10" x14ac:dyDescent="0.2">
      <c r="G58" s="384"/>
      <c r="H58" s="384"/>
    </row>
    <row r="59" spans="7:10" x14ac:dyDescent="0.2">
      <c r="G59" s="384"/>
      <c r="H59" s="384"/>
    </row>
    <row r="60" spans="7:10" x14ac:dyDescent="0.2">
      <c r="G60" s="384"/>
      <c r="H60" s="384"/>
    </row>
    <row r="61" spans="7:10" x14ac:dyDescent="0.2">
      <c r="G61" s="384"/>
      <c r="H61" s="384"/>
    </row>
    <row r="62" spans="7:10" x14ac:dyDescent="0.2">
      <c r="G62" s="384"/>
      <c r="H62" s="384"/>
    </row>
    <row r="63" spans="7:10" x14ac:dyDescent="0.2">
      <c r="G63" s="384"/>
      <c r="H63" s="384"/>
    </row>
    <row r="64" spans="7:10" x14ac:dyDescent="0.2">
      <c r="G64" s="384"/>
      <c r="H64" s="384"/>
    </row>
    <row r="65" spans="7:8" x14ac:dyDescent="0.2">
      <c r="G65" s="384"/>
      <c r="H65" s="384"/>
    </row>
    <row r="66" spans="7:8" x14ac:dyDescent="0.2">
      <c r="G66" s="384"/>
      <c r="H66" s="384"/>
    </row>
    <row r="67" spans="7:8" x14ac:dyDescent="0.2">
      <c r="G67" s="384"/>
      <c r="H67" s="384"/>
    </row>
    <row r="68" spans="7:8" x14ac:dyDescent="0.2">
      <c r="G68" s="384"/>
      <c r="H68" s="384"/>
    </row>
    <row r="69" spans="7:8" x14ac:dyDescent="0.2">
      <c r="G69" s="384"/>
      <c r="H69" s="384"/>
    </row>
    <row r="70" spans="7:8" x14ac:dyDescent="0.2">
      <c r="G70" s="384"/>
      <c r="H70" s="384"/>
    </row>
    <row r="71" spans="7:8" x14ac:dyDescent="0.2">
      <c r="G71" s="384"/>
      <c r="H71" s="384"/>
    </row>
    <row r="72" spans="7:8" x14ac:dyDescent="0.2">
      <c r="G72" s="384"/>
      <c r="H72" s="384"/>
    </row>
    <row r="73" spans="7:8" x14ac:dyDescent="0.2">
      <c r="G73" s="384"/>
      <c r="H73" s="384"/>
    </row>
    <row r="74" spans="7:8" x14ac:dyDescent="0.2">
      <c r="G74" s="384"/>
      <c r="H74" s="384"/>
    </row>
    <row r="75" spans="7:8" x14ac:dyDescent="0.2">
      <c r="G75" s="384"/>
      <c r="H75" s="384"/>
    </row>
    <row r="76" spans="7:8" x14ac:dyDescent="0.2">
      <c r="G76" s="384"/>
      <c r="H76" s="384"/>
    </row>
    <row r="77" spans="7:8" x14ac:dyDescent="0.2">
      <c r="G77" s="384"/>
      <c r="H77" s="384"/>
    </row>
    <row r="78" spans="7:8" x14ac:dyDescent="0.2">
      <c r="G78" s="384"/>
      <c r="H78" s="384"/>
    </row>
    <row r="79" spans="7:8" x14ac:dyDescent="0.2">
      <c r="G79" s="384"/>
      <c r="H79" s="384"/>
    </row>
    <row r="80" spans="7:8" x14ac:dyDescent="0.2">
      <c r="G80" s="384"/>
      <c r="H80" s="384"/>
    </row>
    <row r="81" spans="7:8" x14ac:dyDescent="0.2">
      <c r="G81" s="384"/>
      <c r="H81" s="384"/>
    </row>
    <row r="82" spans="7:8" x14ac:dyDescent="0.2">
      <c r="G82" s="384"/>
      <c r="H82" s="384"/>
    </row>
    <row r="83" spans="7:8" x14ac:dyDescent="0.2">
      <c r="G83" s="384"/>
      <c r="H83" s="384"/>
    </row>
    <row r="84" spans="7:8" x14ac:dyDescent="0.2">
      <c r="G84" s="384"/>
      <c r="H84" s="384"/>
    </row>
    <row r="85" spans="7:8" x14ac:dyDescent="0.2">
      <c r="G85" s="384"/>
      <c r="H85" s="384"/>
    </row>
    <row r="86" spans="7:8" x14ac:dyDescent="0.2">
      <c r="G86" s="384"/>
      <c r="H86" s="384"/>
    </row>
    <row r="87" spans="7:8" x14ac:dyDescent="0.2">
      <c r="G87" s="384"/>
      <c r="H87" s="384"/>
    </row>
    <row r="88" spans="7:8" x14ac:dyDescent="0.2">
      <c r="G88" s="384"/>
      <c r="H88" s="384"/>
    </row>
    <row r="89" spans="7:8" x14ac:dyDescent="0.2">
      <c r="G89" s="384"/>
      <c r="H89" s="384"/>
    </row>
    <row r="90" spans="7:8" x14ac:dyDescent="0.2">
      <c r="G90" s="384"/>
      <c r="H90" s="384"/>
    </row>
    <row r="91" spans="7:8" x14ac:dyDescent="0.2">
      <c r="G91" s="384"/>
      <c r="H91" s="384"/>
    </row>
    <row r="92" spans="7:8" x14ac:dyDescent="0.2">
      <c r="G92" s="384"/>
      <c r="H92" s="384"/>
    </row>
    <row r="93" spans="7:8" x14ac:dyDescent="0.2">
      <c r="G93" s="384"/>
      <c r="H93" s="384"/>
    </row>
    <row r="94" spans="7:8" x14ac:dyDescent="0.2">
      <c r="G94" s="384"/>
      <c r="H94" s="384"/>
    </row>
    <row r="95" spans="7:8" x14ac:dyDescent="0.2">
      <c r="G95" s="384"/>
      <c r="H95" s="384"/>
    </row>
    <row r="96" spans="7:8" x14ac:dyDescent="0.2">
      <c r="G96" s="384"/>
      <c r="H96" s="384"/>
    </row>
    <row r="97" spans="7:8" x14ac:dyDescent="0.2">
      <c r="G97" s="384"/>
      <c r="H97" s="384"/>
    </row>
    <row r="98" spans="7:8" x14ac:dyDescent="0.2">
      <c r="G98" s="384"/>
      <c r="H98" s="384"/>
    </row>
    <row r="99" spans="7:8" x14ac:dyDescent="0.2">
      <c r="G99" s="384"/>
      <c r="H99" s="384"/>
    </row>
    <row r="100" spans="7:8" x14ac:dyDescent="0.2">
      <c r="G100" s="384"/>
      <c r="H100" s="384"/>
    </row>
    <row r="101" spans="7:8" x14ac:dyDescent="0.2">
      <c r="G101" s="384"/>
      <c r="H101" s="384"/>
    </row>
    <row r="102" spans="7:8" x14ac:dyDescent="0.2">
      <c r="G102" s="384"/>
      <c r="H102" s="384"/>
    </row>
    <row r="103" spans="7:8" x14ac:dyDescent="0.2">
      <c r="G103" s="384"/>
      <c r="H103" s="384"/>
    </row>
    <row r="104" spans="7:8" x14ac:dyDescent="0.2">
      <c r="G104" s="384"/>
      <c r="H104" s="384"/>
    </row>
    <row r="105" spans="7:8" x14ac:dyDescent="0.2">
      <c r="G105" s="384"/>
      <c r="H105" s="384"/>
    </row>
    <row r="106" spans="7:8" x14ac:dyDescent="0.2">
      <c r="G106" s="384"/>
      <c r="H106" s="384"/>
    </row>
    <row r="107" spans="7:8" x14ac:dyDescent="0.2">
      <c r="G107" s="384"/>
      <c r="H107" s="384"/>
    </row>
    <row r="108" spans="7:8" x14ac:dyDescent="0.2">
      <c r="G108" s="384"/>
      <c r="H108" s="384"/>
    </row>
    <row r="109" spans="7:8" x14ac:dyDescent="0.2">
      <c r="G109" s="384"/>
      <c r="H109" s="384"/>
    </row>
    <row r="110" spans="7:8" x14ac:dyDescent="0.2">
      <c r="G110" s="384"/>
      <c r="H110" s="384"/>
    </row>
    <row r="111" spans="7:8" x14ac:dyDescent="0.2">
      <c r="G111" s="384"/>
      <c r="H111" s="384"/>
    </row>
    <row r="112" spans="7:8" x14ac:dyDescent="0.2">
      <c r="G112" s="384"/>
      <c r="H112" s="384"/>
    </row>
    <row r="113" spans="7:8" x14ac:dyDescent="0.2">
      <c r="G113" s="384"/>
      <c r="H113" s="384"/>
    </row>
    <row r="114" spans="7:8" x14ac:dyDescent="0.2">
      <c r="G114" s="384"/>
      <c r="H114" s="384"/>
    </row>
    <row r="115" spans="7:8" x14ac:dyDescent="0.2">
      <c r="G115" s="384"/>
      <c r="H115" s="384"/>
    </row>
    <row r="116" spans="7:8" x14ac:dyDescent="0.2">
      <c r="G116" s="384"/>
      <c r="H116" s="384"/>
    </row>
    <row r="117" spans="7:8" x14ac:dyDescent="0.2">
      <c r="G117" s="384"/>
      <c r="H117" s="384"/>
    </row>
    <row r="118" spans="7:8" x14ac:dyDescent="0.2">
      <c r="G118" s="384"/>
      <c r="H118" s="384"/>
    </row>
    <row r="119" spans="7:8" x14ac:dyDescent="0.2">
      <c r="G119" s="384"/>
      <c r="H119" s="384"/>
    </row>
    <row r="120" spans="7:8" x14ac:dyDescent="0.2">
      <c r="G120" s="384"/>
      <c r="H120" s="384"/>
    </row>
    <row r="121" spans="7:8" x14ac:dyDescent="0.2">
      <c r="G121" s="384"/>
      <c r="H121" s="384"/>
    </row>
    <row r="122" spans="7:8" x14ac:dyDescent="0.2">
      <c r="G122" s="384"/>
      <c r="H122" s="384"/>
    </row>
    <row r="123" spans="7:8" x14ac:dyDescent="0.2">
      <c r="G123" s="384"/>
      <c r="H123" s="384"/>
    </row>
    <row r="124" spans="7:8" x14ac:dyDescent="0.2">
      <c r="G124" s="384"/>
      <c r="H124" s="384"/>
    </row>
    <row r="125" spans="7:8" x14ac:dyDescent="0.2">
      <c r="G125" s="384"/>
      <c r="H125" s="384"/>
    </row>
    <row r="126" spans="7:8" x14ac:dyDescent="0.2">
      <c r="G126" s="384"/>
      <c r="H126" s="384"/>
    </row>
    <row r="127" spans="7:8" x14ac:dyDescent="0.2">
      <c r="G127" s="384"/>
      <c r="H127" s="384"/>
    </row>
    <row r="128" spans="7:8" x14ac:dyDescent="0.2">
      <c r="G128" s="384"/>
      <c r="H128" s="384"/>
    </row>
    <row r="129" spans="7:8" x14ac:dyDescent="0.2">
      <c r="G129" s="384"/>
      <c r="H129" s="384"/>
    </row>
    <row r="130" spans="7:8" x14ac:dyDescent="0.2">
      <c r="G130" s="384"/>
      <c r="H130" s="384"/>
    </row>
    <row r="131" spans="7:8" x14ac:dyDescent="0.2">
      <c r="G131" s="384"/>
      <c r="H131" s="384"/>
    </row>
    <row r="132" spans="7:8" x14ac:dyDescent="0.2">
      <c r="G132" s="384"/>
      <c r="H132" s="384"/>
    </row>
    <row r="133" spans="7:8" x14ac:dyDescent="0.2">
      <c r="G133" s="384"/>
      <c r="H133" s="384"/>
    </row>
    <row r="134" spans="7:8" x14ac:dyDescent="0.2">
      <c r="G134" s="384"/>
      <c r="H134" s="384"/>
    </row>
    <row r="135" spans="7:8" x14ac:dyDescent="0.2">
      <c r="G135" s="384"/>
      <c r="H135" s="384"/>
    </row>
    <row r="136" spans="7:8" x14ac:dyDescent="0.2">
      <c r="G136" s="384"/>
      <c r="H136" s="384"/>
    </row>
    <row r="137" spans="7:8" x14ac:dyDescent="0.2">
      <c r="G137" s="384"/>
      <c r="H137" s="384"/>
    </row>
    <row r="138" spans="7:8" x14ac:dyDescent="0.2">
      <c r="G138" s="384"/>
      <c r="H138" s="384"/>
    </row>
    <row r="139" spans="7:8" x14ac:dyDescent="0.2">
      <c r="G139" s="384"/>
      <c r="H139" s="384"/>
    </row>
    <row r="140" spans="7:8" x14ac:dyDescent="0.2">
      <c r="G140" s="384"/>
      <c r="H140" s="384"/>
    </row>
    <row r="141" spans="7:8" x14ac:dyDescent="0.2">
      <c r="G141" s="384"/>
      <c r="H141" s="384"/>
    </row>
    <row r="142" spans="7:8" x14ac:dyDescent="0.2">
      <c r="G142" s="384"/>
      <c r="H142" s="384"/>
    </row>
    <row r="143" spans="7:8" x14ac:dyDescent="0.2">
      <c r="G143" s="384"/>
      <c r="H143" s="384"/>
    </row>
    <row r="144" spans="7:8" x14ac:dyDescent="0.2">
      <c r="G144" s="384"/>
      <c r="H144" s="384"/>
    </row>
    <row r="145" spans="7:8" x14ac:dyDescent="0.2">
      <c r="G145" s="384"/>
      <c r="H145" s="384"/>
    </row>
    <row r="146" spans="7:8" x14ac:dyDescent="0.2">
      <c r="G146" s="384"/>
      <c r="H146" s="384"/>
    </row>
    <row r="147" spans="7:8" x14ac:dyDescent="0.2">
      <c r="G147" s="384"/>
      <c r="H147" s="384"/>
    </row>
    <row r="148" spans="7:8" x14ac:dyDescent="0.2">
      <c r="G148" s="384"/>
      <c r="H148" s="384"/>
    </row>
    <row r="149" spans="7:8" x14ac:dyDescent="0.2">
      <c r="G149" s="384"/>
      <c r="H149" s="384"/>
    </row>
    <row r="150" spans="7:8" x14ac:dyDescent="0.2">
      <c r="G150" s="384"/>
      <c r="H150" s="384"/>
    </row>
    <row r="151" spans="7:8" x14ac:dyDescent="0.2">
      <c r="G151" s="384"/>
      <c r="H151" s="384"/>
    </row>
    <row r="152" spans="7:8" x14ac:dyDescent="0.2">
      <c r="G152" s="384"/>
      <c r="H152" s="384"/>
    </row>
    <row r="153" spans="7:8" x14ac:dyDescent="0.2">
      <c r="G153" s="384"/>
      <c r="H153" s="384"/>
    </row>
    <row r="154" spans="7:8" x14ac:dyDescent="0.2">
      <c r="G154" s="384"/>
      <c r="H154" s="384"/>
    </row>
    <row r="155" spans="7:8" x14ac:dyDescent="0.2">
      <c r="G155" s="384"/>
      <c r="H155" s="384"/>
    </row>
    <row r="156" spans="7:8" x14ac:dyDescent="0.2">
      <c r="G156" s="384"/>
      <c r="H156" s="384"/>
    </row>
    <row r="157" spans="7:8" x14ac:dyDescent="0.2">
      <c r="G157" s="384"/>
      <c r="H157" s="384"/>
    </row>
    <row r="158" spans="7:8" x14ac:dyDescent="0.2">
      <c r="G158" s="384"/>
      <c r="H158" s="384"/>
    </row>
    <row r="159" spans="7:8" x14ac:dyDescent="0.2">
      <c r="G159" s="384"/>
      <c r="H159" s="384"/>
    </row>
    <row r="160" spans="7:8" x14ac:dyDescent="0.2">
      <c r="G160" s="384"/>
      <c r="H160" s="384"/>
    </row>
    <row r="161" spans="7:8" x14ac:dyDescent="0.2">
      <c r="G161" s="384"/>
      <c r="H161" s="384"/>
    </row>
    <row r="162" spans="7:8" x14ac:dyDescent="0.2">
      <c r="G162" s="384"/>
      <c r="H162" s="384"/>
    </row>
    <row r="163" spans="7:8" x14ac:dyDescent="0.2">
      <c r="G163" s="384"/>
      <c r="H163" s="384"/>
    </row>
    <row r="164" spans="7:8" x14ac:dyDescent="0.2">
      <c r="G164" s="384"/>
      <c r="H164" s="384"/>
    </row>
    <row r="165" spans="7:8" x14ac:dyDescent="0.2">
      <c r="G165" s="384"/>
      <c r="H165" s="384"/>
    </row>
    <row r="166" spans="7:8" x14ac:dyDescent="0.2">
      <c r="G166" s="384"/>
      <c r="H166" s="384"/>
    </row>
    <row r="167" spans="7:8" x14ac:dyDescent="0.2">
      <c r="G167" s="384"/>
      <c r="H167" s="384"/>
    </row>
    <row r="168" spans="7:8" x14ac:dyDescent="0.2">
      <c r="G168" s="384"/>
      <c r="H168" s="384"/>
    </row>
    <row r="169" spans="7:8" x14ac:dyDescent="0.2">
      <c r="G169" s="384"/>
      <c r="H169" s="384"/>
    </row>
    <row r="170" spans="7:8" x14ac:dyDescent="0.2">
      <c r="G170" s="384"/>
      <c r="H170" s="384"/>
    </row>
    <row r="171" spans="7:8" x14ac:dyDescent="0.2">
      <c r="G171" s="384"/>
      <c r="H171" s="384"/>
    </row>
    <row r="172" spans="7:8" x14ac:dyDescent="0.2">
      <c r="G172" s="384"/>
      <c r="H172" s="384"/>
    </row>
    <row r="173" spans="7:8" x14ac:dyDescent="0.2">
      <c r="G173" s="384"/>
      <c r="H173" s="384"/>
    </row>
    <row r="174" spans="7:8" x14ac:dyDescent="0.2">
      <c r="G174" s="384"/>
      <c r="H174" s="384"/>
    </row>
    <row r="175" spans="7:8" x14ac:dyDescent="0.2">
      <c r="G175" s="384"/>
      <c r="H175" s="384"/>
    </row>
    <row r="176" spans="7:8" x14ac:dyDescent="0.2">
      <c r="G176" s="384"/>
      <c r="H176" s="384"/>
    </row>
    <row r="177" spans="7:8" x14ac:dyDescent="0.2">
      <c r="G177" s="384"/>
      <c r="H177" s="384"/>
    </row>
    <row r="178" spans="7:8" x14ac:dyDescent="0.2">
      <c r="G178" s="384"/>
      <c r="H178" s="384"/>
    </row>
    <row r="179" spans="7:8" x14ac:dyDescent="0.2">
      <c r="G179" s="384"/>
      <c r="H179" s="384"/>
    </row>
    <row r="180" spans="7:8" x14ac:dyDescent="0.2">
      <c r="G180" s="384"/>
      <c r="H180" s="384"/>
    </row>
    <row r="181" spans="7:8" x14ac:dyDescent="0.2">
      <c r="G181" s="384"/>
      <c r="H181" s="384"/>
    </row>
    <row r="182" spans="7:8" x14ac:dyDescent="0.2">
      <c r="G182" s="384"/>
      <c r="H182" s="384"/>
    </row>
    <row r="183" spans="7:8" x14ac:dyDescent="0.2">
      <c r="G183" s="384"/>
      <c r="H183" s="384"/>
    </row>
    <row r="184" spans="7:8" x14ac:dyDescent="0.2">
      <c r="G184" s="384"/>
      <c r="H184" s="384"/>
    </row>
    <row r="185" spans="7:8" x14ac:dyDescent="0.2">
      <c r="G185" s="384"/>
      <c r="H185" s="384"/>
    </row>
    <row r="186" spans="7:8" x14ac:dyDescent="0.2">
      <c r="G186" s="384"/>
      <c r="H186" s="384"/>
    </row>
    <row r="187" spans="7:8" x14ac:dyDescent="0.2">
      <c r="G187" s="384"/>
      <c r="H187" s="384"/>
    </row>
    <row r="188" spans="7:8" x14ac:dyDescent="0.2">
      <c r="G188" s="384"/>
      <c r="H188" s="384"/>
    </row>
    <row r="189" spans="7:8" x14ac:dyDescent="0.2">
      <c r="G189" s="384"/>
      <c r="H189" s="384"/>
    </row>
    <row r="190" spans="7:8" x14ac:dyDescent="0.2">
      <c r="G190" s="384"/>
      <c r="H190" s="384"/>
    </row>
    <row r="191" spans="7:8" x14ac:dyDescent="0.2">
      <c r="G191" s="384"/>
      <c r="H191" s="384"/>
    </row>
    <row r="192" spans="7:8" x14ac:dyDescent="0.2">
      <c r="G192" s="384"/>
      <c r="H192" s="384"/>
    </row>
    <row r="193" spans="7:8" x14ac:dyDescent="0.2">
      <c r="G193" s="384"/>
      <c r="H193" s="384"/>
    </row>
    <row r="194" spans="7:8" x14ac:dyDescent="0.2">
      <c r="G194" s="384"/>
      <c r="H194" s="384"/>
    </row>
    <row r="195" spans="7:8" x14ac:dyDescent="0.2">
      <c r="G195" s="384"/>
      <c r="H195" s="384"/>
    </row>
    <row r="196" spans="7:8" x14ac:dyDescent="0.2">
      <c r="G196" s="384"/>
      <c r="H196" s="384"/>
    </row>
    <row r="197" spans="7:8" x14ac:dyDescent="0.2">
      <c r="G197" s="384"/>
      <c r="H197" s="384"/>
    </row>
    <row r="198" spans="7:8" x14ac:dyDescent="0.2">
      <c r="G198" s="384"/>
      <c r="H198" s="384"/>
    </row>
    <row r="199" spans="7:8" x14ac:dyDescent="0.2">
      <c r="G199" s="384"/>
      <c r="H199" s="384"/>
    </row>
    <row r="200" spans="7:8" x14ac:dyDescent="0.2">
      <c r="G200" s="384"/>
      <c r="H200" s="384"/>
    </row>
    <row r="201" spans="7:8" x14ac:dyDescent="0.2">
      <c r="G201" s="384"/>
      <c r="H201" s="384"/>
    </row>
    <row r="202" spans="7:8" x14ac:dyDescent="0.2">
      <c r="G202" s="384"/>
      <c r="H202" s="384"/>
    </row>
    <row r="203" spans="7:8" x14ac:dyDescent="0.2">
      <c r="G203" s="384"/>
      <c r="H203" s="384"/>
    </row>
    <row r="204" spans="7:8" x14ac:dyDescent="0.2">
      <c r="G204" s="384"/>
      <c r="H204" s="384"/>
    </row>
    <row r="205" spans="7:8" x14ac:dyDescent="0.2">
      <c r="G205" s="384"/>
      <c r="H205" s="384"/>
    </row>
    <row r="206" spans="7:8" x14ac:dyDescent="0.2">
      <c r="G206" s="384"/>
      <c r="H206" s="384"/>
    </row>
    <row r="207" spans="7:8" x14ac:dyDescent="0.2">
      <c r="G207" s="384"/>
      <c r="H207" s="384"/>
    </row>
    <row r="208" spans="7:8" x14ac:dyDescent="0.2">
      <c r="G208" s="384"/>
      <c r="H208" s="384"/>
    </row>
    <row r="209" spans="7:8" x14ac:dyDescent="0.2">
      <c r="G209" s="384"/>
      <c r="H209" s="384"/>
    </row>
    <row r="210" spans="7:8" x14ac:dyDescent="0.2">
      <c r="G210" s="384"/>
      <c r="H210" s="384"/>
    </row>
    <row r="211" spans="7:8" x14ac:dyDescent="0.2">
      <c r="G211" s="384"/>
      <c r="H211" s="384"/>
    </row>
    <row r="212" spans="7:8" x14ac:dyDescent="0.2">
      <c r="G212" s="384"/>
      <c r="H212" s="384"/>
    </row>
    <row r="213" spans="7:8" x14ac:dyDescent="0.2">
      <c r="G213" s="384"/>
      <c r="H213" s="384"/>
    </row>
    <row r="214" spans="7:8" x14ac:dyDescent="0.2">
      <c r="G214" s="384"/>
      <c r="H214" s="384"/>
    </row>
    <row r="215" spans="7:8" x14ac:dyDescent="0.2">
      <c r="G215" s="384"/>
      <c r="H215" s="384"/>
    </row>
    <row r="216" spans="7:8" x14ac:dyDescent="0.2">
      <c r="G216" s="384"/>
      <c r="H216" s="384"/>
    </row>
    <row r="217" spans="7:8" x14ac:dyDescent="0.2">
      <c r="G217" s="384"/>
      <c r="H217" s="384"/>
    </row>
    <row r="218" spans="7:8" x14ac:dyDescent="0.2">
      <c r="G218" s="384"/>
      <c r="H218" s="384"/>
    </row>
    <row r="219" spans="7:8" x14ac:dyDescent="0.2">
      <c r="G219" s="384"/>
      <c r="H219" s="384"/>
    </row>
    <row r="220" spans="7:8" x14ac:dyDescent="0.2">
      <c r="G220" s="384"/>
      <c r="H220" s="384"/>
    </row>
    <row r="221" spans="7:8" x14ac:dyDescent="0.2">
      <c r="G221" s="384"/>
      <c r="H221" s="384"/>
    </row>
    <row r="222" spans="7:8" x14ac:dyDescent="0.2">
      <c r="G222" s="384"/>
      <c r="H222" s="384"/>
    </row>
    <row r="223" spans="7:8" x14ac:dyDescent="0.2">
      <c r="G223" s="384"/>
      <c r="H223" s="384"/>
    </row>
    <row r="224" spans="7:8" x14ac:dyDescent="0.2">
      <c r="G224" s="384"/>
      <c r="H224" s="384"/>
    </row>
    <row r="225" spans="7:8" x14ac:dyDescent="0.2">
      <c r="G225" s="384"/>
      <c r="H225" s="384"/>
    </row>
    <row r="226" spans="7:8" x14ac:dyDescent="0.2">
      <c r="G226" s="384"/>
      <c r="H226" s="384"/>
    </row>
    <row r="227" spans="7:8" x14ac:dyDescent="0.2">
      <c r="G227" s="384"/>
      <c r="H227" s="384"/>
    </row>
    <row r="228" spans="7:8" x14ac:dyDescent="0.2">
      <c r="G228" s="384"/>
      <c r="H228" s="384"/>
    </row>
    <row r="229" spans="7:8" x14ac:dyDescent="0.2">
      <c r="G229" s="384"/>
      <c r="H229" s="384"/>
    </row>
    <row r="230" spans="7:8" x14ac:dyDescent="0.2">
      <c r="G230" s="384"/>
      <c r="H230" s="384"/>
    </row>
    <row r="231" spans="7:8" x14ac:dyDescent="0.2">
      <c r="G231" s="384"/>
      <c r="H231" s="384"/>
    </row>
    <row r="232" spans="7:8" x14ac:dyDescent="0.2">
      <c r="G232" s="384"/>
      <c r="H232" s="384"/>
    </row>
    <row r="233" spans="7:8" x14ac:dyDescent="0.2">
      <c r="G233" s="384"/>
      <c r="H233" s="384"/>
    </row>
    <row r="234" spans="7:8" x14ac:dyDescent="0.2">
      <c r="G234" s="384"/>
      <c r="H234" s="384"/>
    </row>
    <row r="235" spans="7:8" x14ac:dyDescent="0.2">
      <c r="G235" s="384"/>
      <c r="H235" s="384"/>
    </row>
    <row r="236" spans="7:8" x14ac:dyDescent="0.2">
      <c r="G236" s="384"/>
      <c r="H236" s="384"/>
    </row>
    <row r="237" spans="7:8" x14ac:dyDescent="0.2">
      <c r="G237" s="384"/>
      <c r="H237" s="384"/>
    </row>
    <row r="238" spans="7:8" x14ac:dyDescent="0.2">
      <c r="G238" s="384"/>
      <c r="H238" s="384"/>
    </row>
    <row r="239" spans="7:8" x14ac:dyDescent="0.2">
      <c r="G239" s="384"/>
      <c r="H239" s="384"/>
    </row>
    <row r="240" spans="7:8" x14ac:dyDescent="0.2">
      <c r="G240" s="384"/>
      <c r="H240" s="384"/>
    </row>
    <row r="241" spans="7:8" x14ac:dyDescent="0.2">
      <c r="G241" s="384"/>
      <c r="H241" s="384"/>
    </row>
    <row r="242" spans="7:8" x14ac:dyDescent="0.2">
      <c r="G242" s="384"/>
      <c r="H242" s="384"/>
    </row>
    <row r="243" spans="7:8" x14ac:dyDescent="0.2">
      <c r="G243" s="384"/>
      <c r="H243" s="384"/>
    </row>
    <row r="244" spans="7:8" x14ac:dyDescent="0.2">
      <c r="G244" s="384"/>
      <c r="H244" s="384"/>
    </row>
    <row r="245" spans="7:8" x14ac:dyDescent="0.2">
      <c r="G245" s="384"/>
      <c r="H245" s="384"/>
    </row>
    <row r="246" spans="7:8" x14ac:dyDescent="0.2">
      <c r="G246" s="384"/>
      <c r="H246" s="384"/>
    </row>
    <row r="247" spans="7:8" x14ac:dyDescent="0.2">
      <c r="G247" s="384"/>
      <c r="H247" s="384"/>
    </row>
    <row r="248" spans="7:8" x14ac:dyDescent="0.2">
      <c r="G248" s="384"/>
      <c r="H248" s="384"/>
    </row>
    <row r="249" spans="7:8" x14ac:dyDescent="0.2">
      <c r="G249" s="384"/>
      <c r="H249" s="384"/>
    </row>
    <row r="250" spans="7:8" x14ac:dyDescent="0.2">
      <c r="G250" s="384"/>
      <c r="H250" s="384"/>
    </row>
    <row r="251" spans="7:8" x14ac:dyDescent="0.2">
      <c r="G251" s="384"/>
      <c r="H251" s="384"/>
    </row>
    <row r="252" spans="7:8" x14ac:dyDescent="0.2">
      <c r="G252" s="384"/>
      <c r="H252" s="384"/>
    </row>
    <row r="253" spans="7:8" x14ac:dyDescent="0.2">
      <c r="G253" s="384"/>
      <c r="H253" s="384"/>
    </row>
    <row r="254" spans="7:8" x14ac:dyDescent="0.2">
      <c r="G254" s="384"/>
      <c r="H254" s="384"/>
    </row>
    <row r="255" spans="7:8" x14ac:dyDescent="0.2">
      <c r="G255" s="384"/>
      <c r="H255" s="384"/>
    </row>
    <row r="256" spans="7:8" x14ac:dyDescent="0.2">
      <c r="G256" s="384"/>
      <c r="H256" s="384"/>
    </row>
    <row r="257" spans="7:8" x14ac:dyDescent="0.2">
      <c r="G257" s="384"/>
      <c r="H257" s="384"/>
    </row>
    <row r="258" spans="7:8" x14ac:dyDescent="0.2">
      <c r="G258" s="384"/>
      <c r="H258" s="384"/>
    </row>
    <row r="259" spans="7:8" x14ac:dyDescent="0.2">
      <c r="G259" s="384"/>
      <c r="H259" s="384"/>
    </row>
    <row r="260" spans="7:8" x14ac:dyDescent="0.2">
      <c r="G260" s="384"/>
      <c r="H260" s="384"/>
    </row>
    <row r="261" spans="7:8" x14ac:dyDescent="0.2">
      <c r="G261" s="384"/>
      <c r="H261" s="384"/>
    </row>
    <row r="262" spans="7:8" x14ac:dyDescent="0.2">
      <c r="G262" s="384"/>
      <c r="H262" s="384"/>
    </row>
    <row r="263" spans="7:8" x14ac:dyDescent="0.2">
      <c r="G263" s="384"/>
      <c r="H263" s="384"/>
    </row>
    <row r="264" spans="7:8" x14ac:dyDescent="0.2">
      <c r="G264" s="384"/>
      <c r="H264" s="384"/>
    </row>
    <row r="265" spans="7:8" x14ac:dyDescent="0.2">
      <c r="G265" s="384"/>
      <c r="H265" s="384"/>
    </row>
    <row r="266" spans="7:8" x14ac:dyDescent="0.2">
      <c r="G266" s="384"/>
      <c r="H266" s="384"/>
    </row>
    <row r="267" spans="7:8" x14ac:dyDescent="0.2">
      <c r="G267" s="384"/>
      <c r="H267" s="384"/>
    </row>
    <row r="268" spans="7:8" x14ac:dyDescent="0.2">
      <c r="G268" s="384"/>
      <c r="H268" s="384"/>
    </row>
    <row r="269" spans="7:8" x14ac:dyDescent="0.2">
      <c r="G269" s="384"/>
      <c r="H269" s="384"/>
    </row>
    <row r="270" spans="7:8" x14ac:dyDescent="0.2">
      <c r="G270" s="384"/>
      <c r="H270" s="384"/>
    </row>
    <row r="271" spans="7:8" x14ac:dyDescent="0.2">
      <c r="G271" s="384"/>
      <c r="H271" s="384"/>
    </row>
    <row r="272" spans="7:8" x14ac:dyDescent="0.2">
      <c r="G272" s="384"/>
      <c r="H272" s="384"/>
    </row>
    <row r="273" spans="7:8" x14ac:dyDescent="0.2">
      <c r="G273" s="384"/>
      <c r="H273" s="384"/>
    </row>
    <row r="274" spans="7:8" x14ac:dyDescent="0.2">
      <c r="G274" s="384"/>
      <c r="H274" s="384"/>
    </row>
    <row r="275" spans="7:8" x14ac:dyDescent="0.2">
      <c r="G275" s="384"/>
      <c r="H275" s="384"/>
    </row>
    <row r="276" spans="7:8" x14ac:dyDescent="0.2">
      <c r="G276" s="384"/>
      <c r="H276" s="384"/>
    </row>
    <row r="277" spans="7:8" x14ac:dyDescent="0.2">
      <c r="G277" s="384"/>
      <c r="H277" s="384"/>
    </row>
    <row r="278" spans="7:8" x14ac:dyDescent="0.2">
      <c r="G278" s="384"/>
      <c r="H278" s="384"/>
    </row>
    <row r="279" spans="7:8" x14ac:dyDescent="0.2">
      <c r="G279" s="384"/>
      <c r="H279" s="384"/>
    </row>
    <row r="280" spans="7:8" x14ac:dyDescent="0.2">
      <c r="G280" s="384"/>
      <c r="H280" s="384"/>
    </row>
    <row r="281" spans="7:8" x14ac:dyDescent="0.2">
      <c r="G281" s="384"/>
      <c r="H281" s="384"/>
    </row>
    <row r="282" spans="7:8" x14ac:dyDescent="0.2">
      <c r="G282" s="384"/>
      <c r="H282" s="384"/>
    </row>
    <row r="283" spans="7:8" x14ac:dyDescent="0.2">
      <c r="G283" s="384"/>
      <c r="H283" s="384"/>
    </row>
    <row r="284" spans="7:8" x14ac:dyDescent="0.2">
      <c r="G284" s="384"/>
      <c r="H284" s="384"/>
    </row>
    <row r="285" spans="7:8" x14ac:dyDescent="0.2">
      <c r="G285" s="384"/>
      <c r="H285" s="384"/>
    </row>
    <row r="286" spans="7:8" x14ac:dyDescent="0.2">
      <c r="G286" s="384"/>
      <c r="H286" s="384"/>
    </row>
    <row r="287" spans="7:8" x14ac:dyDescent="0.2">
      <c r="G287" s="384"/>
      <c r="H287" s="384"/>
    </row>
    <row r="288" spans="7:8" x14ac:dyDescent="0.2">
      <c r="G288" s="384"/>
      <c r="H288" s="384"/>
    </row>
    <row r="289" spans="7:8" x14ac:dyDescent="0.2">
      <c r="G289" s="384"/>
      <c r="H289" s="384"/>
    </row>
    <row r="290" spans="7:8" x14ac:dyDescent="0.2">
      <c r="G290" s="384"/>
      <c r="H290" s="384"/>
    </row>
    <row r="291" spans="7:8" x14ac:dyDescent="0.2">
      <c r="G291" s="384"/>
      <c r="H291" s="384"/>
    </row>
    <row r="292" spans="7:8" x14ac:dyDescent="0.2">
      <c r="G292" s="384"/>
      <c r="H292" s="384"/>
    </row>
    <row r="293" spans="7:8" x14ac:dyDescent="0.2">
      <c r="G293" s="384"/>
      <c r="H293" s="384"/>
    </row>
    <row r="294" spans="7:8" x14ac:dyDescent="0.2">
      <c r="G294" s="384"/>
      <c r="H294" s="384"/>
    </row>
    <row r="295" spans="7:8" x14ac:dyDescent="0.2">
      <c r="G295" s="384"/>
      <c r="H295" s="384"/>
    </row>
    <row r="296" spans="7:8" x14ac:dyDescent="0.2">
      <c r="G296" s="384"/>
      <c r="H296" s="384"/>
    </row>
    <row r="297" spans="7:8" x14ac:dyDescent="0.2">
      <c r="G297" s="384"/>
      <c r="H297" s="384"/>
    </row>
    <row r="298" spans="7:8" x14ac:dyDescent="0.2">
      <c r="G298" s="384"/>
      <c r="H298" s="384"/>
    </row>
    <row r="299" spans="7:8" x14ac:dyDescent="0.2">
      <c r="G299" s="384"/>
      <c r="H299" s="384"/>
    </row>
    <row r="300" spans="7:8" x14ac:dyDescent="0.2">
      <c r="G300" s="384"/>
      <c r="H300" s="384"/>
    </row>
    <row r="301" spans="7:8" x14ac:dyDescent="0.2">
      <c r="G301" s="384"/>
      <c r="H301" s="384"/>
    </row>
    <row r="302" spans="7:8" x14ac:dyDescent="0.2">
      <c r="G302" s="384"/>
      <c r="H302" s="384"/>
    </row>
    <row r="303" spans="7:8" x14ac:dyDescent="0.2">
      <c r="G303" s="384"/>
      <c r="H303" s="384"/>
    </row>
    <row r="304" spans="7:8" x14ac:dyDescent="0.2">
      <c r="G304" s="384"/>
      <c r="H304" s="384"/>
    </row>
    <row r="305" spans="7:8" x14ac:dyDescent="0.2">
      <c r="G305" s="384"/>
      <c r="H305" s="384"/>
    </row>
    <row r="306" spans="7:8" x14ac:dyDescent="0.2">
      <c r="G306" s="384"/>
      <c r="H306" s="384"/>
    </row>
    <row r="307" spans="7:8" x14ac:dyDescent="0.2">
      <c r="G307" s="384"/>
      <c r="H307" s="384"/>
    </row>
    <row r="308" spans="7:8" x14ac:dyDescent="0.2">
      <c r="G308" s="384"/>
      <c r="H308" s="384"/>
    </row>
    <row r="309" spans="7:8" x14ac:dyDescent="0.2">
      <c r="G309" s="384"/>
      <c r="H309" s="384"/>
    </row>
    <row r="310" spans="7:8" x14ac:dyDescent="0.2">
      <c r="G310" s="384"/>
      <c r="H310" s="384"/>
    </row>
    <row r="311" spans="7:8" x14ac:dyDescent="0.2">
      <c r="G311" s="384"/>
      <c r="H311" s="384"/>
    </row>
    <row r="312" spans="7:8" x14ac:dyDescent="0.2">
      <c r="G312" s="384"/>
      <c r="H312" s="384"/>
    </row>
    <row r="313" spans="7:8" x14ac:dyDescent="0.2">
      <c r="G313" s="384"/>
      <c r="H313" s="384"/>
    </row>
    <row r="314" spans="7:8" x14ac:dyDescent="0.2">
      <c r="G314" s="384"/>
      <c r="H314" s="384"/>
    </row>
    <row r="315" spans="7:8" x14ac:dyDescent="0.2">
      <c r="G315" s="384"/>
      <c r="H315" s="384"/>
    </row>
    <row r="316" spans="7:8" x14ac:dyDescent="0.2">
      <c r="G316" s="384"/>
      <c r="H316" s="384"/>
    </row>
    <row r="317" spans="7:8" x14ac:dyDescent="0.2">
      <c r="G317" s="384"/>
      <c r="H317" s="384"/>
    </row>
    <row r="318" spans="7:8" x14ac:dyDescent="0.2">
      <c r="G318" s="384"/>
      <c r="H318" s="384"/>
    </row>
    <row r="319" spans="7:8" x14ac:dyDescent="0.2">
      <c r="G319" s="384"/>
      <c r="H319" s="384"/>
    </row>
    <row r="320" spans="7:8" x14ac:dyDescent="0.2">
      <c r="G320" s="384"/>
      <c r="H320" s="384"/>
    </row>
    <row r="321" spans="7:8" x14ac:dyDescent="0.2">
      <c r="G321" s="384"/>
      <c r="H321" s="384"/>
    </row>
    <row r="322" spans="7:8" x14ac:dyDescent="0.2">
      <c r="G322" s="384"/>
      <c r="H322" s="384"/>
    </row>
    <row r="323" spans="7:8" x14ac:dyDescent="0.2">
      <c r="G323" s="384"/>
      <c r="H323" s="384"/>
    </row>
    <row r="324" spans="7:8" x14ac:dyDescent="0.2">
      <c r="G324" s="384"/>
      <c r="H324" s="384"/>
    </row>
    <row r="325" spans="7:8" x14ac:dyDescent="0.2">
      <c r="G325" s="384"/>
      <c r="H325" s="384"/>
    </row>
    <row r="326" spans="7:8" x14ac:dyDescent="0.2">
      <c r="G326" s="384"/>
      <c r="H326" s="384"/>
    </row>
    <row r="327" spans="7:8" x14ac:dyDescent="0.2">
      <c r="G327" s="384"/>
      <c r="H327" s="384"/>
    </row>
    <row r="328" spans="7:8" x14ac:dyDescent="0.2">
      <c r="G328" s="384"/>
      <c r="H328" s="384"/>
    </row>
    <row r="329" spans="7:8" x14ac:dyDescent="0.2">
      <c r="G329" s="384"/>
      <c r="H329" s="384"/>
    </row>
    <row r="330" spans="7:8" x14ac:dyDescent="0.2">
      <c r="G330" s="384"/>
      <c r="H330" s="384"/>
    </row>
    <row r="331" spans="7:8" x14ac:dyDescent="0.2">
      <c r="G331" s="384"/>
      <c r="H331" s="384"/>
    </row>
    <row r="332" spans="7:8" x14ac:dyDescent="0.2">
      <c r="G332" s="384"/>
      <c r="H332" s="384"/>
    </row>
    <row r="333" spans="7:8" x14ac:dyDescent="0.2">
      <c r="G333" s="384"/>
      <c r="H333" s="384"/>
    </row>
    <row r="334" spans="7:8" x14ac:dyDescent="0.2">
      <c r="G334" s="384"/>
      <c r="H334" s="384"/>
    </row>
    <row r="335" spans="7:8" x14ac:dyDescent="0.2">
      <c r="G335" s="384"/>
      <c r="H335" s="384"/>
    </row>
    <row r="336" spans="7:8" x14ac:dyDescent="0.2">
      <c r="G336" s="384"/>
      <c r="H336" s="384"/>
    </row>
    <row r="337" spans="7:8" x14ac:dyDescent="0.2">
      <c r="G337" s="384"/>
      <c r="H337" s="384"/>
    </row>
    <row r="338" spans="7:8" x14ac:dyDescent="0.2">
      <c r="G338" s="384"/>
      <c r="H338" s="384"/>
    </row>
    <row r="339" spans="7:8" x14ac:dyDescent="0.2">
      <c r="G339" s="384"/>
      <c r="H339" s="384"/>
    </row>
    <row r="340" spans="7:8" x14ac:dyDescent="0.2">
      <c r="G340" s="384"/>
      <c r="H340" s="384"/>
    </row>
    <row r="341" spans="7:8" x14ac:dyDescent="0.2">
      <c r="G341" s="384"/>
      <c r="H341" s="384"/>
    </row>
    <row r="342" spans="7:8" x14ac:dyDescent="0.2">
      <c r="G342" s="384"/>
      <c r="H342" s="384"/>
    </row>
    <row r="343" spans="7:8" x14ac:dyDescent="0.2">
      <c r="G343" s="384"/>
      <c r="H343" s="384"/>
    </row>
    <row r="344" spans="7:8" x14ac:dyDescent="0.2">
      <c r="G344" s="384"/>
      <c r="H344" s="384"/>
    </row>
    <row r="345" spans="7:8" x14ac:dyDescent="0.2">
      <c r="G345" s="384"/>
      <c r="H345" s="384"/>
    </row>
    <row r="346" spans="7:8" x14ac:dyDescent="0.2">
      <c r="G346" s="384"/>
      <c r="H346" s="384"/>
    </row>
    <row r="347" spans="7:8" x14ac:dyDescent="0.2">
      <c r="G347" s="384"/>
      <c r="H347" s="384"/>
    </row>
    <row r="348" spans="7:8" x14ac:dyDescent="0.2">
      <c r="G348" s="384"/>
      <c r="H348" s="384"/>
    </row>
    <row r="349" spans="7:8" x14ac:dyDescent="0.2">
      <c r="G349" s="384"/>
      <c r="H349" s="384"/>
    </row>
    <row r="350" spans="7:8" x14ac:dyDescent="0.2">
      <c r="G350" s="384"/>
      <c r="H350" s="384"/>
    </row>
    <row r="351" spans="7:8" x14ac:dyDescent="0.2">
      <c r="G351" s="384"/>
      <c r="H351" s="384"/>
    </row>
    <row r="352" spans="7:8" x14ac:dyDescent="0.2">
      <c r="G352" s="384"/>
      <c r="H352" s="384"/>
    </row>
    <row r="353" spans="7:8" x14ac:dyDescent="0.2">
      <c r="G353" s="384"/>
      <c r="H353" s="384"/>
    </row>
    <row r="354" spans="7:8" x14ac:dyDescent="0.2">
      <c r="G354" s="384"/>
      <c r="H354" s="384"/>
    </row>
    <row r="355" spans="7:8" x14ac:dyDescent="0.2">
      <c r="G355" s="384"/>
      <c r="H355" s="384"/>
    </row>
    <row r="356" spans="7:8" x14ac:dyDescent="0.2">
      <c r="G356" s="384"/>
      <c r="H356" s="384"/>
    </row>
    <row r="357" spans="7:8" x14ac:dyDescent="0.2">
      <c r="G357" s="384"/>
      <c r="H357" s="384"/>
    </row>
    <row r="358" spans="7:8" x14ac:dyDescent="0.2">
      <c r="G358" s="384"/>
      <c r="H358" s="384"/>
    </row>
    <row r="359" spans="7:8" x14ac:dyDescent="0.2">
      <c r="G359" s="384"/>
      <c r="H359" s="384"/>
    </row>
    <row r="360" spans="7:8" x14ac:dyDescent="0.2">
      <c r="G360" s="384"/>
      <c r="H360" s="384"/>
    </row>
    <row r="361" spans="7:8" x14ac:dyDescent="0.2">
      <c r="G361" s="384"/>
      <c r="H361" s="384"/>
    </row>
    <row r="362" spans="7:8" x14ac:dyDescent="0.2">
      <c r="G362" s="384"/>
      <c r="H362" s="384"/>
    </row>
    <row r="363" spans="7:8" x14ac:dyDescent="0.2">
      <c r="G363" s="384"/>
      <c r="H363" s="384"/>
    </row>
    <row r="364" spans="7:8" x14ac:dyDescent="0.2">
      <c r="G364" s="384"/>
      <c r="H364" s="384"/>
    </row>
    <row r="365" spans="7:8" x14ac:dyDescent="0.2">
      <c r="G365" s="384"/>
      <c r="H365" s="384"/>
    </row>
    <row r="366" spans="7:8" x14ac:dyDescent="0.2">
      <c r="G366" s="384"/>
      <c r="H366" s="384"/>
    </row>
    <row r="367" spans="7:8" x14ac:dyDescent="0.2">
      <c r="G367" s="384"/>
      <c r="H367" s="384"/>
    </row>
    <row r="368" spans="7:8" x14ac:dyDescent="0.2">
      <c r="G368" s="384"/>
      <c r="H368" s="384"/>
    </row>
    <row r="369" spans="7:8" x14ac:dyDescent="0.2">
      <c r="G369" s="384"/>
      <c r="H369" s="384"/>
    </row>
    <row r="370" spans="7:8" x14ac:dyDescent="0.2">
      <c r="G370" s="384"/>
      <c r="H370" s="384"/>
    </row>
    <row r="371" spans="7:8" x14ac:dyDescent="0.2">
      <c r="G371" s="384"/>
      <c r="H371" s="384"/>
    </row>
    <row r="372" spans="7:8" x14ac:dyDescent="0.2">
      <c r="G372" s="384"/>
      <c r="H372" s="384"/>
    </row>
    <row r="373" spans="7:8" x14ac:dyDescent="0.2">
      <c r="G373" s="384"/>
      <c r="H373" s="384"/>
    </row>
    <row r="374" spans="7:8" x14ac:dyDescent="0.2">
      <c r="G374" s="384"/>
      <c r="H374" s="384"/>
    </row>
    <row r="375" spans="7:8" x14ac:dyDescent="0.2">
      <c r="G375" s="384"/>
      <c r="H375" s="384"/>
    </row>
    <row r="376" spans="7:8" x14ac:dyDescent="0.2">
      <c r="G376" s="384"/>
      <c r="H376" s="384"/>
    </row>
    <row r="377" spans="7:8" x14ac:dyDescent="0.2">
      <c r="G377" s="384"/>
      <c r="H377" s="384"/>
    </row>
    <row r="378" spans="7:8" x14ac:dyDescent="0.2">
      <c r="G378" s="384"/>
      <c r="H378" s="384"/>
    </row>
    <row r="379" spans="7:8" x14ac:dyDescent="0.2">
      <c r="G379" s="384"/>
      <c r="H379" s="384"/>
    </row>
    <row r="380" spans="7:8" x14ac:dyDescent="0.2">
      <c r="G380" s="384"/>
      <c r="H380" s="384"/>
    </row>
    <row r="381" spans="7:8" x14ac:dyDescent="0.2">
      <c r="G381" s="384"/>
      <c r="H381" s="384"/>
    </row>
    <row r="382" spans="7:8" x14ac:dyDescent="0.2">
      <c r="G382" s="384"/>
      <c r="H382" s="384"/>
    </row>
    <row r="383" spans="7:8" x14ac:dyDescent="0.2">
      <c r="G383" s="384"/>
      <c r="H383" s="384"/>
    </row>
    <row r="384" spans="7:8" x14ac:dyDescent="0.2">
      <c r="G384" s="384"/>
      <c r="H384" s="384"/>
    </row>
    <row r="385" spans="7:8" x14ac:dyDescent="0.2">
      <c r="G385" s="384"/>
      <c r="H385" s="384"/>
    </row>
    <row r="386" spans="7:8" x14ac:dyDescent="0.2">
      <c r="G386" s="384"/>
      <c r="H386" s="384"/>
    </row>
    <row r="387" spans="7:8" x14ac:dyDescent="0.2">
      <c r="G387" s="384"/>
      <c r="H387" s="384"/>
    </row>
    <row r="388" spans="7:8" x14ac:dyDescent="0.2">
      <c r="G388" s="384"/>
      <c r="H388" s="384"/>
    </row>
    <row r="389" spans="7:8" x14ac:dyDescent="0.2">
      <c r="G389" s="384"/>
      <c r="H389" s="384"/>
    </row>
    <row r="390" spans="7:8" x14ac:dyDescent="0.2">
      <c r="G390" s="384"/>
      <c r="H390" s="384"/>
    </row>
    <row r="391" spans="7:8" x14ac:dyDescent="0.2">
      <c r="G391" s="384"/>
      <c r="H391" s="384"/>
    </row>
    <row r="392" spans="7:8" x14ac:dyDescent="0.2">
      <c r="G392" s="384"/>
      <c r="H392" s="384"/>
    </row>
    <row r="393" spans="7:8" x14ac:dyDescent="0.2">
      <c r="G393" s="384"/>
      <c r="H393" s="384"/>
    </row>
    <row r="394" spans="7:8" x14ac:dyDescent="0.2">
      <c r="G394" s="384"/>
      <c r="H394" s="384"/>
    </row>
    <row r="395" spans="7:8" x14ac:dyDescent="0.2">
      <c r="G395" s="384"/>
      <c r="H395" s="384"/>
    </row>
    <row r="396" spans="7:8" x14ac:dyDescent="0.2">
      <c r="G396" s="384"/>
      <c r="H396" s="384"/>
    </row>
    <row r="397" spans="7:8" x14ac:dyDescent="0.2">
      <c r="G397" s="384"/>
      <c r="H397" s="384"/>
    </row>
    <row r="398" spans="7:8" x14ac:dyDescent="0.2">
      <c r="G398" s="384"/>
      <c r="H398" s="384"/>
    </row>
    <row r="399" spans="7:8" x14ac:dyDescent="0.2">
      <c r="G399" s="384"/>
      <c r="H399" s="384"/>
    </row>
    <row r="400" spans="7:8" x14ac:dyDescent="0.2">
      <c r="G400" s="384"/>
      <c r="H400" s="384"/>
    </row>
    <row r="401" spans="7:8" x14ac:dyDescent="0.2">
      <c r="G401" s="384"/>
      <c r="H401" s="384"/>
    </row>
    <row r="402" spans="7:8" x14ac:dyDescent="0.2">
      <c r="G402" s="384"/>
      <c r="H402" s="384"/>
    </row>
    <row r="403" spans="7:8" x14ac:dyDescent="0.2">
      <c r="G403" s="384"/>
      <c r="H403" s="384"/>
    </row>
    <row r="404" spans="7:8" x14ac:dyDescent="0.2">
      <c r="G404" s="384"/>
      <c r="H404" s="384"/>
    </row>
    <row r="405" spans="7:8" x14ac:dyDescent="0.2">
      <c r="G405" s="384"/>
      <c r="H405" s="384"/>
    </row>
    <row r="406" spans="7:8" x14ac:dyDescent="0.2">
      <c r="G406" s="384"/>
      <c r="H406" s="384"/>
    </row>
    <row r="407" spans="7:8" x14ac:dyDescent="0.2">
      <c r="G407" s="384"/>
      <c r="H407" s="384"/>
    </row>
    <row r="408" spans="7:8" x14ac:dyDescent="0.2">
      <c r="G408" s="384"/>
      <c r="H408" s="384"/>
    </row>
    <row r="409" spans="7:8" x14ac:dyDescent="0.2">
      <c r="G409" s="384"/>
      <c r="H409" s="384"/>
    </row>
    <row r="410" spans="7:8" x14ac:dyDescent="0.2">
      <c r="G410" s="384"/>
      <c r="H410" s="384"/>
    </row>
    <row r="411" spans="7:8" x14ac:dyDescent="0.2">
      <c r="G411" s="384"/>
      <c r="H411" s="384"/>
    </row>
    <row r="412" spans="7:8" x14ac:dyDescent="0.2">
      <c r="G412" s="384"/>
      <c r="H412" s="384"/>
    </row>
    <row r="413" spans="7:8" x14ac:dyDescent="0.2">
      <c r="G413" s="384"/>
      <c r="H413" s="384"/>
    </row>
    <row r="414" spans="7:8" x14ac:dyDescent="0.2">
      <c r="G414" s="384"/>
      <c r="H414" s="384"/>
    </row>
    <row r="415" spans="7:8" x14ac:dyDescent="0.2">
      <c r="G415" s="384"/>
      <c r="H415" s="384"/>
    </row>
    <row r="416" spans="7:8" x14ac:dyDescent="0.2">
      <c r="G416" s="384"/>
      <c r="H416" s="384"/>
    </row>
    <row r="417" spans="7:8" x14ac:dyDescent="0.2">
      <c r="G417" s="384"/>
      <c r="H417" s="384"/>
    </row>
    <row r="418" spans="7:8" x14ac:dyDescent="0.2">
      <c r="G418" s="384"/>
      <c r="H418" s="384"/>
    </row>
    <row r="419" spans="7:8" x14ac:dyDescent="0.2">
      <c r="G419" s="384"/>
      <c r="H419" s="384"/>
    </row>
    <row r="420" spans="7:8" x14ac:dyDescent="0.2">
      <c r="G420" s="384"/>
      <c r="H420" s="384"/>
    </row>
    <row r="421" spans="7:8" x14ac:dyDescent="0.2">
      <c r="G421" s="384"/>
      <c r="H421" s="384"/>
    </row>
    <row r="422" spans="7:8" x14ac:dyDescent="0.2">
      <c r="G422" s="384"/>
      <c r="H422" s="384"/>
    </row>
    <row r="423" spans="7:8" x14ac:dyDescent="0.2">
      <c r="G423" s="384"/>
      <c r="H423" s="384"/>
    </row>
    <row r="424" spans="7:8" x14ac:dyDescent="0.2">
      <c r="G424" s="384"/>
      <c r="H424" s="384"/>
    </row>
    <row r="425" spans="7:8" x14ac:dyDescent="0.2">
      <c r="G425" s="384"/>
      <c r="H425" s="384"/>
    </row>
    <row r="426" spans="7:8" x14ac:dyDescent="0.2">
      <c r="G426" s="384"/>
      <c r="H426" s="384"/>
    </row>
    <row r="427" spans="7:8" x14ac:dyDescent="0.2">
      <c r="G427" s="384"/>
      <c r="H427" s="384"/>
    </row>
    <row r="428" spans="7:8" x14ac:dyDescent="0.2">
      <c r="G428" s="384"/>
      <c r="H428" s="384"/>
    </row>
    <row r="429" spans="7:8" x14ac:dyDescent="0.2">
      <c r="G429" s="384"/>
      <c r="H429" s="384"/>
    </row>
    <row r="430" spans="7:8" x14ac:dyDescent="0.2">
      <c r="G430" s="384"/>
      <c r="H430" s="384"/>
    </row>
    <row r="431" spans="7:8" x14ac:dyDescent="0.2">
      <c r="G431" s="384"/>
      <c r="H431" s="384"/>
    </row>
    <row r="432" spans="7:8" x14ac:dyDescent="0.2">
      <c r="G432" s="384"/>
      <c r="H432" s="384"/>
    </row>
    <row r="433" spans="7:8" x14ac:dyDescent="0.2">
      <c r="G433" s="384"/>
      <c r="H433" s="384"/>
    </row>
    <row r="434" spans="7:8" x14ac:dyDescent="0.2">
      <c r="G434" s="384"/>
      <c r="H434" s="384"/>
    </row>
    <row r="435" spans="7:8" x14ac:dyDescent="0.2">
      <c r="G435" s="384"/>
      <c r="H435" s="384"/>
    </row>
    <row r="436" spans="7:8" x14ac:dyDescent="0.2">
      <c r="G436" s="384"/>
      <c r="H436" s="384"/>
    </row>
    <row r="437" spans="7:8" x14ac:dyDescent="0.2">
      <c r="G437" s="384"/>
      <c r="H437" s="384"/>
    </row>
    <row r="438" spans="7:8" x14ac:dyDescent="0.2">
      <c r="G438" s="384"/>
      <c r="H438" s="384"/>
    </row>
    <row r="439" spans="7:8" x14ac:dyDescent="0.2">
      <c r="G439" s="384"/>
      <c r="H439" s="384"/>
    </row>
    <row r="440" spans="7:8" x14ac:dyDescent="0.2">
      <c r="G440" s="384"/>
      <c r="H440" s="384"/>
    </row>
    <row r="441" spans="7:8" x14ac:dyDescent="0.2">
      <c r="G441" s="384"/>
      <c r="H441" s="384"/>
    </row>
    <row r="442" spans="7:8" x14ac:dyDescent="0.2">
      <c r="G442" s="384"/>
      <c r="H442" s="384"/>
    </row>
    <row r="443" spans="7:8" x14ac:dyDescent="0.2">
      <c r="G443" s="384"/>
      <c r="H443" s="384"/>
    </row>
    <row r="444" spans="7:8" x14ac:dyDescent="0.2">
      <c r="G444" s="384"/>
      <c r="H444" s="384"/>
    </row>
    <row r="445" spans="7:8" x14ac:dyDescent="0.2">
      <c r="G445" s="384"/>
      <c r="H445" s="384"/>
    </row>
    <row r="446" spans="7:8" x14ac:dyDescent="0.2">
      <c r="G446" s="384"/>
      <c r="H446" s="384"/>
    </row>
    <row r="447" spans="7:8" x14ac:dyDescent="0.2">
      <c r="G447" s="384"/>
      <c r="H447" s="384"/>
    </row>
    <row r="448" spans="7:8" x14ac:dyDescent="0.2">
      <c r="G448" s="384"/>
      <c r="H448" s="384"/>
    </row>
    <row r="449" spans="7:8" x14ac:dyDescent="0.2">
      <c r="G449" s="384"/>
      <c r="H449" s="384"/>
    </row>
    <row r="450" spans="7:8" x14ac:dyDescent="0.2">
      <c r="G450" s="384"/>
      <c r="H450" s="384"/>
    </row>
    <row r="451" spans="7:8" x14ac:dyDescent="0.2">
      <c r="G451" s="384"/>
      <c r="H451" s="384"/>
    </row>
    <row r="452" spans="7:8" x14ac:dyDescent="0.2">
      <c r="G452" s="384"/>
      <c r="H452" s="384"/>
    </row>
    <row r="453" spans="7:8" x14ac:dyDescent="0.2">
      <c r="G453" s="384"/>
      <c r="H453" s="384"/>
    </row>
    <row r="454" spans="7:8" x14ac:dyDescent="0.2">
      <c r="G454" s="384"/>
      <c r="H454" s="384"/>
    </row>
    <row r="455" spans="7:8" x14ac:dyDescent="0.2">
      <c r="G455" s="384"/>
      <c r="H455" s="384"/>
    </row>
    <row r="456" spans="7:8" x14ac:dyDescent="0.2">
      <c r="G456" s="384"/>
      <c r="H456" s="384"/>
    </row>
    <row r="457" spans="7:8" x14ac:dyDescent="0.2">
      <c r="G457" s="384"/>
      <c r="H457" s="384"/>
    </row>
    <row r="458" spans="7:8" x14ac:dyDescent="0.2">
      <c r="G458" s="384"/>
      <c r="H458" s="384"/>
    </row>
    <row r="459" spans="7:8" x14ac:dyDescent="0.2">
      <c r="G459" s="384"/>
      <c r="H459" s="384"/>
    </row>
    <row r="460" spans="7:8" x14ac:dyDescent="0.2">
      <c r="G460" s="384"/>
      <c r="H460" s="384"/>
    </row>
    <row r="461" spans="7:8" x14ac:dyDescent="0.2">
      <c r="G461" s="384"/>
      <c r="H461" s="384"/>
    </row>
    <row r="462" spans="7:8" x14ac:dyDescent="0.2">
      <c r="G462" s="384"/>
      <c r="H462" s="384"/>
    </row>
    <row r="463" spans="7:8" x14ac:dyDescent="0.2">
      <c r="G463" s="384"/>
      <c r="H463" s="384"/>
    </row>
    <row r="464" spans="7:8" x14ac:dyDescent="0.2">
      <c r="G464" s="384"/>
      <c r="H464" s="384"/>
    </row>
    <row r="465" spans="7:8" x14ac:dyDescent="0.2">
      <c r="G465" s="384"/>
      <c r="H465" s="384"/>
    </row>
    <row r="466" spans="7:8" x14ac:dyDescent="0.2">
      <c r="G466" s="384"/>
      <c r="H466" s="384"/>
    </row>
    <row r="467" spans="7:8" x14ac:dyDescent="0.2">
      <c r="G467" s="384"/>
      <c r="H467" s="384"/>
    </row>
    <row r="468" spans="7:8" x14ac:dyDescent="0.2">
      <c r="G468" s="384"/>
      <c r="H468" s="384"/>
    </row>
    <row r="469" spans="7:8" x14ac:dyDescent="0.2">
      <c r="G469" s="384"/>
      <c r="H469" s="384"/>
    </row>
    <row r="470" spans="7:8" x14ac:dyDescent="0.2">
      <c r="G470" s="384"/>
      <c r="H470" s="384"/>
    </row>
    <row r="471" spans="7:8" x14ac:dyDescent="0.2">
      <c r="G471" s="384"/>
      <c r="H471" s="384"/>
    </row>
    <row r="472" spans="7:8" x14ac:dyDescent="0.2">
      <c r="G472" s="384"/>
      <c r="H472" s="384"/>
    </row>
    <row r="473" spans="7:8" x14ac:dyDescent="0.2">
      <c r="G473" s="384"/>
      <c r="H473" s="384"/>
    </row>
    <row r="474" spans="7:8" x14ac:dyDescent="0.2">
      <c r="G474" s="384"/>
      <c r="H474" s="384"/>
    </row>
    <row r="475" spans="7:8" x14ac:dyDescent="0.2">
      <c r="G475" s="384"/>
      <c r="H475" s="384"/>
    </row>
    <row r="476" spans="7:8" x14ac:dyDescent="0.2">
      <c r="G476" s="384"/>
      <c r="H476" s="384"/>
    </row>
    <row r="477" spans="7:8" x14ac:dyDescent="0.2">
      <c r="G477" s="384"/>
      <c r="H477" s="384"/>
    </row>
    <row r="478" spans="7:8" x14ac:dyDescent="0.2">
      <c r="G478" s="384"/>
      <c r="H478" s="384"/>
    </row>
    <row r="479" spans="7:8" x14ac:dyDescent="0.2">
      <c r="G479" s="384"/>
      <c r="H479" s="384"/>
    </row>
    <row r="480" spans="7:8" x14ac:dyDescent="0.2">
      <c r="G480" s="384"/>
      <c r="H480" s="384"/>
    </row>
    <row r="481" spans="7:8" x14ac:dyDescent="0.2">
      <c r="G481" s="384"/>
      <c r="H481" s="384"/>
    </row>
    <row r="482" spans="7:8" x14ac:dyDescent="0.2">
      <c r="G482" s="384"/>
      <c r="H482" s="384"/>
    </row>
    <row r="483" spans="7:8" x14ac:dyDescent="0.2">
      <c r="G483" s="384"/>
      <c r="H483" s="384"/>
    </row>
    <row r="484" spans="7:8" x14ac:dyDescent="0.2">
      <c r="G484" s="384"/>
      <c r="H484" s="384"/>
    </row>
    <row r="485" spans="7:8" x14ac:dyDescent="0.2">
      <c r="G485" s="384"/>
      <c r="H485" s="384"/>
    </row>
    <row r="486" spans="7:8" x14ac:dyDescent="0.2">
      <c r="G486" s="384"/>
      <c r="H486" s="384"/>
    </row>
    <row r="487" spans="7:8" x14ac:dyDescent="0.2">
      <c r="G487" s="384"/>
      <c r="H487" s="384"/>
    </row>
    <row r="488" spans="7:8" x14ac:dyDescent="0.2">
      <c r="G488" s="384"/>
      <c r="H488" s="384"/>
    </row>
    <row r="489" spans="7:8" x14ac:dyDescent="0.2">
      <c r="G489" s="384"/>
      <c r="H489" s="384"/>
    </row>
    <row r="490" spans="7:8" x14ac:dyDescent="0.2">
      <c r="G490" s="384"/>
      <c r="H490" s="384"/>
    </row>
    <row r="491" spans="7:8" x14ac:dyDescent="0.2">
      <c r="G491" s="384"/>
      <c r="H491" s="384"/>
    </row>
    <row r="492" spans="7:8" x14ac:dyDescent="0.2">
      <c r="G492" s="384"/>
      <c r="H492" s="384"/>
    </row>
    <row r="493" spans="7:8" x14ac:dyDescent="0.2">
      <c r="G493" s="384"/>
      <c r="H493" s="384"/>
    </row>
    <row r="494" spans="7:8" x14ac:dyDescent="0.2">
      <c r="G494" s="384"/>
      <c r="H494" s="384"/>
    </row>
    <row r="495" spans="7:8" x14ac:dyDescent="0.2">
      <c r="G495" s="384"/>
      <c r="H495" s="384"/>
    </row>
    <row r="496" spans="7:8" x14ac:dyDescent="0.2">
      <c r="G496" s="384"/>
      <c r="H496" s="384"/>
    </row>
    <row r="497" spans="7:8" x14ac:dyDescent="0.2">
      <c r="G497" s="384"/>
      <c r="H497" s="384"/>
    </row>
    <row r="498" spans="7:8" x14ac:dyDescent="0.2">
      <c r="G498" s="384"/>
      <c r="H498" s="384"/>
    </row>
    <row r="499" spans="7:8" x14ac:dyDescent="0.2">
      <c r="G499" s="384"/>
      <c r="H499" s="384"/>
    </row>
    <row r="500" spans="7:8" x14ac:dyDescent="0.2">
      <c r="G500" s="384"/>
      <c r="H500" s="384"/>
    </row>
    <row r="501" spans="7:8" x14ac:dyDescent="0.2">
      <c r="G501" s="384"/>
      <c r="H501" s="384"/>
    </row>
    <row r="502" spans="7:8" x14ac:dyDescent="0.2">
      <c r="G502" s="384"/>
      <c r="H502" s="384"/>
    </row>
    <row r="503" spans="7:8" x14ac:dyDescent="0.2">
      <c r="G503" s="384"/>
      <c r="H503" s="384"/>
    </row>
    <row r="504" spans="7:8" x14ac:dyDescent="0.2">
      <c r="G504" s="384"/>
      <c r="H504" s="384"/>
    </row>
    <row r="505" spans="7:8" x14ac:dyDescent="0.2">
      <c r="G505" s="384"/>
      <c r="H505" s="384"/>
    </row>
    <row r="506" spans="7:8" x14ac:dyDescent="0.2">
      <c r="G506" s="384"/>
      <c r="H506" s="384"/>
    </row>
    <row r="507" spans="7:8" x14ac:dyDescent="0.2">
      <c r="G507" s="384"/>
      <c r="H507" s="384"/>
    </row>
    <row r="508" spans="7:8" x14ac:dyDescent="0.2">
      <c r="G508" s="384"/>
      <c r="H508" s="384"/>
    </row>
    <row r="509" spans="7:8" x14ac:dyDescent="0.2">
      <c r="G509" s="384"/>
      <c r="H509" s="384"/>
    </row>
    <row r="510" spans="7:8" x14ac:dyDescent="0.2">
      <c r="G510" s="384"/>
      <c r="H510" s="384"/>
    </row>
    <row r="511" spans="7:8" x14ac:dyDescent="0.2">
      <c r="G511" s="384"/>
      <c r="H511" s="384"/>
    </row>
    <row r="512" spans="7:8" x14ac:dyDescent="0.2">
      <c r="G512" s="384"/>
      <c r="H512" s="384"/>
    </row>
    <row r="513" spans="7:8" x14ac:dyDescent="0.2">
      <c r="G513" s="384"/>
      <c r="H513" s="384"/>
    </row>
    <row r="514" spans="7:8" x14ac:dyDescent="0.2">
      <c r="G514" s="384"/>
      <c r="H514" s="384"/>
    </row>
    <row r="515" spans="7:8" x14ac:dyDescent="0.2">
      <c r="G515" s="384"/>
      <c r="H515" s="384"/>
    </row>
    <row r="516" spans="7:8" x14ac:dyDescent="0.2">
      <c r="G516" s="384"/>
      <c r="H516" s="384"/>
    </row>
    <row r="517" spans="7:8" x14ac:dyDescent="0.2">
      <c r="G517" s="384"/>
      <c r="H517" s="384"/>
    </row>
    <row r="518" spans="7:8" x14ac:dyDescent="0.2">
      <c r="G518" s="384"/>
      <c r="H518" s="384"/>
    </row>
    <row r="519" spans="7:8" x14ac:dyDescent="0.2">
      <c r="G519" s="384"/>
      <c r="H519" s="384"/>
    </row>
    <row r="520" spans="7:8" x14ac:dyDescent="0.2">
      <c r="G520" s="384"/>
      <c r="H520" s="384"/>
    </row>
    <row r="521" spans="7:8" x14ac:dyDescent="0.2">
      <c r="G521" s="384"/>
      <c r="H521" s="384"/>
    </row>
    <row r="522" spans="7:8" x14ac:dyDescent="0.2">
      <c r="G522" s="384"/>
      <c r="H522" s="384"/>
    </row>
    <row r="523" spans="7:8" x14ac:dyDescent="0.2">
      <c r="G523" s="384"/>
      <c r="H523" s="384"/>
    </row>
    <row r="524" spans="7:8" x14ac:dyDescent="0.2">
      <c r="G524" s="384"/>
      <c r="H524" s="384"/>
    </row>
    <row r="525" spans="7:8" x14ac:dyDescent="0.2">
      <c r="G525" s="384"/>
      <c r="H525" s="384"/>
    </row>
    <row r="526" spans="7:8" x14ac:dyDescent="0.2">
      <c r="G526" s="384"/>
      <c r="H526" s="384"/>
    </row>
    <row r="527" spans="7:8" x14ac:dyDescent="0.2">
      <c r="G527" s="384"/>
      <c r="H527" s="384"/>
    </row>
    <row r="528" spans="7:8" x14ac:dyDescent="0.2">
      <c r="G528" s="384"/>
      <c r="H528" s="384"/>
    </row>
    <row r="529" spans="7:8" x14ac:dyDescent="0.2">
      <c r="G529" s="384"/>
      <c r="H529" s="384"/>
    </row>
    <row r="530" spans="7:8" x14ac:dyDescent="0.2">
      <c r="G530" s="384"/>
      <c r="H530" s="384"/>
    </row>
    <row r="531" spans="7:8" x14ac:dyDescent="0.2">
      <c r="G531" s="384"/>
      <c r="H531" s="384"/>
    </row>
    <row r="532" spans="7:8" x14ac:dyDescent="0.2">
      <c r="G532" s="384"/>
      <c r="H532" s="384"/>
    </row>
    <row r="533" spans="7:8" x14ac:dyDescent="0.2">
      <c r="G533" s="384"/>
      <c r="H533" s="384"/>
    </row>
    <row r="534" spans="7:8" x14ac:dyDescent="0.2">
      <c r="G534" s="384"/>
      <c r="H534" s="384"/>
    </row>
    <row r="535" spans="7:8" x14ac:dyDescent="0.2">
      <c r="G535" s="384"/>
      <c r="H535" s="384"/>
    </row>
    <row r="536" spans="7:8" x14ac:dyDescent="0.2">
      <c r="G536" s="384"/>
      <c r="H536" s="384"/>
    </row>
    <row r="537" spans="7:8" x14ac:dyDescent="0.2">
      <c r="G537" s="384"/>
      <c r="H537" s="384"/>
    </row>
    <row r="538" spans="7:8" x14ac:dyDescent="0.2">
      <c r="G538" s="384"/>
      <c r="H538" s="384"/>
    </row>
    <row r="539" spans="7:8" x14ac:dyDescent="0.2">
      <c r="G539" s="384"/>
      <c r="H539" s="384"/>
    </row>
    <row r="540" spans="7:8" x14ac:dyDescent="0.2">
      <c r="G540" s="384"/>
      <c r="H540" s="384"/>
    </row>
    <row r="541" spans="7:8" x14ac:dyDescent="0.2">
      <c r="G541" s="384"/>
      <c r="H541" s="384"/>
    </row>
    <row r="542" spans="7:8" x14ac:dyDescent="0.2">
      <c r="G542" s="384"/>
      <c r="H542" s="384"/>
    </row>
    <row r="543" spans="7:8" x14ac:dyDescent="0.2">
      <c r="G543" s="384"/>
      <c r="H543" s="384"/>
    </row>
    <row r="544" spans="7:8" x14ac:dyDescent="0.2">
      <c r="G544" s="384"/>
      <c r="H544" s="384"/>
    </row>
    <row r="545" spans="7:8" x14ac:dyDescent="0.2">
      <c r="G545" s="384"/>
      <c r="H545" s="384"/>
    </row>
    <row r="546" spans="7:8" x14ac:dyDescent="0.2">
      <c r="G546" s="384"/>
      <c r="H546" s="384"/>
    </row>
    <row r="547" spans="7:8" x14ac:dyDescent="0.2">
      <c r="G547" s="384"/>
      <c r="H547" s="384"/>
    </row>
    <row r="548" spans="7:8" x14ac:dyDescent="0.2">
      <c r="G548" s="384"/>
      <c r="H548" s="384"/>
    </row>
    <row r="549" spans="7:8" x14ac:dyDescent="0.2">
      <c r="G549" s="384"/>
      <c r="H549" s="384"/>
    </row>
    <row r="550" spans="7:8" x14ac:dyDescent="0.2">
      <c r="G550" s="384"/>
      <c r="H550" s="384"/>
    </row>
    <row r="551" spans="7:8" x14ac:dyDescent="0.2">
      <c r="G551" s="384"/>
      <c r="H551" s="384"/>
    </row>
    <row r="552" spans="7:8" x14ac:dyDescent="0.2">
      <c r="G552" s="384"/>
      <c r="H552" s="384"/>
    </row>
    <row r="553" spans="7:8" x14ac:dyDescent="0.2">
      <c r="G553" s="384"/>
      <c r="H553" s="384"/>
    </row>
    <row r="554" spans="7:8" x14ac:dyDescent="0.2">
      <c r="G554" s="384"/>
      <c r="H554" s="384"/>
    </row>
    <row r="555" spans="7:8" x14ac:dyDescent="0.2">
      <c r="G555" s="384"/>
      <c r="H555" s="384"/>
    </row>
    <row r="556" spans="7:8" x14ac:dyDescent="0.2">
      <c r="G556" s="384"/>
      <c r="H556" s="384"/>
    </row>
    <row r="557" spans="7:8" x14ac:dyDescent="0.2">
      <c r="G557" s="384"/>
      <c r="H557" s="384"/>
    </row>
    <row r="558" spans="7:8" x14ac:dyDescent="0.2">
      <c r="G558" s="384"/>
      <c r="H558" s="384"/>
    </row>
    <row r="559" spans="7:8" x14ac:dyDescent="0.2">
      <c r="G559" s="384"/>
      <c r="H559" s="384"/>
    </row>
    <row r="560" spans="7:8" x14ac:dyDescent="0.2">
      <c r="G560" s="384"/>
      <c r="H560" s="384"/>
    </row>
    <row r="561" spans="7:8" x14ac:dyDescent="0.2">
      <c r="G561" s="384"/>
      <c r="H561" s="384"/>
    </row>
    <row r="562" spans="7:8" x14ac:dyDescent="0.2">
      <c r="G562" s="384"/>
      <c r="H562" s="384"/>
    </row>
    <row r="563" spans="7:8" x14ac:dyDescent="0.2">
      <c r="G563" s="384"/>
      <c r="H563" s="384"/>
    </row>
    <row r="564" spans="7:8" x14ac:dyDescent="0.2">
      <c r="G564" s="384"/>
      <c r="H564" s="384"/>
    </row>
    <row r="565" spans="7:8" x14ac:dyDescent="0.2">
      <c r="G565" s="384"/>
      <c r="H565" s="384"/>
    </row>
    <row r="566" spans="7:8" x14ac:dyDescent="0.2">
      <c r="G566" s="384"/>
      <c r="H566" s="384"/>
    </row>
    <row r="567" spans="7:8" x14ac:dyDescent="0.2">
      <c r="G567" s="384"/>
      <c r="H567" s="384"/>
    </row>
    <row r="568" spans="7:8" x14ac:dyDescent="0.2">
      <c r="G568" s="384"/>
      <c r="H568" s="384"/>
    </row>
    <row r="569" spans="7:8" x14ac:dyDescent="0.2">
      <c r="G569" s="384"/>
      <c r="H569" s="384"/>
    </row>
    <row r="570" spans="7:8" x14ac:dyDescent="0.2">
      <c r="G570" s="384"/>
      <c r="H570" s="384"/>
    </row>
    <row r="571" spans="7:8" x14ac:dyDescent="0.2">
      <c r="G571" s="384"/>
      <c r="H571" s="384"/>
    </row>
    <row r="572" spans="7:8" x14ac:dyDescent="0.2">
      <c r="G572" s="384"/>
      <c r="H572" s="384"/>
    </row>
    <row r="573" spans="7:8" x14ac:dyDescent="0.2">
      <c r="G573" s="384"/>
      <c r="H573" s="384"/>
    </row>
    <row r="574" spans="7:8" x14ac:dyDescent="0.2">
      <c r="G574" s="384"/>
      <c r="H574" s="384"/>
    </row>
    <row r="575" spans="7:8" x14ac:dyDescent="0.2">
      <c r="G575" s="384"/>
      <c r="H575" s="384"/>
    </row>
    <row r="576" spans="7:8" x14ac:dyDescent="0.2">
      <c r="G576" s="384"/>
      <c r="H576" s="384"/>
    </row>
    <row r="577" spans="7:8" x14ac:dyDescent="0.2">
      <c r="G577" s="384"/>
      <c r="H577" s="384"/>
    </row>
    <row r="578" spans="7:8" x14ac:dyDescent="0.2">
      <c r="G578" s="384"/>
      <c r="H578" s="384"/>
    </row>
    <row r="579" spans="7:8" x14ac:dyDescent="0.2">
      <c r="G579" s="384"/>
      <c r="H579" s="384"/>
    </row>
    <row r="580" spans="7:8" x14ac:dyDescent="0.2">
      <c r="G580" s="384"/>
      <c r="H580" s="384"/>
    </row>
    <row r="581" spans="7:8" x14ac:dyDescent="0.2">
      <c r="G581" s="384"/>
      <c r="H581" s="384"/>
    </row>
    <row r="582" spans="7:8" x14ac:dyDescent="0.2">
      <c r="G582" s="384"/>
      <c r="H582" s="384"/>
    </row>
    <row r="583" spans="7:8" x14ac:dyDescent="0.2">
      <c r="G583" s="384"/>
      <c r="H583" s="384"/>
    </row>
    <row r="584" spans="7:8" x14ac:dyDescent="0.2">
      <c r="G584" s="384"/>
      <c r="H584" s="384"/>
    </row>
    <row r="585" spans="7:8" x14ac:dyDescent="0.2">
      <c r="G585" s="384"/>
      <c r="H585" s="384"/>
    </row>
    <row r="586" spans="7:8" x14ac:dyDescent="0.2">
      <c r="G586" s="384"/>
      <c r="H586" s="384"/>
    </row>
    <row r="587" spans="7:8" x14ac:dyDescent="0.2">
      <c r="G587" s="384"/>
      <c r="H587" s="384"/>
    </row>
    <row r="588" spans="7:8" x14ac:dyDescent="0.2">
      <c r="G588" s="384"/>
      <c r="H588" s="384"/>
    </row>
    <row r="589" spans="7:8" x14ac:dyDescent="0.2">
      <c r="G589" s="384"/>
      <c r="H589" s="384"/>
    </row>
    <row r="590" spans="7:8" x14ac:dyDescent="0.2">
      <c r="G590" s="384"/>
      <c r="H590" s="384"/>
    </row>
    <row r="591" spans="7:8" x14ac:dyDescent="0.2">
      <c r="G591" s="384"/>
      <c r="H591" s="384"/>
    </row>
    <row r="592" spans="7:8" x14ac:dyDescent="0.2">
      <c r="G592" s="384"/>
      <c r="H592" s="384"/>
    </row>
    <row r="593" spans="7:8" x14ac:dyDescent="0.2">
      <c r="G593" s="384"/>
      <c r="H593" s="384"/>
    </row>
    <row r="594" spans="7:8" x14ac:dyDescent="0.2">
      <c r="G594" s="384"/>
      <c r="H594" s="384"/>
    </row>
    <row r="595" spans="7:8" x14ac:dyDescent="0.2">
      <c r="G595" s="384"/>
      <c r="H595" s="384"/>
    </row>
    <row r="596" spans="7:8" x14ac:dyDescent="0.2">
      <c r="G596" s="384"/>
      <c r="H596" s="384"/>
    </row>
    <row r="597" spans="7:8" x14ac:dyDescent="0.2">
      <c r="G597" s="384"/>
      <c r="H597" s="384"/>
    </row>
    <row r="598" spans="7:8" x14ac:dyDescent="0.2">
      <c r="G598" s="384"/>
      <c r="H598" s="384"/>
    </row>
    <row r="599" spans="7:8" x14ac:dyDescent="0.2">
      <c r="G599" s="384"/>
      <c r="H599" s="384"/>
    </row>
    <row r="600" spans="7:8" x14ac:dyDescent="0.2">
      <c r="G600" s="384"/>
      <c r="H600" s="384"/>
    </row>
    <row r="601" spans="7:8" x14ac:dyDescent="0.2">
      <c r="G601" s="384"/>
      <c r="H601" s="384"/>
    </row>
    <row r="602" spans="7:8" x14ac:dyDescent="0.2">
      <c r="G602" s="384"/>
      <c r="H602" s="384"/>
    </row>
    <row r="603" spans="7:8" x14ac:dyDescent="0.2">
      <c r="G603" s="384"/>
      <c r="H603" s="384"/>
    </row>
    <row r="604" spans="7:8" x14ac:dyDescent="0.2">
      <c r="G604" s="384"/>
      <c r="H604" s="384"/>
    </row>
    <row r="605" spans="7:8" x14ac:dyDescent="0.2">
      <c r="G605" s="384"/>
      <c r="H605" s="384"/>
    </row>
    <row r="606" spans="7:8" x14ac:dyDescent="0.2">
      <c r="G606" s="384"/>
      <c r="H606" s="384"/>
    </row>
    <row r="607" spans="7:8" x14ac:dyDescent="0.2">
      <c r="G607" s="384"/>
      <c r="H607" s="384"/>
    </row>
    <row r="608" spans="7:8" x14ac:dyDescent="0.2">
      <c r="G608" s="384"/>
      <c r="H608" s="384"/>
    </row>
    <row r="609" spans="7:8" x14ac:dyDescent="0.2">
      <c r="G609" s="384"/>
      <c r="H609" s="384"/>
    </row>
    <row r="610" spans="7:8" x14ac:dyDescent="0.2">
      <c r="G610" s="384"/>
      <c r="H610" s="384"/>
    </row>
    <row r="611" spans="7:8" x14ac:dyDescent="0.2">
      <c r="G611" s="384"/>
      <c r="H611" s="384"/>
    </row>
    <row r="612" spans="7:8" x14ac:dyDescent="0.2">
      <c r="G612" s="384"/>
      <c r="H612" s="384"/>
    </row>
    <row r="613" spans="7:8" x14ac:dyDescent="0.2">
      <c r="G613" s="384"/>
      <c r="H613" s="384"/>
    </row>
    <row r="614" spans="7:8" x14ac:dyDescent="0.2">
      <c r="G614" s="384"/>
      <c r="H614" s="384"/>
    </row>
    <row r="615" spans="7:8" x14ac:dyDescent="0.2">
      <c r="G615" s="384"/>
      <c r="H615" s="384"/>
    </row>
    <row r="616" spans="7:8" x14ac:dyDescent="0.2">
      <c r="G616" s="384"/>
      <c r="H616" s="384"/>
    </row>
    <row r="617" spans="7:8" x14ac:dyDescent="0.2">
      <c r="G617" s="384"/>
      <c r="H617" s="384"/>
    </row>
    <row r="618" spans="7:8" x14ac:dyDescent="0.2">
      <c r="G618" s="384"/>
      <c r="H618" s="384"/>
    </row>
    <row r="619" spans="7:8" x14ac:dyDescent="0.2">
      <c r="G619" s="384"/>
      <c r="H619" s="384"/>
    </row>
    <row r="620" spans="7:8" x14ac:dyDescent="0.2">
      <c r="G620" s="384"/>
      <c r="H620" s="384"/>
    </row>
    <row r="621" spans="7:8" x14ac:dyDescent="0.2">
      <c r="G621" s="384"/>
      <c r="H621" s="384"/>
    </row>
    <row r="622" spans="7:8" x14ac:dyDescent="0.2">
      <c r="G622" s="384"/>
      <c r="H622" s="384"/>
    </row>
    <row r="623" spans="7:8" x14ac:dyDescent="0.2">
      <c r="G623" s="384"/>
      <c r="H623" s="384"/>
    </row>
    <row r="624" spans="7:8" x14ac:dyDescent="0.2">
      <c r="G624" s="384"/>
      <c r="H624" s="384"/>
    </row>
    <row r="625" spans="7:8" x14ac:dyDescent="0.2">
      <c r="G625" s="384"/>
      <c r="H625" s="384"/>
    </row>
    <row r="626" spans="7:8" x14ac:dyDescent="0.2">
      <c r="G626" s="384"/>
      <c r="H626" s="384"/>
    </row>
    <row r="627" spans="7:8" x14ac:dyDescent="0.2">
      <c r="G627" s="384"/>
      <c r="H627" s="384"/>
    </row>
    <row r="628" spans="7:8" x14ac:dyDescent="0.2">
      <c r="G628" s="384"/>
      <c r="H628" s="384"/>
    </row>
    <row r="629" spans="7:8" x14ac:dyDescent="0.2">
      <c r="G629" s="384"/>
      <c r="H629" s="384"/>
    </row>
    <row r="630" spans="7:8" x14ac:dyDescent="0.2">
      <c r="G630" s="384"/>
      <c r="H630" s="384"/>
    </row>
  </sheetData>
  <sheetProtection algorithmName="SHA-512" hashValue="fcCxVguMSKLtF14YUfGl7+tm1//oNeuoFpI9QGi4rYeUcyvh9QaFQIHl4C9PtZAujaNOSj99jSDgtzxHsJMpdg==" saltValue="EdWVtZBx5XE30DbUIkRhyA==" spinCount="100000" sheet="1" objects="1" scenarios="1" selectLockedCells="1"/>
  <mergeCells count="11">
    <mergeCell ref="G38:H38"/>
    <mergeCell ref="G1:H2"/>
    <mergeCell ref="BM47:BP47"/>
    <mergeCell ref="I1:J1"/>
    <mergeCell ref="B1:F1"/>
    <mergeCell ref="A5:B37"/>
    <mergeCell ref="E43:F43"/>
    <mergeCell ref="E42:F42"/>
    <mergeCell ref="E39:F39"/>
    <mergeCell ref="E40:F40"/>
    <mergeCell ref="B2:E2"/>
  </mergeCells>
  <phoneticPr fontId="2" type="noConversion"/>
  <conditionalFormatting sqref="BV47">
    <cfRule type="cellIs" dxfId="344" priority="298" stopIfTrue="1" operator="greaterThan">
      <formula>0</formula>
    </cfRule>
    <cfRule type="cellIs" dxfId="343" priority="299" stopIfTrue="1" operator="greaterThanOrEqual">
      <formula>0</formula>
    </cfRule>
  </conditionalFormatting>
  <conditionalFormatting sqref="L45:AL45 BL45:BU45 AN45:AX45">
    <cfRule type="cellIs" dxfId="342" priority="308" stopIfTrue="1" operator="equal">
      <formula>IF(L$45="","",L46)</formula>
    </cfRule>
    <cfRule type="cellIs" dxfId="341" priority="309" stopIfTrue="1" operator="lessThan">
      <formula>IF(L46&lt;&gt;"",L46,0)</formula>
    </cfRule>
    <cfRule type="cellIs" dxfId="340" priority="310" stopIfTrue="1" operator="greaterThan">
      <formula>IF(L46&lt;&gt;"",L46,101)</formula>
    </cfRule>
  </conditionalFormatting>
  <conditionalFormatting sqref="L3">
    <cfRule type="cellIs" dxfId="339" priority="311" stopIfTrue="1" operator="between">
      <formula>1</formula>
      <formula>2</formula>
    </cfRule>
    <cfRule type="cellIs" dxfId="338" priority="312" stopIfTrue="1" operator="equal">
      <formula>9</formula>
    </cfRule>
    <cfRule type="cellIs" dxfId="337" priority="313" stopIfTrue="1" operator="equal">
      <formula>8</formula>
    </cfRule>
  </conditionalFormatting>
  <conditionalFormatting sqref="O3 Q3:R3 AL3 M3">
    <cfRule type="cellIs" dxfId="336" priority="314" stopIfTrue="1" operator="equal">
      <formula>1</formula>
    </cfRule>
    <cfRule type="cellIs" dxfId="335" priority="315" stopIfTrue="1" operator="equal">
      <formula>9</formula>
    </cfRule>
    <cfRule type="cellIs" dxfId="334" priority="316" stopIfTrue="1" operator="equal">
      <formula>8</formula>
    </cfRule>
  </conditionalFormatting>
  <conditionalFormatting sqref="P3 N3 S3:W3">
    <cfRule type="cellIs" dxfId="333" priority="317" stopIfTrue="1" operator="equal">
      <formula>1</formula>
    </cfRule>
    <cfRule type="cellIs" dxfId="332" priority="318" stopIfTrue="1" operator="equal">
      <formula>9</formula>
    </cfRule>
  </conditionalFormatting>
  <conditionalFormatting sqref="AY45:BK45">
    <cfRule type="cellIs" dxfId="331" priority="182" stopIfTrue="1" operator="equal">
      <formula>IF(AY$45="","",AY46)</formula>
    </cfRule>
    <cfRule type="cellIs" dxfId="330" priority="183" stopIfTrue="1" operator="lessThan">
      <formula>IF(AY46&lt;&gt;"",AY46,0)</formula>
    </cfRule>
    <cfRule type="cellIs" dxfId="329" priority="184" stopIfTrue="1" operator="greaterThan">
      <formula>IF(AY46&lt;&gt;"",AY46,101)</formula>
    </cfRule>
  </conditionalFormatting>
  <conditionalFormatting sqref="BL47">
    <cfRule type="cellIs" dxfId="328" priority="180" stopIfTrue="1" operator="greaterThan">
      <formula>0</formula>
    </cfRule>
  </conditionalFormatting>
  <conditionalFormatting sqref="BM47">
    <cfRule type="expression" dxfId="327" priority="181" stopIfTrue="1">
      <formula>$AN$47&gt;=1</formula>
    </cfRule>
  </conditionalFormatting>
  <conditionalFormatting sqref="AM3">
    <cfRule type="cellIs" dxfId="326" priority="169" stopIfTrue="1" operator="equal">
      <formula>1</formula>
    </cfRule>
    <cfRule type="cellIs" dxfId="325" priority="170" stopIfTrue="1" operator="equal">
      <formula>9</formula>
    </cfRule>
    <cfRule type="cellIs" dxfId="324" priority="171" stopIfTrue="1" operator="equal">
      <formula>8</formula>
    </cfRule>
  </conditionalFormatting>
  <conditionalFormatting sqref="BG3">
    <cfRule type="cellIs" dxfId="323" priority="166" stopIfTrue="1" operator="equal">
      <formula>1</formula>
    </cfRule>
    <cfRule type="cellIs" dxfId="322" priority="167" stopIfTrue="1" operator="equal">
      <formula>9</formula>
    </cfRule>
    <cfRule type="cellIs" dxfId="321" priority="168" stopIfTrue="1" operator="equal">
      <formula>8</formula>
    </cfRule>
  </conditionalFormatting>
  <conditionalFormatting sqref="BN3">
    <cfRule type="cellIs" dxfId="320" priority="163" stopIfTrue="1" operator="equal">
      <formula>1</formula>
    </cfRule>
    <cfRule type="cellIs" dxfId="319" priority="164" stopIfTrue="1" operator="equal">
      <formula>9</formula>
    </cfRule>
    <cfRule type="cellIs" dxfId="318" priority="165" stopIfTrue="1" operator="equal">
      <formula>8</formula>
    </cfRule>
  </conditionalFormatting>
  <conditionalFormatting sqref="X3:AK3">
    <cfRule type="cellIs" dxfId="317" priority="161" stopIfTrue="1" operator="equal">
      <formula>1</formula>
    </cfRule>
    <cfRule type="cellIs" dxfId="316" priority="162" stopIfTrue="1" operator="equal">
      <formula>9</formula>
    </cfRule>
  </conditionalFormatting>
  <conditionalFormatting sqref="AN3:BF3">
    <cfRule type="cellIs" dxfId="315" priority="159" stopIfTrue="1" operator="equal">
      <formula>1</formula>
    </cfRule>
    <cfRule type="cellIs" dxfId="314" priority="160" stopIfTrue="1" operator="equal">
      <formula>9</formula>
    </cfRule>
  </conditionalFormatting>
  <conditionalFormatting sqref="BH3:BM3">
    <cfRule type="cellIs" dxfId="313" priority="157" stopIfTrue="1" operator="equal">
      <formula>1</formula>
    </cfRule>
    <cfRule type="cellIs" dxfId="312" priority="158" stopIfTrue="1" operator="equal">
      <formula>9</formula>
    </cfRule>
  </conditionalFormatting>
  <conditionalFormatting sqref="BO3:BU3">
    <cfRule type="cellIs" dxfId="311" priority="155" stopIfTrue="1" operator="equal">
      <formula>1</formula>
    </cfRule>
    <cfRule type="cellIs" dxfId="310" priority="156" stopIfTrue="1" operator="equal">
      <formula>9</formula>
    </cfRule>
  </conditionalFormatting>
  <conditionalFormatting sqref="AM45">
    <cfRule type="cellIs" dxfId="309" priority="118" stopIfTrue="1" operator="equal">
      <formula>IF(AM$45="","",AM46)</formula>
    </cfRule>
    <cfRule type="cellIs" dxfId="308" priority="119" stopIfTrue="1" operator="lessThan">
      <formula>IF(AM46&lt;&gt;"",AM46,0)</formula>
    </cfRule>
    <cfRule type="cellIs" dxfId="307" priority="120" stopIfTrue="1" operator="greaterThan">
      <formula>IF(AM46&lt;&gt;"",AM46,101)</formula>
    </cfRule>
  </conditionalFormatting>
  <conditionalFormatting sqref="BV3">
    <cfRule type="cellIs" dxfId="306" priority="115" stopIfTrue="1" operator="equal">
      <formula>"a"</formula>
    </cfRule>
    <cfRule type="cellIs" dxfId="305" priority="116" stopIfTrue="1" operator="equal">
      <formula>"!"</formula>
    </cfRule>
    <cfRule type="cellIs" dxfId="304" priority="117" stopIfTrue="1" operator="equal">
      <formula>"OK"</formula>
    </cfRule>
  </conditionalFormatting>
  <conditionalFormatting sqref="BV4:BV37">
    <cfRule type="cellIs" dxfId="303" priority="34" stopIfTrue="1" operator="equal">
      <formula>"a"</formula>
    </cfRule>
    <cfRule type="cellIs" dxfId="302" priority="35" stopIfTrue="1" operator="equal">
      <formula>"!"</formula>
    </cfRule>
    <cfRule type="cellIs" dxfId="301" priority="36" stopIfTrue="1" operator="equal">
      <formula>"OK"</formula>
    </cfRule>
  </conditionalFormatting>
  <conditionalFormatting sqref="L4:L37">
    <cfRule type="cellIs" dxfId="300" priority="18" stopIfTrue="1" operator="between">
      <formula>1</formula>
      <formula>2</formula>
    </cfRule>
    <cfRule type="cellIs" dxfId="299" priority="19" stopIfTrue="1" operator="equal">
      <formula>9</formula>
    </cfRule>
    <cfRule type="cellIs" dxfId="298" priority="20" stopIfTrue="1" operator="equal">
      <formula>8</formula>
    </cfRule>
  </conditionalFormatting>
  <conditionalFormatting sqref="O4:O37 Q4:R37 AL4:AL37 M4:M37">
    <cfRule type="cellIs" dxfId="297" priority="21" stopIfTrue="1" operator="equal">
      <formula>1</formula>
    </cfRule>
    <cfRule type="cellIs" dxfId="296" priority="22" stopIfTrue="1" operator="equal">
      <formula>9</formula>
    </cfRule>
    <cfRule type="cellIs" dxfId="295" priority="23" stopIfTrue="1" operator="equal">
      <formula>8</formula>
    </cfRule>
  </conditionalFormatting>
  <conditionalFormatting sqref="P4:P37 N4:N37 S4:W37">
    <cfRule type="cellIs" dxfId="294" priority="24" stopIfTrue="1" operator="equal">
      <formula>1</formula>
    </cfRule>
    <cfRule type="cellIs" dxfId="293" priority="25" stopIfTrue="1" operator="equal">
      <formula>9</formula>
    </cfRule>
  </conditionalFormatting>
  <conditionalFormatting sqref="AM4:AM37">
    <cfRule type="cellIs" dxfId="292" priority="15" stopIfTrue="1" operator="equal">
      <formula>1</formula>
    </cfRule>
    <cfRule type="cellIs" dxfId="291" priority="16" stopIfTrue="1" operator="equal">
      <formula>9</formula>
    </cfRule>
    <cfRule type="cellIs" dxfId="290" priority="17" stopIfTrue="1" operator="equal">
      <formula>8</formula>
    </cfRule>
  </conditionalFormatting>
  <conditionalFormatting sqref="BG4:BG37">
    <cfRule type="cellIs" dxfId="289" priority="12" stopIfTrue="1" operator="equal">
      <formula>1</formula>
    </cfRule>
    <cfRule type="cellIs" dxfId="288" priority="13" stopIfTrue="1" operator="equal">
      <formula>9</formula>
    </cfRule>
    <cfRule type="cellIs" dxfId="287" priority="14" stopIfTrue="1" operator="equal">
      <formula>8</formula>
    </cfRule>
  </conditionalFormatting>
  <conditionalFormatting sqref="BN4:BN37">
    <cfRule type="cellIs" dxfId="286" priority="9" stopIfTrue="1" operator="equal">
      <formula>1</formula>
    </cfRule>
    <cfRule type="cellIs" dxfId="285" priority="10" stopIfTrue="1" operator="equal">
      <formula>9</formula>
    </cfRule>
    <cfRule type="cellIs" dxfId="284" priority="11" stopIfTrue="1" operator="equal">
      <formula>8</formula>
    </cfRule>
  </conditionalFormatting>
  <conditionalFormatting sqref="X4:AK37">
    <cfRule type="cellIs" dxfId="283" priority="7" stopIfTrue="1" operator="equal">
      <formula>1</formula>
    </cfRule>
    <cfRule type="cellIs" dxfId="282" priority="8" stopIfTrue="1" operator="equal">
      <formula>9</formula>
    </cfRule>
  </conditionalFormatting>
  <conditionalFormatting sqref="AN4:BF37">
    <cfRule type="cellIs" dxfId="281" priority="5" stopIfTrue="1" operator="equal">
      <formula>1</formula>
    </cfRule>
    <cfRule type="cellIs" dxfId="280" priority="6" stopIfTrue="1" operator="equal">
      <formula>9</formula>
    </cfRule>
  </conditionalFormatting>
  <conditionalFormatting sqref="BH4:BM37">
    <cfRule type="cellIs" dxfId="279" priority="3" stopIfTrue="1" operator="equal">
      <formula>1</formula>
    </cfRule>
    <cfRule type="cellIs" dxfId="278" priority="4" stopIfTrue="1" operator="equal">
      <formula>9</formula>
    </cfRule>
  </conditionalFormatting>
  <conditionalFormatting sqref="BO4:BU37">
    <cfRule type="cellIs" dxfId="277" priority="1" stopIfTrue="1" operator="equal">
      <formula>1</formula>
    </cfRule>
    <cfRule type="cellIs" dxfId="276" priority="2" stopIfTrue="1" operator="equal">
      <formula>9</formula>
    </cfRule>
  </conditionalFormatting>
  <dataValidations count="6">
    <dataValidation type="list" allowBlank="1" showDropDown="1" showInputMessage="1" showErrorMessage="1" errorTitle="Donnée introduite non conforme" error="1 réponse correcte_x000a_0 réponse incorrecte_x000a_9 pas de réponse_x000a_a absent" sqref="AN3:BF37 L3:AK37 BO3:BU37 BH3:BM37">
      <formula1>"0,1,9,a,A"</formula1>
    </dataValidation>
    <dataValidation type="list" allowBlank="1" showInputMessage="1" showErrorMessage="1" errorTitle="Donnée introduite non conforme" error="Introduire F ou M (en majuscule)" sqref="I3:I37">
      <formula1>"F, M"</formula1>
    </dataValidation>
    <dataValidation type="list" allowBlank="1" showDropDown="1" showInputMessage="1" showErrorMessage="1" errorTitle="Donnée introduite non conforme" error="A ou a" sqref="K3:K37">
      <formula1>"a,A"</formula1>
    </dataValidation>
    <dataValidation type="list" allowBlank="1" showErrorMessage="1" error="Uniquement G ou TT" prompt="Cliquez sur le carré ci-dessus pour sélectionner la catégorie adéquate." sqref="G3:G37">
      <formula1>"G,TT"</formula1>
    </dataValidation>
    <dataValidation type="list" allowBlank="1" showDropDown="1" showInputMessage="1" showErrorMessage="1" errorTitle="Donnée introduite non conforme" error="1 réponse correcte_x000a_8 crédit partiel_x000a_0 réponse incorrecte_x000a_9 pas de réponse_x000a_a absent" sqref="AL3:AM37 BG3:BG37 BN3:BN37">
      <formula1>"0,1,8,9,a,A"</formula1>
    </dataValidation>
    <dataValidation type="list" allowBlank="1" showInputMessage="1" showErrorMessage="1" errorTitle="Donnée introduite non conforme" error="Années acceptées:_x000a_De 1999 à 2004" sqref="J3:J37">
      <formula1>"1999,2000, 2001, 2002,2003,2004"</formula1>
    </dataValidation>
  </dataValidations>
  <printOptions headings="1"/>
  <pageMargins left="0.31496062992125984" right="0.27559055118110237" top="0.47244094488188981" bottom="0.47244094488188981" header="0.31496062992125984" footer="0.35433070866141736"/>
  <pageSetup paperSize="9" scale="55" fitToWidth="12" pageOrder="overThenDown" orientation="landscape" horizontalDpi="4294967294" verticalDpi="4294967294" r:id="rId1"/>
  <headerFooter alignWithMargins="0">
    <oddFooter>&amp;LEENC 2017 &amp;A&amp;C4ème transition&amp;RPage &amp;P / &amp;N</oddFooter>
  </headerFooter>
  <colBreaks count="1" manualBreakCount="1">
    <brk id="42"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indexed="27"/>
  </sheetPr>
  <dimension ref="A1:CV630"/>
  <sheetViews>
    <sheetView showGridLines="0" zoomScaleNormal="100" zoomScaleSheetLayoutView="145" workbookViewId="0">
      <selection activeCell="B1" sqref="B1:D2"/>
    </sheetView>
  </sheetViews>
  <sheetFormatPr baseColWidth="10" defaultColWidth="11.42578125" defaultRowHeight="12.75" x14ac:dyDescent="0.2"/>
  <cols>
    <col min="1" max="1" width="14.85546875" style="2" customWidth="1"/>
    <col min="2" max="2" width="10.85546875" style="2" customWidth="1"/>
    <col min="3" max="3" width="3" style="2" customWidth="1"/>
    <col min="4" max="4" width="25.7109375" style="2" customWidth="1"/>
    <col min="5" max="5" width="3.85546875" style="382" customWidth="1"/>
    <col min="6" max="7" width="3.7109375" style="2" customWidth="1"/>
    <col min="8" max="8" width="12.7109375" style="2" customWidth="1"/>
    <col min="9" max="9" width="13.5703125" style="2" customWidth="1"/>
    <col min="10" max="10" width="1.85546875" style="2" customWidth="1"/>
    <col min="11" max="12" width="14.7109375" style="2" customWidth="1"/>
    <col min="13" max="13" width="3.140625" style="2" customWidth="1"/>
    <col min="14" max="15" width="14.7109375" style="2" customWidth="1"/>
    <col min="16" max="16" width="1.85546875" style="2" customWidth="1"/>
    <col min="17" max="22" width="14.7109375" style="2" customWidth="1"/>
    <col min="23" max="23" width="4.7109375" style="2" customWidth="1"/>
    <col min="24" max="24" width="6.5703125" style="16" customWidth="1"/>
    <col min="25" max="25" width="5.7109375" style="16" bestFit="1" customWidth="1"/>
    <col min="26" max="26" width="7.140625" style="16" customWidth="1"/>
    <col min="27" max="27" width="5.7109375" style="16" bestFit="1" customWidth="1"/>
    <col min="28" max="28" width="6.5703125" style="16" customWidth="1"/>
    <col min="29" max="29" width="5.7109375" style="16" bestFit="1" customWidth="1"/>
    <col min="30" max="31" width="14.7109375" style="2" customWidth="1"/>
    <col min="32" max="32" width="6.5703125" style="16" customWidth="1"/>
    <col min="33" max="33" width="5.7109375" style="16" bestFit="1" customWidth="1"/>
    <col min="34" max="34" width="6.5703125" style="16" customWidth="1"/>
    <col min="35" max="35" width="5.7109375" style="16" bestFit="1" customWidth="1"/>
    <col min="36" max="36" width="6.5703125" style="16" customWidth="1"/>
    <col min="37" max="37" width="5.7109375" style="16" bestFit="1" customWidth="1"/>
    <col min="38" max="38" width="6.5703125" style="16" customWidth="1"/>
    <col min="39" max="39" width="5.7109375" style="16" bestFit="1" customWidth="1"/>
    <col min="40" max="40" width="6.5703125" style="16" customWidth="1"/>
    <col min="41" max="41" width="5.7109375" style="16" bestFit="1" customWidth="1"/>
    <col min="42" max="42" width="6.5703125" style="16" customWidth="1"/>
    <col min="43" max="43" width="5.7109375" style="16" bestFit="1" customWidth="1"/>
    <col min="44" max="44" width="6.5703125" style="16" customWidth="1"/>
    <col min="45" max="45" width="5.7109375" style="16" bestFit="1" customWidth="1"/>
    <col min="46" max="47" width="14.7109375" style="2" customWidth="1"/>
    <col min="48" max="68" width="5.42578125" style="2" customWidth="1"/>
    <col min="69" max="70" width="14.7109375" style="2" customWidth="1"/>
    <col min="71" max="71" width="5" style="4" customWidth="1"/>
    <col min="72" max="72" width="5" style="125" customWidth="1"/>
    <col min="73" max="75" width="5" style="4" customWidth="1"/>
    <col min="76" max="76" width="5" style="125" customWidth="1"/>
    <col min="77" max="78" width="5" style="4" customWidth="1"/>
    <col min="79" max="80" width="14.7109375" style="2" customWidth="1"/>
    <col min="81" max="84" width="4.5703125" style="2" customWidth="1"/>
    <col min="85" max="86" width="14.7109375" style="2" customWidth="1"/>
    <col min="87" max="89" width="4.5703125" style="122" customWidth="1"/>
    <col min="90" max="91" width="4.5703125" style="2" customWidth="1"/>
    <col min="92" max="94" width="4.5703125" style="122" customWidth="1"/>
    <col min="95" max="95" width="4.5703125" style="2" customWidth="1"/>
    <col min="96" max="97" width="14.7109375" style="2" customWidth="1"/>
    <col min="98" max="16384" width="11.42578125" style="2"/>
  </cols>
  <sheetData>
    <row r="1" spans="1:97" ht="24.75" customHeight="1" x14ac:dyDescent="0.2">
      <c r="A1" s="568" t="s">
        <v>31</v>
      </c>
      <c r="B1" s="564" t="str">
        <f>IF('Encodage réponses Es'!B1:E1="","",'Encodage réponses Es'!B1:E1)</f>
        <v/>
      </c>
      <c r="C1" s="564"/>
      <c r="D1" s="565"/>
      <c r="E1" s="572"/>
      <c r="F1" s="571"/>
      <c r="G1" s="570"/>
      <c r="H1" s="552" t="s">
        <v>25</v>
      </c>
      <c r="I1" s="553"/>
      <c r="J1" s="62"/>
      <c r="K1" s="574" t="s">
        <v>99</v>
      </c>
      <c r="L1" s="575"/>
      <c r="M1" s="62"/>
      <c r="N1" s="578" t="s">
        <v>100</v>
      </c>
      <c r="O1" s="579"/>
      <c r="P1" s="62"/>
      <c r="Q1" s="580" t="s">
        <v>102</v>
      </c>
      <c r="R1" s="553"/>
      <c r="S1" s="580" t="s">
        <v>105</v>
      </c>
      <c r="T1" s="553"/>
      <c r="U1" s="580" t="s">
        <v>108</v>
      </c>
      <c r="V1" s="553"/>
      <c r="W1" s="62"/>
      <c r="X1" s="587" t="s">
        <v>109</v>
      </c>
      <c r="Y1" s="588"/>
      <c r="Z1" s="588"/>
      <c r="AA1" s="588"/>
      <c r="AB1" s="588"/>
      <c r="AC1" s="588"/>
      <c r="AD1" s="588"/>
      <c r="AE1" s="589"/>
      <c r="AF1" s="581" t="s">
        <v>101</v>
      </c>
      <c r="AG1" s="582"/>
      <c r="AH1" s="582"/>
      <c r="AI1" s="582"/>
      <c r="AJ1" s="582"/>
      <c r="AK1" s="582"/>
      <c r="AL1" s="582"/>
      <c r="AM1" s="582"/>
      <c r="AN1" s="582"/>
      <c r="AO1" s="582"/>
      <c r="AP1" s="582"/>
      <c r="AQ1" s="582"/>
      <c r="AR1" s="582"/>
      <c r="AS1" s="582"/>
      <c r="AT1" s="582"/>
      <c r="AU1" s="583"/>
      <c r="AV1" s="593" t="s">
        <v>103</v>
      </c>
      <c r="AW1" s="594"/>
      <c r="AX1" s="594"/>
      <c r="AY1" s="594"/>
      <c r="AZ1" s="594"/>
      <c r="BA1" s="594"/>
      <c r="BB1" s="594"/>
      <c r="BC1" s="594"/>
      <c r="BD1" s="594"/>
      <c r="BE1" s="594"/>
      <c r="BF1" s="594"/>
      <c r="BG1" s="594"/>
      <c r="BH1" s="594"/>
      <c r="BI1" s="594"/>
      <c r="BJ1" s="594"/>
      <c r="BK1" s="594"/>
      <c r="BL1" s="594"/>
      <c r="BM1" s="594"/>
      <c r="BN1" s="594"/>
      <c r="BO1" s="594"/>
      <c r="BP1" s="594"/>
      <c r="BQ1" s="594"/>
      <c r="BR1" s="595"/>
      <c r="BS1" s="599" t="s">
        <v>104</v>
      </c>
      <c r="BT1" s="600"/>
      <c r="BU1" s="600"/>
      <c r="BV1" s="600"/>
      <c r="BW1" s="600"/>
      <c r="BX1" s="600"/>
      <c r="BY1" s="600"/>
      <c r="BZ1" s="600"/>
      <c r="CA1" s="600"/>
      <c r="CB1" s="601"/>
      <c r="CC1" s="593" t="s">
        <v>106</v>
      </c>
      <c r="CD1" s="594"/>
      <c r="CE1" s="594"/>
      <c r="CF1" s="594"/>
      <c r="CG1" s="594"/>
      <c r="CH1" s="595"/>
      <c r="CI1" s="581" t="s">
        <v>107</v>
      </c>
      <c r="CJ1" s="582"/>
      <c r="CK1" s="582"/>
      <c r="CL1" s="582"/>
      <c r="CM1" s="582"/>
      <c r="CN1" s="582"/>
      <c r="CO1" s="582"/>
      <c r="CP1" s="582"/>
      <c r="CQ1" s="582"/>
      <c r="CR1" s="582"/>
      <c r="CS1" s="583"/>
    </row>
    <row r="2" spans="1:97" ht="50.1" customHeight="1" thickBot="1" x14ac:dyDescent="0.25">
      <c r="A2" s="569"/>
      <c r="B2" s="566"/>
      <c r="C2" s="566"/>
      <c r="D2" s="567"/>
      <c r="E2" s="572"/>
      <c r="F2" s="571"/>
      <c r="G2" s="570"/>
      <c r="H2" s="554"/>
      <c r="I2" s="555"/>
      <c r="J2" s="63"/>
      <c r="K2" s="576"/>
      <c r="L2" s="577"/>
      <c r="M2" s="94"/>
      <c r="N2" s="578"/>
      <c r="O2" s="579"/>
      <c r="P2" s="63"/>
      <c r="Q2" s="554"/>
      <c r="R2" s="555"/>
      <c r="S2" s="554"/>
      <c r="T2" s="555"/>
      <c r="U2" s="554"/>
      <c r="V2" s="555"/>
      <c r="W2" s="68"/>
      <c r="X2" s="590"/>
      <c r="Y2" s="591"/>
      <c r="Z2" s="591"/>
      <c r="AA2" s="591"/>
      <c r="AB2" s="591"/>
      <c r="AC2" s="591"/>
      <c r="AD2" s="591"/>
      <c r="AE2" s="592"/>
      <c r="AF2" s="584"/>
      <c r="AG2" s="585"/>
      <c r="AH2" s="585"/>
      <c r="AI2" s="585"/>
      <c r="AJ2" s="585"/>
      <c r="AK2" s="585"/>
      <c r="AL2" s="585"/>
      <c r="AM2" s="585"/>
      <c r="AN2" s="585"/>
      <c r="AO2" s="585"/>
      <c r="AP2" s="585"/>
      <c r="AQ2" s="585"/>
      <c r="AR2" s="585"/>
      <c r="AS2" s="585"/>
      <c r="AT2" s="585"/>
      <c r="AU2" s="586"/>
      <c r="AV2" s="596"/>
      <c r="AW2" s="597"/>
      <c r="AX2" s="597"/>
      <c r="AY2" s="597"/>
      <c r="AZ2" s="597"/>
      <c r="BA2" s="597"/>
      <c r="BB2" s="597"/>
      <c r="BC2" s="597"/>
      <c r="BD2" s="597"/>
      <c r="BE2" s="597"/>
      <c r="BF2" s="597"/>
      <c r="BG2" s="597"/>
      <c r="BH2" s="597"/>
      <c r="BI2" s="597"/>
      <c r="BJ2" s="597"/>
      <c r="BK2" s="597"/>
      <c r="BL2" s="597"/>
      <c r="BM2" s="597"/>
      <c r="BN2" s="597"/>
      <c r="BO2" s="597"/>
      <c r="BP2" s="597"/>
      <c r="BQ2" s="597"/>
      <c r="BR2" s="598"/>
      <c r="BS2" s="602"/>
      <c r="BT2" s="603"/>
      <c r="BU2" s="603"/>
      <c r="BV2" s="603"/>
      <c r="BW2" s="603"/>
      <c r="BX2" s="603"/>
      <c r="BY2" s="603"/>
      <c r="BZ2" s="603"/>
      <c r="CA2" s="603"/>
      <c r="CB2" s="604"/>
      <c r="CC2" s="596"/>
      <c r="CD2" s="597"/>
      <c r="CE2" s="597"/>
      <c r="CF2" s="597"/>
      <c r="CG2" s="597"/>
      <c r="CH2" s="598"/>
      <c r="CI2" s="584"/>
      <c r="CJ2" s="585"/>
      <c r="CK2" s="585"/>
      <c r="CL2" s="585"/>
      <c r="CM2" s="585"/>
      <c r="CN2" s="585"/>
      <c r="CO2" s="585"/>
      <c r="CP2" s="585"/>
      <c r="CQ2" s="585"/>
      <c r="CR2" s="585"/>
      <c r="CS2" s="586"/>
    </row>
    <row r="3" spans="1:97" ht="11.25" customHeight="1" x14ac:dyDescent="0.2">
      <c r="A3" s="560" t="s">
        <v>8</v>
      </c>
      <c r="B3" s="564" t="str">
        <f>IF('Encodage réponses Es'!B2:E2="","",'Encodage réponses Es'!B2:E2)</f>
        <v/>
      </c>
      <c r="C3" s="565"/>
      <c r="D3" s="562" t="s">
        <v>225</v>
      </c>
      <c r="E3" s="572"/>
      <c r="F3" s="573" t="s">
        <v>16</v>
      </c>
      <c r="G3" s="64"/>
      <c r="H3" s="216" t="s">
        <v>22</v>
      </c>
      <c r="I3" s="218" t="s">
        <v>13</v>
      </c>
      <c r="J3" s="64"/>
      <c r="K3" s="261" t="s">
        <v>12</v>
      </c>
      <c r="L3" s="262" t="s">
        <v>13</v>
      </c>
      <c r="M3" s="135"/>
      <c r="N3" s="269" t="s">
        <v>12</v>
      </c>
      <c r="O3" s="270" t="s">
        <v>13</v>
      </c>
      <c r="P3" s="64"/>
      <c r="Q3" s="216" t="s">
        <v>12</v>
      </c>
      <c r="R3" s="275" t="s">
        <v>13</v>
      </c>
      <c r="S3" s="216" t="s">
        <v>12</v>
      </c>
      <c r="T3" s="275" t="s">
        <v>13</v>
      </c>
      <c r="U3" s="216" t="s">
        <v>12</v>
      </c>
      <c r="V3" s="275" t="s">
        <v>13</v>
      </c>
      <c r="W3" s="66"/>
      <c r="X3" s="304" t="s">
        <v>57</v>
      </c>
      <c r="Y3" s="305" t="s">
        <v>58</v>
      </c>
      <c r="Z3" s="306" t="s">
        <v>59</v>
      </c>
      <c r="AA3" s="305" t="s">
        <v>60</v>
      </c>
      <c r="AB3" s="307">
        <v>2</v>
      </c>
      <c r="AC3" s="308">
        <v>7</v>
      </c>
      <c r="AD3" s="309" t="s">
        <v>12</v>
      </c>
      <c r="AE3" s="310" t="s">
        <v>13</v>
      </c>
      <c r="AF3" s="316" t="s">
        <v>77</v>
      </c>
      <c r="AG3" s="317" t="s">
        <v>78</v>
      </c>
      <c r="AH3" s="318" t="s">
        <v>79</v>
      </c>
      <c r="AI3" s="318" t="s">
        <v>80</v>
      </c>
      <c r="AJ3" s="323" t="s">
        <v>81</v>
      </c>
      <c r="AK3" s="317" t="s">
        <v>82</v>
      </c>
      <c r="AL3" s="318" t="s">
        <v>83</v>
      </c>
      <c r="AM3" s="318" t="s">
        <v>84</v>
      </c>
      <c r="AN3" s="323" t="s">
        <v>85</v>
      </c>
      <c r="AO3" s="318" t="s">
        <v>86</v>
      </c>
      <c r="AP3" s="323" t="s">
        <v>87</v>
      </c>
      <c r="AQ3" s="319">
        <v>22</v>
      </c>
      <c r="AR3" s="323" t="s">
        <v>90</v>
      </c>
      <c r="AS3" s="324" t="s">
        <v>91</v>
      </c>
      <c r="AT3" s="325" t="s">
        <v>12</v>
      </c>
      <c r="AU3" s="326" t="s">
        <v>13</v>
      </c>
      <c r="AV3" s="609" t="s">
        <v>44</v>
      </c>
      <c r="AW3" s="605" t="s">
        <v>45</v>
      </c>
      <c r="AX3" s="605" t="s">
        <v>61</v>
      </c>
      <c r="AY3" s="605" t="s">
        <v>62</v>
      </c>
      <c r="AZ3" s="605" t="s">
        <v>63</v>
      </c>
      <c r="BA3" s="605" t="s">
        <v>64</v>
      </c>
      <c r="BB3" s="605" t="s">
        <v>65</v>
      </c>
      <c r="BC3" s="605" t="s">
        <v>66</v>
      </c>
      <c r="BD3" s="611">
        <v>8</v>
      </c>
      <c r="BE3" s="605" t="s">
        <v>48</v>
      </c>
      <c r="BF3" s="605" t="s">
        <v>49</v>
      </c>
      <c r="BG3" s="605" t="s">
        <v>50</v>
      </c>
      <c r="BH3" s="605" t="s">
        <v>51</v>
      </c>
      <c r="BI3" s="605" t="s">
        <v>67</v>
      </c>
      <c r="BJ3" s="605" t="s">
        <v>68</v>
      </c>
      <c r="BK3" s="605" t="s">
        <v>69</v>
      </c>
      <c r="BL3" s="605" t="s">
        <v>70</v>
      </c>
      <c r="BM3" s="605" t="s">
        <v>71</v>
      </c>
      <c r="BN3" s="605" t="s">
        <v>72</v>
      </c>
      <c r="BO3" s="605" t="s">
        <v>73</v>
      </c>
      <c r="BP3" s="607" t="s">
        <v>74</v>
      </c>
      <c r="BQ3" s="309" t="s">
        <v>12</v>
      </c>
      <c r="BR3" s="310" t="s">
        <v>13</v>
      </c>
      <c r="BS3" s="331">
        <v>17</v>
      </c>
      <c r="BT3" s="319">
        <v>20</v>
      </c>
      <c r="BU3" s="318" t="s">
        <v>88</v>
      </c>
      <c r="BV3" s="318" t="s">
        <v>89</v>
      </c>
      <c r="BW3" s="318" t="s">
        <v>94</v>
      </c>
      <c r="BX3" s="318" t="s">
        <v>95</v>
      </c>
      <c r="BY3" s="319">
        <v>29</v>
      </c>
      <c r="BZ3" s="332">
        <v>30</v>
      </c>
      <c r="CA3" s="325" t="s">
        <v>12</v>
      </c>
      <c r="CB3" s="326" t="s">
        <v>13</v>
      </c>
      <c r="CC3" s="304" t="s">
        <v>46</v>
      </c>
      <c r="CD3" s="306" t="s">
        <v>47</v>
      </c>
      <c r="CE3" s="307">
        <v>12</v>
      </c>
      <c r="CF3" s="333">
        <v>13</v>
      </c>
      <c r="CG3" s="334" t="s">
        <v>12</v>
      </c>
      <c r="CH3" s="310" t="s">
        <v>13</v>
      </c>
      <c r="CI3" s="318" t="s">
        <v>75</v>
      </c>
      <c r="CJ3" s="318" t="s">
        <v>76</v>
      </c>
      <c r="CK3" s="319">
        <v>16</v>
      </c>
      <c r="CL3" s="319">
        <v>25</v>
      </c>
      <c r="CM3" s="324" t="s">
        <v>92</v>
      </c>
      <c r="CN3" s="318" t="s">
        <v>93</v>
      </c>
      <c r="CO3" s="318" t="s">
        <v>96</v>
      </c>
      <c r="CP3" s="318" t="s">
        <v>97</v>
      </c>
      <c r="CQ3" s="317" t="s">
        <v>98</v>
      </c>
      <c r="CR3" s="336" t="s">
        <v>12</v>
      </c>
      <c r="CS3" s="326" t="s">
        <v>13</v>
      </c>
    </row>
    <row r="4" spans="1:97" ht="11.25" customHeight="1" thickBot="1" x14ac:dyDescent="0.25">
      <c r="A4" s="561"/>
      <c r="B4" s="566"/>
      <c r="C4" s="567"/>
      <c r="D4" s="563"/>
      <c r="E4" s="572"/>
      <c r="F4" s="562"/>
      <c r="G4" s="64"/>
      <c r="H4" s="217">
        <v>62</v>
      </c>
      <c r="I4" s="219" t="s">
        <v>14</v>
      </c>
      <c r="J4" s="64"/>
      <c r="K4" s="263">
        <v>31</v>
      </c>
      <c r="L4" s="264" t="s">
        <v>14</v>
      </c>
      <c r="M4" s="135"/>
      <c r="N4" s="271">
        <v>31</v>
      </c>
      <c r="O4" s="272" t="s">
        <v>14</v>
      </c>
      <c r="P4" s="64"/>
      <c r="Q4" s="274">
        <v>20</v>
      </c>
      <c r="R4" s="276" t="s">
        <v>14</v>
      </c>
      <c r="S4" s="274">
        <v>29</v>
      </c>
      <c r="T4" s="276" t="s">
        <v>14</v>
      </c>
      <c r="U4" s="274">
        <v>13</v>
      </c>
      <c r="V4" s="276" t="s">
        <v>14</v>
      </c>
      <c r="W4" s="66"/>
      <c r="X4" s="311"/>
      <c r="Y4" s="312"/>
      <c r="Z4" s="313"/>
      <c r="AA4" s="312"/>
      <c r="AB4" s="313"/>
      <c r="AC4" s="312"/>
      <c r="AD4" s="314">
        <v>6</v>
      </c>
      <c r="AE4" s="315" t="s">
        <v>14</v>
      </c>
      <c r="AF4" s="320"/>
      <c r="AG4" s="322"/>
      <c r="AH4" s="327"/>
      <c r="AI4" s="322"/>
      <c r="AJ4" s="327"/>
      <c r="AK4" s="322"/>
      <c r="AL4" s="327"/>
      <c r="AM4" s="322"/>
      <c r="AN4" s="327"/>
      <c r="AO4" s="322"/>
      <c r="AP4" s="327"/>
      <c r="AQ4" s="322"/>
      <c r="AR4" s="327"/>
      <c r="AS4" s="328"/>
      <c r="AT4" s="329">
        <v>14</v>
      </c>
      <c r="AU4" s="330" t="s">
        <v>14</v>
      </c>
      <c r="AV4" s="610"/>
      <c r="AW4" s="606"/>
      <c r="AX4" s="606"/>
      <c r="AY4" s="606"/>
      <c r="AZ4" s="606"/>
      <c r="BA4" s="606"/>
      <c r="BB4" s="606"/>
      <c r="BC4" s="606"/>
      <c r="BD4" s="612"/>
      <c r="BE4" s="606"/>
      <c r="BF4" s="606"/>
      <c r="BG4" s="606"/>
      <c r="BH4" s="606"/>
      <c r="BI4" s="606"/>
      <c r="BJ4" s="606"/>
      <c r="BK4" s="606"/>
      <c r="BL4" s="606"/>
      <c r="BM4" s="606"/>
      <c r="BN4" s="606"/>
      <c r="BO4" s="606"/>
      <c r="BP4" s="608"/>
      <c r="BQ4" s="314">
        <v>21</v>
      </c>
      <c r="BR4" s="315" t="s">
        <v>14</v>
      </c>
      <c r="BS4" s="320"/>
      <c r="BT4" s="322"/>
      <c r="BU4" s="322"/>
      <c r="BV4" s="322"/>
      <c r="BW4" s="322"/>
      <c r="BX4" s="322"/>
      <c r="BY4" s="322"/>
      <c r="BZ4" s="328"/>
      <c r="CA4" s="329">
        <v>8</v>
      </c>
      <c r="CB4" s="330" t="s">
        <v>14</v>
      </c>
      <c r="CC4" s="335"/>
      <c r="CD4" s="313"/>
      <c r="CE4" s="313"/>
      <c r="CF4" s="312"/>
      <c r="CG4" s="314">
        <v>4</v>
      </c>
      <c r="CH4" s="315" t="s">
        <v>14</v>
      </c>
      <c r="CI4" s="322"/>
      <c r="CJ4" s="322"/>
      <c r="CK4" s="322"/>
      <c r="CL4" s="322"/>
      <c r="CM4" s="328"/>
      <c r="CN4" s="322"/>
      <c r="CO4" s="322"/>
      <c r="CP4" s="322"/>
      <c r="CQ4" s="321"/>
      <c r="CR4" s="337">
        <v>9</v>
      </c>
      <c r="CS4" s="330" t="s">
        <v>14</v>
      </c>
    </row>
    <row r="5" spans="1:97" ht="11.25" customHeight="1" thickBot="1" x14ac:dyDescent="0.25">
      <c r="A5" s="244" t="s">
        <v>19</v>
      </c>
      <c r="B5" s="237" t="str">
        <f>IF('Encodage réponses Es'!B3="","",'Encodage réponses Es'!B3)</f>
        <v/>
      </c>
      <c r="C5" s="30">
        <v>1</v>
      </c>
      <c r="D5" s="397" t="str">
        <f>IF('Encodage réponses Es'!F3=0,"",'Encodage réponses Es'!F3)</f>
        <v/>
      </c>
      <c r="E5" s="408" t="str">
        <f>IF('Encodage réponses Es'!G3="","",'Encodage réponses Es'!G3)</f>
        <v/>
      </c>
      <c r="F5" s="409" t="str">
        <f>IF('Encodage réponses Es'!K3="","",'Encodage réponses Es'!K3)</f>
        <v/>
      </c>
      <c r="G5" s="66"/>
      <c r="H5" s="131" t="str">
        <f>IF(OR(F5="a",F5="A"),"absent(e)",IF(OR(K5="",N5=""),"",IF(OR(K5="absent(e)",N5="absent(e)"),"absent(e)",IF(OR(K5="incomplet",N5="incomplet"),"incomplet",K5+N5))))</f>
        <v/>
      </c>
      <c r="I5" s="224" t="str">
        <f>IF(H5="","",IF(H5="absent(e)","absent(e)",IF(H5="incomplet","incomplet",IF(H5="","",ROUND((H5/62),2)))))</f>
        <v/>
      </c>
      <c r="J5" s="134"/>
      <c r="K5" s="131" t="str">
        <f>IF(OR($F5="a",$F5="A"),"absent(e)",IF(OR(AD5="",BQ5="",CG5=""),"",IF(OR(AD5="absent(e)",BQ5="absent(e)",CG5="absent(e)"),"absent(e)",IF(OR(AD5="incomplet",BQ5="incomplet",CG5="incomplet"),"incomplet",AD5+BQ5+CG5))))</f>
        <v/>
      </c>
      <c r="L5" s="224" t="str">
        <f>IF(K5="absent(e)","absent(e)",IF(K5="","",IF(K5="incomplet","incomplet",ROUND((K5/31),2))))</f>
        <v/>
      </c>
      <c r="M5" s="134"/>
      <c r="N5" s="131" t="str">
        <f>IF(OR($F5="a",$F5="A"),"absent(e)",IF(OR(AT5="",CA5="",CR5=""),"",IF(OR(AT5="absent(e)",CA5="absent(e)",CR5="absent(e)"),"absent(e)",IF(OR(AT5="incomplet",CA5="incomplet",CR5="incomplet"),"incomplet",AT5+CA5+CR5))))</f>
        <v/>
      </c>
      <c r="O5" s="136" t="str">
        <f>IF(N5="absent(e)","absent(e)",IF(N5="","",IF(N5="incomplet","incomplet",ROUND((N5/31),2))))</f>
        <v/>
      </c>
      <c r="P5" s="134"/>
      <c r="Q5" s="131" t="str">
        <f>IF(OR($F5="a",$F5="A"),"absent(e)",IF(OR(AD5="",AT5=""),"",IF(OR(AD5="absent(e)",AT5="absent(e)"),"absent(e)",IF(OR(AD5="incomplet",AT5="incomplet"),"incomplet",AD5+AT5))))</f>
        <v/>
      </c>
      <c r="R5" s="136" t="str">
        <f>IF(Q5="absent(e)","absent(e)",IF(Q5="","",IF(Q5="incomplet","incomplet",ROUND((Q5/20),2))))</f>
        <v/>
      </c>
      <c r="S5" s="131" t="str">
        <f>IF(OR($F5="a",$F5="A"),"absent(e)",IF(OR(BQ5="",CA5=""),"",IF(OR(BQ5="absent(e)",CA5="absent(e)"),"absent(e)",IF(OR(BQ5="incomplet",CA5="incomplet"),"incomplet",BQ5+CA5))))</f>
        <v/>
      </c>
      <c r="T5" s="136" t="str">
        <f>IF(S5="absent(e)","absent(e)",IF(S5="","",IF(S5="incomplet","incomplet",ROUND((S5/29),2))))</f>
        <v/>
      </c>
      <c r="U5" s="131" t="str">
        <f>IF(OR($F5="a",$F5="A"),"absent(e)",IF(OR(CG5="",CR5=""),"",IF(OR(CG5="absent(e)",CR5="absent(e)"),"absent(e)",IF(OR(CG5="incomplet",CR5="incomplet"),"incomplet",CG5+CR5))))</f>
        <v/>
      </c>
      <c r="V5" s="136" t="str">
        <f>IF(U5="absent(e)","absent(e)",IF(U5="","",IF(U5="incomplet","incomplet",ROUND((U5/13),2))))</f>
        <v/>
      </c>
      <c r="W5" s="135"/>
      <c r="X5" s="201" t="str">
        <f>IF(OR($F5="a",$F5="A"),$F5,IF(AND('Encodage réponses Es'!$BV3="!",'Encodage réponses Es'!L3=""),"!",IF('Encodage réponses Es'!L3="","",'Encodage réponses Es'!L3)))</f>
        <v/>
      </c>
      <c r="Y5" s="234" t="str">
        <f>IF(OR($F5="a",$F5="A"),$F5,IF(AND('Encodage réponses Es'!$BV3="!",'Encodage réponses Es'!M3=""),"!",IF('Encodage réponses Es'!M3="","",'Encodage réponses Es'!M3)))</f>
        <v/>
      </c>
      <c r="Z5" s="282" t="str">
        <f>IF(OR($F5="a",$F5="A"),$F5,IF(AND('Encodage réponses Es'!$BV3="!",'Encodage réponses Es'!N3=""),"!",IF('Encodage réponses Es'!N3="","",'Encodage réponses Es'!N3)))</f>
        <v/>
      </c>
      <c r="AA5" s="234" t="str">
        <f>IF(OR($F5="a",$F5="A"),$F5,IF(AND('Encodage réponses Es'!$BV3="!",'Encodage réponses Es'!O3=""),"!",IF('Encodage réponses Es'!O3="","",'Encodage réponses Es'!O3)))</f>
        <v/>
      </c>
      <c r="AB5" s="282" t="str">
        <f>IF(OR($F5="a",$F5="A"),$F5,IF(AND('Encodage réponses Es'!$BV3="!",'Encodage réponses Es'!P3=""),"!",IF('Encodage réponses Es'!P3="","",'Encodage réponses Es'!P3)))</f>
        <v/>
      </c>
      <c r="AC5" s="281" t="str">
        <f>IF(OR($F5="a",$F5="A"),$F5,IF(AND('Encodage réponses Es'!$BV3="!",'Encodage réponses Es'!AA3=""),"!",IF('Encodage réponses Es'!AA3="","",'Encodage réponses Es'!AA3)))</f>
        <v/>
      </c>
      <c r="AD5" s="131" t="str">
        <f>IF(COUNTIF(X5:AC5,"a")&gt;0,"absent(e)",IF(COUNTIF(X5:AC5,"!")&gt;0,"incomplet",IF(COUNTIF(X5:AC5,"")&gt;0,"",COUNTIF(X5:AC5,1))))</f>
        <v/>
      </c>
      <c r="AE5" s="224" t="str">
        <f>IF(AD5="absent(e)","absent(e)",IF(AD5="","",IF(AD5="incomplet","incomplet",ROUND((AD5/6),2))))</f>
        <v/>
      </c>
      <c r="AF5" s="201" t="str">
        <f>IF(OR($F5="a",$F5="A"),$F5,IF(AND('Encodage réponses Es'!$BV3="!",'Encodage réponses Es'!AU3=""),"!",IF('Encodage réponses Es'!AU3="","",'Encodage réponses Es'!AU3)))</f>
        <v/>
      </c>
      <c r="AG5" s="234" t="str">
        <f>IF(OR($F5="a",$F5="A"),$F5,IF(AND('Encodage réponses Es'!$BV3="!",'Encodage réponses Es'!AV3=""),"!",IF('Encodage réponses Es'!AV3="","",'Encodage réponses Es'!AV3)))</f>
        <v/>
      </c>
      <c r="AH5" s="282" t="str">
        <f>IF(OR($F5="a",$F5="A"),$F5,IF(AND('Encodage réponses Es'!$BV3="!",'Encodage réponses Es'!AW3=""),"!",IF('Encodage réponses Es'!AW3="","",'Encodage réponses Es'!AW3)))</f>
        <v/>
      </c>
      <c r="AI5" s="234" t="str">
        <f>IF(OR($F5="a",$F5="A"),$F5,IF(AND('Encodage réponses Es'!$BV3="!",'Encodage réponses Es'!AX3=""),"!",IF('Encodage réponses Es'!AX3="","",'Encodage réponses Es'!AX3)))</f>
        <v/>
      </c>
      <c r="AJ5" s="282" t="str">
        <f>IF(OR($F5="a",$F5="A"),$F5,IF(AND('Encodage réponses Es'!$BV3="!",'Encodage réponses Es'!AY3=""),"!",IF('Encodage réponses Es'!AY3="","",'Encodage réponses Es'!AY3)))</f>
        <v/>
      </c>
      <c r="AK5" s="234" t="str">
        <f>IF(OR($F5="a",$F5="A"),$F5,IF(AND('Encodage réponses Es'!$BV3="!",'Encodage réponses Es'!AZ3=""),"!",IF('Encodage réponses Es'!AZ3="","",'Encodage réponses Es'!AZ3)))</f>
        <v/>
      </c>
      <c r="AL5" s="291" t="str">
        <f>IF(OR($F5="a",$F5="A"),$F5,IF(AND('Encodage réponses Es'!$BV3="!",'Encodage réponses Es'!BA3=""),"!",IF('Encodage réponses Es'!BA3="","",'Encodage réponses Es'!BA3)))</f>
        <v/>
      </c>
      <c r="AM5" s="234" t="str">
        <f>IF(OR($F5="a",$F5="A"),$F5,IF(AND('Encodage réponses Es'!$BV3="!",'Encodage réponses Es'!BC3=""),"!",IF('Encodage réponses Es'!BC3="","",'Encodage réponses Es'!BC3)))</f>
        <v/>
      </c>
      <c r="AN5" s="282" t="str">
        <f>IF(OR($F5="a",$F5="A"),$F5,IF(AND('Encodage réponses Es'!$BV3="!",'Encodage réponses Es'!BD3=""),"!",IF('Encodage réponses Es'!BD3="","",'Encodage réponses Es'!BD3)))</f>
        <v/>
      </c>
      <c r="AO5" s="234" t="str">
        <f>IF(OR($F5="a",$F5="A"),$F5,IF(AND('Encodage réponses Es'!$BV3="!",'Encodage réponses Es'!BE3=""),"!",IF('Encodage réponses Es'!BE3="","",'Encodage réponses Es'!BE3)))</f>
        <v/>
      </c>
      <c r="AP5" s="282" t="str">
        <f>IF(OR($F5="a",$F5="A"),$F5,IF(AND('Encodage réponses Es'!$BV3="!",'Encodage réponses Es'!BF3=""),"!",IF('Encodage réponses Es'!BF3="","",'Encodage réponses Es'!BF3)))</f>
        <v/>
      </c>
      <c r="AQ5" s="234" t="str">
        <f>IF(OR($F5="a",$F5="A"),$F5,IF(AND('Encodage réponses Es'!$BV3="!",'Encodage réponses Es'!BG3=""),"!",IF('Encodage réponses Es'!BG3="","",'Encodage réponses Es'!BG3)))</f>
        <v/>
      </c>
      <c r="AR5" s="282" t="str">
        <f>IF(OR($F5="a",$F5="A"),$F5,IF(AND('Encodage réponses Es'!$BV3="!",'Encodage réponses Es'!BJ3=""),"!",IF('Encodage réponses Es'!BJ3="","",'Encodage réponses Es'!BJ3)))</f>
        <v/>
      </c>
      <c r="AS5" s="281" t="str">
        <f>IF(OR($F5="a",$F5="A"),$F5,IF(AND('Encodage réponses Es'!$BV3="!",'Encodage réponses Es'!BK3=""),"!",IF('Encodage réponses Es'!BK3="","",'Encodage réponses Es'!BK3)))</f>
        <v/>
      </c>
      <c r="AT5" s="131" t="str">
        <f>IF(COUNTIF(AF5:AS5,"a")&gt;0,"absent(e)",IF(COUNTIF(AF5:AS5,"!")&gt;0,"incomplet",IF(COUNTIF(AF5:AS5,"")&gt;0,"",COUNTIF(AF5:AS5,1)+COUNTIF(AF5:AS5,8)/2)))</f>
        <v/>
      </c>
      <c r="AU5" s="136" t="str">
        <f>IF(AT5="absent(e)","absent(e)",IF(AT5="","",IF(AT5="incomplet","incomplet",ROUND((AT5/14),2))))</f>
        <v/>
      </c>
      <c r="AV5" s="209" t="str">
        <f>IF(OR(F5="a",F5="A"),F5,IF(AND('Encodage réponses Es'!$BV3="!",'Encodage réponses Es'!Q3=""),"!",IF('Encodage réponses Es'!Q3="","",'Encodage réponses Es'!Q3)))</f>
        <v/>
      </c>
      <c r="AW5" s="235" t="str">
        <f>IF(OR(G5="a",G5="A"),G5,IF(AND('Encodage réponses Es'!$BV3="!",'Encodage réponses Es'!R3=""),"!",IF('Encodage réponses Es'!R3="","",'Encodage réponses Es'!R3)))</f>
        <v/>
      </c>
      <c r="AX5" s="234" t="str">
        <f>IF(OR($F5="a",$F5="A"),$F5,IF(AND('Encodage réponses Es'!$BV3="!",'Encodage réponses Es'!U3=""),"!",IF('Encodage réponses Es'!U3="","",'Encodage réponses Es'!U3)))</f>
        <v/>
      </c>
      <c r="AY5" s="234" t="str">
        <f>IF(OR($F5="a",$F5="A"),$F5,IF(AND('Encodage réponses Es'!$BV3="!",'Encodage réponses Es'!V3=""),"!",IF('Encodage réponses Es'!V3="","",'Encodage réponses Es'!V3)))</f>
        <v/>
      </c>
      <c r="AZ5" s="145" t="str">
        <f>IF(OR($F5="a",$F5="A"),$F5,IF(AND('Encodage réponses Es'!$BV3="!",'Encodage réponses Es'!W3=""),"!",IF('Encodage réponses Es'!W3="","",'Encodage réponses Es'!W3)))</f>
        <v/>
      </c>
      <c r="BA5" s="233" t="str">
        <f>IF(OR($F5="a",$F5="A"),$F5,IF(AND('Encodage réponses Es'!$BV3="!",'Encodage réponses Es'!X3=""),"!",IF('Encodage réponses Es'!X3="","",'Encodage réponses Es'!X3)))</f>
        <v/>
      </c>
      <c r="BB5" s="233" t="str">
        <f>IF(OR($F5="a",$F5="A"),$F5,IF(AND('Encodage réponses Es'!$BV3="!",'Encodage réponses Es'!Y3=""),"!",IF('Encodage réponses Es'!Y3="","",'Encodage réponses Es'!Y3)))</f>
        <v/>
      </c>
      <c r="BC5" s="233" t="str">
        <f>IF(OR($F5="a",$F5="A"),$F5,IF(AND('Encodage réponses Es'!$BV3="!",'Encodage réponses Es'!Z3=""),"!",IF('Encodage réponses Es'!Z3="","",'Encodage réponses Es'!Z3)))</f>
        <v/>
      </c>
      <c r="BD5" s="233" t="str">
        <f>IF(OR($F5="a",$F5="A"),$F5,IF(AND('Encodage réponses Es'!$BV3="!",'Encodage réponses Es'!AB3=""),"!",IF('Encodage réponses Es'!AB3="","",'Encodage réponses Es'!AB3)))</f>
        <v/>
      </c>
      <c r="BE5" s="233" t="str">
        <f>IF(OR($F5="a",$F5="A"),$F5,IF(AND('Encodage réponses Es'!$BV3="!",'Encodage réponses Es'!AC3=""),"!",IF('Encodage réponses Es'!AC3="","",'Encodage réponses Es'!AC3)))</f>
        <v/>
      </c>
      <c r="BF5" s="234" t="str">
        <f>IF(OR($F5="a",$F5="A"),$F5,IF(AND('Encodage réponses Es'!$BV3="!",'Encodage réponses Es'!AD3=""),"!",IF('Encodage réponses Es'!AD3="","",'Encodage réponses Es'!AD3)))</f>
        <v/>
      </c>
      <c r="BG5" s="234" t="str">
        <f>IF(OR($F5="a",$F5="A"),$F5,IF(AND('Encodage réponses Es'!$BV3="!",'Encodage réponses Es'!AE3=""),"!",IF('Encodage réponses Es'!AE3="","",'Encodage réponses Es'!AE3)))</f>
        <v/>
      </c>
      <c r="BH5" s="338" t="str">
        <f>IF(OR($F5="a",$F5="A"),$F5,IF(AND('Encodage réponses Es'!$BV3="!",'Encodage réponses Es'!AF3=""),"!",IF('Encodage réponses Es'!AF3="","",'Encodage réponses Es'!AF3)))</f>
        <v/>
      </c>
      <c r="BI5" s="229" t="str">
        <f>IF(OR($F5="a",$F5="A"),$F5,IF(AND('Encodage réponses Es'!$BV3="!",'Encodage réponses Es'!AG3=""),"!",IF('Encodage réponses Es'!AG3="","",'Encodage réponses Es'!AG3)))</f>
        <v/>
      </c>
      <c r="BJ5" s="229" t="str">
        <f>IF(OR($F5="a",$F5="A"),$F5,IF(AND('Encodage réponses Es'!$BV3="!",'Encodage réponses Es'!AH3=""),"!",IF('Encodage réponses Es'!AH3="","",'Encodage réponses Es'!AH3)))</f>
        <v/>
      </c>
      <c r="BK5" s="229" t="str">
        <f>IF(OR($F5="a",$F5="A"),$F5,IF(AND('Encodage réponses Es'!$BV3="!",'Encodage réponses Es'!AI3=""),"!",IF('Encodage réponses Es'!AI3="","",'Encodage réponses Es'!AI3)))</f>
        <v/>
      </c>
      <c r="BL5" s="229" t="str">
        <f>IF(OR($F5="a",$F5="A"),$F5,IF(AND('Encodage réponses Es'!$BV3="!",'Encodage réponses Es'!AJ3=""),"!",IF('Encodage réponses Es'!AJ3="","",'Encodage réponses Es'!AJ3)))</f>
        <v/>
      </c>
      <c r="BM5" s="229" t="str">
        <f>IF(OR($F5="a",$F5="A"),$F5,IF(AND('Encodage réponses Es'!$BV3="!",'Encodage réponses Es'!AK3=""),"!",IF('Encodage réponses Es'!AK3="","",'Encodage réponses Es'!AK3)))</f>
        <v/>
      </c>
      <c r="BN5" s="229" t="str">
        <f>IF(OR($F5="a",$F5="A"),$F5,IF(AND('Encodage réponses Es'!$BV3="!",'Encodage réponses Es'!AN3=""),"!",IF('Encodage réponses Es'!AN3="","",'Encodage réponses Es'!AN3)))</f>
        <v/>
      </c>
      <c r="BO5" s="229" t="str">
        <f>IF(OR($F5="a",$F5="A"),$F5,IF(AND('Encodage réponses Es'!$BV3="!",'Encodage réponses Es'!AO3=""),"!",IF('Encodage réponses Es'!AO3="","",'Encodage réponses Es'!AO3)))</f>
        <v/>
      </c>
      <c r="BP5" s="231" t="str">
        <f>IF(OR($F5="a",$F5="A"),$F5,IF(AND('Encodage réponses Es'!$BV3="!",'Encodage réponses Es'!AP3=""),"!",IF('Encodage réponses Es'!AP3="","",'Encodage réponses Es'!AP3)))</f>
        <v/>
      </c>
      <c r="BQ5" s="131" t="str">
        <f>IF(COUNTIF(AV5:BP5,"a")&gt;0,"absent(e)",IF(COUNTIF(AV5:BP5,"!")&gt;0,"incomplet",IF(COUNTIF(AV5:BP5,"")&gt;0,"",COUNTIF(AV5:BP5,1))))</f>
        <v/>
      </c>
      <c r="BR5" s="224" t="str">
        <f>IF(BQ5="absent(e)","absent(e)",IF(BQ5="","",IF(BQ5="incomplet","incomplet",ROUND((BQ5/21),2))))</f>
        <v/>
      </c>
      <c r="BS5" s="209" t="str">
        <f>IF(OR($F5="a",$F5="A"),$F5,IF(AND('Encodage réponses Es'!$BV3="!",'Encodage réponses Es'!AT3=""),"!",IF('Encodage réponses Es'!AT3="","",'Encodage réponses Es'!AT3)))</f>
        <v/>
      </c>
      <c r="BT5" s="295" t="str">
        <f>IF(OR($F5="a",$F5="A"),$F5,IF(AND('Encodage réponses Es'!$BV3="!",'Encodage réponses Es'!BB3=""),"!",IF('Encodage réponses Es'!BB3="","",'Encodage réponses Es'!BB3)))</f>
        <v/>
      </c>
      <c r="BU5" s="296" t="str">
        <f>IF(OR($F5="a",$F5="A"),$F5,IF(AND('Encodage réponses Es'!$BV3="!",'Encodage réponses Es'!BH3=""),"!",IF('Encodage réponses Es'!BH3="","",'Encodage réponses Es'!BH3)))</f>
        <v/>
      </c>
      <c r="BV5" s="297" t="str">
        <f>IF(OR($F5="a",$F5="A"),$F5,IF(AND('Encodage réponses Es'!$BV3="!",'Encodage réponses Es'!BI3=""),"!",IF('Encodage réponses Es'!BI3="","",'Encodage réponses Es'!BI3)))</f>
        <v/>
      </c>
      <c r="BW5" s="209" t="str">
        <f>IF(OR($F5="a",$F5="A"),$F5,IF(AND('Encodage réponses Es'!$BV3="!",'Encodage réponses Es'!BO3=""),"!",IF('Encodage réponses Es'!BO3="","",'Encodage réponses Es'!BO3)))</f>
        <v/>
      </c>
      <c r="BX5" s="295" t="str">
        <f>IF(OR($F5="a",$F5="A"),$F5,IF(AND('Encodage réponses Es'!$BV3="!",'Encodage réponses Es'!BP3=""),"!",IF('Encodage réponses Es'!BP3="","",'Encodage réponses Es'!BP3)))</f>
        <v/>
      </c>
      <c r="BY5" s="296" t="str">
        <f>IF(OR($F5="a",$F5="A"),$F5,IF(AND('Encodage réponses Es'!$BV3="!",'Encodage réponses Es'!BT3=""),"!",IF('Encodage réponses Es'!BT3="","",'Encodage réponses Es'!BT3)))</f>
        <v/>
      </c>
      <c r="BZ5" s="278" t="str">
        <f>IF(OR($F5="a",$F5="A"),$F5,IF(AND('Encodage réponses Es'!$BV3="!",'Encodage réponses Es'!BU3=""),"!",IF('Encodage réponses Es'!BU3="","",'Encodage réponses Es'!BU3)))</f>
        <v/>
      </c>
      <c r="CA5" s="131" t="str">
        <f>IF(COUNTIF(BS5:BZ5,"a")&gt;0,"absent(e)",IF(COUNTIF(BS5:BZ5,"!")&gt;0,"incomplet",IF(COUNTIF(BS5:BZ5,"")&gt;0,"",COUNTIF(BS5:BZ5,1)+COUNTIF(BS5:BZ5,8)/2)))</f>
        <v/>
      </c>
      <c r="CB5" s="136" t="str">
        <f>IF(CA5="absent(e)","absent(e)",IF(CA5="","",IF(CA5="incomplet","incomplet",ROUND((CA5/8),2))))</f>
        <v/>
      </c>
      <c r="CC5" s="234" t="str">
        <f>IF(OR($F5="a",$F5="A"),$F5,IF(AND('Encodage réponses Es'!$BV3="!",'Encodage réponses Es'!S3=""),"!",IF('Encodage réponses Es'!S3="","",'Encodage réponses Es'!S3)))</f>
        <v/>
      </c>
      <c r="CD5" s="234" t="str">
        <f>IF(OR($F5="a",$F5="A"),$F5,IF(AND('Encodage réponses Es'!$BV3="!",'Encodage réponses Es'!T3=""),"!",IF('Encodage réponses Es'!T3="","",'Encodage réponses Es'!T3)))</f>
        <v/>
      </c>
      <c r="CE5" s="234" t="str">
        <f>IF(OR($F5="a",$F5="A"),$F5,IF(AND('Encodage réponses Es'!$BV3="!",'Encodage réponses Es'!AL3=""),"!",IF('Encodage réponses Es'!AL3="","",'Encodage réponses Es'!AL3)))</f>
        <v/>
      </c>
      <c r="CF5" s="281" t="str">
        <f>IF(OR($F5="a",$F5="A"),$F5,IF(AND('Encodage réponses Es'!$BV3="!",'Encodage réponses Es'!AM3=""),"!",IF('Encodage réponses Es'!AM3="","",'Encodage réponses Es'!AM3)))</f>
        <v/>
      </c>
      <c r="CG5" s="373" t="str">
        <f>IF(COUNTIF(CC5:CF5,"a")&gt;0,"absent(e)",IF(COUNTIF(CC5:CF5,"!")&gt;0,"incomplet",IF(COUNTIF(CC5:CF5,"")&gt;0,"",COUNTIF(CC5:CF5,1)+COUNTIF(CC5:CF5,8)/2)))</f>
        <v/>
      </c>
      <c r="CH5" s="224" t="str">
        <f>IF(CG5="absent(e)","absent(e)",IF(CG5="","",IF(CG5="incomplet","incomplet",ROUND((CG5/4),2))))</f>
        <v/>
      </c>
      <c r="CI5" s="234" t="str">
        <f>IF(OR($F5="a",$F5="A"),$F5,IF(AND('Encodage réponses Es'!$BV3="!",'Encodage réponses Es'!AQ3=""),"!",IF('Encodage réponses Es'!AQ3="","",'Encodage réponses Es'!AQ3)))</f>
        <v/>
      </c>
      <c r="CJ5" s="234" t="str">
        <f>IF(OR($F5="a",$F5="A"),$F5,IF(AND('Encodage réponses Es'!$BV3="!",'Encodage réponses Es'!AR3=""),"!",IF('Encodage réponses Es'!AR3="","",'Encodage réponses Es'!AR3)))</f>
        <v/>
      </c>
      <c r="CK5" s="234" t="str">
        <f>IF(OR($F5="a",$F5="A"),$F5,IF(AND('Encodage réponses Es'!$BV3="!",'Encodage réponses Es'!AS3=""),"!",IF('Encodage réponses Es'!AS3="","",'Encodage réponses Es'!AS3)))</f>
        <v/>
      </c>
      <c r="CL5" s="234" t="str">
        <f>IF(OR($F5="a",$F5="A"),$F5,IF(AND('Encodage réponses Es'!$BV3="!",'Encodage réponses Es'!BL3=""),"!",IF('Encodage réponses Es'!BL3="","",'Encodage réponses Es'!BL3)))</f>
        <v/>
      </c>
      <c r="CM5" s="234" t="str">
        <f>IF(OR($F5="a",$F5="A"),$F5,IF(AND('Encodage réponses Es'!$BV3="!",'Encodage réponses Es'!BM3=""),"!",IF('Encodage réponses Es'!BM3="","",'Encodage réponses Es'!BM3)))</f>
        <v/>
      </c>
      <c r="CN5" s="234" t="str">
        <f>IF(OR($F5="a",$F5="A"),$F5,IF(AND('Encodage réponses Es'!$BV3="!",'Encodage réponses Es'!BN3=""),"!",IF('Encodage réponses Es'!BN3="","",'Encodage réponses Es'!BN3)))</f>
        <v/>
      </c>
      <c r="CO5" s="234" t="str">
        <f>IF(OR($F5="a",$F5="A"),$F5,IF(AND('Encodage réponses Es'!$BV3="!",'Encodage réponses Es'!BQ3=""),"!",IF('Encodage réponses Es'!BQ3="","",'Encodage réponses Es'!BQ3)))</f>
        <v/>
      </c>
      <c r="CP5" s="234" t="str">
        <f>IF(OR($F5="a",$F5="A"),$F5,IF(AND('Encodage réponses Es'!$BV3="!",'Encodage réponses Es'!BR3=""),"!",IF('Encodage réponses Es'!BR3="","",'Encodage réponses Es'!BR3)))</f>
        <v/>
      </c>
      <c r="CQ5" s="233" t="str">
        <f>IF(OR($F5="a",$F5="A"),$F5,IF(AND('Encodage réponses Es'!$BV3="!",'Encodage réponses Es'!BS3=""),"!",IF('Encodage réponses Es'!BS3="","",'Encodage réponses Es'!BS3)))</f>
        <v/>
      </c>
      <c r="CR5" s="374" t="str">
        <f>IF(COUNTIF(CI5:CQ5,"a")&gt;0,"absent(e)",IF(COUNTIF(CI5:CQ5,"!")&gt;0,"incomplet",IF(COUNTIF(CI5:CQ5,"")&gt;0,"",COUNTIF(CI5:CQ5,1)+COUNTIF(CI5:CQ5,8)/2)))</f>
        <v/>
      </c>
      <c r="CS5" s="136" t="str">
        <f>IF(CR5="absent(e)","absent(e)",IF(CR5="","",IF(CR5="incomplet","incomplet",ROUND((CR5/9),2))))</f>
        <v/>
      </c>
    </row>
    <row r="6" spans="1:97" ht="11.25" customHeight="1" thickBot="1" x14ac:dyDescent="0.25">
      <c r="A6" s="238" t="s">
        <v>21</v>
      </c>
      <c r="B6" s="237" t="str">
        <f>IF('Encodage réponses Es'!B4="","",'Encodage réponses Es'!B4)</f>
        <v/>
      </c>
      <c r="C6" s="18">
        <v>2</v>
      </c>
      <c r="D6" s="399" t="str">
        <f>IF('Encodage réponses Es'!F4=0,"",'Encodage réponses Es'!F4)</f>
        <v/>
      </c>
      <c r="E6" s="396" t="str">
        <f>IF('Encodage réponses Es'!G4="","",'Encodage réponses Es'!G4)</f>
        <v/>
      </c>
      <c r="F6" s="398" t="str">
        <f>IF('Encodage réponses Es'!K4="","",'Encodage réponses Es'!K4)</f>
        <v/>
      </c>
      <c r="G6" s="66"/>
      <c r="H6" s="132" t="str">
        <f t="shared" ref="H6:H39" si="0">IF(OR(F6="a",F6="A"),"absent(e)",IF(OR(K6="",N6=""),"",IF(OR(K6="absent(e)",N6="absent(e)"),"absent(e)",IF(OR(K6="incomplet",N6="incomplet"),"incomplet",K6+N6))))</f>
        <v/>
      </c>
      <c r="I6" s="103" t="str">
        <f t="shared" ref="I6:I39" si="1">IF(H6="","",IF(H6="absent(e)","absent(e)",IF(H6="incomplet","incomplet",IF(H6="","",ROUND((H6/62),2)))))</f>
        <v/>
      </c>
      <c r="J6" s="134"/>
      <c r="K6" s="132" t="str">
        <f t="shared" ref="K6:K39" si="2">IF(OR($F6="a",$F6="A"),"absent(e)",IF(OR(AD6="",BQ6="",CG6=""),"",IF(OR(AD6="absent(e)",BQ6="absent(e)",CG6="absent(e)"),"absent(e)",IF(OR(AD6="incomplet",BQ6="incomplet",CG6="incomplet"),"incomplet",AD6+BQ6+CG6))))</f>
        <v/>
      </c>
      <c r="L6" s="103" t="str">
        <f t="shared" ref="L6:L39" si="3">IF(K6="absent(e)","absent(e)",IF(K6="","",IF(K6="incomplet","incomplet",ROUND((K6/31),2))))</f>
        <v/>
      </c>
      <c r="M6" s="134"/>
      <c r="N6" s="132" t="str">
        <f t="shared" ref="N6:N39" si="4">IF(OR($F6="a",$F6="A"),"absent(e)",IF(OR(AT6="",CA6="",CR6=""),"",IF(OR(AT6="absent(e)",CA6="absent(e)",CR6="absent(e)"),"absent(e)",IF(OR(AT6="incomplet",CA6="incomplet",CR6="incomplet"),"incomplet",AT6+CA6+CR6))))</f>
        <v/>
      </c>
      <c r="O6" s="103" t="str">
        <f t="shared" ref="O6:O39" si="5">IF(N6="absent(e)","absent(e)",IF(N6="","",IF(N6="incomplet","incomplet",ROUND((N6/31),2))))</f>
        <v/>
      </c>
      <c r="P6" s="134"/>
      <c r="Q6" s="132" t="str">
        <f t="shared" ref="Q6:Q39" si="6">IF(OR($F6="a",$F6="A"),"absent(e)",IF(OR(AD6="",AT6=""),"",IF(OR(AD6="absent(e)",AT6="absent(e)"),"absent(e)",IF(OR(AD6="incomplet",AT6="incomplet"),"incomplet",AD6+AT6))))</f>
        <v/>
      </c>
      <c r="R6" s="103" t="str">
        <f t="shared" ref="R6:R39" si="7">IF(Q6="absent(e)","absent(e)",IF(Q6="","",IF(Q6="incomplet","incomplet",ROUND((Q6/20),2))))</f>
        <v/>
      </c>
      <c r="S6" s="132" t="str">
        <f t="shared" ref="S6:S39" si="8">IF(OR($F6="a",$F6="A"),"absent(e)",IF(OR(BQ6="",CA6=""),"",IF(OR(BQ6="absent(e)",CA6="absent(e)"),"absent(e)",IF(OR(BQ6="incomplet",CA6="incomplet"),"incomplet",BQ6+CA6))))</f>
        <v/>
      </c>
      <c r="T6" s="103" t="str">
        <f t="shared" ref="T6:T39" si="9">IF(S6="absent(e)","absent(e)",IF(S6="","",IF(S6="incomplet","incomplet",ROUND((S6/29),2))))</f>
        <v/>
      </c>
      <c r="U6" s="132" t="str">
        <f t="shared" ref="U6:U39" si="10">IF(OR($F6="a",$F6="A"),"absent(e)",IF(OR(CG6="",CR6=""),"",IF(OR(CG6="absent(e)",CR6="absent(e)"),"absent(e)",IF(OR(CG6="incomplet",CR6="incomplet"),"incomplet",CG6+CR6))))</f>
        <v/>
      </c>
      <c r="V6" s="103" t="str">
        <f t="shared" ref="V6:V39" si="11">IF(U6="absent(e)","absent(e)",IF(U6="","",IF(U6="incomplet","incomplet",ROUND((U6/13),2))))</f>
        <v/>
      </c>
      <c r="W6" s="135"/>
      <c r="X6" s="141" t="str">
        <f>IF(OR($F6="a",$F6="A"),$F6,IF(AND('Encodage réponses Es'!$BV4="!",'Encodage réponses Es'!L4=""),"!",IF('Encodage réponses Es'!L4="","",'Encodage réponses Es'!L4)))</f>
        <v/>
      </c>
      <c r="Y6" s="139" t="str">
        <f>IF(OR($F6="a",$F6="A"),$F6,IF(AND('Encodage réponses Es'!$BV4="!",'Encodage réponses Es'!M4=""),"!",IF('Encodage réponses Es'!M4="","",'Encodage réponses Es'!M4)))</f>
        <v/>
      </c>
      <c r="Z6" s="143" t="str">
        <f>IF(OR($F6="a",$F6="A"),$F6,IF(AND('Encodage réponses Es'!$BV4="!",'Encodage réponses Es'!N4=""),"!",IF('Encodage réponses Es'!N4="","",'Encodage réponses Es'!N4)))</f>
        <v/>
      </c>
      <c r="AA6" s="139" t="str">
        <f>IF(OR($F6="a",$F6="A"),$F6,IF(AND('Encodage réponses Es'!$BV4="!",'Encodage réponses Es'!O4=""),"!",IF('Encodage réponses Es'!O4="","",'Encodage réponses Es'!O4)))</f>
        <v/>
      </c>
      <c r="AB6" s="143" t="str">
        <f>IF(OR($F6="a",$F6="A"),$F6,IF(AND('Encodage réponses Es'!$BV4="!",'Encodage réponses Es'!P4=""),"!",IF('Encodage réponses Es'!P4="","",'Encodage réponses Es'!P4)))</f>
        <v/>
      </c>
      <c r="AC6" s="288" t="str">
        <f>IF(OR($F6="a",$F6="A"),$F6,IF(AND('Encodage réponses Es'!$BV4="!",'Encodage réponses Es'!AA4=""),"!",IF('Encodage réponses Es'!AA4="","",'Encodage réponses Es'!AA4)))</f>
        <v/>
      </c>
      <c r="AD6" s="294" t="str">
        <f t="shared" ref="AD6:AD39" si="12">IF(COUNTIF(X6:AC6,"a")&gt;0,"absent(e)",IF(COUNTIF(X6:AC6,"!")&gt;0,"incomplet",IF(COUNTIF(X6:AC6,"")&gt;0,"",COUNTIF(X6:AC6,1))))</f>
        <v/>
      </c>
      <c r="AE6" s="103" t="str">
        <f t="shared" ref="AE6:AE39" si="13">IF(AD6="absent(e)","absent(e)",IF(AD6="","",IF(AD6="incomplet","incomplet",ROUND((AD6/6),2))))</f>
        <v/>
      </c>
      <c r="AF6" s="141" t="str">
        <f>IF(OR($F6="a",$F6="A"),$F6,IF(AND('Encodage réponses Es'!$BV4="!",'Encodage réponses Es'!AU4=""),"!",IF('Encodage réponses Es'!AU4="","",'Encodage réponses Es'!AU4)))</f>
        <v/>
      </c>
      <c r="AG6" s="139" t="str">
        <f>IF(OR($F6="a",$F6="A"),$F6,IF(AND('Encodage réponses Es'!$BV4="!",'Encodage réponses Es'!AV4=""),"!",IF('Encodage réponses Es'!AV4="","",'Encodage réponses Es'!AV4)))</f>
        <v/>
      </c>
      <c r="AH6" s="143" t="str">
        <f>IF(OR($F6="a",$F6="A"),$F6,IF(AND('Encodage réponses Es'!$BV4="!",'Encodage réponses Es'!AW4=""),"!",IF('Encodage réponses Es'!AW4="","",'Encodage réponses Es'!AW4)))</f>
        <v/>
      </c>
      <c r="AI6" s="139" t="str">
        <f>IF(OR($F6="a",$F6="A"),$F6,IF(AND('Encodage réponses Es'!$BV4="!",'Encodage réponses Es'!AX4=""),"!",IF('Encodage réponses Es'!AX4="","",'Encodage réponses Es'!AX4)))</f>
        <v/>
      </c>
      <c r="AJ6" s="143" t="str">
        <f>IF(OR($F6="a",$F6="A"),$F6,IF(AND('Encodage réponses Es'!$BV4="!",'Encodage réponses Es'!AY4=""),"!",IF('Encodage réponses Es'!AY4="","",'Encodage réponses Es'!AY4)))</f>
        <v/>
      </c>
      <c r="AK6" s="139" t="str">
        <f>IF(OR($F6="a",$F6="A"),$F6,IF(AND('Encodage réponses Es'!$BV4="!",'Encodage réponses Es'!AZ4=""),"!",IF('Encodage réponses Es'!AZ4="","",'Encodage réponses Es'!AZ4)))</f>
        <v/>
      </c>
      <c r="AL6" s="143" t="str">
        <f>IF(OR($F6="a",$F6="A"),$F6,IF(AND('Encodage réponses Es'!$BV4="!",'Encodage réponses Es'!BA4=""),"!",IF('Encodage réponses Es'!BA4="","",'Encodage réponses Es'!BA4)))</f>
        <v/>
      </c>
      <c r="AM6" s="139" t="str">
        <f>IF(OR($F6="a",$F6="A"),$F6,IF(AND('Encodage réponses Es'!$BV4="!",'Encodage réponses Es'!BC4=""),"!",IF('Encodage réponses Es'!BC4="","",'Encodage réponses Es'!BC4)))</f>
        <v/>
      </c>
      <c r="AN6" s="143" t="str">
        <f>IF(OR($F6="a",$F6="A"),$F6,IF(AND('Encodage réponses Es'!$BV4="!",'Encodage réponses Es'!BD4=""),"!",IF('Encodage réponses Es'!BD4="","",'Encodage réponses Es'!BD4)))</f>
        <v/>
      </c>
      <c r="AO6" s="139" t="str">
        <f>IF(OR($F6="a",$F6="A"),$F6,IF(AND('Encodage réponses Es'!$BV4="!",'Encodage réponses Es'!BE4=""),"!",IF('Encodage réponses Es'!BE4="","",'Encodage réponses Es'!BE4)))</f>
        <v/>
      </c>
      <c r="AP6" s="143" t="str">
        <f>IF(OR($F6="a",$F6="A"),$F6,IF(AND('Encodage réponses Es'!$BV4="!",'Encodage réponses Es'!BF4=""),"!",IF('Encodage réponses Es'!BF4="","",'Encodage réponses Es'!BF4)))</f>
        <v/>
      </c>
      <c r="AQ6" s="139" t="str">
        <f>IF(OR($F6="a",$F6="A"),$F6,IF(AND('Encodage réponses Es'!$BV4="!",'Encodage réponses Es'!BG4=""),"!",IF('Encodage réponses Es'!BG4="","",'Encodage réponses Es'!BG4)))</f>
        <v/>
      </c>
      <c r="AR6" s="143" t="str">
        <f>IF(OR($F6="a",$F6="A"),$F6,IF(AND('Encodage réponses Es'!$BV4="!",'Encodage réponses Es'!BJ4=""),"!",IF('Encodage réponses Es'!BJ4="","",'Encodage réponses Es'!BJ4)))</f>
        <v/>
      </c>
      <c r="AS6" s="288" t="str">
        <f>IF(OR($F6="a",$F6="A"),$F6,IF(AND('Encodage réponses Es'!$BV4="!",'Encodage réponses Es'!BK4=""),"!",IF('Encodage réponses Es'!BK4="","",'Encodage réponses Es'!BK4)))</f>
        <v/>
      </c>
      <c r="AT6" s="132" t="str">
        <f t="shared" ref="AT6:AT39" si="14">IF(COUNTIF(AF6:AS6,"a")&gt;0,"absent(e)",IF(COUNTIF(AF6:AS6,"!")&gt;0,"incomplet",IF(COUNTIF(AF6:AS6,"")&gt;0,"",COUNTIF(AF6:AS6,1)+COUNTIF(AF6:AS6,8)/2)))</f>
        <v/>
      </c>
      <c r="AU6" s="103" t="str">
        <f t="shared" ref="AU6:AU39" si="15">IF(AT6="absent(e)","absent(e)",IF(AT6="","",IF(AT6="incomplet","incomplet",ROUND((AT6/14),2))))</f>
        <v/>
      </c>
      <c r="AV6" s="210" t="str">
        <f>IF(OR(F6="a",F6="A"),F6,IF(AND('Encodage réponses Es'!$BV4="!",'Encodage réponses Es'!Q4=""),"!",IF('Encodage réponses Es'!Q4="","",'Encodage réponses Es'!Q4)))</f>
        <v/>
      </c>
      <c r="AW6" s="207" t="str">
        <f>IF(OR(G6="a",G6="A"),G6,IF(AND('Encodage réponses Es'!$BV4="!",'Encodage réponses Es'!R4=""),"!",IF('Encodage réponses Es'!R4="","",'Encodage réponses Es'!R4)))</f>
        <v/>
      </c>
      <c r="AX6" s="143" t="str">
        <f>IF(OR($F6="a",$F6="A"),$F6,IF(AND('Encodage réponses Es'!$BV4="!",'Encodage réponses Es'!U4=""),"!",IF('Encodage réponses Es'!U4="","",'Encodage réponses Es'!U4)))</f>
        <v/>
      </c>
      <c r="AY6" s="143" t="str">
        <f>IF(OR($F6="a",$F6="A"),$F6,IF(AND('Encodage réponses Es'!$BV4="!",'Encodage réponses Es'!V4=""),"!",IF('Encodage réponses Es'!V4="","",'Encodage réponses Es'!V4)))</f>
        <v/>
      </c>
      <c r="AZ6" s="143" t="str">
        <f>IF(OR($F6="a",$F6="A"),$F6,IF(AND('Encodage réponses Es'!$BV4="!",'Encodage réponses Es'!W4=""),"!",IF('Encodage réponses Es'!W4="","",'Encodage réponses Es'!W4)))</f>
        <v/>
      </c>
      <c r="BA6" s="143" t="str">
        <f>IF(OR($F6="a",$F6="A"),$F6,IF(AND('Encodage réponses Es'!$BV4="!",'Encodage réponses Es'!X4=""),"!",IF('Encodage réponses Es'!X4="","",'Encodage réponses Es'!X4)))</f>
        <v/>
      </c>
      <c r="BB6" s="143" t="str">
        <f>IF(OR($F6="a",$F6="A"),$F6,IF(AND('Encodage réponses Es'!$BV4="!",'Encodage réponses Es'!Y4=""),"!",IF('Encodage réponses Es'!Y4="","",'Encodage réponses Es'!Y4)))</f>
        <v/>
      </c>
      <c r="BC6" s="143" t="str">
        <f>IF(OR($F6="a",$F6="A"),$F6,IF(AND('Encodage réponses Es'!$BV4="!",'Encodage réponses Es'!Z4=""),"!",IF('Encodage réponses Es'!Z4="","",'Encodage réponses Es'!Z4)))</f>
        <v/>
      </c>
      <c r="BD6" s="143" t="str">
        <f>IF(OR($F6="a",$F6="A"),$F6,IF(AND('Encodage réponses Es'!$BV4="!",'Encodage réponses Es'!AB4=""),"!",IF('Encodage réponses Es'!AB4="","",'Encodage réponses Es'!AB4)))</f>
        <v/>
      </c>
      <c r="BE6" s="143" t="str">
        <f>IF(OR($F6="a",$F6="A"),$F6,IF(AND('Encodage réponses Es'!$BV4="!",'Encodage réponses Es'!AC4=""),"!",IF('Encodage réponses Es'!AC4="","",'Encodage réponses Es'!AC4)))</f>
        <v/>
      </c>
      <c r="BF6" s="143" t="str">
        <f>IF(OR($F6="a",$F6="A"),$F6,IF(AND('Encodage réponses Es'!$BV4="!",'Encodage réponses Es'!AD4=""),"!",IF('Encodage réponses Es'!AD4="","",'Encodage réponses Es'!AD4)))</f>
        <v/>
      </c>
      <c r="BG6" s="143" t="str">
        <f>IF(OR($F6="a",$F6="A"),$F6,IF(AND('Encodage réponses Es'!$BV4="!",'Encodage réponses Es'!AE4=""),"!",IF('Encodage réponses Es'!AE4="","",'Encodage réponses Es'!AE4)))</f>
        <v/>
      </c>
      <c r="BH6" s="139" t="str">
        <f>IF(OR($F6="a",$F6="A"),$F6,IF(AND('Encodage réponses Es'!$BV4="!",'Encodage réponses Es'!AF4=""),"!",IF('Encodage réponses Es'!AF4="","",'Encodage réponses Es'!AF4)))</f>
        <v/>
      </c>
      <c r="BI6" s="143" t="str">
        <f>IF(OR($F6="a",$F6="A"),$F6,IF(AND('Encodage réponses Es'!$BV4="!",'Encodage réponses Es'!AG4=""),"!",IF('Encodage réponses Es'!AG4="","",'Encodage réponses Es'!AG4)))</f>
        <v/>
      </c>
      <c r="BJ6" s="143" t="str">
        <f>IF(OR($F6="a",$F6="A"),$F6,IF(AND('Encodage réponses Es'!$BV4="!",'Encodage réponses Es'!AH4=""),"!",IF('Encodage réponses Es'!AH4="","",'Encodage réponses Es'!AH4)))</f>
        <v/>
      </c>
      <c r="BK6" s="143" t="str">
        <f>IF(OR($F6="a",$F6="A"),$F6,IF(AND('Encodage réponses Es'!$BV4="!",'Encodage réponses Es'!AI4=""),"!",IF('Encodage réponses Es'!AI4="","",'Encodage réponses Es'!AI4)))</f>
        <v/>
      </c>
      <c r="BL6" s="143" t="str">
        <f>IF(OR($F6="a",$F6="A"),$F6,IF(AND('Encodage réponses Es'!$BV4="!",'Encodage réponses Es'!AJ4=""),"!",IF('Encodage réponses Es'!AJ4="","",'Encodage réponses Es'!AJ4)))</f>
        <v/>
      </c>
      <c r="BM6" s="143" t="str">
        <f>IF(OR($F6="a",$F6="A"),$F6,IF(AND('Encodage réponses Es'!$BV4="!",'Encodage réponses Es'!AK4=""),"!",IF('Encodage réponses Es'!AK4="","",'Encodage réponses Es'!AK4)))</f>
        <v/>
      </c>
      <c r="BN6" s="143" t="str">
        <f>IF(OR($F6="a",$F6="A"),$F6,IF(AND('Encodage réponses Es'!$BV4="!",'Encodage réponses Es'!AN4=""),"!",IF('Encodage réponses Es'!AN4="","",'Encodage réponses Es'!AN4)))</f>
        <v/>
      </c>
      <c r="BO6" s="143" t="str">
        <f>IF(OR($F6="a",$F6="A"),$F6,IF(AND('Encodage réponses Es'!$BV4="!",'Encodage réponses Es'!AO4=""),"!",IF('Encodage réponses Es'!AO4="","",'Encodage réponses Es'!AO4)))</f>
        <v/>
      </c>
      <c r="BP6" s="339" t="str">
        <f>IF(OR($F6="a",$F6="A"),$F6,IF(AND('Encodage réponses Es'!$BV4="!",'Encodage réponses Es'!AP4=""),"!",IF('Encodage réponses Es'!AP4="","",'Encodage réponses Es'!AP4)))</f>
        <v/>
      </c>
      <c r="BQ6" s="132" t="str">
        <f t="shared" ref="BQ6:BQ39" si="16">IF(COUNTIF(AV6:BP6,"a")&gt;0,"absent(e)",IF(COUNTIF(AV6:BP6,"!")&gt;0,"incomplet",IF(COUNTIF(AV6:BP6,"")&gt;0,"",COUNTIF(AV6:BP6,1))))</f>
        <v/>
      </c>
      <c r="BR6" s="103" t="str">
        <f t="shared" ref="BR6:BR39" si="17">IF(BQ6="absent(e)","absent(e)",IF(BQ6="","",IF(BQ6="incomplet","incomplet",ROUND((BQ6/21),2))))</f>
        <v/>
      </c>
      <c r="BS6" s="207" t="str">
        <f>IF(OR($F6="a",$F6="A"),$F6,IF(AND('Encodage réponses Es'!$BV4="!",'Encodage réponses Es'!AT4=""),"!",IF('Encodage réponses Es'!AT4="","",'Encodage réponses Es'!AT4)))</f>
        <v/>
      </c>
      <c r="BT6" s="208" t="str">
        <f>IF(OR($F6="a",$F6="A"),$F6,IF(AND('Encodage réponses Es'!$BV4="!",'Encodage réponses Es'!BB4=""),"!",IF('Encodage réponses Es'!BB4="","",'Encodage réponses Es'!BB4)))</f>
        <v/>
      </c>
      <c r="BU6" s="208" t="str">
        <f>IF(OR($F6="a",$F6="A"),$F6,IF(AND('Encodage réponses Es'!$BV4="!",'Encodage réponses Es'!BH4=""),"!",IF('Encodage réponses Es'!BH4="","",'Encodage réponses Es'!BH4)))</f>
        <v/>
      </c>
      <c r="BV6" s="208" t="str">
        <f>IF(OR($F6="a",$F6="A"),$F6,IF(AND('Encodage réponses Es'!$BV4="!",'Encodage réponses Es'!BI4=""),"!",IF('Encodage réponses Es'!BI4="","",'Encodage réponses Es'!BI4)))</f>
        <v/>
      </c>
      <c r="BW6" s="207" t="str">
        <f>IF(OR($F6="a",$F6="A"),$F6,IF(AND('Encodage réponses Es'!$BV4="!",'Encodage réponses Es'!BO4=""),"!",IF('Encodage réponses Es'!BO4="","",'Encodage réponses Es'!BO4)))</f>
        <v/>
      </c>
      <c r="BX6" s="208" t="str">
        <f>IF(OR($F6="a",$F6="A"),$F6,IF(AND('Encodage réponses Es'!$BV4="!",'Encodage réponses Es'!BP4=""),"!",IF('Encodage réponses Es'!BP4="","",'Encodage réponses Es'!BP4)))</f>
        <v/>
      </c>
      <c r="BY6" s="208" t="str">
        <f>IF(OR($F6="a",$F6="A"),$F6,IF(AND('Encodage réponses Es'!$BV4="!",'Encodage réponses Es'!BT4=""),"!",IF('Encodage réponses Es'!BT4="","",'Encodage réponses Es'!BT4)))</f>
        <v/>
      </c>
      <c r="BZ6" s="212" t="str">
        <f>IF(OR($F6="a",$F6="A"),$F6,IF(AND('Encodage réponses Es'!$BV4="!",'Encodage réponses Es'!BU4=""),"!",IF('Encodage réponses Es'!BU4="","",'Encodage réponses Es'!BU4)))</f>
        <v/>
      </c>
      <c r="CA6" s="132" t="str">
        <f t="shared" ref="CA6:CA39" si="18">IF(COUNTIF(BS6:BZ6,"a")&gt;0,"absent(e)",IF(COUNTIF(BS6:BZ6,"!")&gt;0,"incomplet",IF(COUNTIF(BS6:BZ6,"")&gt;0,"",COUNTIF(BS6:BZ6,1)+COUNTIF(BS6:BZ6,8)/2)))</f>
        <v/>
      </c>
      <c r="CB6" s="103" t="str">
        <f t="shared" ref="CB6:CB39" si="19">IF(CA6="absent(e)","absent(e)",IF(CA6="","",IF(CA6="incomplet","incomplet",ROUND((CA6/8),2))))</f>
        <v/>
      </c>
      <c r="CC6" s="138" t="str">
        <f>IF(OR($F6="a",$F6="A"),$F6,IF(AND('Encodage réponses Es'!$BV4="!",'Encodage réponses Es'!S4=""),"!",IF('Encodage réponses Es'!S4="","",'Encodage réponses Es'!S4)))</f>
        <v/>
      </c>
      <c r="CD6" s="108" t="str">
        <f>IF(OR($F6="a",$F6="A"),$F6,IF(AND('Encodage réponses Es'!$BV4="!",'Encodage réponses Es'!T4=""),"!",IF('Encodage réponses Es'!T4="","",'Encodage réponses Es'!T4)))</f>
        <v/>
      </c>
      <c r="CE6" s="108" t="str">
        <f>IF(OR($F6="a",$F6="A"),$F6,IF(AND('Encodage réponses Es'!$BV4="!",'Encodage réponses Es'!AL4=""),"!",IF('Encodage réponses Es'!AL4="","",'Encodage réponses Es'!AL4)))</f>
        <v/>
      </c>
      <c r="CF6" s="302" t="str">
        <f>IF(OR($F6="a",$F6="A"),$F6,IF(AND('Encodage réponses Es'!$BV4="!",'Encodage réponses Es'!AM4=""),"!",IF('Encodage réponses Es'!AM4="","",'Encodage réponses Es'!AM4)))</f>
        <v/>
      </c>
      <c r="CG6" s="339" t="str">
        <f t="shared" ref="CG6:CG39" si="20">IF(COUNTIF(CC6:CF6,"a")&gt;0,"absent(e)",IF(COUNTIF(CC6:CF6,"!")&gt;0,"incomplet",IF(COUNTIF(CC6:CF6,"")&gt;0,"",COUNTIF(CC6:CF6,1)+COUNTIF(CC6:CF6,8)/2)))</f>
        <v/>
      </c>
      <c r="CH6" s="103" t="str">
        <f t="shared" ref="CH6:CH39" si="21">IF(CG6="absent(e)","absent(e)",IF(CG6="","",IF(CG6="incomplet","incomplet",ROUND((CG6/4),2))))</f>
        <v/>
      </c>
      <c r="CI6" s="139" t="str">
        <f>IF(OR($F6="a",$F6="A"),$F6,IF(AND('Encodage réponses Es'!$BV4="!",'Encodage réponses Es'!AQ4=""),"!",IF('Encodage réponses Es'!AQ4="","",'Encodage réponses Es'!AQ4)))</f>
        <v/>
      </c>
      <c r="CJ6" s="139" t="str">
        <f>IF(OR($F6="a",$F6="A"),$F6,IF(AND('Encodage réponses Es'!$BV4="!",'Encodage réponses Es'!AR4=""),"!",IF('Encodage réponses Es'!AR4="","",'Encodage réponses Es'!AR4)))</f>
        <v/>
      </c>
      <c r="CK6" s="139" t="str">
        <f>IF(OR($F6="a",$F6="A"),$F6,IF(AND('Encodage réponses Es'!$BV4="!",'Encodage réponses Es'!AS4=""),"!",IF('Encodage réponses Es'!AS4="","",'Encodage réponses Es'!AS4)))</f>
        <v/>
      </c>
      <c r="CL6" s="139" t="str">
        <f>IF(OR($F6="a",$F6="A"),$F6,IF(AND('Encodage réponses Es'!$BV4="!",'Encodage réponses Es'!BL4=""),"!",IF('Encodage réponses Es'!BL4="","",'Encodage réponses Es'!BL4)))</f>
        <v/>
      </c>
      <c r="CM6" s="139" t="str">
        <f>IF(OR($F6="a",$F6="A"),$F6,IF(AND('Encodage réponses Es'!$BV4="!",'Encodage réponses Es'!BM4=""),"!",IF('Encodage réponses Es'!BM4="","",'Encodage réponses Es'!BM4)))</f>
        <v/>
      </c>
      <c r="CN6" s="138" t="str">
        <f>IF(OR($F6="a",$F6="A"),$F6,IF(AND('Encodage réponses Es'!$BV4="!",'Encodage réponses Es'!BN4=""),"!",IF('Encodage réponses Es'!BN4="","",'Encodage réponses Es'!BN4)))</f>
        <v/>
      </c>
      <c r="CO6" s="108" t="str">
        <f>IF(OR($F6="a",$F6="A"),$F6,IF(AND('Encodage réponses Es'!$BV4="!",'Encodage réponses Es'!BQ4=""),"!",IF('Encodage réponses Es'!BQ4="","",'Encodage réponses Es'!BQ4)))</f>
        <v/>
      </c>
      <c r="CP6" s="108" t="str">
        <f>IF(OR($F6="a",$F6="A"),$F6,IF(AND('Encodage réponses Es'!$BV4="!",'Encodage réponses Es'!BR4=""),"!",IF('Encodage réponses Es'!BR4="","",'Encodage réponses Es'!BR4)))</f>
        <v/>
      </c>
      <c r="CQ6" s="302" t="str">
        <f>IF(OR($F6="a",$F6="A"),$F6,IF(AND('Encodage réponses Es'!$BV4="!",'Encodage réponses Es'!BS4=""),"!",IF('Encodage réponses Es'!BS4="","",'Encodage réponses Es'!BS4)))</f>
        <v/>
      </c>
      <c r="CR6" s="132" t="str">
        <f t="shared" ref="CR6:CR39" si="22">IF(COUNTIF(CI6:CQ6,"a")&gt;0,"absent(e)",IF(COUNTIF(CI6:CQ6,"!")&gt;0,"incomplet",IF(COUNTIF(CI6:CQ6,"")&gt;0,"",COUNTIF(CI6:CQ6,1)+COUNTIF(CI6:CQ6,8)/2)))</f>
        <v/>
      </c>
      <c r="CS6" s="103" t="str">
        <f t="shared" ref="CS6:CS39" si="23">IF(CR6="absent(e)","absent(e)",IF(CR6="","",IF(CR6="incomplet","incomplet",ROUND((CR6/9),2))))</f>
        <v/>
      </c>
    </row>
    <row r="7" spans="1:97" ht="11.25" customHeight="1" x14ac:dyDescent="0.2">
      <c r="A7" s="556" t="s">
        <v>140</v>
      </c>
      <c r="B7" s="557"/>
      <c r="C7" s="18">
        <v>3</v>
      </c>
      <c r="D7" s="399" t="str">
        <f>IF('Encodage réponses Es'!F5=0,"",'Encodage réponses Es'!F5)</f>
        <v/>
      </c>
      <c r="E7" s="400" t="str">
        <f>IF('Encodage réponses Es'!G5="","",'Encodage réponses Es'!G5)</f>
        <v/>
      </c>
      <c r="F7" s="398" t="str">
        <f>IF('Encodage réponses Es'!K5="","",'Encodage réponses Es'!K5)</f>
        <v/>
      </c>
      <c r="G7" s="66"/>
      <c r="H7" s="132" t="str">
        <f t="shared" si="0"/>
        <v/>
      </c>
      <c r="I7" s="103" t="str">
        <f t="shared" si="1"/>
        <v/>
      </c>
      <c r="J7" s="134"/>
      <c r="K7" s="132" t="str">
        <f t="shared" si="2"/>
        <v/>
      </c>
      <c r="L7" s="103" t="str">
        <f t="shared" si="3"/>
        <v/>
      </c>
      <c r="M7" s="134"/>
      <c r="N7" s="132" t="str">
        <f t="shared" si="4"/>
        <v/>
      </c>
      <c r="O7" s="103" t="str">
        <f t="shared" si="5"/>
        <v/>
      </c>
      <c r="P7" s="134"/>
      <c r="Q7" s="132" t="str">
        <f t="shared" si="6"/>
        <v/>
      </c>
      <c r="R7" s="103" t="str">
        <f t="shared" si="7"/>
        <v/>
      </c>
      <c r="S7" s="132" t="str">
        <f t="shared" si="8"/>
        <v/>
      </c>
      <c r="T7" s="103" t="str">
        <f t="shared" si="9"/>
        <v/>
      </c>
      <c r="U7" s="132" t="str">
        <f t="shared" si="10"/>
        <v/>
      </c>
      <c r="V7" s="103" t="str">
        <f t="shared" si="11"/>
        <v/>
      </c>
      <c r="W7" s="135"/>
      <c r="X7" s="200" t="str">
        <f>IF(OR($F7="a",$F7="A"),$F7,IF(AND('Encodage réponses Es'!$BV5="!",'Encodage réponses Es'!L5=""),"!",IF('Encodage réponses Es'!L5="","",'Encodage réponses Es'!L5)))</f>
        <v/>
      </c>
      <c r="Y7" s="139" t="str">
        <f>IF(OR($F7="a",$F7="A"),$F7,IF(AND('Encodage réponses Es'!$BV5="!",'Encodage réponses Es'!M5=""),"!",IF('Encodage réponses Es'!M5="","",'Encodage réponses Es'!M5)))</f>
        <v/>
      </c>
      <c r="Z7" s="138" t="str">
        <f>IF(OR($F7="a",$F7="A"),$F7,IF(AND('Encodage réponses Es'!$BV5="!",'Encodage réponses Es'!N5=""),"!",IF('Encodage réponses Es'!N5="","",'Encodage réponses Es'!N5)))</f>
        <v/>
      </c>
      <c r="AA7" s="139" t="str">
        <f>IF(OR($F7="a",$F7="A"),$F7,IF(AND('Encodage réponses Es'!$BV5="!",'Encodage réponses Es'!O5=""),"!",IF('Encodage réponses Es'!O5="","",'Encodage réponses Es'!O5)))</f>
        <v/>
      </c>
      <c r="AB7" s="138" t="str">
        <f>IF(OR($F7="a",$F7="A"),$F7,IF(AND('Encodage réponses Es'!$BV5="!",'Encodage réponses Es'!P5=""),"!",IF('Encodage réponses Es'!P5="","",'Encodage réponses Es'!P5)))</f>
        <v/>
      </c>
      <c r="AC7" s="288" t="str">
        <f>IF(OR($F7="a",$F7="A"),$F7,IF(AND('Encodage réponses Es'!$BV5="!",'Encodage réponses Es'!AA5=""),"!",IF('Encodage réponses Es'!AA5="","",'Encodage réponses Es'!AA5)))</f>
        <v/>
      </c>
      <c r="AD7" s="293" t="str">
        <f t="shared" si="12"/>
        <v/>
      </c>
      <c r="AE7" s="103" t="str">
        <f t="shared" si="13"/>
        <v/>
      </c>
      <c r="AF7" s="200" t="str">
        <f>IF(OR($F7="a",$F7="A"),$F7,IF(AND('Encodage réponses Es'!$BV5="!",'Encodage réponses Es'!AU5=""),"!",IF('Encodage réponses Es'!AU5="","",'Encodage réponses Es'!AU5)))</f>
        <v/>
      </c>
      <c r="AG7" s="139" t="str">
        <f>IF(OR($F7="a",$F7="A"),$F7,IF(AND('Encodage réponses Es'!$BV5="!",'Encodage réponses Es'!AV5=""),"!",IF('Encodage réponses Es'!AV5="","",'Encodage réponses Es'!AV5)))</f>
        <v/>
      </c>
      <c r="AH7" s="138" t="str">
        <f>IF(OR($F7="a",$F7="A"),$F7,IF(AND('Encodage réponses Es'!$BV5="!",'Encodage réponses Es'!AW5=""),"!",IF('Encodage réponses Es'!AW5="","",'Encodage réponses Es'!AW5)))</f>
        <v/>
      </c>
      <c r="AI7" s="139" t="str">
        <f>IF(OR($F7="a",$F7="A"),$F7,IF(AND('Encodage réponses Es'!$BV5="!",'Encodage réponses Es'!AX5=""),"!",IF('Encodage réponses Es'!AX5="","",'Encodage réponses Es'!AX5)))</f>
        <v/>
      </c>
      <c r="AJ7" s="138" t="str">
        <f>IF(OR($F7="a",$F7="A"),$F7,IF(AND('Encodage réponses Es'!$BV5="!",'Encodage réponses Es'!AY5=""),"!",IF('Encodage réponses Es'!AY5="","",'Encodage réponses Es'!AY5)))</f>
        <v/>
      </c>
      <c r="AK7" s="139" t="str">
        <f>IF(OR($F7="a",$F7="A"),$F7,IF(AND('Encodage réponses Es'!$BV5="!",'Encodage réponses Es'!AZ5=""),"!",IF('Encodage réponses Es'!AZ5="","",'Encodage réponses Es'!AZ5)))</f>
        <v/>
      </c>
      <c r="AL7" s="138" t="str">
        <f>IF(OR($F7="a",$F7="A"),$F7,IF(AND('Encodage réponses Es'!$BV5="!",'Encodage réponses Es'!BA5=""),"!",IF('Encodage réponses Es'!BA5="","",'Encodage réponses Es'!BA5)))</f>
        <v/>
      </c>
      <c r="AM7" s="139" t="str">
        <f>IF(OR($F7="a",$F7="A"),$F7,IF(AND('Encodage réponses Es'!$BV5="!",'Encodage réponses Es'!BC5=""),"!",IF('Encodage réponses Es'!BC5="","",'Encodage réponses Es'!BC5)))</f>
        <v/>
      </c>
      <c r="AN7" s="138" t="str">
        <f>IF(OR($F7="a",$F7="A"),$F7,IF(AND('Encodage réponses Es'!$BV5="!",'Encodage réponses Es'!BD5=""),"!",IF('Encodage réponses Es'!BD5="","",'Encodage réponses Es'!BD5)))</f>
        <v/>
      </c>
      <c r="AO7" s="139" t="str">
        <f>IF(OR($F7="a",$F7="A"),$F7,IF(AND('Encodage réponses Es'!$BV5="!",'Encodage réponses Es'!BE5=""),"!",IF('Encodage réponses Es'!BE5="","",'Encodage réponses Es'!BE5)))</f>
        <v/>
      </c>
      <c r="AP7" s="138" t="str">
        <f>IF(OR($F7="a",$F7="A"),$F7,IF(AND('Encodage réponses Es'!$BV5="!",'Encodage réponses Es'!BF5=""),"!",IF('Encodage réponses Es'!BF5="","",'Encodage réponses Es'!BF5)))</f>
        <v/>
      </c>
      <c r="AQ7" s="139" t="str">
        <f>IF(OR($F7="a",$F7="A"),$F7,IF(AND('Encodage réponses Es'!$BV5="!",'Encodage réponses Es'!BG5=""),"!",IF('Encodage réponses Es'!BG5="","",'Encodage réponses Es'!BG5)))</f>
        <v/>
      </c>
      <c r="AR7" s="138" t="str">
        <f>IF(OR($F7="a",$F7="A"),$F7,IF(AND('Encodage réponses Es'!$BV5="!",'Encodage réponses Es'!BJ5=""),"!",IF('Encodage réponses Es'!BJ5="","",'Encodage réponses Es'!BJ5)))</f>
        <v/>
      </c>
      <c r="AS7" s="288" t="str">
        <f>IF(OR($F7="a",$F7="A"),$F7,IF(AND('Encodage réponses Es'!$BV5="!",'Encodage réponses Es'!BK5=""),"!",IF('Encodage réponses Es'!BK5="","",'Encodage réponses Es'!BK5)))</f>
        <v/>
      </c>
      <c r="AT7" s="132" t="str">
        <f t="shared" si="14"/>
        <v/>
      </c>
      <c r="AU7" s="103" t="str">
        <f t="shared" si="15"/>
        <v/>
      </c>
      <c r="AV7" s="210" t="str">
        <f>IF(OR(F7="a",F7="A"),F7,IF(AND('Encodage réponses Es'!$BV5="!",'Encodage réponses Es'!Q5=""),"!",IF('Encodage réponses Es'!Q5="","",'Encodage réponses Es'!Q5)))</f>
        <v/>
      </c>
      <c r="AW7" s="207" t="str">
        <f>IF(OR(G7="a",G7="A"),G7,IF(AND('Encodage réponses Es'!$BV5="!",'Encodage réponses Es'!R5=""),"!",IF('Encodage réponses Es'!R5="","",'Encodage réponses Es'!R5)))</f>
        <v/>
      </c>
      <c r="AX7" s="143" t="str">
        <f>IF(OR($F7="a",$F7="A"),$F7,IF(AND('Encodage réponses Es'!$BV5="!",'Encodage réponses Es'!U5=""),"!",IF('Encodage réponses Es'!U5="","",'Encodage réponses Es'!U5)))</f>
        <v/>
      </c>
      <c r="AY7" s="143" t="str">
        <f>IF(OR($F7="a",$F7="A"),$F7,IF(AND('Encodage réponses Es'!$BV5="!",'Encodage réponses Es'!V5=""),"!",IF('Encodage réponses Es'!V5="","",'Encodage réponses Es'!V5)))</f>
        <v/>
      </c>
      <c r="AZ7" s="143" t="str">
        <f>IF(OR($F7="a",$F7="A"),$F7,IF(AND('Encodage réponses Es'!$BV5="!",'Encodage réponses Es'!W5=""),"!",IF('Encodage réponses Es'!W5="","",'Encodage réponses Es'!W5)))</f>
        <v/>
      </c>
      <c r="BA7" s="143" t="str">
        <f>IF(OR($F7="a",$F7="A"),$F7,IF(AND('Encodage réponses Es'!$BV5="!",'Encodage réponses Es'!X5=""),"!",IF('Encodage réponses Es'!X5="","",'Encodage réponses Es'!X5)))</f>
        <v/>
      </c>
      <c r="BB7" s="143" t="str">
        <f>IF(OR($F7="a",$F7="A"),$F7,IF(AND('Encodage réponses Es'!$BV5="!",'Encodage réponses Es'!Y5=""),"!",IF('Encodage réponses Es'!Y5="","",'Encodage réponses Es'!Y5)))</f>
        <v/>
      </c>
      <c r="BC7" s="143" t="str">
        <f>IF(OR($F7="a",$F7="A"),$F7,IF(AND('Encodage réponses Es'!$BV5="!",'Encodage réponses Es'!Z5=""),"!",IF('Encodage réponses Es'!Z5="","",'Encodage réponses Es'!Z5)))</f>
        <v/>
      </c>
      <c r="BD7" s="143" t="str">
        <f>IF(OR($F7="a",$F7="A"),$F7,IF(AND('Encodage réponses Es'!$BV5="!",'Encodage réponses Es'!AB5=""),"!",IF('Encodage réponses Es'!AB5="","",'Encodage réponses Es'!AB5)))</f>
        <v/>
      </c>
      <c r="BE7" s="143" t="str">
        <f>IF(OR($F7="a",$F7="A"),$F7,IF(AND('Encodage réponses Es'!$BV5="!",'Encodage réponses Es'!AC5=""),"!",IF('Encodage réponses Es'!AC5="","",'Encodage réponses Es'!AC5)))</f>
        <v/>
      </c>
      <c r="BF7" s="143" t="str">
        <f>IF(OR($F7="a",$F7="A"),$F7,IF(AND('Encodage réponses Es'!$BV5="!",'Encodage réponses Es'!AD5=""),"!",IF('Encodage réponses Es'!AD5="","",'Encodage réponses Es'!AD5)))</f>
        <v/>
      </c>
      <c r="BG7" s="143" t="str">
        <f>IF(OR($F7="a",$F7="A"),$F7,IF(AND('Encodage réponses Es'!$BV5="!",'Encodage réponses Es'!AE5=""),"!",IF('Encodage réponses Es'!AE5="","",'Encodage réponses Es'!AE5)))</f>
        <v/>
      </c>
      <c r="BH7" s="143" t="str">
        <f>IF(OR($F7="a",$F7="A"),$F7,IF(AND('Encodage réponses Es'!$BV5="!",'Encodage réponses Es'!AF5=""),"!",IF('Encodage réponses Es'!AF5="","",'Encodage réponses Es'!AF5)))</f>
        <v/>
      </c>
      <c r="BI7" s="143" t="str">
        <f>IF(OR($F7="a",$F7="A"),$F7,IF(AND('Encodage réponses Es'!$BV5="!",'Encodage réponses Es'!AG5=""),"!",IF('Encodage réponses Es'!AG5="","",'Encodage réponses Es'!AG5)))</f>
        <v/>
      </c>
      <c r="BJ7" s="143" t="str">
        <f>IF(OR($F7="a",$F7="A"),$F7,IF(AND('Encodage réponses Es'!$BV5="!",'Encodage réponses Es'!AH5=""),"!",IF('Encodage réponses Es'!AH5="","",'Encodage réponses Es'!AH5)))</f>
        <v/>
      </c>
      <c r="BK7" s="143" t="str">
        <f>IF(OR($F7="a",$F7="A"),$F7,IF(AND('Encodage réponses Es'!$BV5="!",'Encodage réponses Es'!AI5=""),"!",IF('Encodage réponses Es'!AI5="","",'Encodage réponses Es'!AI5)))</f>
        <v/>
      </c>
      <c r="BL7" s="143" t="str">
        <f>IF(OR($F7="a",$F7="A"),$F7,IF(AND('Encodage réponses Es'!$BV5="!",'Encodage réponses Es'!AJ5=""),"!",IF('Encodage réponses Es'!AJ5="","",'Encodage réponses Es'!AJ5)))</f>
        <v/>
      </c>
      <c r="BM7" s="143" t="str">
        <f>IF(OR($F7="a",$F7="A"),$F7,IF(AND('Encodage réponses Es'!$BV5="!",'Encodage réponses Es'!AK5=""),"!",IF('Encodage réponses Es'!AK5="","",'Encodage réponses Es'!AK5)))</f>
        <v/>
      </c>
      <c r="BN7" s="143" t="str">
        <f>IF(OR($F7="a",$F7="A"),$F7,IF(AND('Encodage réponses Es'!$BV5="!",'Encodage réponses Es'!AN5=""),"!",IF('Encodage réponses Es'!AN5="","",'Encodage réponses Es'!AN5)))</f>
        <v/>
      </c>
      <c r="BO7" s="143" t="str">
        <f>IF(OR($F7="a",$F7="A"),$F7,IF(AND('Encodage réponses Es'!$BV5="!",'Encodage réponses Es'!AO5=""),"!",IF('Encodage réponses Es'!AO5="","",'Encodage réponses Es'!AO5)))</f>
        <v/>
      </c>
      <c r="BP7" s="339" t="str">
        <f>IF(OR($F7="a",$F7="A"),$F7,IF(AND('Encodage réponses Es'!$BV5="!",'Encodage réponses Es'!AP5=""),"!",IF('Encodage réponses Es'!AP5="","",'Encodage réponses Es'!AP5)))</f>
        <v/>
      </c>
      <c r="BQ7" s="132" t="str">
        <f t="shared" si="16"/>
        <v/>
      </c>
      <c r="BR7" s="103" t="str">
        <f t="shared" si="17"/>
        <v/>
      </c>
      <c r="BS7" s="207" t="str">
        <f>IF(OR($F7="a",$F7="A"),$F7,IF(AND('Encodage réponses Es'!$BV5="!",'Encodage réponses Es'!AT5=""),"!",IF('Encodage réponses Es'!AT5="","",'Encodage réponses Es'!AT5)))</f>
        <v/>
      </c>
      <c r="BT7" s="208" t="str">
        <f>IF(OR($F7="a",$F7="A"),$F7,IF(AND('Encodage réponses Es'!$BV5="!",'Encodage réponses Es'!BB5=""),"!",IF('Encodage réponses Es'!BB5="","",'Encodage réponses Es'!BB5)))</f>
        <v/>
      </c>
      <c r="BU7" s="208" t="str">
        <f>IF(OR($F7="a",$F7="A"),$F7,IF(AND('Encodage réponses Es'!$BV5="!",'Encodage réponses Es'!BH5=""),"!",IF('Encodage réponses Es'!BH5="","",'Encodage réponses Es'!BH5)))</f>
        <v/>
      </c>
      <c r="BV7" s="285" t="str">
        <f>IF(OR($F7="a",$F7="A"),$F7,IF(AND('Encodage réponses Es'!$BV5="!",'Encodage réponses Es'!BI5=""),"!",IF('Encodage réponses Es'!BI5="","",'Encodage réponses Es'!BI5)))</f>
        <v/>
      </c>
      <c r="BW7" s="207" t="str">
        <f>IF(OR($F7="a",$F7="A"),$F7,IF(AND('Encodage réponses Es'!$BV5="!",'Encodage réponses Es'!BO5=""),"!",IF('Encodage réponses Es'!BO5="","",'Encodage réponses Es'!BO5)))</f>
        <v/>
      </c>
      <c r="BX7" s="208" t="str">
        <f>IF(OR($F7="a",$F7="A"),$F7,IF(AND('Encodage réponses Es'!$BV5="!",'Encodage réponses Es'!BP5=""),"!",IF('Encodage réponses Es'!BP5="","",'Encodage réponses Es'!BP5)))</f>
        <v/>
      </c>
      <c r="BY7" s="208" t="str">
        <f>IF(OR($F7="a",$F7="A"),$F7,IF(AND('Encodage réponses Es'!$BV5="!",'Encodage réponses Es'!BT5=""),"!",IF('Encodage réponses Es'!BT5="","",'Encodage réponses Es'!BT5)))</f>
        <v/>
      </c>
      <c r="BZ7" s="212" t="str">
        <f>IF(OR($F7="a",$F7="A"),$F7,IF(AND('Encodage réponses Es'!$BV5="!",'Encodage réponses Es'!BU5=""),"!",IF('Encodage réponses Es'!BU5="","",'Encodage réponses Es'!BU5)))</f>
        <v/>
      </c>
      <c r="CA7" s="132" t="str">
        <f t="shared" si="18"/>
        <v/>
      </c>
      <c r="CB7" s="103" t="str">
        <f t="shared" si="19"/>
        <v/>
      </c>
      <c r="CC7" s="138" t="str">
        <f>IF(OR($F7="a",$F7="A"),$F7,IF(AND('Encodage réponses Es'!$BV5="!",'Encodage réponses Es'!S5=""),"!",IF('Encodage réponses Es'!S5="","",'Encodage réponses Es'!S5)))</f>
        <v/>
      </c>
      <c r="CD7" s="108" t="str">
        <f>IF(OR($F7="a",$F7="A"),$F7,IF(AND('Encodage réponses Es'!$BV5="!",'Encodage réponses Es'!T5=""),"!",IF('Encodage réponses Es'!T5="","",'Encodage réponses Es'!T5)))</f>
        <v/>
      </c>
      <c r="CE7" s="108" t="str">
        <f>IF(OR($F7="a",$F7="A"),$F7,IF(AND('Encodage réponses Es'!$BV5="!",'Encodage réponses Es'!AL5=""),"!",IF('Encodage réponses Es'!AL5="","",'Encodage réponses Es'!AL5)))</f>
        <v/>
      </c>
      <c r="CF7" s="302" t="str">
        <f>IF(OR($F7="a",$F7="A"),$F7,IF(AND('Encodage réponses Es'!$BV5="!",'Encodage réponses Es'!AM5=""),"!",IF('Encodage réponses Es'!AM5="","",'Encodage réponses Es'!AM5)))</f>
        <v/>
      </c>
      <c r="CG7" s="339" t="str">
        <f t="shared" si="20"/>
        <v/>
      </c>
      <c r="CH7" s="103" t="str">
        <f t="shared" si="21"/>
        <v/>
      </c>
      <c r="CI7" s="139" t="str">
        <f>IF(OR($F7="a",$F7="A"),$F7,IF(AND('Encodage réponses Es'!$BV5="!",'Encodage réponses Es'!AQ5=""),"!",IF('Encodage réponses Es'!AQ5="","",'Encodage réponses Es'!AQ5)))</f>
        <v/>
      </c>
      <c r="CJ7" s="139" t="str">
        <f>IF(OR($F7="a",$F7="A"),$F7,IF(AND('Encodage réponses Es'!$BV5="!",'Encodage réponses Es'!AR5=""),"!",IF('Encodage réponses Es'!AR5="","",'Encodage réponses Es'!AR5)))</f>
        <v/>
      </c>
      <c r="CK7" s="139" t="str">
        <f>IF(OR($F7="a",$F7="A"),$F7,IF(AND('Encodage réponses Es'!$BV5="!",'Encodage réponses Es'!AS5=""),"!",IF('Encodage réponses Es'!AS5="","",'Encodage réponses Es'!AS5)))</f>
        <v/>
      </c>
      <c r="CL7" s="139" t="str">
        <f>IF(OR($F7="a",$F7="A"),$F7,IF(AND('Encodage réponses Es'!$BV5="!",'Encodage réponses Es'!BL5=""),"!",IF('Encodage réponses Es'!BL5="","",'Encodage réponses Es'!BL5)))</f>
        <v/>
      </c>
      <c r="CM7" s="108" t="str">
        <f>IF(OR($F7="a",$F7="A"),$F7,IF(AND('Encodage réponses Es'!$BV5="!",'Encodage réponses Es'!BM5=""),"!",IF('Encodage réponses Es'!BM5="","",'Encodage réponses Es'!BM5)))</f>
        <v/>
      </c>
      <c r="CN7" s="138" t="str">
        <f>IF(OR($F7="a",$F7="A"),$F7,IF(AND('Encodage réponses Es'!$BV5="!",'Encodage réponses Es'!BN5=""),"!",IF('Encodage réponses Es'!BN5="","",'Encodage réponses Es'!BN5)))</f>
        <v/>
      </c>
      <c r="CO7" s="108" t="str">
        <f>IF(OR($F7="a",$F7="A"),$F7,IF(AND('Encodage réponses Es'!$BV5="!",'Encodage réponses Es'!BQ5=""),"!",IF('Encodage réponses Es'!BQ5="","",'Encodage réponses Es'!BQ5)))</f>
        <v/>
      </c>
      <c r="CP7" s="108" t="str">
        <f>IF(OR($F7="a",$F7="A"),$F7,IF(AND('Encodage réponses Es'!$BV5="!",'Encodage réponses Es'!BR5=""),"!",IF('Encodage réponses Es'!BR5="","",'Encodage réponses Es'!BR5)))</f>
        <v/>
      </c>
      <c r="CQ7" s="302" t="str">
        <f>IF(OR($F7="a",$F7="A"),$F7,IF(AND('Encodage réponses Es'!$BV5="!",'Encodage réponses Es'!BS5=""),"!",IF('Encodage réponses Es'!BS5="","",'Encodage réponses Es'!BS5)))</f>
        <v/>
      </c>
      <c r="CR7" s="132" t="str">
        <f t="shared" si="22"/>
        <v/>
      </c>
      <c r="CS7" s="103" t="str">
        <f t="shared" si="23"/>
        <v/>
      </c>
    </row>
    <row r="8" spans="1:97" ht="11.25" customHeight="1" x14ac:dyDescent="0.2">
      <c r="A8" s="556"/>
      <c r="B8" s="557"/>
      <c r="C8" s="18">
        <v>4</v>
      </c>
      <c r="D8" s="399" t="str">
        <f>IF('Encodage réponses Es'!F6=0,"",'Encodage réponses Es'!F6)</f>
        <v/>
      </c>
      <c r="E8" s="400" t="str">
        <f>IF('Encodage réponses Es'!G6="","",'Encodage réponses Es'!G6)</f>
        <v/>
      </c>
      <c r="F8" s="398" t="str">
        <f>IF('Encodage réponses Es'!K6="","",'Encodage réponses Es'!K6)</f>
        <v/>
      </c>
      <c r="G8" s="66"/>
      <c r="H8" s="132" t="str">
        <f t="shared" si="0"/>
        <v/>
      </c>
      <c r="I8" s="103" t="str">
        <f t="shared" si="1"/>
        <v/>
      </c>
      <c r="J8" s="134"/>
      <c r="K8" s="132" t="str">
        <f t="shared" si="2"/>
        <v/>
      </c>
      <c r="L8" s="103" t="str">
        <f t="shared" si="3"/>
        <v/>
      </c>
      <c r="M8" s="134"/>
      <c r="N8" s="132" t="str">
        <f t="shared" si="4"/>
        <v/>
      </c>
      <c r="O8" s="103" t="str">
        <f t="shared" si="5"/>
        <v/>
      </c>
      <c r="P8" s="134"/>
      <c r="Q8" s="132" t="str">
        <f t="shared" si="6"/>
        <v/>
      </c>
      <c r="R8" s="103" t="str">
        <f t="shared" si="7"/>
        <v/>
      </c>
      <c r="S8" s="132" t="str">
        <f t="shared" si="8"/>
        <v/>
      </c>
      <c r="T8" s="103" t="str">
        <f t="shared" si="9"/>
        <v/>
      </c>
      <c r="U8" s="132" t="str">
        <f t="shared" si="10"/>
        <v/>
      </c>
      <c r="V8" s="103" t="str">
        <f t="shared" si="11"/>
        <v/>
      </c>
      <c r="W8" s="135"/>
      <c r="X8" s="200" t="str">
        <f>IF(OR($F8="a",$F8="A"),$F8,IF(AND('Encodage réponses Es'!$BV6="!",'Encodage réponses Es'!L6=""),"!",IF('Encodage réponses Es'!L6="","",'Encodage réponses Es'!L6)))</f>
        <v/>
      </c>
      <c r="Y8" s="139" t="str">
        <f>IF(OR($F8="a",$F8="A"),$F8,IF(AND('Encodage réponses Es'!$BV6="!",'Encodage réponses Es'!M6=""),"!",IF('Encodage réponses Es'!M6="","",'Encodage réponses Es'!M6)))</f>
        <v/>
      </c>
      <c r="Z8" s="138" t="str">
        <f>IF(OR($F8="a",$F8="A"),$F8,IF(AND('Encodage réponses Es'!$BV6="!",'Encodage réponses Es'!N6=""),"!",IF('Encodage réponses Es'!N6="","",'Encodage réponses Es'!N6)))</f>
        <v/>
      </c>
      <c r="AA8" s="139" t="str">
        <f>IF(OR($F8="a",$F8="A"),$F8,IF(AND('Encodage réponses Es'!$BV6="!",'Encodage réponses Es'!O6=""),"!",IF('Encodage réponses Es'!O6="","",'Encodage réponses Es'!O6)))</f>
        <v/>
      </c>
      <c r="AB8" s="138" t="str">
        <f>IF(OR($F8="a",$F8="A"),$F8,IF(AND('Encodage réponses Es'!$BV6="!",'Encodage réponses Es'!P6=""),"!",IF('Encodage réponses Es'!P6="","",'Encodage réponses Es'!P6)))</f>
        <v/>
      </c>
      <c r="AC8" s="288" t="str">
        <f>IF(OR($F8="a",$F8="A"),$F8,IF(AND('Encodage réponses Es'!$BV6="!",'Encodage réponses Es'!AA6=""),"!",IF('Encodage réponses Es'!AA6="","",'Encodage réponses Es'!AA6)))</f>
        <v/>
      </c>
      <c r="AD8" s="132" t="str">
        <f t="shared" si="12"/>
        <v/>
      </c>
      <c r="AE8" s="103" t="str">
        <f t="shared" si="13"/>
        <v/>
      </c>
      <c r="AF8" s="200" t="str">
        <f>IF(OR($F8="a",$F8="A"),$F8,IF(AND('Encodage réponses Es'!$BV6="!",'Encodage réponses Es'!AU6=""),"!",IF('Encodage réponses Es'!AU6="","",'Encodage réponses Es'!AU6)))</f>
        <v/>
      </c>
      <c r="AG8" s="139" t="str">
        <f>IF(OR($F8="a",$F8="A"),$F8,IF(AND('Encodage réponses Es'!$BV6="!",'Encodage réponses Es'!AV6=""),"!",IF('Encodage réponses Es'!AV6="","",'Encodage réponses Es'!AV6)))</f>
        <v/>
      </c>
      <c r="AH8" s="138" t="str">
        <f>IF(OR($F8="a",$F8="A"),$F8,IF(AND('Encodage réponses Es'!$BV6="!",'Encodage réponses Es'!AW6=""),"!",IF('Encodage réponses Es'!AW6="","",'Encodage réponses Es'!AW6)))</f>
        <v/>
      </c>
      <c r="AI8" s="139" t="str">
        <f>IF(OR($F8="a",$F8="A"),$F8,IF(AND('Encodage réponses Es'!$BV6="!",'Encodage réponses Es'!AX6=""),"!",IF('Encodage réponses Es'!AX6="","",'Encodage réponses Es'!AX6)))</f>
        <v/>
      </c>
      <c r="AJ8" s="138" t="str">
        <f>IF(OR($F8="a",$F8="A"),$F8,IF(AND('Encodage réponses Es'!$BV6="!",'Encodage réponses Es'!AY6=""),"!",IF('Encodage réponses Es'!AY6="","",'Encodage réponses Es'!AY6)))</f>
        <v/>
      </c>
      <c r="AK8" s="139" t="str">
        <f>IF(OR($F8="a",$F8="A"),$F8,IF(AND('Encodage réponses Es'!$BV6="!",'Encodage réponses Es'!AZ6=""),"!",IF('Encodage réponses Es'!AZ6="","",'Encodage réponses Es'!AZ6)))</f>
        <v/>
      </c>
      <c r="AL8" s="138" t="str">
        <f>IF(OR($F8="a",$F8="A"),$F8,IF(AND('Encodage réponses Es'!$BV6="!",'Encodage réponses Es'!BA6=""),"!",IF('Encodage réponses Es'!BA6="","",'Encodage réponses Es'!BA6)))</f>
        <v/>
      </c>
      <c r="AM8" s="139" t="str">
        <f>IF(OR($F8="a",$F8="A"),$F8,IF(AND('Encodage réponses Es'!$BV6="!",'Encodage réponses Es'!BC6=""),"!",IF('Encodage réponses Es'!BC6="","",'Encodage réponses Es'!BC6)))</f>
        <v/>
      </c>
      <c r="AN8" s="138" t="str">
        <f>IF(OR($F8="a",$F8="A"),$F8,IF(AND('Encodage réponses Es'!$BV6="!",'Encodage réponses Es'!BD6=""),"!",IF('Encodage réponses Es'!BD6="","",'Encodage réponses Es'!BD6)))</f>
        <v/>
      </c>
      <c r="AO8" s="139" t="str">
        <f>IF(OR($F8="a",$F8="A"),$F8,IF(AND('Encodage réponses Es'!$BV6="!",'Encodage réponses Es'!BE6=""),"!",IF('Encodage réponses Es'!BE6="","",'Encodage réponses Es'!BE6)))</f>
        <v/>
      </c>
      <c r="AP8" s="138" t="str">
        <f>IF(OR($F8="a",$F8="A"),$F8,IF(AND('Encodage réponses Es'!$BV6="!",'Encodage réponses Es'!BF6=""),"!",IF('Encodage réponses Es'!BF6="","",'Encodage réponses Es'!BF6)))</f>
        <v/>
      </c>
      <c r="AQ8" s="139" t="str">
        <f>IF(OR($F8="a",$F8="A"),$F8,IF(AND('Encodage réponses Es'!$BV6="!",'Encodage réponses Es'!BG6=""),"!",IF('Encodage réponses Es'!BG6="","",'Encodage réponses Es'!BG6)))</f>
        <v/>
      </c>
      <c r="AR8" s="138" t="str">
        <f>IF(OR($F8="a",$F8="A"),$F8,IF(AND('Encodage réponses Es'!$BV6="!",'Encodage réponses Es'!BJ6=""),"!",IF('Encodage réponses Es'!BJ6="","",'Encodage réponses Es'!BJ6)))</f>
        <v/>
      </c>
      <c r="AS8" s="288" t="str">
        <f>IF(OR($F8="a",$F8="A"),$F8,IF(AND('Encodage réponses Es'!$BV6="!",'Encodage réponses Es'!BK6=""),"!",IF('Encodage réponses Es'!BK6="","",'Encodage réponses Es'!BK6)))</f>
        <v/>
      </c>
      <c r="AT8" s="132" t="str">
        <f t="shared" si="14"/>
        <v/>
      </c>
      <c r="AU8" s="103" t="str">
        <f t="shared" si="15"/>
        <v/>
      </c>
      <c r="AV8" s="210" t="str">
        <f>IF(OR(F8="a",F8="A"),F8,IF(AND('Encodage réponses Es'!$BV6="!",'Encodage réponses Es'!Q6=""),"!",IF('Encodage réponses Es'!Q6="","",'Encodage réponses Es'!Q6)))</f>
        <v/>
      </c>
      <c r="AW8" s="207" t="str">
        <f>IF(OR(G8="a",G8="A"),G8,IF(AND('Encodage réponses Es'!$BV6="!",'Encodage réponses Es'!R6=""),"!",IF('Encodage réponses Es'!R6="","",'Encodage réponses Es'!R6)))</f>
        <v/>
      </c>
      <c r="AX8" s="143" t="str">
        <f>IF(OR($F8="a",$F8="A"),$F8,IF(AND('Encodage réponses Es'!$BV6="!",'Encodage réponses Es'!U6=""),"!",IF('Encodage réponses Es'!U6="","",'Encodage réponses Es'!U6)))</f>
        <v/>
      </c>
      <c r="AY8" s="143" t="str">
        <f>IF(OR($F8="a",$F8="A"),$F8,IF(AND('Encodage réponses Es'!$BV6="!",'Encodage réponses Es'!V6=""),"!",IF('Encodage réponses Es'!V6="","",'Encodage réponses Es'!V6)))</f>
        <v/>
      </c>
      <c r="AZ8" s="143" t="str">
        <f>IF(OR($F8="a",$F8="A"),$F8,IF(AND('Encodage réponses Es'!$BV6="!",'Encodage réponses Es'!W6=""),"!",IF('Encodage réponses Es'!W6="","",'Encodage réponses Es'!W6)))</f>
        <v/>
      </c>
      <c r="BA8" s="143" t="str">
        <f>IF(OR($F8="a",$F8="A"),$F8,IF(AND('Encodage réponses Es'!$BV6="!",'Encodage réponses Es'!X6=""),"!",IF('Encodage réponses Es'!X6="","",'Encodage réponses Es'!X6)))</f>
        <v/>
      </c>
      <c r="BB8" s="143" t="str">
        <f>IF(OR($F8="a",$F8="A"),$F8,IF(AND('Encodage réponses Es'!$BV6="!",'Encodage réponses Es'!Y6=""),"!",IF('Encodage réponses Es'!Y6="","",'Encodage réponses Es'!Y6)))</f>
        <v/>
      </c>
      <c r="BC8" s="143" t="str">
        <f>IF(OR($F8="a",$F8="A"),$F8,IF(AND('Encodage réponses Es'!$BV6="!",'Encodage réponses Es'!Z6=""),"!",IF('Encodage réponses Es'!Z6="","",'Encodage réponses Es'!Z6)))</f>
        <v/>
      </c>
      <c r="BD8" s="143" t="str">
        <f>IF(OR($F8="a",$F8="A"),$F8,IF(AND('Encodage réponses Es'!$BV6="!",'Encodage réponses Es'!AB6=""),"!",IF('Encodage réponses Es'!AB6="","",'Encodage réponses Es'!AB6)))</f>
        <v/>
      </c>
      <c r="BE8" s="143" t="str">
        <f>IF(OR($F8="a",$F8="A"),$F8,IF(AND('Encodage réponses Es'!$BV6="!",'Encodage réponses Es'!AC6=""),"!",IF('Encodage réponses Es'!AC6="","",'Encodage réponses Es'!AC6)))</f>
        <v/>
      </c>
      <c r="BF8" s="143" t="str">
        <f>IF(OR($F8="a",$F8="A"),$F8,IF(AND('Encodage réponses Es'!$BV6="!",'Encodage réponses Es'!AD6=""),"!",IF('Encodage réponses Es'!AD6="","",'Encodage réponses Es'!AD6)))</f>
        <v/>
      </c>
      <c r="BG8" s="143" t="str">
        <f>IF(OR($F8="a",$F8="A"),$F8,IF(AND('Encodage réponses Es'!$BV6="!",'Encodage réponses Es'!AE6=""),"!",IF('Encodage réponses Es'!AE6="","",'Encodage réponses Es'!AE6)))</f>
        <v/>
      </c>
      <c r="BH8" s="143" t="str">
        <f>IF(OR($F8="a",$F8="A"),$F8,IF(AND('Encodage réponses Es'!$BV6="!",'Encodage réponses Es'!AF6=""),"!",IF('Encodage réponses Es'!AF6="","",'Encodage réponses Es'!AF6)))</f>
        <v/>
      </c>
      <c r="BI8" s="143" t="str">
        <f>IF(OR($F8="a",$F8="A"),$F8,IF(AND('Encodage réponses Es'!$BV6="!",'Encodage réponses Es'!AG6=""),"!",IF('Encodage réponses Es'!AG6="","",'Encodage réponses Es'!AG6)))</f>
        <v/>
      </c>
      <c r="BJ8" s="143" t="str">
        <f>IF(OR($F8="a",$F8="A"),$F8,IF(AND('Encodage réponses Es'!$BV6="!",'Encodage réponses Es'!AH6=""),"!",IF('Encodage réponses Es'!AH6="","",'Encodage réponses Es'!AH6)))</f>
        <v/>
      </c>
      <c r="BK8" s="143" t="str">
        <f>IF(OR($F8="a",$F8="A"),$F8,IF(AND('Encodage réponses Es'!$BV6="!",'Encodage réponses Es'!AI6=""),"!",IF('Encodage réponses Es'!AI6="","",'Encodage réponses Es'!AI6)))</f>
        <v/>
      </c>
      <c r="BL8" s="143" t="str">
        <f>IF(OR($F8="a",$F8="A"),$F8,IF(AND('Encodage réponses Es'!$BV6="!",'Encodage réponses Es'!AJ6=""),"!",IF('Encodage réponses Es'!AJ6="","",'Encodage réponses Es'!AJ6)))</f>
        <v/>
      </c>
      <c r="BM8" s="143" t="str">
        <f>IF(OR($F8="a",$F8="A"),$F8,IF(AND('Encodage réponses Es'!$BV6="!",'Encodage réponses Es'!AK6=""),"!",IF('Encodage réponses Es'!AK6="","",'Encodage réponses Es'!AK6)))</f>
        <v/>
      </c>
      <c r="BN8" s="143" t="str">
        <f>IF(OR($F8="a",$F8="A"),$F8,IF(AND('Encodage réponses Es'!$BV6="!",'Encodage réponses Es'!AN6=""),"!",IF('Encodage réponses Es'!AN6="","",'Encodage réponses Es'!AN6)))</f>
        <v/>
      </c>
      <c r="BO8" s="143" t="str">
        <f>IF(OR($F8="a",$F8="A"),$F8,IF(AND('Encodage réponses Es'!$BV6="!",'Encodage réponses Es'!AO6=""),"!",IF('Encodage réponses Es'!AO6="","",'Encodage réponses Es'!AO6)))</f>
        <v/>
      </c>
      <c r="BP8" s="339" t="str">
        <f>IF(OR($F8="a",$F8="A"),$F8,IF(AND('Encodage réponses Es'!$BV6="!",'Encodage réponses Es'!AP6=""),"!",IF('Encodage réponses Es'!AP6="","",'Encodage réponses Es'!AP6)))</f>
        <v/>
      </c>
      <c r="BQ8" s="132" t="str">
        <f t="shared" si="16"/>
        <v/>
      </c>
      <c r="BR8" s="103" t="str">
        <f t="shared" si="17"/>
        <v/>
      </c>
      <c r="BS8" s="298" t="str">
        <f>IF(OR($F8="a",$F8="A"),$F8,IF(AND('Encodage réponses Es'!$BV6="!",'Encodage réponses Es'!AT6=""),"!",IF('Encodage réponses Es'!AT6="","",'Encodage réponses Es'!AT6)))</f>
        <v/>
      </c>
      <c r="BT8" s="299" t="str">
        <f>IF(OR($F8="a",$F8="A"),$F8,IF(AND('Encodage réponses Es'!$BV6="!",'Encodage réponses Es'!BB6=""),"!",IF('Encodage réponses Es'!BB6="","",'Encodage réponses Es'!BB6)))</f>
        <v/>
      </c>
      <c r="BU8" s="299" t="str">
        <f>IF(OR($F8="a",$F8="A"),$F8,IF(AND('Encodage réponses Es'!$BV6="!",'Encodage réponses Es'!BH6=""),"!",IF('Encodage réponses Es'!BH6="","",'Encodage réponses Es'!BH6)))</f>
        <v/>
      </c>
      <c r="BV8" s="348" t="str">
        <f>IF(OR($F8="a",$F8="A"),$F8,IF(AND('Encodage réponses Es'!$BV6="!",'Encodage réponses Es'!BI6=""),"!",IF('Encodage réponses Es'!BI6="","",'Encodage réponses Es'!BI6)))</f>
        <v/>
      </c>
      <c r="BW8" s="208" t="str">
        <f>IF(OR($F8="a",$F8="A"),$F8,IF(AND('Encodage réponses Es'!$BV6="!",'Encodage réponses Es'!BO6=""),"!",IF('Encodage réponses Es'!BO6="","",'Encodage réponses Es'!BO6)))</f>
        <v/>
      </c>
      <c r="BX8" s="299" t="str">
        <f>IF(OR($F8="a",$F8="A"),$F8,IF(AND('Encodage réponses Es'!$BV6="!",'Encodage réponses Es'!BP6=""),"!",IF('Encodage réponses Es'!BP6="","",'Encodage réponses Es'!BP6)))</f>
        <v/>
      </c>
      <c r="BY8" s="299" t="str">
        <f>IF(OR($F8="a",$F8="A"),$F8,IF(AND('Encodage réponses Es'!$BV6="!",'Encodage réponses Es'!BT6=""),"!",IF('Encodage réponses Es'!BT6="","",'Encodage réponses Es'!BT6)))</f>
        <v/>
      </c>
      <c r="BZ8" s="279" t="str">
        <f>IF(OR($F8="a",$F8="A"),$F8,IF(AND('Encodage réponses Es'!$BV6="!",'Encodage réponses Es'!BU6=""),"!",IF('Encodage réponses Es'!BU6="","",'Encodage réponses Es'!BU6)))</f>
        <v/>
      </c>
      <c r="CA8" s="132" t="str">
        <f t="shared" si="18"/>
        <v/>
      </c>
      <c r="CB8" s="103" t="str">
        <f t="shared" si="19"/>
        <v/>
      </c>
      <c r="CC8" s="138" t="str">
        <f>IF(OR($F8="a",$F8="A"),$F8,IF(AND('Encodage réponses Es'!$BV6="!",'Encodage réponses Es'!S6=""),"!",IF('Encodage réponses Es'!S6="","",'Encodage réponses Es'!S6)))</f>
        <v/>
      </c>
      <c r="CD8" s="108" t="str">
        <f>IF(OR($F8="a",$F8="A"),$F8,IF(AND('Encodage réponses Es'!$BV6="!",'Encodage réponses Es'!T6=""),"!",IF('Encodage réponses Es'!T6="","",'Encodage réponses Es'!T6)))</f>
        <v/>
      </c>
      <c r="CE8" s="108" t="str">
        <f>IF(OR($F8="a",$F8="A"),$F8,IF(AND('Encodage réponses Es'!$BV6="!",'Encodage réponses Es'!AL6=""),"!",IF('Encodage réponses Es'!AL6="","",'Encodage réponses Es'!AL6)))</f>
        <v/>
      </c>
      <c r="CF8" s="302" t="str">
        <f>IF(OR($F8="a",$F8="A"),$F8,IF(AND('Encodage réponses Es'!$BV6="!",'Encodage réponses Es'!AM6=""),"!",IF('Encodage réponses Es'!AM6="","",'Encodage réponses Es'!AM6)))</f>
        <v/>
      </c>
      <c r="CG8" s="339" t="str">
        <f t="shared" si="20"/>
        <v/>
      </c>
      <c r="CH8" s="103" t="str">
        <f t="shared" si="21"/>
        <v/>
      </c>
      <c r="CI8" s="139" t="str">
        <f>IF(OR($F8="a",$F8="A"),$F8,IF(AND('Encodage réponses Es'!$BV6="!",'Encodage réponses Es'!AQ6=""),"!",IF('Encodage réponses Es'!AQ6="","",'Encodage réponses Es'!AQ6)))</f>
        <v/>
      </c>
      <c r="CJ8" s="139" t="str">
        <f>IF(OR($F8="a",$F8="A"),$F8,IF(AND('Encodage réponses Es'!$BV6="!",'Encodage réponses Es'!AR6=""),"!",IF('Encodage réponses Es'!AR6="","",'Encodage réponses Es'!AR6)))</f>
        <v/>
      </c>
      <c r="CK8" s="139" t="str">
        <f>IF(OR($F8="a",$F8="A"),$F8,IF(AND('Encodage réponses Es'!$BV6="!",'Encodage réponses Es'!AS6=""),"!",IF('Encodage réponses Es'!AS6="","",'Encodage réponses Es'!AS6)))</f>
        <v/>
      </c>
      <c r="CL8" s="139" t="str">
        <f>IF(OR($F8="a",$F8="A"),$F8,IF(AND('Encodage réponses Es'!$BV6="!",'Encodage réponses Es'!BL6=""),"!",IF('Encodage réponses Es'!BL6="","",'Encodage réponses Es'!BL6)))</f>
        <v/>
      </c>
      <c r="CM8" s="108" t="str">
        <f>IF(OR($F8="a",$F8="A"),$F8,IF(AND('Encodage réponses Es'!$BV6="!",'Encodage réponses Es'!BM6=""),"!",IF('Encodage réponses Es'!BM6="","",'Encodage réponses Es'!BM6)))</f>
        <v/>
      </c>
      <c r="CN8" s="138" t="str">
        <f>IF(OR($F8="a",$F8="A"),$F8,IF(AND('Encodage réponses Es'!$BV6="!",'Encodage réponses Es'!BN6=""),"!",IF('Encodage réponses Es'!BN6="","",'Encodage réponses Es'!BN6)))</f>
        <v/>
      </c>
      <c r="CO8" s="108" t="str">
        <f>IF(OR($F8="a",$F8="A"),$F8,IF(AND('Encodage réponses Es'!$BV6="!",'Encodage réponses Es'!BQ6=""),"!",IF('Encodage réponses Es'!BQ6="","",'Encodage réponses Es'!BQ6)))</f>
        <v/>
      </c>
      <c r="CP8" s="108" t="str">
        <f>IF(OR($F8="a",$F8="A"),$F8,IF(AND('Encodage réponses Es'!$BV6="!",'Encodage réponses Es'!BR6=""),"!",IF('Encodage réponses Es'!BR6="","",'Encodage réponses Es'!BR6)))</f>
        <v/>
      </c>
      <c r="CQ8" s="302" t="str">
        <f>IF(OR($F8="a",$F8="A"),$F8,IF(AND('Encodage réponses Es'!$BV6="!",'Encodage réponses Es'!BS6=""),"!",IF('Encodage réponses Es'!BS6="","",'Encodage réponses Es'!BS6)))</f>
        <v/>
      </c>
      <c r="CR8" s="132" t="str">
        <f t="shared" si="22"/>
        <v/>
      </c>
      <c r="CS8" s="103" t="str">
        <f t="shared" si="23"/>
        <v/>
      </c>
    </row>
    <row r="9" spans="1:97" ht="11.25" customHeight="1" x14ac:dyDescent="0.2">
      <c r="A9" s="556"/>
      <c r="B9" s="557"/>
      <c r="C9" s="18">
        <v>5</v>
      </c>
      <c r="D9" s="399" t="str">
        <f>IF('Encodage réponses Es'!F7=0,"",'Encodage réponses Es'!F7)</f>
        <v/>
      </c>
      <c r="E9" s="400" t="str">
        <f>IF('Encodage réponses Es'!G7="","",'Encodage réponses Es'!G7)</f>
        <v/>
      </c>
      <c r="F9" s="398" t="str">
        <f>IF('Encodage réponses Es'!K7="","",'Encodage réponses Es'!K7)</f>
        <v/>
      </c>
      <c r="G9" s="66"/>
      <c r="H9" s="132" t="str">
        <f t="shared" si="0"/>
        <v/>
      </c>
      <c r="I9" s="103" t="str">
        <f t="shared" si="1"/>
        <v/>
      </c>
      <c r="J9" s="134"/>
      <c r="K9" s="132" t="str">
        <f t="shared" si="2"/>
        <v/>
      </c>
      <c r="L9" s="103" t="str">
        <f t="shared" si="3"/>
        <v/>
      </c>
      <c r="M9" s="134"/>
      <c r="N9" s="132" t="str">
        <f t="shared" si="4"/>
        <v/>
      </c>
      <c r="O9" s="103" t="str">
        <f t="shared" si="5"/>
        <v/>
      </c>
      <c r="P9" s="134"/>
      <c r="Q9" s="132" t="str">
        <f t="shared" si="6"/>
        <v/>
      </c>
      <c r="R9" s="103" t="str">
        <f t="shared" si="7"/>
        <v/>
      </c>
      <c r="S9" s="132" t="str">
        <f t="shared" si="8"/>
        <v/>
      </c>
      <c r="T9" s="103" t="str">
        <f t="shared" si="9"/>
        <v/>
      </c>
      <c r="U9" s="132" t="str">
        <f t="shared" si="10"/>
        <v/>
      </c>
      <c r="V9" s="103" t="str">
        <f t="shared" si="11"/>
        <v/>
      </c>
      <c r="W9" s="135"/>
      <c r="X9" s="202" t="str">
        <f>IF(OR($F9="a",$F9="A"),$F9,IF(AND('Encodage réponses Es'!$BV7="!",'Encodage réponses Es'!L7=""),"!",IF('Encodage réponses Es'!L7="","",'Encodage réponses Es'!L7)))</f>
        <v/>
      </c>
      <c r="Y9" s="139" t="str">
        <f>IF(OR($F9="a",$F9="A"),$F9,IF(AND('Encodage réponses Es'!$BV7="!",'Encodage réponses Es'!M7=""),"!",IF('Encodage réponses Es'!M7="","",'Encodage réponses Es'!M7)))</f>
        <v/>
      </c>
      <c r="Z9" s="184" t="str">
        <f>IF(OR($F9="a",$F9="A"),$F9,IF(AND('Encodage réponses Es'!$BV7="!",'Encodage réponses Es'!N7=""),"!",IF('Encodage réponses Es'!N7="","",'Encodage réponses Es'!N7)))</f>
        <v/>
      </c>
      <c r="AA9" s="139" t="str">
        <f>IF(OR($F9="a",$F9="A"),$F9,IF(AND('Encodage réponses Es'!$BV7="!",'Encodage réponses Es'!O7=""),"!",IF('Encodage réponses Es'!O7="","",'Encodage réponses Es'!O7)))</f>
        <v/>
      </c>
      <c r="AB9" s="184" t="str">
        <f>IF(OR($F9="a",$F9="A"),$F9,IF(AND('Encodage réponses Es'!$BV7="!",'Encodage réponses Es'!P7=""),"!",IF('Encodage réponses Es'!P7="","",'Encodage réponses Es'!P7)))</f>
        <v/>
      </c>
      <c r="AC9" s="288" t="str">
        <f>IF(OR($F9="a",$F9="A"),$F9,IF(AND('Encodage réponses Es'!$BV7="!",'Encodage réponses Es'!AA7=""),"!",IF('Encodage réponses Es'!AA7="","",'Encodage réponses Es'!AA7)))</f>
        <v/>
      </c>
      <c r="AD9" s="132" t="str">
        <f t="shared" si="12"/>
        <v/>
      </c>
      <c r="AE9" s="103" t="str">
        <f t="shared" si="13"/>
        <v/>
      </c>
      <c r="AF9" s="202" t="str">
        <f>IF(OR($F9="a",$F9="A"),$F9,IF(AND('Encodage réponses Es'!$BV7="!",'Encodage réponses Es'!AU7=""),"!",IF('Encodage réponses Es'!AU7="","",'Encodage réponses Es'!AU7)))</f>
        <v/>
      </c>
      <c r="AG9" s="139" t="str">
        <f>IF(OR($F9="a",$F9="A"),$F9,IF(AND('Encodage réponses Es'!$BV7="!",'Encodage réponses Es'!AV7=""),"!",IF('Encodage réponses Es'!AV7="","",'Encodage réponses Es'!AV7)))</f>
        <v/>
      </c>
      <c r="AH9" s="184" t="str">
        <f>IF(OR($F9="a",$F9="A"),$F9,IF(AND('Encodage réponses Es'!$BV7="!",'Encodage réponses Es'!AW7=""),"!",IF('Encodage réponses Es'!AW7="","",'Encodage réponses Es'!AW7)))</f>
        <v/>
      </c>
      <c r="AI9" s="139" t="str">
        <f>IF(OR($F9="a",$F9="A"),$F9,IF(AND('Encodage réponses Es'!$BV7="!",'Encodage réponses Es'!AX7=""),"!",IF('Encodage réponses Es'!AX7="","",'Encodage réponses Es'!AX7)))</f>
        <v/>
      </c>
      <c r="AJ9" s="184" t="str">
        <f>IF(OR($F9="a",$F9="A"),$F9,IF(AND('Encodage réponses Es'!$BV7="!",'Encodage réponses Es'!AY7=""),"!",IF('Encodage réponses Es'!AY7="","",'Encodage réponses Es'!AY7)))</f>
        <v/>
      </c>
      <c r="AK9" s="139" t="str">
        <f>IF(OR($F9="a",$F9="A"),$F9,IF(AND('Encodage réponses Es'!$BV7="!",'Encodage réponses Es'!AZ7=""),"!",IF('Encodage réponses Es'!AZ7="","",'Encodage réponses Es'!AZ7)))</f>
        <v/>
      </c>
      <c r="AL9" s="184" t="str">
        <f>IF(OR($F9="a",$F9="A"),$F9,IF(AND('Encodage réponses Es'!$BV7="!",'Encodage réponses Es'!BA7=""),"!",IF('Encodage réponses Es'!BA7="","",'Encodage réponses Es'!BA7)))</f>
        <v/>
      </c>
      <c r="AM9" s="139" t="str">
        <f>IF(OR($F9="a",$F9="A"),$F9,IF(AND('Encodage réponses Es'!$BV7="!",'Encodage réponses Es'!BC7=""),"!",IF('Encodage réponses Es'!BC7="","",'Encodage réponses Es'!BC7)))</f>
        <v/>
      </c>
      <c r="AN9" s="184" t="str">
        <f>IF(OR($F9="a",$F9="A"),$F9,IF(AND('Encodage réponses Es'!$BV7="!",'Encodage réponses Es'!BD7=""),"!",IF('Encodage réponses Es'!BD7="","",'Encodage réponses Es'!BD7)))</f>
        <v/>
      </c>
      <c r="AO9" s="139" t="str">
        <f>IF(OR($F9="a",$F9="A"),$F9,IF(AND('Encodage réponses Es'!$BV7="!",'Encodage réponses Es'!BE7=""),"!",IF('Encodage réponses Es'!BE7="","",'Encodage réponses Es'!BE7)))</f>
        <v/>
      </c>
      <c r="AP9" s="184" t="str">
        <f>IF(OR($F9="a",$F9="A"),$F9,IF(AND('Encodage réponses Es'!$BV7="!",'Encodage réponses Es'!BF7=""),"!",IF('Encodage réponses Es'!BF7="","",'Encodage réponses Es'!BF7)))</f>
        <v/>
      </c>
      <c r="AQ9" s="139" t="str">
        <f>IF(OR($F9="a",$F9="A"),$F9,IF(AND('Encodage réponses Es'!$BV7="!",'Encodage réponses Es'!BG7=""),"!",IF('Encodage réponses Es'!BG7="","",'Encodage réponses Es'!BG7)))</f>
        <v/>
      </c>
      <c r="AR9" s="184" t="str">
        <f>IF(OR($F9="a",$F9="A"),$F9,IF(AND('Encodage réponses Es'!$BV7="!",'Encodage réponses Es'!BJ7=""),"!",IF('Encodage réponses Es'!BJ7="","",'Encodage réponses Es'!BJ7)))</f>
        <v/>
      </c>
      <c r="AS9" s="288" t="str">
        <f>IF(OR($F9="a",$F9="A"),$F9,IF(AND('Encodage réponses Es'!$BV7="!",'Encodage réponses Es'!BK7=""),"!",IF('Encodage réponses Es'!BK7="","",'Encodage réponses Es'!BK7)))</f>
        <v/>
      </c>
      <c r="AT9" s="132" t="str">
        <f t="shared" si="14"/>
        <v/>
      </c>
      <c r="AU9" s="103" t="str">
        <f t="shared" si="15"/>
        <v/>
      </c>
      <c r="AV9" s="210" t="str">
        <f>IF(OR(F9="a",F9="A"),F9,IF(AND('Encodage réponses Es'!$BV7="!",'Encodage réponses Es'!Q7=""),"!",IF('Encodage réponses Es'!Q7="","",'Encodage réponses Es'!Q7)))</f>
        <v/>
      </c>
      <c r="AW9" s="207" t="str">
        <f>IF(OR(G9="a",G9="A"),G9,IF(AND('Encodage réponses Es'!$BV7="!",'Encodage réponses Es'!R7=""),"!",IF('Encodage réponses Es'!R7="","",'Encodage réponses Es'!R7)))</f>
        <v/>
      </c>
      <c r="AX9" s="143" t="str">
        <f>IF(OR($F9="a",$F9="A"),$F9,IF(AND('Encodage réponses Es'!$BV7="!",'Encodage réponses Es'!U7=""),"!",IF('Encodage réponses Es'!U7="","",'Encodage réponses Es'!U7)))</f>
        <v/>
      </c>
      <c r="AY9" s="143" t="str">
        <f>IF(OR($F9="a",$F9="A"),$F9,IF(AND('Encodage réponses Es'!$BV7="!",'Encodage réponses Es'!V7=""),"!",IF('Encodage réponses Es'!V7="","",'Encodage réponses Es'!V7)))</f>
        <v/>
      </c>
      <c r="AZ9" s="143" t="str">
        <f>IF(OR($F9="a",$F9="A"),$F9,IF(AND('Encodage réponses Es'!$BV7="!",'Encodage réponses Es'!W7=""),"!",IF('Encodage réponses Es'!W7="","",'Encodage réponses Es'!W7)))</f>
        <v/>
      </c>
      <c r="BA9" s="143" t="str">
        <f>IF(OR($F9="a",$F9="A"),$F9,IF(AND('Encodage réponses Es'!$BV7="!",'Encodage réponses Es'!X7=""),"!",IF('Encodage réponses Es'!X7="","",'Encodage réponses Es'!X7)))</f>
        <v/>
      </c>
      <c r="BB9" s="143" t="str">
        <f>IF(OR($F9="a",$F9="A"),$F9,IF(AND('Encodage réponses Es'!$BV7="!",'Encodage réponses Es'!Y7=""),"!",IF('Encodage réponses Es'!Y7="","",'Encodage réponses Es'!Y7)))</f>
        <v/>
      </c>
      <c r="BC9" s="143" t="str">
        <f>IF(OR($F9="a",$F9="A"),$F9,IF(AND('Encodage réponses Es'!$BV7="!",'Encodage réponses Es'!Z7=""),"!",IF('Encodage réponses Es'!Z7="","",'Encodage réponses Es'!Z7)))</f>
        <v/>
      </c>
      <c r="BD9" s="143" t="str">
        <f>IF(OR($F9="a",$F9="A"),$F9,IF(AND('Encodage réponses Es'!$BV7="!",'Encodage réponses Es'!AB7=""),"!",IF('Encodage réponses Es'!AB7="","",'Encodage réponses Es'!AB7)))</f>
        <v/>
      </c>
      <c r="BE9" s="143" t="str">
        <f>IF(OR($F9="a",$F9="A"),$F9,IF(AND('Encodage réponses Es'!$BV7="!",'Encodage réponses Es'!AC7=""),"!",IF('Encodage réponses Es'!AC7="","",'Encodage réponses Es'!AC7)))</f>
        <v/>
      </c>
      <c r="BF9" s="143" t="str">
        <f>IF(OR($F9="a",$F9="A"),$F9,IF(AND('Encodage réponses Es'!$BV7="!",'Encodage réponses Es'!AD7=""),"!",IF('Encodage réponses Es'!AD7="","",'Encodage réponses Es'!AD7)))</f>
        <v/>
      </c>
      <c r="BG9" s="143" t="str">
        <f>IF(OR($F9="a",$F9="A"),$F9,IF(AND('Encodage réponses Es'!$BV7="!",'Encodage réponses Es'!AE7=""),"!",IF('Encodage réponses Es'!AE7="","",'Encodage réponses Es'!AE7)))</f>
        <v/>
      </c>
      <c r="BH9" s="143" t="str">
        <f>IF(OR($F9="a",$F9="A"),$F9,IF(AND('Encodage réponses Es'!$BV7="!",'Encodage réponses Es'!AF7=""),"!",IF('Encodage réponses Es'!AF7="","",'Encodage réponses Es'!AF7)))</f>
        <v/>
      </c>
      <c r="BI9" s="143" t="str">
        <f>IF(OR($F9="a",$F9="A"),$F9,IF(AND('Encodage réponses Es'!$BV7="!",'Encodage réponses Es'!AG7=""),"!",IF('Encodage réponses Es'!AG7="","",'Encodage réponses Es'!AG7)))</f>
        <v/>
      </c>
      <c r="BJ9" s="143" t="str">
        <f>IF(OR($F9="a",$F9="A"),$F9,IF(AND('Encodage réponses Es'!$BV7="!",'Encodage réponses Es'!AH7=""),"!",IF('Encodage réponses Es'!AH7="","",'Encodage réponses Es'!AH7)))</f>
        <v/>
      </c>
      <c r="BK9" s="143" t="str">
        <f>IF(OR($F9="a",$F9="A"),$F9,IF(AND('Encodage réponses Es'!$BV7="!",'Encodage réponses Es'!AI7=""),"!",IF('Encodage réponses Es'!AI7="","",'Encodage réponses Es'!AI7)))</f>
        <v/>
      </c>
      <c r="BL9" s="143" t="str">
        <f>IF(OR($F9="a",$F9="A"),$F9,IF(AND('Encodage réponses Es'!$BV7="!",'Encodage réponses Es'!AJ7=""),"!",IF('Encodage réponses Es'!AJ7="","",'Encodage réponses Es'!AJ7)))</f>
        <v/>
      </c>
      <c r="BM9" s="143" t="str">
        <f>IF(OR($F9="a",$F9="A"),$F9,IF(AND('Encodage réponses Es'!$BV7="!",'Encodage réponses Es'!AK7=""),"!",IF('Encodage réponses Es'!AK7="","",'Encodage réponses Es'!AK7)))</f>
        <v/>
      </c>
      <c r="BN9" s="143" t="str">
        <f>IF(OR($F9="a",$F9="A"),$F9,IF(AND('Encodage réponses Es'!$BV7="!",'Encodage réponses Es'!AN7=""),"!",IF('Encodage réponses Es'!AN7="","",'Encodage réponses Es'!AN7)))</f>
        <v/>
      </c>
      <c r="BO9" s="143" t="str">
        <f>IF(OR($F9="a",$F9="A"),$F9,IF(AND('Encodage réponses Es'!$BV7="!",'Encodage réponses Es'!AO7=""),"!",IF('Encodage réponses Es'!AO7="","",'Encodage réponses Es'!AO7)))</f>
        <v/>
      </c>
      <c r="BP9" s="339" t="str">
        <f>IF(OR($F9="a",$F9="A"),$F9,IF(AND('Encodage réponses Es'!$BV7="!",'Encodage réponses Es'!AP7=""),"!",IF('Encodage réponses Es'!AP7="","",'Encodage réponses Es'!AP7)))</f>
        <v/>
      </c>
      <c r="BQ9" s="132" t="str">
        <f t="shared" si="16"/>
        <v/>
      </c>
      <c r="BR9" s="103" t="str">
        <f t="shared" si="17"/>
        <v/>
      </c>
      <c r="BS9" s="300" t="str">
        <f>IF(OR($F9="a",$F9="A"),$F9,IF(AND('Encodage réponses Es'!$BV7="!",'Encodage réponses Es'!AT7=""),"!",IF('Encodage réponses Es'!AT7="","",'Encodage réponses Es'!AT7)))</f>
        <v/>
      </c>
      <c r="BT9" s="285" t="str">
        <f>IF(OR($F9="a",$F9="A"),$F9,IF(AND('Encodage réponses Es'!$BV7="!",'Encodage réponses Es'!BB7=""),"!",IF('Encodage réponses Es'!BB7="","",'Encodage réponses Es'!BB7)))</f>
        <v/>
      </c>
      <c r="BU9" s="285" t="str">
        <f>IF(OR($F9="a",$F9="A"),$F9,IF(AND('Encodage réponses Es'!$BV7="!",'Encodage réponses Es'!BH7=""),"!",IF('Encodage réponses Es'!BH7="","",'Encodage réponses Es'!BH7)))</f>
        <v/>
      </c>
      <c r="BV9" s="208" t="str">
        <f>IF(OR($F9="a",$F9="A"),$F9,IF(AND('Encodage réponses Es'!$BV7="!",'Encodage réponses Es'!BI7=""),"!",IF('Encodage réponses Es'!BI7="","",'Encodage réponses Es'!BI7)))</f>
        <v/>
      </c>
      <c r="BW9" s="300" t="str">
        <f>IF(OR($F9="a",$F9="A"),$F9,IF(AND('Encodage réponses Es'!$BV7="!",'Encodage réponses Es'!BO7=""),"!",IF('Encodage réponses Es'!BO7="","",'Encodage réponses Es'!BO7)))</f>
        <v/>
      </c>
      <c r="BX9" s="285" t="str">
        <f>IF(OR($F9="a",$F9="A"),$F9,IF(AND('Encodage réponses Es'!$BV7="!",'Encodage réponses Es'!BP7=""),"!",IF('Encodage réponses Es'!BP7="","",'Encodage réponses Es'!BP7)))</f>
        <v/>
      </c>
      <c r="BY9" s="285" t="str">
        <f>IF(OR($F9="a",$F9="A"),$F9,IF(AND('Encodage réponses Es'!$BV7="!",'Encodage réponses Es'!BT7=""),"!",IF('Encodage réponses Es'!BT7="","",'Encodage réponses Es'!BT7)))</f>
        <v/>
      </c>
      <c r="BZ9" s="227" t="str">
        <f>IF(OR($F9="a",$F9="A"),$F9,IF(AND('Encodage réponses Es'!$BV7="!",'Encodage réponses Es'!BU7=""),"!",IF('Encodage réponses Es'!BU7="","",'Encodage réponses Es'!BU7)))</f>
        <v/>
      </c>
      <c r="CA9" s="132" t="str">
        <f t="shared" si="18"/>
        <v/>
      </c>
      <c r="CB9" s="103" t="str">
        <f t="shared" si="19"/>
        <v/>
      </c>
      <c r="CC9" s="138" t="str">
        <f>IF(OR($F9="a",$F9="A"),$F9,IF(AND('Encodage réponses Es'!$BV7="!",'Encodage réponses Es'!S7=""),"!",IF('Encodage réponses Es'!S7="","",'Encodage réponses Es'!S7)))</f>
        <v/>
      </c>
      <c r="CD9" s="108" t="str">
        <f>IF(OR($F9="a",$F9="A"),$F9,IF(AND('Encodage réponses Es'!$BV7="!",'Encodage réponses Es'!T7=""),"!",IF('Encodage réponses Es'!T7="","",'Encodage réponses Es'!T7)))</f>
        <v/>
      </c>
      <c r="CE9" s="108" t="str">
        <f>IF(OR($F9="a",$F9="A"),$F9,IF(AND('Encodage réponses Es'!$BV7="!",'Encodage réponses Es'!AL7=""),"!",IF('Encodage réponses Es'!AL7="","",'Encodage réponses Es'!AL7)))</f>
        <v/>
      </c>
      <c r="CF9" s="302" t="str">
        <f>IF(OR($F9="a",$F9="A"),$F9,IF(AND('Encodage réponses Es'!$BV7="!",'Encodage réponses Es'!AM7=""),"!",IF('Encodage réponses Es'!AM7="","",'Encodage réponses Es'!AM7)))</f>
        <v/>
      </c>
      <c r="CG9" s="339" t="str">
        <f t="shared" si="20"/>
        <v/>
      </c>
      <c r="CH9" s="103" t="str">
        <f t="shared" si="21"/>
        <v/>
      </c>
      <c r="CI9" s="139" t="str">
        <f>IF(OR($F9="a",$F9="A"),$F9,IF(AND('Encodage réponses Es'!$BV7="!",'Encodage réponses Es'!AQ7=""),"!",IF('Encodage réponses Es'!AQ7="","",'Encodage réponses Es'!AQ7)))</f>
        <v/>
      </c>
      <c r="CJ9" s="139" t="str">
        <f>IF(OR($F9="a",$F9="A"),$F9,IF(AND('Encodage réponses Es'!$BV7="!",'Encodage réponses Es'!AR7=""),"!",IF('Encodage réponses Es'!AR7="","",'Encodage réponses Es'!AR7)))</f>
        <v/>
      </c>
      <c r="CK9" s="139" t="str">
        <f>IF(OR($F9="a",$F9="A"),$F9,IF(AND('Encodage réponses Es'!$BV7="!",'Encodage réponses Es'!AS7=""),"!",IF('Encodage réponses Es'!AS7="","",'Encodage réponses Es'!AS7)))</f>
        <v/>
      </c>
      <c r="CL9" s="139" t="str">
        <f>IF(OR($F9="a",$F9="A"),$F9,IF(AND('Encodage réponses Es'!$BV7="!",'Encodage réponses Es'!BL7=""),"!",IF('Encodage réponses Es'!BL7="","",'Encodage réponses Es'!BL7)))</f>
        <v/>
      </c>
      <c r="CM9" s="108" t="str">
        <f>IF(OR($F9="a",$F9="A"),$F9,IF(AND('Encodage réponses Es'!$BV7="!",'Encodage réponses Es'!BM7=""),"!",IF('Encodage réponses Es'!BM7="","",'Encodage réponses Es'!BM7)))</f>
        <v/>
      </c>
      <c r="CN9" s="138" t="str">
        <f>IF(OR($F9="a",$F9="A"),$F9,IF(AND('Encodage réponses Es'!$BV7="!",'Encodage réponses Es'!BN7=""),"!",IF('Encodage réponses Es'!BN7="","",'Encodage réponses Es'!BN7)))</f>
        <v/>
      </c>
      <c r="CO9" s="108" t="str">
        <f>IF(OR($F9="a",$F9="A"),$F9,IF(AND('Encodage réponses Es'!$BV7="!",'Encodage réponses Es'!BQ7=""),"!",IF('Encodage réponses Es'!BQ7="","",'Encodage réponses Es'!BQ7)))</f>
        <v/>
      </c>
      <c r="CP9" s="108" t="str">
        <f>IF(OR($F9="a",$F9="A"),$F9,IF(AND('Encodage réponses Es'!$BV7="!",'Encodage réponses Es'!BR7=""),"!",IF('Encodage réponses Es'!BR7="","",'Encodage réponses Es'!BR7)))</f>
        <v/>
      </c>
      <c r="CQ9" s="302" t="str">
        <f>IF(OR($F9="a",$F9="A"),$F9,IF(AND('Encodage réponses Es'!$BV7="!",'Encodage réponses Es'!BS7=""),"!",IF('Encodage réponses Es'!BS7="","",'Encodage réponses Es'!BS7)))</f>
        <v/>
      </c>
      <c r="CR9" s="132" t="str">
        <f t="shared" si="22"/>
        <v/>
      </c>
      <c r="CS9" s="103" t="str">
        <f t="shared" si="23"/>
        <v/>
      </c>
    </row>
    <row r="10" spans="1:97" ht="11.25" customHeight="1" x14ac:dyDescent="0.2">
      <c r="A10" s="556"/>
      <c r="B10" s="557"/>
      <c r="C10" s="18">
        <v>6</v>
      </c>
      <c r="D10" s="399" t="str">
        <f>IF('Encodage réponses Es'!F8=0,"",'Encodage réponses Es'!F8)</f>
        <v/>
      </c>
      <c r="E10" s="400" t="str">
        <f>IF('Encodage réponses Es'!G8="","",'Encodage réponses Es'!G8)</f>
        <v/>
      </c>
      <c r="F10" s="398" t="str">
        <f>IF('Encodage réponses Es'!K8="","",'Encodage réponses Es'!K8)</f>
        <v/>
      </c>
      <c r="G10" s="66"/>
      <c r="H10" s="132" t="str">
        <f t="shared" si="0"/>
        <v/>
      </c>
      <c r="I10" s="103" t="str">
        <f t="shared" si="1"/>
        <v/>
      </c>
      <c r="J10" s="134"/>
      <c r="K10" s="132" t="str">
        <f t="shared" si="2"/>
        <v/>
      </c>
      <c r="L10" s="103" t="str">
        <f t="shared" si="3"/>
        <v/>
      </c>
      <c r="M10" s="134"/>
      <c r="N10" s="132" t="str">
        <f t="shared" si="4"/>
        <v/>
      </c>
      <c r="O10" s="103" t="str">
        <f t="shared" si="5"/>
        <v/>
      </c>
      <c r="P10" s="134"/>
      <c r="Q10" s="132" t="str">
        <f t="shared" si="6"/>
        <v/>
      </c>
      <c r="R10" s="103" t="str">
        <f t="shared" si="7"/>
        <v/>
      </c>
      <c r="S10" s="132" t="str">
        <f t="shared" si="8"/>
        <v/>
      </c>
      <c r="T10" s="103" t="str">
        <f t="shared" si="9"/>
        <v/>
      </c>
      <c r="U10" s="132" t="str">
        <f t="shared" si="10"/>
        <v/>
      </c>
      <c r="V10" s="103" t="str">
        <f t="shared" si="11"/>
        <v/>
      </c>
      <c r="W10" s="135"/>
      <c r="X10" s="203" t="str">
        <f>IF(OR($F10="a",$F10="A"),$F10,IF(AND('Encodage réponses Es'!$BV8="!",'Encodage réponses Es'!L8=""),"!",IF('Encodage réponses Es'!L8="","",'Encodage réponses Es'!L8)))</f>
        <v/>
      </c>
      <c r="Y10" s="139" t="str">
        <f>IF(OR($F10="a",$F10="A"),$F10,IF(AND('Encodage réponses Es'!$BV8="!",'Encodage réponses Es'!M8=""),"!",IF('Encodage réponses Es'!M8="","",'Encodage réponses Es'!M8)))</f>
        <v/>
      </c>
      <c r="Z10" s="185" t="str">
        <f>IF(OR($F10="a",$F10="A"),$F10,IF(AND('Encodage réponses Es'!$BV8="!",'Encodage réponses Es'!N8=""),"!",IF('Encodage réponses Es'!N8="","",'Encodage réponses Es'!N8)))</f>
        <v/>
      </c>
      <c r="AA10" s="139" t="str">
        <f>IF(OR($F10="a",$F10="A"),$F10,IF(AND('Encodage réponses Es'!$BV8="!",'Encodage réponses Es'!O8=""),"!",IF('Encodage réponses Es'!O8="","",'Encodage réponses Es'!O8)))</f>
        <v/>
      </c>
      <c r="AB10" s="185" t="str">
        <f>IF(OR($F10="a",$F10="A"),$F10,IF(AND('Encodage réponses Es'!$BV8="!",'Encodage réponses Es'!P8=""),"!",IF('Encodage réponses Es'!P8="","",'Encodage réponses Es'!P8)))</f>
        <v/>
      </c>
      <c r="AC10" s="288" t="str">
        <f>IF(OR($F10="a",$F10="A"),$F10,IF(AND('Encodage réponses Es'!$BV8="!",'Encodage réponses Es'!AA8=""),"!",IF('Encodage réponses Es'!AA8="","",'Encodage réponses Es'!AA8)))</f>
        <v/>
      </c>
      <c r="AD10" s="132" t="str">
        <f t="shared" si="12"/>
        <v/>
      </c>
      <c r="AE10" s="103" t="str">
        <f t="shared" si="13"/>
        <v/>
      </c>
      <c r="AF10" s="203" t="str">
        <f>IF(OR($F10="a",$F10="A"),$F10,IF(AND('Encodage réponses Es'!$BV8="!",'Encodage réponses Es'!AU8=""),"!",IF('Encodage réponses Es'!AU8="","",'Encodage réponses Es'!AU8)))</f>
        <v/>
      </c>
      <c r="AG10" s="139" t="str">
        <f>IF(OR($F10="a",$F10="A"),$F10,IF(AND('Encodage réponses Es'!$BV8="!",'Encodage réponses Es'!AV8=""),"!",IF('Encodage réponses Es'!AV8="","",'Encodage réponses Es'!AV8)))</f>
        <v/>
      </c>
      <c r="AH10" s="185" t="str">
        <f>IF(OR($F10="a",$F10="A"),$F10,IF(AND('Encodage réponses Es'!$BV8="!",'Encodage réponses Es'!AW8=""),"!",IF('Encodage réponses Es'!AW8="","",'Encodage réponses Es'!AW8)))</f>
        <v/>
      </c>
      <c r="AI10" s="139" t="str">
        <f>IF(OR($F10="a",$F10="A"),$F10,IF(AND('Encodage réponses Es'!$BV8="!",'Encodage réponses Es'!AX8=""),"!",IF('Encodage réponses Es'!AX8="","",'Encodage réponses Es'!AX8)))</f>
        <v/>
      </c>
      <c r="AJ10" s="185" t="str">
        <f>IF(OR($F10="a",$F10="A"),$F10,IF(AND('Encodage réponses Es'!$BV8="!",'Encodage réponses Es'!AY8=""),"!",IF('Encodage réponses Es'!AY8="","",'Encodage réponses Es'!AY8)))</f>
        <v/>
      </c>
      <c r="AK10" s="139" t="str">
        <f>IF(OR($F10="a",$F10="A"),$F10,IF(AND('Encodage réponses Es'!$BV8="!",'Encodage réponses Es'!AZ8=""),"!",IF('Encodage réponses Es'!AZ8="","",'Encodage réponses Es'!AZ8)))</f>
        <v/>
      </c>
      <c r="AL10" s="185" t="str">
        <f>IF(OR($F10="a",$F10="A"),$F10,IF(AND('Encodage réponses Es'!$BV8="!",'Encodage réponses Es'!BA8=""),"!",IF('Encodage réponses Es'!BA8="","",'Encodage réponses Es'!BA8)))</f>
        <v/>
      </c>
      <c r="AM10" s="139" t="str">
        <f>IF(OR($F10="a",$F10="A"),$F10,IF(AND('Encodage réponses Es'!$BV8="!",'Encodage réponses Es'!BC8=""),"!",IF('Encodage réponses Es'!BC8="","",'Encodage réponses Es'!BC8)))</f>
        <v/>
      </c>
      <c r="AN10" s="185" t="str">
        <f>IF(OR($F10="a",$F10="A"),$F10,IF(AND('Encodage réponses Es'!$BV8="!",'Encodage réponses Es'!BD8=""),"!",IF('Encodage réponses Es'!BD8="","",'Encodage réponses Es'!BD8)))</f>
        <v/>
      </c>
      <c r="AO10" s="139" t="str">
        <f>IF(OR($F10="a",$F10="A"),$F10,IF(AND('Encodage réponses Es'!$BV8="!",'Encodage réponses Es'!BE8=""),"!",IF('Encodage réponses Es'!BE8="","",'Encodage réponses Es'!BE8)))</f>
        <v/>
      </c>
      <c r="AP10" s="185" t="str">
        <f>IF(OR($F10="a",$F10="A"),$F10,IF(AND('Encodage réponses Es'!$BV8="!",'Encodage réponses Es'!BF8=""),"!",IF('Encodage réponses Es'!BF8="","",'Encodage réponses Es'!BF8)))</f>
        <v/>
      </c>
      <c r="AQ10" s="139" t="str">
        <f>IF(OR($F10="a",$F10="A"),$F10,IF(AND('Encodage réponses Es'!$BV8="!",'Encodage réponses Es'!BG8=""),"!",IF('Encodage réponses Es'!BG8="","",'Encodage réponses Es'!BG8)))</f>
        <v/>
      </c>
      <c r="AR10" s="185" t="str">
        <f>IF(OR($F10="a",$F10="A"),$F10,IF(AND('Encodage réponses Es'!$BV8="!",'Encodage réponses Es'!BJ8=""),"!",IF('Encodage réponses Es'!BJ8="","",'Encodage réponses Es'!BJ8)))</f>
        <v/>
      </c>
      <c r="AS10" s="288" t="str">
        <f>IF(OR($F10="a",$F10="A"),$F10,IF(AND('Encodage réponses Es'!$BV8="!",'Encodage réponses Es'!BK8=""),"!",IF('Encodage réponses Es'!BK8="","",'Encodage réponses Es'!BK8)))</f>
        <v/>
      </c>
      <c r="AT10" s="132" t="str">
        <f t="shared" si="14"/>
        <v/>
      </c>
      <c r="AU10" s="103" t="str">
        <f t="shared" si="15"/>
        <v/>
      </c>
      <c r="AV10" s="210" t="str">
        <f>IF(OR(F10="a",F10="A"),F10,IF(AND('Encodage réponses Es'!$BV8="!",'Encodage réponses Es'!Q8=""),"!",IF('Encodage réponses Es'!Q8="","",'Encodage réponses Es'!Q8)))</f>
        <v/>
      </c>
      <c r="AW10" s="207" t="str">
        <f>IF(OR(G10="a",G10="A"),G10,IF(AND('Encodage réponses Es'!$BV8="!",'Encodage réponses Es'!R8=""),"!",IF('Encodage réponses Es'!R8="","",'Encodage réponses Es'!R8)))</f>
        <v/>
      </c>
      <c r="AX10" s="143" t="str">
        <f>IF(OR($F10="a",$F10="A"),$F10,IF(AND('Encodage réponses Es'!$BV8="!",'Encodage réponses Es'!U8=""),"!",IF('Encodage réponses Es'!U8="","",'Encodage réponses Es'!U8)))</f>
        <v/>
      </c>
      <c r="AY10" s="143" t="str">
        <f>IF(OR($F10="a",$F10="A"),$F10,IF(AND('Encodage réponses Es'!$BV8="!",'Encodage réponses Es'!V8=""),"!",IF('Encodage réponses Es'!V8="","",'Encodage réponses Es'!V8)))</f>
        <v/>
      </c>
      <c r="AZ10" s="143" t="str">
        <f>IF(OR($F10="a",$F10="A"),$F10,IF(AND('Encodage réponses Es'!$BV8="!",'Encodage réponses Es'!W8=""),"!",IF('Encodage réponses Es'!W8="","",'Encodage réponses Es'!W8)))</f>
        <v/>
      </c>
      <c r="BA10" s="143" t="str">
        <f>IF(OR($F10="a",$F10="A"),$F10,IF(AND('Encodage réponses Es'!$BV8="!",'Encodage réponses Es'!X8=""),"!",IF('Encodage réponses Es'!X8="","",'Encodage réponses Es'!X8)))</f>
        <v/>
      </c>
      <c r="BB10" s="143" t="str">
        <f>IF(OR($F10="a",$F10="A"),$F10,IF(AND('Encodage réponses Es'!$BV8="!",'Encodage réponses Es'!Y8=""),"!",IF('Encodage réponses Es'!Y8="","",'Encodage réponses Es'!Y8)))</f>
        <v/>
      </c>
      <c r="BC10" s="143" t="str">
        <f>IF(OR($F10="a",$F10="A"),$F10,IF(AND('Encodage réponses Es'!$BV8="!",'Encodage réponses Es'!Z8=""),"!",IF('Encodage réponses Es'!Z8="","",'Encodage réponses Es'!Z8)))</f>
        <v/>
      </c>
      <c r="BD10" s="143" t="str">
        <f>IF(OR($F10="a",$F10="A"),$F10,IF(AND('Encodage réponses Es'!$BV8="!",'Encodage réponses Es'!AB8=""),"!",IF('Encodage réponses Es'!AB8="","",'Encodage réponses Es'!AB8)))</f>
        <v/>
      </c>
      <c r="BE10" s="143" t="str">
        <f>IF(OR($F10="a",$F10="A"),$F10,IF(AND('Encodage réponses Es'!$BV8="!",'Encodage réponses Es'!AC8=""),"!",IF('Encodage réponses Es'!AC8="","",'Encodage réponses Es'!AC8)))</f>
        <v/>
      </c>
      <c r="BF10" s="143" t="str">
        <f>IF(OR($F10="a",$F10="A"),$F10,IF(AND('Encodage réponses Es'!$BV8="!",'Encodage réponses Es'!AD8=""),"!",IF('Encodage réponses Es'!AD8="","",'Encodage réponses Es'!AD8)))</f>
        <v/>
      </c>
      <c r="BG10" s="143" t="str">
        <f>IF(OR($F10="a",$F10="A"),$F10,IF(AND('Encodage réponses Es'!$BV8="!",'Encodage réponses Es'!AE8=""),"!",IF('Encodage réponses Es'!AE8="","",'Encodage réponses Es'!AE8)))</f>
        <v/>
      </c>
      <c r="BH10" s="143" t="str">
        <f>IF(OR($F10="a",$F10="A"),$F10,IF(AND('Encodage réponses Es'!$BV8="!",'Encodage réponses Es'!AF8=""),"!",IF('Encodage réponses Es'!AF8="","",'Encodage réponses Es'!AF8)))</f>
        <v/>
      </c>
      <c r="BI10" s="143" t="str">
        <f>IF(OR($F10="a",$F10="A"),$F10,IF(AND('Encodage réponses Es'!$BV8="!",'Encodage réponses Es'!AG8=""),"!",IF('Encodage réponses Es'!AG8="","",'Encodage réponses Es'!AG8)))</f>
        <v/>
      </c>
      <c r="BJ10" s="143" t="str">
        <f>IF(OR($F10="a",$F10="A"),$F10,IF(AND('Encodage réponses Es'!$BV8="!",'Encodage réponses Es'!AH8=""),"!",IF('Encodage réponses Es'!AH8="","",'Encodage réponses Es'!AH8)))</f>
        <v/>
      </c>
      <c r="BK10" s="143" t="str">
        <f>IF(OR($F10="a",$F10="A"),$F10,IF(AND('Encodage réponses Es'!$BV8="!",'Encodage réponses Es'!AI8=""),"!",IF('Encodage réponses Es'!AI8="","",'Encodage réponses Es'!AI8)))</f>
        <v/>
      </c>
      <c r="BL10" s="143" t="str">
        <f>IF(OR($F10="a",$F10="A"),$F10,IF(AND('Encodage réponses Es'!$BV8="!",'Encodage réponses Es'!AJ8=""),"!",IF('Encodage réponses Es'!AJ8="","",'Encodage réponses Es'!AJ8)))</f>
        <v/>
      </c>
      <c r="BM10" s="143" t="str">
        <f>IF(OR($F10="a",$F10="A"),$F10,IF(AND('Encodage réponses Es'!$BV8="!",'Encodage réponses Es'!AK8=""),"!",IF('Encodage réponses Es'!AK8="","",'Encodage réponses Es'!AK8)))</f>
        <v/>
      </c>
      <c r="BN10" s="143" t="str">
        <f>IF(OR($F10="a",$F10="A"),$F10,IF(AND('Encodage réponses Es'!$BV8="!",'Encodage réponses Es'!AN8=""),"!",IF('Encodage réponses Es'!AN8="","",'Encodage réponses Es'!AN8)))</f>
        <v/>
      </c>
      <c r="BO10" s="143" t="str">
        <f>IF(OR($F10="a",$F10="A"),$F10,IF(AND('Encodage réponses Es'!$BV8="!",'Encodage réponses Es'!AO8=""),"!",IF('Encodage réponses Es'!AO8="","",'Encodage réponses Es'!AO8)))</f>
        <v/>
      </c>
      <c r="BP10" s="339" t="str">
        <f>IF(OR($F10="a",$F10="A"),$F10,IF(AND('Encodage réponses Es'!$BV8="!",'Encodage réponses Es'!AP8=""),"!",IF('Encodage réponses Es'!AP8="","",'Encodage réponses Es'!AP8)))</f>
        <v/>
      </c>
      <c r="BQ10" s="132" t="str">
        <f t="shared" si="16"/>
        <v/>
      </c>
      <c r="BR10" s="103" t="str">
        <f t="shared" si="17"/>
        <v/>
      </c>
      <c r="BS10" s="207" t="str">
        <f>IF(OR($F10="a",$F10="A"),$F10,IF(AND('Encodage réponses Es'!$BV8="!",'Encodage réponses Es'!AT8=""),"!",IF('Encodage réponses Es'!AT8="","",'Encodage réponses Es'!AT8)))</f>
        <v/>
      </c>
      <c r="BT10" s="208" t="str">
        <f>IF(OR($F10="a",$F10="A"),$F10,IF(AND('Encodage réponses Es'!$BV8="!",'Encodage réponses Es'!BB8=""),"!",IF('Encodage réponses Es'!BB8="","",'Encodage réponses Es'!BB8)))</f>
        <v/>
      </c>
      <c r="BU10" s="208" t="str">
        <f>IF(OR($F10="a",$F10="A"),$F10,IF(AND('Encodage réponses Es'!$BV8="!",'Encodage réponses Es'!BH8=""),"!",IF('Encodage réponses Es'!BH8="","",'Encodage réponses Es'!BH8)))</f>
        <v/>
      </c>
      <c r="BV10" s="208" t="str">
        <f>IF(OR($F10="a",$F10="A"),$F10,IF(AND('Encodage réponses Es'!$BV8="!",'Encodage réponses Es'!BI8=""),"!",IF('Encodage réponses Es'!BI8="","",'Encodage réponses Es'!BI8)))</f>
        <v/>
      </c>
      <c r="BW10" s="207" t="str">
        <f>IF(OR($F10="a",$F10="A"),$F10,IF(AND('Encodage réponses Es'!$BV8="!",'Encodage réponses Es'!BO8=""),"!",IF('Encodage réponses Es'!BO8="","",'Encodage réponses Es'!BO8)))</f>
        <v/>
      </c>
      <c r="BX10" s="208" t="str">
        <f>IF(OR($F10="a",$F10="A"),$F10,IF(AND('Encodage réponses Es'!$BV8="!",'Encodage réponses Es'!BP8=""),"!",IF('Encodage réponses Es'!BP8="","",'Encodage réponses Es'!BP8)))</f>
        <v/>
      </c>
      <c r="BY10" s="208" t="str">
        <f>IF(OR($F10="a",$F10="A"),$F10,IF(AND('Encodage réponses Es'!$BV8="!",'Encodage réponses Es'!BT8=""),"!",IF('Encodage réponses Es'!BT8="","",'Encodage réponses Es'!BT8)))</f>
        <v/>
      </c>
      <c r="BZ10" s="212" t="str">
        <f>IF(OR($F10="a",$F10="A"),$F10,IF(AND('Encodage réponses Es'!$BV8="!",'Encodage réponses Es'!BU8=""),"!",IF('Encodage réponses Es'!BU8="","",'Encodage réponses Es'!BU8)))</f>
        <v/>
      </c>
      <c r="CA10" s="132" t="str">
        <f t="shared" si="18"/>
        <v/>
      </c>
      <c r="CB10" s="103" t="str">
        <f t="shared" si="19"/>
        <v/>
      </c>
      <c r="CC10" s="138" t="str">
        <f>IF(OR($F10="a",$F10="A"),$F10,IF(AND('Encodage réponses Es'!$BV8="!",'Encodage réponses Es'!S8=""),"!",IF('Encodage réponses Es'!S8="","",'Encodage réponses Es'!S8)))</f>
        <v/>
      </c>
      <c r="CD10" s="108" t="str">
        <f>IF(OR($F10="a",$F10="A"),$F10,IF(AND('Encodage réponses Es'!$BV8="!",'Encodage réponses Es'!T8=""),"!",IF('Encodage réponses Es'!T8="","",'Encodage réponses Es'!T8)))</f>
        <v/>
      </c>
      <c r="CE10" s="108" t="str">
        <f>IF(OR($F10="a",$F10="A"),$F10,IF(AND('Encodage réponses Es'!$BV8="!",'Encodage réponses Es'!AL8=""),"!",IF('Encodage réponses Es'!AL8="","",'Encodage réponses Es'!AL8)))</f>
        <v/>
      </c>
      <c r="CF10" s="302" t="str">
        <f>IF(OR($F10="a",$F10="A"),$F10,IF(AND('Encodage réponses Es'!$BV8="!",'Encodage réponses Es'!AM8=""),"!",IF('Encodage réponses Es'!AM8="","",'Encodage réponses Es'!AM8)))</f>
        <v/>
      </c>
      <c r="CG10" s="339" t="str">
        <f t="shared" si="20"/>
        <v/>
      </c>
      <c r="CH10" s="103" t="str">
        <f t="shared" si="21"/>
        <v/>
      </c>
      <c r="CI10" s="139" t="str">
        <f>IF(OR($F10="a",$F10="A"),$F10,IF(AND('Encodage réponses Es'!$BV8="!",'Encodage réponses Es'!AQ8=""),"!",IF('Encodage réponses Es'!AQ8="","",'Encodage réponses Es'!AQ8)))</f>
        <v/>
      </c>
      <c r="CJ10" s="139" t="str">
        <f>IF(OR($F10="a",$F10="A"),$F10,IF(AND('Encodage réponses Es'!$BV8="!",'Encodage réponses Es'!AR8=""),"!",IF('Encodage réponses Es'!AR8="","",'Encodage réponses Es'!AR8)))</f>
        <v/>
      </c>
      <c r="CK10" s="139" t="str">
        <f>IF(OR($F10="a",$F10="A"),$F10,IF(AND('Encodage réponses Es'!$BV8="!",'Encodage réponses Es'!AS8=""),"!",IF('Encodage réponses Es'!AS8="","",'Encodage réponses Es'!AS8)))</f>
        <v/>
      </c>
      <c r="CL10" s="139" t="str">
        <f>IF(OR($F10="a",$F10="A"),$F10,IF(AND('Encodage réponses Es'!$BV8="!",'Encodage réponses Es'!BL8=""),"!",IF('Encodage réponses Es'!BL8="","",'Encodage réponses Es'!BL8)))</f>
        <v/>
      </c>
      <c r="CM10" s="108" t="str">
        <f>IF(OR($F10="a",$F10="A"),$F10,IF(AND('Encodage réponses Es'!$BV8="!",'Encodage réponses Es'!BM8=""),"!",IF('Encodage réponses Es'!BM8="","",'Encodage réponses Es'!BM8)))</f>
        <v/>
      </c>
      <c r="CN10" s="138" t="str">
        <f>IF(OR($F10="a",$F10="A"),$F10,IF(AND('Encodage réponses Es'!$BV8="!",'Encodage réponses Es'!BN8=""),"!",IF('Encodage réponses Es'!BN8="","",'Encodage réponses Es'!BN8)))</f>
        <v/>
      </c>
      <c r="CO10" s="108" t="str">
        <f>IF(OR($F10="a",$F10="A"),$F10,IF(AND('Encodage réponses Es'!$BV8="!",'Encodage réponses Es'!BQ8=""),"!",IF('Encodage réponses Es'!BQ8="","",'Encodage réponses Es'!BQ8)))</f>
        <v/>
      </c>
      <c r="CP10" s="108" t="str">
        <f>IF(OR($F10="a",$F10="A"),$F10,IF(AND('Encodage réponses Es'!$BV8="!",'Encodage réponses Es'!BR8=""),"!",IF('Encodage réponses Es'!BR8="","",'Encodage réponses Es'!BR8)))</f>
        <v/>
      </c>
      <c r="CQ10" s="302" t="str">
        <f>IF(OR($F10="a",$F10="A"),$F10,IF(AND('Encodage réponses Es'!$BV8="!",'Encodage réponses Es'!BS8=""),"!",IF('Encodage réponses Es'!BS8="","",'Encodage réponses Es'!BS8)))</f>
        <v/>
      </c>
      <c r="CR10" s="132" t="str">
        <f t="shared" si="22"/>
        <v/>
      </c>
      <c r="CS10" s="103" t="str">
        <f t="shared" si="23"/>
        <v/>
      </c>
    </row>
    <row r="11" spans="1:97" ht="11.25" customHeight="1" x14ac:dyDescent="0.2">
      <c r="A11" s="556"/>
      <c r="B11" s="557"/>
      <c r="C11" s="18">
        <v>7</v>
      </c>
      <c r="D11" s="399" t="str">
        <f>IF('Encodage réponses Es'!F9=0,"",'Encodage réponses Es'!F9)</f>
        <v/>
      </c>
      <c r="E11" s="400" t="str">
        <f>IF('Encodage réponses Es'!G9="","",'Encodage réponses Es'!G9)</f>
        <v/>
      </c>
      <c r="F11" s="398" t="str">
        <f>IF('Encodage réponses Es'!K9="","",'Encodage réponses Es'!K9)</f>
        <v/>
      </c>
      <c r="G11" s="66"/>
      <c r="H11" s="132" t="str">
        <f t="shared" si="0"/>
        <v/>
      </c>
      <c r="I11" s="103" t="str">
        <f t="shared" si="1"/>
        <v/>
      </c>
      <c r="J11" s="134"/>
      <c r="K11" s="132" t="str">
        <f t="shared" si="2"/>
        <v/>
      </c>
      <c r="L11" s="103" t="str">
        <f t="shared" si="3"/>
        <v/>
      </c>
      <c r="M11" s="134"/>
      <c r="N11" s="132" t="str">
        <f t="shared" si="4"/>
        <v/>
      </c>
      <c r="O11" s="103" t="str">
        <f t="shared" si="5"/>
        <v/>
      </c>
      <c r="P11" s="134"/>
      <c r="Q11" s="132" t="str">
        <f t="shared" si="6"/>
        <v/>
      </c>
      <c r="R11" s="103" t="str">
        <f t="shared" si="7"/>
        <v/>
      </c>
      <c r="S11" s="132" t="str">
        <f t="shared" si="8"/>
        <v/>
      </c>
      <c r="T11" s="103" t="str">
        <f t="shared" si="9"/>
        <v/>
      </c>
      <c r="U11" s="132" t="str">
        <f t="shared" si="10"/>
        <v/>
      </c>
      <c r="V11" s="103" t="str">
        <f t="shared" si="11"/>
        <v/>
      </c>
      <c r="W11" s="135"/>
      <c r="X11" s="203" t="str">
        <f>IF(OR($F11="a",$F11="A"),$F11,IF(AND('Encodage réponses Es'!$BV9="!",'Encodage réponses Es'!L9=""),"!",IF('Encodage réponses Es'!L9="","",'Encodage réponses Es'!L9)))</f>
        <v/>
      </c>
      <c r="Y11" s="139" t="str">
        <f>IF(OR($F11="a",$F11="A"),$F11,IF(AND('Encodage réponses Es'!$BV9="!",'Encodage réponses Es'!M9=""),"!",IF('Encodage réponses Es'!M9="","",'Encodage réponses Es'!M9)))</f>
        <v/>
      </c>
      <c r="Z11" s="185" t="str">
        <f>IF(OR($F11="a",$F11="A"),$F11,IF(AND('Encodage réponses Es'!$BV9="!",'Encodage réponses Es'!N9=""),"!",IF('Encodage réponses Es'!N9="","",'Encodage réponses Es'!N9)))</f>
        <v/>
      </c>
      <c r="AA11" s="139" t="str">
        <f>IF(OR($F11="a",$F11="A"),$F11,IF(AND('Encodage réponses Es'!$BV9="!",'Encodage réponses Es'!O9=""),"!",IF('Encodage réponses Es'!O9="","",'Encodage réponses Es'!O9)))</f>
        <v/>
      </c>
      <c r="AB11" s="139" t="str">
        <f>IF(OR($F11="a",$F11="A"),$F11,IF(AND('Encodage réponses Es'!$BV9="!",'Encodage réponses Es'!P9=""),"!",IF('Encodage réponses Es'!P9="","",'Encodage réponses Es'!P9)))</f>
        <v/>
      </c>
      <c r="AC11" s="288" t="str">
        <f>IF(OR($F11="a",$F11="A"),$F11,IF(AND('Encodage réponses Es'!$BV9="!",'Encodage réponses Es'!AA9=""),"!",IF('Encodage réponses Es'!AA9="","",'Encodage réponses Es'!AA9)))</f>
        <v/>
      </c>
      <c r="AD11" s="132" t="str">
        <f t="shared" si="12"/>
        <v/>
      </c>
      <c r="AE11" s="103" t="str">
        <f t="shared" si="13"/>
        <v/>
      </c>
      <c r="AF11" s="203" t="str">
        <f>IF(OR($F11="a",$F11="A"),$F11,IF(AND('Encodage réponses Es'!$BV9="!",'Encodage réponses Es'!AU9=""),"!",IF('Encodage réponses Es'!AU9="","",'Encodage réponses Es'!AU9)))</f>
        <v/>
      </c>
      <c r="AG11" s="139" t="str">
        <f>IF(OR($F11="a",$F11="A"),$F11,IF(AND('Encodage réponses Es'!$BV9="!",'Encodage réponses Es'!AV9=""),"!",IF('Encodage réponses Es'!AV9="","",'Encodage réponses Es'!AV9)))</f>
        <v/>
      </c>
      <c r="AH11" s="185" t="str">
        <f>IF(OR($F11="a",$F11="A"),$F11,IF(AND('Encodage réponses Es'!$BV9="!",'Encodage réponses Es'!AW9=""),"!",IF('Encodage réponses Es'!AW9="","",'Encodage réponses Es'!AW9)))</f>
        <v/>
      </c>
      <c r="AI11" s="139" t="str">
        <f>IF(OR($F11="a",$F11="A"),$F11,IF(AND('Encodage réponses Es'!$BV9="!",'Encodage réponses Es'!AX9=""),"!",IF('Encodage réponses Es'!AX9="","",'Encodage réponses Es'!AX9)))</f>
        <v/>
      </c>
      <c r="AJ11" s="185" t="str">
        <f>IF(OR($F11="a",$F11="A"),$F11,IF(AND('Encodage réponses Es'!$BV9="!",'Encodage réponses Es'!AY9=""),"!",IF('Encodage réponses Es'!AY9="","",'Encodage réponses Es'!AY9)))</f>
        <v/>
      </c>
      <c r="AK11" s="139" t="str">
        <f>IF(OR($F11="a",$F11="A"),$F11,IF(AND('Encodage réponses Es'!$BV9="!",'Encodage réponses Es'!AZ9=""),"!",IF('Encodage réponses Es'!AZ9="","",'Encodage réponses Es'!AZ9)))</f>
        <v/>
      </c>
      <c r="AL11" s="185" t="str">
        <f>IF(OR($F11="a",$F11="A"),$F11,IF(AND('Encodage réponses Es'!$BV9="!",'Encodage réponses Es'!BA9=""),"!",IF('Encodage réponses Es'!BA9="","",'Encodage réponses Es'!BA9)))</f>
        <v/>
      </c>
      <c r="AM11" s="139" t="str">
        <f>IF(OR($F11="a",$F11="A"),$F11,IF(AND('Encodage réponses Es'!$BV9="!",'Encodage réponses Es'!BC9=""),"!",IF('Encodage réponses Es'!BC9="","",'Encodage réponses Es'!BC9)))</f>
        <v/>
      </c>
      <c r="AN11" s="185" t="str">
        <f>IF(OR($F11="a",$F11="A"),$F11,IF(AND('Encodage réponses Es'!$BV9="!",'Encodage réponses Es'!BD9=""),"!",IF('Encodage réponses Es'!BD9="","",'Encodage réponses Es'!BD9)))</f>
        <v/>
      </c>
      <c r="AO11" s="139" t="str">
        <f>IF(OR($F11="a",$F11="A"),$F11,IF(AND('Encodage réponses Es'!$BV9="!",'Encodage réponses Es'!BE9=""),"!",IF('Encodage réponses Es'!BE9="","",'Encodage réponses Es'!BE9)))</f>
        <v/>
      </c>
      <c r="AP11" s="185" t="str">
        <f>IF(OR($F11="a",$F11="A"),$F11,IF(AND('Encodage réponses Es'!$BV9="!",'Encodage réponses Es'!BF9=""),"!",IF('Encodage réponses Es'!BF9="","",'Encodage réponses Es'!BF9)))</f>
        <v/>
      </c>
      <c r="AQ11" s="139" t="str">
        <f>IF(OR($F11="a",$F11="A"),$F11,IF(AND('Encodage réponses Es'!$BV9="!",'Encodage réponses Es'!BG9=""),"!",IF('Encodage réponses Es'!BG9="","",'Encodage réponses Es'!BG9)))</f>
        <v/>
      </c>
      <c r="AR11" s="185" t="str">
        <f>IF(OR($F11="a",$F11="A"),$F11,IF(AND('Encodage réponses Es'!$BV9="!",'Encodage réponses Es'!BJ9=""),"!",IF('Encodage réponses Es'!BJ9="","",'Encodage réponses Es'!BJ9)))</f>
        <v/>
      </c>
      <c r="AS11" s="288" t="str">
        <f>IF(OR($F11="a",$F11="A"),$F11,IF(AND('Encodage réponses Es'!$BV9="!",'Encodage réponses Es'!BK9=""),"!",IF('Encodage réponses Es'!BK9="","",'Encodage réponses Es'!BK9)))</f>
        <v/>
      </c>
      <c r="AT11" s="132" t="str">
        <f t="shared" si="14"/>
        <v/>
      </c>
      <c r="AU11" s="103" t="str">
        <f t="shared" si="15"/>
        <v/>
      </c>
      <c r="AV11" s="210" t="str">
        <f>IF(OR(F11="a",F11="A"),F11,IF(AND('Encodage réponses Es'!$BV9="!",'Encodage réponses Es'!Q9=""),"!",IF('Encodage réponses Es'!Q9="","",'Encodage réponses Es'!Q9)))</f>
        <v/>
      </c>
      <c r="AW11" s="207" t="str">
        <f>IF(OR(G11="a",G11="A"),G11,IF(AND('Encodage réponses Es'!$BV9="!",'Encodage réponses Es'!R9=""),"!",IF('Encodage réponses Es'!R9="","",'Encodage réponses Es'!R9)))</f>
        <v/>
      </c>
      <c r="AX11" s="143" t="str">
        <f>IF(OR($F11="a",$F11="A"),$F11,IF(AND('Encodage réponses Es'!$BV9="!",'Encodage réponses Es'!U9=""),"!",IF('Encodage réponses Es'!U9="","",'Encodage réponses Es'!U9)))</f>
        <v/>
      </c>
      <c r="AY11" s="143" t="str">
        <f>IF(OR($F11="a",$F11="A"),$F11,IF(AND('Encodage réponses Es'!$BV9="!",'Encodage réponses Es'!V9=""),"!",IF('Encodage réponses Es'!V9="","",'Encodage réponses Es'!V9)))</f>
        <v/>
      </c>
      <c r="AZ11" s="143" t="str">
        <f>IF(OR($F11="a",$F11="A"),$F11,IF(AND('Encodage réponses Es'!$BV9="!",'Encodage réponses Es'!W9=""),"!",IF('Encodage réponses Es'!W9="","",'Encodage réponses Es'!W9)))</f>
        <v/>
      </c>
      <c r="BA11" s="143" t="str">
        <f>IF(OR($F11="a",$F11="A"),$F11,IF(AND('Encodage réponses Es'!$BV9="!",'Encodage réponses Es'!X9=""),"!",IF('Encodage réponses Es'!X9="","",'Encodage réponses Es'!X9)))</f>
        <v/>
      </c>
      <c r="BB11" s="143" t="str">
        <f>IF(OR($F11="a",$F11="A"),$F11,IF(AND('Encodage réponses Es'!$BV9="!",'Encodage réponses Es'!Y9=""),"!",IF('Encodage réponses Es'!Y9="","",'Encodage réponses Es'!Y9)))</f>
        <v/>
      </c>
      <c r="BC11" s="143" t="str">
        <f>IF(OR($F11="a",$F11="A"),$F11,IF(AND('Encodage réponses Es'!$BV9="!",'Encodage réponses Es'!Z9=""),"!",IF('Encodage réponses Es'!Z9="","",'Encodage réponses Es'!Z9)))</f>
        <v/>
      </c>
      <c r="BD11" s="143" t="str">
        <f>IF(OR($F11="a",$F11="A"),$F11,IF(AND('Encodage réponses Es'!$BV9="!",'Encodage réponses Es'!AB9=""),"!",IF('Encodage réponses Es'!AB9="","",'Encodage réponses Es'!AB9)))</f>
        <v/>
      </c>
      <c r="BE11" s="143" t="str">
        <f>IF(OR($F11="a",$F11="A"),$F11,IF(AND('Encodage réponses Es'!$BV9="!",'Encodage réponses Es'!AC9=""),"!",IF('Encodage réponses Es'!AC9="","",'Encodage réponses Es'!AC9)))</f>
        <v/>
      </c>
      <c r="BF11" s="143" t="str">
        <f>IF(OR($F11="a",$F11="A"),$F11,IF(AND('Encodage réponses Es'!$BV9="!",'Encodage réponses Es'!AD9=""),"!",IF('Encodage réponses Es'!AD9="","",'Encodage réponses Es'!AD9)))</f>
        <v/>
      </c>
      <c r="BG11" s="143" t="str">
        <f>IF(OR($F11="a",$F11="A"),$F11,IF(AND('Encodage réponses Es'!$BV9="!",'Encodage réponses Es'!AE9=""),"!",IF('Encodage réponses Es'!AE9="","",'Encodage réponses Es'!AE9)))</f>
        <v/>
      </c>
      <c r="BH11" s="143" t="str">
        <f>IF(OR($F11="a",$F11="A"),$F11,IF(AND('Encodage réponses Es'!$BV9="!",'Encodage réponses Es'!AF9=""),"!",IF('Encodage réponses Es'!AF9="","",'Encodage réponses Es'!AF9)))</f>
        <v/>
      </c>
      <c r="BI11" s="143" t="str">
        <f>IF(OR($F11="a",$F11="A"),$F11,IF(AND('Encodage réponses Es'!$BV9="!",'Encodage réponses Es'!AG9=""),"!",IF('Encodage réponses Es'!AG9="","",'Encodage réponses Es'!AG9)))</f>
        <v/>
      </c>
      <c r="BJ11" s="143" t="str">
        <f>IF(OR($F11="a",$F11="A"),$F11,IF(AND('Encodage réponses Es'!$BV9="!",'Encodage réponses Es'!AH9=""),"!",IF('Encodage réponses Es'!AH9="","",'Encodage réponses Es'!AH9)))</f>
        <v/>
      </c>
      <c r="BK11" s="143" t="str">
        <f>IF(OR($F11="a",$F11="A"),$F11,IF(AND('Encodage réponses Es'!$BV9="!",'Encodage réponses Es'!AI9=""),"!",IF('Encodage réponses Es'!AI9="","",'Encodage réponses Es'!AI9)))</f>
        <v/>
      </c>
      <c r="BL11" s="143" t="str">
        <f>IF(OR($F11="a",$F11="A"),$F11,IF(AND('Encodage réponses Es'!$BV9="!",'Encodage réponses Es'!AJ9=""),"!",IF('Encodage réponses Es'!AJ9="","",'Encodage réponses Es'!AJ9)))</f>
        <v/>
      </c>
      <c r="BM11" s="143" t="str">
        <f>IF(OR($F11="a",$F11="A"),$F11,IF(AND('Encodage réponses Es'!$BV9="!",'Encodage réponses Es'!AK9=""),"!",IF('Encodage réponses Es'!AK9="","",'Encodage réponses Es'!AK9)))</f>
        <v/>
      </c>
      <c r="BN11" s="143" t="str">
        <f>IF(OR($F11="a",$F11="A"),$F11,IF(AND('Encodage réponses Es'!$BV9="!",'Encodage réponses Es'!AN9=""),"!",IF('Encodage réponses Es'!AN9="","",'Encodage réponses Es'!AN9)))</f>
        <v/>
      </c>
      <c r="BO11" s="143" t="str">
        <f>IF(OR($F11="a",$F11="A"),$F11,IF(AND('Encodage réponses Es'!$BV9="!",'Encodage réponses Es'!AO9=""),"!",IF('Encodage réponses Es'!AO9="","",'Encodage réponses Es'!AO9)))</f>
        <v/>
      </c>
      <c r="BP11" s="339" t="str">
        <f>IF(OR($F11="a",$F11="A"),$F11,IF(AND('Encodage réponses Es'!$BV9="!",'Encodage réponses Es'!AP9=""),"!",IF('Encodage réponses Es'!AP9="","",'Encodage réponses Es'!AP9)))</f>
        <v/>
      </c>
      <c r="BQ11" s="132" t="str">
        <f t="shared" si="16"/>
        <v/>
      </c>
      <c r="BR11" s="103" t="str">
        <f t="shared" si="17"/>
        <v/>
      </c>
      <c r="BS11" s="207" t="str">
        <f>IF(OR($F11="a",$F11="A"),$F11,IF(AND('Encodage réponses Es'!$BV9="!",'Encodage réponses Es'!AT9=""),"!",IF('Encodage réponses Es'!AT9="","",'Encodage réponses Es'!AT9)))</f>
        <v/>
      </c>
      <c r="BT11" s="208" t="str">
        <f>IF(OR($F11="a",$F11="A"),$F11,IF(AND('Encodage réponses Es'!$BV9="!",'Encodage réponses Es'!BB9=""),"!",IF('Encodage réponses Es'!BB9="","",'Encodage réponses Es'!BB9)))</f>
        <v/>
      </c>
      <c r="BU11" s="208" t="str">
        <f>IF(OR($F11="a",$F11="A"),$F11,IF(AND('Encodage réponses Es'!$BV9="!",'Encodage réponses Es'!BH9=""),"!",IF('Encodage réponses Es'!BH9="","",'Encodage réponses Es'!BH9)))</f>
        <v/>
      </c>
      <c r="BV11" s="299" t="str">
        <f>IF(OR($F11="a",$F11="A"),$F11,IF(AND('Encodage réponses Es'!$BV9="!",'Encodage réponses Es'!BI9=""),"!",IF('Encodage réponses Es'!BI9="","",'Encodage réponses Es'!BI9)))</f>
        <v/>
      </c>
      <c r="BW11" s="207" t="str">
        <f>IF(OR($F11="a",$F11="A"),$F11,IF(AND('Encodage réponses Es'!$BV9="!",'Encodage réponses Es'!BO9=""),"!",IF('Encodage réponses Es'!BO9="","",'Encodage réponses Es'!BO9)))</f>
        <v/>
      </c>
      <c r="BX11" s="208" t="str">
        <f>IF(OR($F11="a",$F11="A"),$F11,IF(AND('Encodage réponses Es'!$BV9="!",'Encodage réponses Es'!BP9=""),"!",IF('Encodage réponses Es'!BP9="","",'Encodage réponses Es'!BP9)))</f>
        <v/>
      </c>
      <c r="BY11" s="208" t="str">
        <f>IF(OR($F11="a",$F11="A"),$F11,IF(AND('Encodage réponses Es'!$BV9="!",'Encodage réponses Es'!BT9=""),"!",IF('Encodage réponses Es'!BT9="","",'Encodage réponses Es'!BT9)))</f>
        <v/>
      </c>
      <c r="BZ11" s="212" t="str">
        <f>IF(OR($F11="a",$F11="A"),$F11,IF(AND('Encodage réponses Es'!$BV9="!",'Encodage réponses Es'!BU9=""),"!",IF('Encodage réponses Es'!BU9="","",'Encodage réponses Es'!BU9)))</f>
        <v/>
      </c>
      <c r="CA11" s="132" t="str">
        <f t="shared" si="18"/>
        <v/>
      </c>
      <c r="CB11" s="103" t="str">
        <f t="shared" si="19"/>
        <v/>
      </c>
      <c r="CC11" s="138" t="str">
        <f>IF(OR($F11="a",$F11="A"),$F11,IF(AND('Encodage réponses Es'!$BV9="!",'Encodage réponses Es'!S9=""),"!",IF('Encodage réponses Es'!S9="","",'Encodage réponses Es'!S9)))</f>
        <v/>
      </c>
      <c r="CD11" s="108" t="str">
        <f>IF(OR($F11="a",$F11="A"),$F11,IF(AND('Encodage réponses Es'!$BV9="!",'Encodage réponses Es'!T9=""),"!",IF('Encodage réponses Es'!T9="","",'Encodage réponses Es'!T9)))</f>
        <v/>
      </c>
      <c r="CE11" s="108" t="str">
        <f>IF(OR($F11="a",$F11="A"),$F11,IF(AND('Encodage réponses Es'!$BV9="!",'Encodage réponses Es'!AL9=""),"!",IF('Encodage réponses Es'!AL9="","",'Encodage réponses Es'!AL9)))</f>
        <v/>
      </c>
      <c r="CF11" s="302" t="str">
        <f>IF(OR($F11="a",$F11="A"),$F11,IF(AND('Encodage réponses Es'!$BV9="!",'Encodage réponses Es'!AM9=""),"!",IF('Encodage réponses Es'!AM9="","",'Encodage réponses Es'!AM9)))</f>
        <v/>
      </c>
      <c r="CG11" s="339" t="str">
        <f t="shared" si="20"/>
        <v/>
      </c>
      <c r="CH11" s="103" t="str">
        <f t="shared" si="21"/>
        <v/>
      </c>
      <c r="CI11" s="108" t="str">
        <f>IF(OR($F11="a",$F11="A"),$F11,IF(AND('Encodage réponses Es'!$BV9="!",'Encodage réponses Es'!AQ9=""),"!",IF('Encodage réponses Es'!AQ9="","",'Encodage réponses Es'!AQ9)))</f>
        <v/>
      </c>
      <c r="CJ11" s="108" t="str">
        <f>IF(OR($F11="a",$F11="A"),$F11,IF(AND('Encodage réponses Es'!$BV9="!",'Encodage réponses Es'!AR9=""),"!",IF('Encodage réponses Es'!AR9="","",'Encodage réponses Es'!AR9)))</f>
        <v/>
      </c>
      <c r="CK11" s="108" t="str">
        <f>IF(OR($F11="a",$F11="A"),$F11,IF(AND('Encodage réponses Es'!$BV9="!",'Encodage réponses Es'!AS9=""),"!",IF('Encodage réponses Es'!AS9="","",'Encodage réponses Es'!AS9)))</f>
        <v/>
      </c>
      <c r="CL11" s="108" t="str">
        <f>IF(OR($F11="a",$F11="A"),$F11,IF(AND('Encodage réponses Es'!$BV9="!",'Encodage réponses Es'!BL9=""),"!",IF('Encodage réponses Es'!BL9="","",'Encodage réponses Es'!BL9)))</f>
        <v/>
      </c>
      <c r="CM11" s="108" t="str">
        <f>IF(OR($F11="a",$F11="A"),$F11,IF(AND('Encodage réponses Es'!$BV9="!",'Encodage réponses Es'!BM9=""),"!",IF('Encodage réponses Es'!BM9="","",'Encodage réponses Es'!BM9)))</f>
        <v/>
      </c>
      <c r="CN11" s="138" t="str">
        <f>IF(OR($F11="a",$F11="A"),$F11,IF(AND('Encodage réponses Es'!$BV9="!",'Encodage réponses Es'!BN9=""),"!",IF('Encodage réponses Es'!BN9="","",'Encodage réponses Es'!BN9)))</f>
        <v/>
      </c>
      <c r="CO11" s="108" t="str">
        <f>IF(OR($F11="a",$F11="A"),$F11,IF(AND('Encodage réponses Es'!$BV9="!",'Encodage réponses Es'!BQ9=""),"!",IF('Encodage réponses Es'!BQ9="","",'Encodage réponses Es'!BQ9)))</f>
        <v/>
      </c>
      <c r="CP11" s="108" t="str">
        <f>IF(OR($F11="a",$F11="A"),$F11,IF(AND('Encodage réponses Es'!$BV9="!",'Encodage réponses Es'!BR9=""),"!",IF('Encodage réponses Es'!BR9="","",'Encodage réponses Es'!BR9)))</f>
        <v/>
      </c>
      <c r="CQ11" s="302" t="str">
        <f>IF(OR($F11="a",$F11="A"),$F11,IF(AND('Encodage réponses Es'!$BV9="!",'Encodage réponses Es'!BS9=""),"!",IF('Encodage réponses Es'!BS9="","",'Encodage réponses Es'!BS9)))</f>
        <v/>
      </c>
      <c r="CR11" s="132" t="str">
        <f t="shared" si="22"/>
        <v/>
      </c>
      <c r="CS11" s="103" t="str">
        <f t="shared" si="23"/>
        <v/>
      </c>
    </row>
    <row r="12" spans="1:97" ht="11.25" customHeight="1" x14ac:dyDescent="0.2">
      <c r="A12" s="556"/>
      <c r="B12" s="557"/>
      <c r="C12" s="18">
        <v>8</v>
      </c>
      <c r="D12" s="399" t="str">
        <f>IF('Encodage réponses Es'!F10=0,"",'Encodage réponses Es'!F10)</f>
        <v/>
      </c>
      <c r="E12" s="400" t="str">
        <f>IF('Encodage réponses Es'!G10="","",'Encodage réponses Es'!G10)</f>
        <v/>
      </c>
      <c r="F12" s="398" t="str">
        <f>IF('Encodage réponses Es'!K10="","",'Encodage réponses Es'!K10)</f>
        <v/>
      </c>
      <c r="G12" s="66"/>
      <c r="H12" s="132" t="str">
        <f t="shared" si="0"/>
        <v/>
      </c>
      <c r="I12" s="103" t="str">
        <f t="shared" si="1"/>
        <v/>
      </c>
      <c r="J12" s="134"/>
      <c r="K12" s="132" t="str">
        <f t="shared" si="2"/>
        <v/>
      </c>
      <c r="L12" s="103" t="str">
        <f t="shared" si="3"/>
        <v/>
      </c>
      <c r="M12" s="134"/>
      <c r="N12" s="132" t="str">
        <f t="shared" si="4"/>
        <v/>
      </c>
      <c r="O12" s="103" t="str">
        <f t="shared" si="5"/>
        <v/>
      </c>
      <c r="P12" s="134"/>
      <c r="Q12" s="132" t="str">
        <f t="shared" si="6"/>
        <v/>
      </c>
      <c r="R12" s="103" t="str">
        <f t="shared" si="7"/>
        <v/>
      </c>
      <c r="S12" s="132" t="str">
        <f t="shared" si="8"/>
        <v/>
      </c>
      <c r="T12" s="103" t="str">
        <f t="shared" si="9"/>
        <v/>
      </c>
      <c r="U12" s="132" t="str">
        <f t="shared" si="10"/>
        <v/>
      </c>
      <c r="V12" s="103" t="str">
        <f t="shared" si="11"/>
        <v/>
      </c>
      <c r="W12" s="135"/>
      <c r="X12" s="203" t="str">
        <f>IF(OR($F12="a",$F12="A"),$F12,IF(AND('Encodage réponses Es'!$BV10="!",'Encodage réponses Es'!L10=""),"!",IF('Encodage réponses Es'!L10="","",'Encodage réponses Es'!L10)))</f>
        <v/>
      </c>
      <c r="Y12" s="139" t="str">
        <f>IF(OR($F12="a",$F12="A"),$F12,IF(AND('Encodage réponses Es'!$BV10="!",'Encodage réponses Es'!M10=""),"!",IF('Encodage réponses Es'!M10="","",'Encodage réponses Es'!M10)))</f>
        <v/>
      </c>
      <c r="Z12" s="185" t="str">
        <f>IF(OR($F12="a",$F12="A"),$F12,IF(AND('Encodage réponses Es'!$BV10="!",'Encodage réponses Es'!N10=""),"!",IF('Encodage réponses Es'!N10="","",'Encodage réponses Es'!N10)))</f>
        <v/>
      </c>
      <c r="AA12" s="139" t="str">
        <f>IF(OR($F12="a",$F12="A"),$F12,IF(AND('Encodage réponses Es'!$BV10="!",'Encodage réponses Es'!O10=""),"!",IF('Encodage réponses Es'!O10="","",'Encodage réponses Es'!O10)))</f>
        <v/>
      </c>
      <c r="AB12" s="184" t="str">
        <f>IF(OR($F12="a",$F12="A"),$F12,IF(AND('Encodage réponses Es'!$BV10="!",'Encodage réponses Es'!P10=""),"!",IF('Encodage réponses Es'!P10="","",'Encodage réponses Es'!P10)))</f>
        <v/>
      </c>
      <c r="AC12" s="288" t="str">
        <f>IF(OR($F12="a",$F12="A"),$F12,IF(AND('Encodage réponses Es'!$BV10="!",'Encodage réponses Es'!AA10=""),"!",IF('Encodage réponses Es'!AA10="","",'Encodage réponses Es'!AA10)))</f>
        <v/>
      </c>
      <c r="AD12" s="132" t="str">
        <f t="shared" si="12"/>
        <v/>
      </c>
      <c r="AE12" s="103" t="str">
        <f t="shared" si="13"/>
        <v/>
      </c>
      <c r="AF12" s="203" t="str">
        <f>IF(OR($F12="a",$F12="A"),$F12,IF(AND('Encodage réponses Es'!$BV10="!",'Encodage réponses Es'!AU10=""),"!",IF('Encodage réponses Es'!AU10="","",'Encodage réponses Es'!AU10)))</f>
        <v/>
      </c>
      <c r="AG12" s="139" t="str">
        <f>IF(OR($F12="a",$F12="A"),$F12,IF(AND('Encodage réponses Es'!$BV10="!",'Encodage réponses Es'!AV10=""),"!",IF('Encodage réponses Es'!AV10="","",'Encodage réponses Es'!AV10)))</f>
        <v/>
      </c>
      <c r="AH12" s="185" t="str">
        <f>IF(OR($F12="a",$F12="A"),$F12,IF(AND('Encodage réponses Es'!$BV10="!",'Encodage réponses Es'!AW10=""),"!",IF('Encodage réponses Es'!AW10="","",'Encodage réponses Es'!AW10)))</f>
        <v/>
      </c>
      <c r="AI12" s="139" t="str">
        <f>IF(OR($F12="a",$F12="A"),$F12,IF(AND('Encodage réponses Es'!$BV10="!",'Encodage réponses Es'!AX10=""),"!",IF('Encodage réponses Es'!AX10="","",'Encodage réponses Es'!AX10)))</f>
        <v/>
      </c>
      <c r="AJ12" s="185" t="str">
        <f>IF(OR($F12="a",$F12="A"),$F12,IF(AND('Encodage réponses Es'!$BV10="!",'Encodage réponses Es'!AY10=""),"!",IF('Encodage réponses Es'!AY10="","",'Encodage réponses Es'!AY10)))</f>
        <v/>
      </c>
      <c r="AK12" s="139" t="str">
        <f>IF(OR($F12="a",$F12="A"),$F12,IF(AND('Encodage réponses Es'!$BV10="!",'Encodage réponses Es'!AZ10=""),"!",IF('Encodage réponses Es'!AZ10="","",'Encodage réponses Es'!AZ10)))</f>
        <v/>
      </c>
      <c r="AL12" s="185" t="str">
        <f>IF(OR($F12="a",$F12="A"),$F12,IF(AND('Encodage réponses Es'!$BV10="!",'Encodage réponses Es'!BA10=""),"!",IF('Encodage réponses Es'!BA10="","",'Encodage réponses Es'!BA10)))</f>
        <v/>
      </c>
      <c r="AM12" s="139" t="str">
        <f>IF(OR($F12="a",$F12="A"),$F12,IF(AND('Encodage réponses Es'!$BV10="!",'Encodage réponses Es'!BC10=""),"!",IF('Encodage réponses Es'!BC10="","",'Encodage réponses Es'!BC10)))</f>
        <v/>
      </c>
      <c r="AN12" s="185" t="str">
        <f>IF(OR($F12="a",$F12="A"),$F12,IF(AND('Encodage réponses Es'!$BV10="!",'Encodage réponses Es'!BD10=""),"!",IF('Encodage réponses Es'!BD10="","",'Encodage réponses Es'!BD10)))</f>
        <v/>
      </c>
      <c r="AO12" s="139" t="str">
        <f>IF(OR($F12="a",$F12="A"),$F12,IF(AND('Encodage réponses Es'!$BV10="!",'Encodage réponses Es'!BE10=""),"!",IF('Encodage réponses Es'!BE10="","",'Encodage réponses Es'!BE10)))</f>
        <v/>
      </c>
      <c r="AP12" s="185" t="str">
        <f>IF(OR($F12="a",$F12="A"),$F12,IF(AND('Encodage réponses Es'!$BV10="!",'Encodage réponses Es'!BF10=""),"!",IF('Encodage réponses Es'!BF10="","",'Encodage réponses Es'!BF10)))</f>
        <v/>
      </c>
      <c r="AQ12" s="139" t="str">
        <f>IF(OR($F12="a",$F12="A"),$F12,IF(AND('Encodage réponses Es'!$BV10="!",'Encodage réponses Es'!BG10=""),"!",IF('Encodage réponses Es'!BG10="","",'Encodage réponses Es'!BG10)))</f>
        <v/>
      </c>
      <c r="AR12" s="185" t="str">
        <f>IF(OR($F12="a",$F12="A"),$F12,IF(AND('Encodage réponses Es'!$BV10="!",'Encodage réponses Es'!BJ10=""),"!",IF('Encodage réponses Es'!BJ10="","",'Encodage réponses Es'!BJ10)))</f>
        <v/>
      </c>
      <c r="AS12" s="288" t="str">
        <f>IF(OR($F12="a",$F12="A"),$F12,IF(AND('Encodage réponses Es'!$BV10="!",'Encodage réponses Es'!BK10=""),"!",IF('Encodage réponses Es'!BK10="","",'Encodage réponses Es'!BK10)))</f>
        <v/>
      </c>
      <c r="AT12" s="132" t="str">
        <f t="shared" si="14"/>
        <v/>
      </c>
      <c r="AU12" s="103" t="str">
        <f t="shared" si="15"/>
        <v/>
      </c>
      <c r="AV12" s="210" t="str">
        <f>IF(OR(F12="a",F12="A"),F12,IF(AND('Encodage réponses Es'!$BV10="!",'Encodage réponses Es'!Q10=""),"!",IF('Encodage réponses Es'!Q10="","",'Encodage réponses Es'!Q10)))</f>
        <v/>
      </c>
      <c r="AW12" s="207" t="str">
        <f>IF(OR(G12="a",G12="A"),G12,IF(AND('Encodage réponses Es'!$BV10="!",'Encodage réponses Es'!R10=""),"!",IF('Encodage réponses Es'!R10="","",'Encodage réponses Es'!R10)))</f>
        <v/>
      </c>
      <c r="AX12" s="143" t="str">
        <f>IF(OR($F12="a",$F12="A"),$F12,IF(AND('Encodage réponses Es'!$BV10="!",'Encodage réponses Es'!U10=""),"!",IF('Encodage réponses Es'!U10="","",'Encodage réponses Es'!U10)))</f>
        <v/>
      </c>
      <c r="AY12" s="143" t="str">
        <f>IF(OR($F12="a",$F12="A"),$F12,IF(AND('Encodage réponses Es'!$BV10="!",'Encodage réponses Es'!V10=""),"!",IF('Encodage réponses Es'!V10="","",'Encodage réponses Es'!V10)))</f>
        <v/>
      </c>
      <c r="AZ12" s="143" t="str">
        <f>IF(OR($F12="a",$F12="A"),$F12,IF(AND('Encodage réponses Es'!$BV10="!",'Encodage réponses Es'!W10=""),"!",IF('Encodage réponses Es'!W10="","",'Encodage réponses Es'!W10)))</f>
        <v/>
      </c>
      <c r="BA12" s="143" t="str">
        <f>IF(OR($F12="a",$F12="A"),$F12,IF(AND('Encodage réponses Es'!$BV10="!",'Encodage réponses Es'!X10=""),"!",IF('Encodage réponses Es'!X10="","",'Encodage réponses Es'!X10)))</f>
        <v/>
      </c>
      <c r="BB12" s="143" t="str">
        <f>IF(OR($F12="a",$F12="A"),$F12,IF(AND('Encodage réponses Es'!$BV10="!",'Encodage réponses Es'!Y10=""),"!",IF('Encodage réponses Es'!Y10="","",'Encodage réponses Es'!Y10)))</f>
        <v/>
      </c>
      <c r="BC12" s="143" t="str">
        <f>IF(OR($F12="a",$F12="A"),$F12,IF(AND('Encodage réponses Es'!$BV10="!",'Encodage réponses Es'!Z10=""),"!",IF('Encodage réponses Es'!Z10="","",'Encodage réponses Es'!Z10)))</f>
        <v/>
      </c>
      <c r="BD12" s="143" t="str">
        <f>IF(OR($F12="a",$F12="A"),$F12,IF(AND('Encodage réponses Es'!$BV10="!",'Encodage réponses Es'!AB10=""),"!",IF('Encodage réponses Es'!AB10="","",'Encodage réponses Es'!AB10)))</f>
        <v/>
      </c>
      <c r="BE12" s="143" t="str">
        <f>IF(OR($F12="a",$F12="A"),$F12,IF(AND('Encodage réponses Es'!$BV10="!",'Encodage réponses Es'!AC10=""),"!",IF('Encodage réponses Es'!AC10="","",'Encodage réponses Es'!AC10)))</f>
        <v/>
      </c>
      <c r="BF12" s="143" t="str">
        <f>IF(OR($F12="a",$F12="A"),$F12,IF(AND('Encodage réponses Es'!$BV10="!",'Encodage réponses Es'!AD10=""),"!",IF('Encodage réponses Es'!AD10="","",'Encodage réponses Es'!AD10)))</f>
        <v/>
      </c>
      <c r="BG12" s="143" t="str">
        <f>IF(OR($F12="a",$F12="A"),$F12,IF(AND('Encodage réponses Es'!$BV10="!",'Encodage réponses Es'!AE10=""),"!",IF('Encodage réponses Es'!AE10="","",'Encodage réponses Es'!AE10)))</f>
        <v/>
      </c>
      <c r="BH12" s="143" t="str">
        <f>IF(OR($F12="a",$F12="A"),$F12,IF(AND('Encodage réponses Es'!$BV10="!",'Encodage réponses Es'!AF10=""),"!",IF('Encodage réponses Es'!AF10="","",'Encodage réponses Es'!AF10)))</f>
        <v/>
      </c>
      <c r="BI12" s="143" t="str">
        <f>IF(OR($F12="a",$F12="A"),$F12,IF(AND('Encodage réponses Es'!$BV10="!",'Encodage réponses Es'!AG10=""),"!",IF('Encodage réponses Es'!AG10="","",'Encodage réponses Es'!AG10)))</f>
        <v/>
      </c>
      <c r="BJ12" s="143" t="str">
        <f>IF(OR($F12="a",$F12="A"),$F12,IF(AND('Encodage réponses Es'!$BV10="!",'Encodage réponses Es'!AH10=""),"!",IF('Encodage réponses Es'!AH10="","",'Encodage réponses Es'!AH10)))</f>
        <v/>
      </c>
      <c r="BK12" s="143" t="str">
        <f>IF(OR($F12="a",$F12="A"),$F12,IF(AND('Encodage réponses Es'!$BV10="!",'Encodage réponses Es'!AI10=""),"!",IF('Encodage réponses Es'!AI10="","",'Encodage réponses Es'!AI10)))</f>
        <v/>
      </c>
      <c r="BL12" s="143" t="str">
        <f>IF(OR($F12="a",$F12="A"),$F12,IF(AND('Encodage réponses Es'!$BV10="!",'Encodage réponses Es'!AJ10=""),"!",IF('Encodage réponses Es'!AJ10="","",'Encodage réponses Es'!AJ10)))</f>
        <v/>
      </c>
      <c r="BM12" s="143" t="str">
        <f>IF(OR($F12="a",$F12="A"),$F12,IF(AND('Encodage réponses Es'!$BV10="!",'Encodage réponses Es'!AK10=""),"!",IF('Encodage réponses Es'!AK10="","",'Encodage réponses Es'!AK10)))</f>
        <v/>
      </c>
      <c r="BN12" s="143" t="str">
        <f>IF(OR($F12="a",$F12="A"),$F12,IF(AND('Encodage réponses Es'!$BV10="!",'Encodage réponses Es'!AN10=""),"!",IF('Encodage réponses Es'!AN10="","",'Encodage réponses Es'!AN10)))</f>
        <v/>
      </c>
      <c r="BO12" s="143" t="str">
        <f>IF(OR($F12="a",$F12="A"),$F12,IF(AND('Encodage réponses Es'!$BV10="!",'Encodage réponses Es'!AO10=""),"!",IF('Encodage réponses Es'!AO10="","",'Encodage réponses Es'!AO10)))</f>
        <v/>
      </c>
      <c r="BP12" s="339" t="str">
        <f>IF(OR($F12="a",$F12="A"),$F12,IF(AND('Encodage réponses Es'!$BV10="!",'Encodage réponses Es'!AP10=""),"!",IF('Encodage réponses Es'!AP10="","",'Encodage réponses Es'!AP10)))</f>
        <v/>
      </c>
      <c r="BQ12" s="132" t="str">
        <f t="shared" si="16"/>
        <v/>
      </c>
      <c r="BR12" s="103" t="str">
        <f t="shared" si="17"/>
        <v/>
      </c>
      <c r="BS12" s="207" t="str">
        <f>IF(OR($F12="a",$F12="A"),$F12,IF(AND('Encodage réponses Es'!$BV10="!",'Encodage réponses Es'!AT10=""),"!",IF('Encodage réponses Es'!AT10="","",'Encodage réponses Es'!AT10)))</f>
        <v/>
      </c>
      <c r="BT12" s="208" t="str">
        <f>IF(OR($F12="a",$F12="A"),$F12,IF(AND('Encodage réponses Es'!$BV10="!",'Encodage réponses Es'!BB10=""),"!",IF('Encodage réponses Es'!BB10="","",'Encodage réponses Es'!BB10)))</f>
        <v/>
      </c>
      <c r="BU12" s="208" t="str">
        <f>IF(OR($F12="a",$F12="A"),$F12,IF(AND('Encodage réponses Es'!$BV10="!",'Encodage réponses Es'!BH10=""),"!",IF('Encodage réponses Es'!BH10="","",'Encodage réponses Es'!BH10)))</f>
        <v/>
      </c>
      <c r="BV12" s="285" t="str">
        <f>IF(OR($F12="a",$F12="A"),$F12,IF(AND('Encodage réponses Es'!$BV10="!",'Encodage réponses Es'!BI10=""),"!",IF('Encodage réponses Es'!BI10="","",'Encodage réponses Es'!BI10)))</f>
        <v/>
      </c>
      <c r="BW12" s="207" t="str">
        <f>IF(OR($F12="a",$F12="A"),$F12,IF(AND('Encodage réponses Es'!$BV10="!",'Encodage réponses Es'!BO10=""),"!",IF('Encodage réponses Es'!BO10="","",'Encodage réponses Es'!BO10)))</f>
        <v/>
      </c>
      <c r="BX12" s="208" t="str">
        <f>IF(OR($F12="a",$F12="A"),$F12,IF(AND('Encodage réponses Es'!$BV10="!",'Encodage réponses Es'!BP10=""),"!",IF('Encodage réponses Es'!BP10="","",'Encodage réponses Es'!BP10)))</f>
        <v/>
      </c>
      <c r="BY12" s="208" t="str">
        <f>IF(OR($F12="a",$F12="A"),$F12,IF(AND('Encodage réponses Es'!$BV10="!",'Encodage réponses Es'!BT10=""),"!",IF('Encodage réponses Es'!BT10="","",'Encodage réponses Es'!BT10)))</f>
        <v/>
      </c>
      <c r="BZ12" s="212" t="str">
        <f>IF(OR($F12="a",$F12="A"),$F12,IF(AND('Encodage réponses Es'!$BV10="!",'Encodage réponses Es'!BU10=""),"!",IF('Encodage réponses Es'!BU10="","",'Encodage réponses Es'!BU10)))</f>
        <v/>
      </c>
      <c r="CA12" s="132" t="str">
        <f t="shared" si="18"/>
        <v/>
      </c>
      <c r="CB12" s="103" t="str">
        <f t="shared" si="19"/>
        <v/>
      </c>
      <c r="CC12" s="138" t="str">
        <f>IF(OR($F12="a",$F12="A"),$F12,IF(AND('Encodage réponses Es'!$BV10="!",'Encodage réponses Es'!S10=""),"!",IF('Encodage réponses Es'!S10="","",'Encodage réponses Es'!S10)))</f>
        <v/>
      </c>
      <c r="CD12" s="108" t="str">
        <f>IF(OR($F12="a",$F12="A"),$F12,IF(AND('Encodage réponses Es'!$BV10="!",'Encodage réponses Es'!T10=""),"!",IF('Encodage réponses Es'!T10="","",'Encodage réponses Es'!T10)))</f>
        <v/>
      </c>
      <c r="CE12" s="108" t="str">
        <f>IF(OR($F12="a",$F12="A"),$F12,IF(AND('Encodage réponses Es'!$BV10="!",'Encodage réponses Es'!AL10=""),"!",IF('Encodage réponses Es'!AL10="","",'Encodage réponses Es'!AL10)))</f>
        <v/>
      </c>
      <c r="CF12" s="302" t="str">
        <f>IF(OR($F12="a",$F12="A"),$F12,IF(AND('Encodage réponses Es'!$BV10="!",'Encodage réponses Es'!AM10=""),"!",IF('Encodage réponses Es'!AM10="","",'Encodage réponses Es'!AM10)))</f>
        <v/>
      </c>
      <c r="CG12" s="339" t="str">
        <f t="shared" si="20"/>
        <v/>
      </c>
      <c r="CH12" s="103" t="str">
        <f t="shared" si="21"/>
        <v/>
      </c>
      <c r="CI12" s="108" t="str">
        <f>IF(OR($F12="a",$F12="A"),$F12,IF(AND('Encodage réponses Es'!$BV10="!",'Encodage réponses Es'!AQ10=""),"!",IF('Encodage réponses Es'!AQ10="","",'Encodage réponses Es'!AQ10)))</f>
        <v/>
      </c>
      <c r="CJ12" s="108" t="str">
        <f>IF(OR($F12="a",$F12="A"),$F12,IF(AND('Encodage réponses Es'!$BV10="!",'Encodage réponses Es'!AR10=""),"!",IF('Encodage réponses Es'!AR10="","",'Encodage réponses Es'!AR10)))</f>
        <v/>
      </c>
      <c r="CK12" s="108" t="str">
        <f>IF(OR($F12="a",$F12="A"),$F12,IF(AND('Encodage réponses Es'!$BV10="!",'Encodage réponses Es'!AS10=""),"!",IF('Encodage réponses Es'!AS10="","",'Encodage réponses Es'!AS10)))</f>
        <v/>
      </c>
      <c r="CL12" s="108" t="str">
        <f>IF(OR($F12="a",$F12="A"),$F12,IF(AND('Encodage réponses Es'!$BV10="!",'Encodage réponses Es'!BL10=""),"!",IF('Encodage réponses Es'!BL10="","",'Encodage réponses Es'!BL10)))</f>
        <v/>
      </c>
      <c r="CM12" s="108" t="str">
        <f>IF(OR($F12="a",$F12="A"),$F12,IF(AND('Encodage réponses Es'!$BV10="!",'Encodage réponses Es'!BM10=""),"!",IF('Encodage réponses Es'!BM10="","",'Encodage réponses Es'!BM10)))</f>
        <v/>
      </c>
      <c r="CN12" s="138" t="str">
        <f>IF(OR($F12="a",$F12="A"),$F12,IF(AND('Encodage réponses Es'!$BV10="!",'Encodage réponses Es'!BN10=""),"!",IF('Encodage réponses Es'!BN10="","",'Encodage réponses Es'!BN10)))</f>
        <v/>
      </c>
      <c r="CO12" s="108" t="str">
        <f>IF(OR($F12="a",$F12="A"),$F12,IF(AND('Encodage réponses Es'!$BV10="!",'Encodage réponses Es'!BQ10=""),"!",IF('Encodage réponses Es'!BQ10="","",'Encodage réponses Es'!BQ10)))</f>
        <v/>
      </c>
      <c r="CP12" s="108" t="str">
        <f>IF(OR($F12="a",$F12="A"),$F12,IF(AND('Encodage réponses Es'!$BV10="!",'Encodage réponses Es'!BR10=""),"!",IF('Encodage réponses Es'!BR10="","",'Encodage réponses Es'!BR10)))</f>
        <v/>
      </c>
      <c r="CQ12" s="302" t="str">
        <f>IF(OR($F12="a",$F12="A"),$F12,IF(AND('Encodage réponses Es'!$BV10="!",'Encodage réponses Es'!BS10=""),"!",IF('Encodage réponses Es'!BS10="","",'Encodage réponses Es'!BS10)))</f>
        <v/>
      </c>
      <c r="CR12" s="132" t="str">
        <f t="shared" si="22"/>
        <v/>
      </c>
      <c r="CS12" s="103" t="str">
        <f t="shared" si="23"/>
        <v/>
      </c>
    </row>
    <row r="13" spans="1:97" ht="11.25" customHeight="1" x14ac:dyDescent="0.2">
      <c r="A13" s="556"/>
      <c r="B13" s="557"/>
      <c r="C13" s="18">
        <v>9</v>
      </c>
      <c r="D13" s="399" t="str">
        <f>IF('Encodage réponses Es'!F11=0,"",'Encodage réponses Es'!F11)</f>
        <v/>
      </c>
      <c r="E13" s="400" t="str">
        <f>IF('Encodage réponses Es'!G11="","",'Encodage réponses Es'!G11)</f>
        <v/>
      </c>
      <c r="F13" s="398" t="str">
        <f>IF('Encodage réponses Es'!K11="","",'Encodage réponses Es'!K11)</f>
        <v/>
      </c>
      <c r="G13" s="66"/>
      <c r="H13" s="132" t="str">
        <f t="shared" si="0"/>
        <v/>
      </c>
      <c r="I13" s="103" t="str">
        <f t="shared" si="1"/>
        <v/>
      </c>
      <c r="J13" s="134"/>
      <c r="K13" s="132" t="str">
        <f t="shared" si="2"/>
        <v/>
      </c>
      <c r="L13" s="103" t="str">
        <f t="shared" si="3"/>
        <v/>
      </c>
      <c r="M13" s="134"/>
      <c r="N13" s="132" t="str">
        <f t="shared" si="4"/>
        <v/>
      </c>
      <c r="O13" s="103" t="str">
        <f t="shared" si="5"/>
        <v/>
      </c>
      <c r="P13" s="134"/>
      <c r="Q13" s="132" t="str">
        <f t="shared" si="6"/>
        <v/>
      </c>
      <c r="R13" s="103" t="str">
        <f t="shared" si="7"/>
        <v/>
      </c>
      <c r="S13" s="132" t="str">
        <f t="shared" si="8"/>
        <v/>
      </c>
      <c r="T13" s="103" t="str">
        <f t="shared" si="9"/>
        <v/>
      </c>
      <c r="U13" s="132" t="str">
        <f t="shared" si="10"/>
        <v/>
      </c>
      <c r="V13" s="103" t="str">
        <f t="shared" si="11"/>
        <v/>
      </c>
      <c r="W13" s="135"/>
      <c r="X13" s="203" t="str">
        <f>IF(OR($F13="a",$F13="A"),$F13,IF(AND('Encodage réponses Es'!$BV11="!",'Encodage réponses Es'!L11=""),"!",IF('Encodage réponses Es'!L11="","",'Encodage réponses Es'!L11)))</f>
        <v/>
      </c>
      <c r="Y13" s="139" t="str">
        <f>IF(OR($F13="a",$F13="A"),$F13,IF(AND('Encodage réponses Es'!$BV11="!",'Encodage réponses Es'!M11=""),"!",IF('Encodage réponses Es'!M11="","",'Encodage réponses Es'!M11)))</f>
        <v/>
      </c>
      <c r="Z13" s="185" t="str">
        <f>IF(OR($F13="a",$F13="A"),$F13,IF(AND('Encodage réponses Es'!$BV11="!",'Encodage réponses Es'!N11=""),"!",IF('Encodage réponses Es'!N11="","",'Encodage réponses Es'!N11)))</f>
        <v/>
      </c>
      <c r="AA13" s="139" t="str">
        <f>IF(OR($F13="a",$F13="A"),$F13,IF(AND('Encodage réponses Es'!$BV11="!",'Encodage réponses Es'!O11=""),"!",IF('Encodage réponses Es'!O11="","",'Encodage réponses Es'!O11)))</f>
        <v/>
      </c>
      <c r="AB13" s="185" t="str">
        <f>IF(OR($F13="a",$F13="A"),$F13,IF(AND('Encodage réponses Es'!$BV11="!",'Encodage réponses Es'!P11=""),"!",IF('Encodage réponses Es'!P11="","",'Encodage réponses Es'!P11)))</f>
        <v/>
      </c>
      <c r="AC13" s="288" t="str">
        <f>IF(OR($F13="a",$F13="A"),$F13,IF(AND('Encodage réponses Es'!$BV11="!",'Encodage réponses Es'!AA11=""),"!",IF('Encodage réponses Es'!AA11="","",'Encodage réponses Es'!AA11)))</f>
        <v/>
      </c>
      <c r="AD13" s="132" t="str">
        <f t="shared" si="12"/>
        <v/>
      </c>
      <c r="AE13" s="103" t="str">
        <f t="shared" si="13"/>
        <v/>
      </c>
      <c r="AF13" s="203" t="str">
        <f>IF(OR($F13="a",$F13="A"),$F13,IF(AND('Encodage réponses Es'!$BV11="!",'Encodage réponses Es'!AU11=""),"!",IF('Encodage réponses Es'!AU11="","",'Encodage réponses Es'!AU11)))</f>
        <v/>
      </c>
      <c r="AG13" s="139" t="str">
        <f>IF(OR($F13="a",$F13="A"),$F13,IF(AND('Encodage réponses Es'!$BV11="!",'Encodage réponses Es'!AV11=""),"!",IF('Encodage réponses Es'!AV11="","",'Encodage réponses Es'!AV11)))</f>
        <v/>
      </c>
      <c r="AH13" s="185" t="str">
        <f>IF(OR($F13="a",$F13="A"),$F13,IF(AND('Encodage réponses Es'!$BV11="!",'Encodage réponses Es'!AW11=""),"!",IF('Encodage réponses Es'!AW11="","",'Encodage réponses Es'!AW11)))</f>
        <v/>
      </c>
      <c r="AI13" s="139" t="str">
        <f>IF(OR($F13="a",$F13="A"),$F13,IF(AND('Encodage réponses Es'!$BV11="!",'Encodage réponses Es'!AX11=""),"!",IF('Encodage réponses Es'!AX11="","",'Encodage réponses Es'!AX11)))</f>
        <v/>
      </c>
      <c r="AJ13" s="185" t="str">
        <f>IF(OR($F13="a",$F13="A"),$F13,IF(AND('Encodage réponses Es'!$BV11="!",'Encodage réponses Es'!AY11=""),"!",IF('Encodage réponses Es'!AY11="","",'Encodage réponses Es'!AY11)))</f>
        <v/>
      </c>
      <c r="AK13" s="139" t="str">
        <f>IF(OR($F13="a",$F13="A"),$F13,IF(AND('Encodage réponses Es'!$BV11="!",'Encodage réponses Es'!AZ11=""),"!",IF('Encodage réponses Es'!AZ11="","",'Encodage réponses Es'!AZ11)))</f>
        <v/>
      </c>
      <c r="AL13" s="185" t="str">
        <f>IF(OR($F13="a",$F13="A"),$F13,IF(AND('Encodage réponses Es'!$BV11="!",'Encodage réponses Es'!BA11=""),"!",IF('Encodage réponses Es'!BA11="","",'Encodage réponses Es'!BA11)))</f>
        <v/>
      </c>
      <c r="AM13" s="139" t="str">
        <f>IF(OR($F13="a",$F13="A"),$F13,IF(AND('Encodage réponses Es'!$BV11="!",'Encodage réponses Es'!BC11=""),"!",IF('Encodage réponses Es'!BC11="","",'Encodage réponses Es'!BC11)))</f>
        <v/>
      </c>
      <c r="AN13" s="185" t="str">
        <f>IF(OR($F13="a",$F13="A"),$F13,IF(AND('Encodage réponses Es'!$BV11="!",'Encodage réponses Es'!BD11=""),"!",IF('Encodage réponses Es'!BD11="","",'Encodage réponses Es'!BD11)))</f>
        <v/>
      </c>
      <c r="AO13" s="139" t="str">
        <f>IF(OR($F13="a",$F13="A"),$F13,IF(AND('Encodage réponses Es'!$BV11="!",'Encodage réponses Es'!BE11=""),"!",IF('Encodage réponses Es'!BE11="","",'Encodage réponses Es'!BE11)))</f>
        <v/>
      </c>
      <c r="AP13" s="185" t="str">
        <f>IF(OR($F13="a",$F13="A"),$F13,IF(AND('Encodage réponses Es'!$BV11="!",'Encodage réponses Es'!BF11=""),"!",IF('Encodage réponses Es'!BF11="","",'Encodage réponses Es'!BF11)))</f>
        <v/>
      </c>
      <c r="AQ13" s="139" t="str">
        <f>IF(OR($F13="a",$F13="A"),$F13,IF(AND('Encodage réponses Es'!$BV11="!",'Encodage réponses Es'!BG11=""),"!",IF('Encodage réponses Es'!BG11="","",'Encodage réponses Es'!BG11)))</f>
        <v/>
      </c>
      <c r="AR13" s="185" t="str">
        <f>IF(OR($F13="a",$F13="A"),$F13,IF(AND('Encodage réponses Es'!$BV11="!",'Encodage réponses Es'!BJ11=""),"!",IF('Encodage réponses Es'!BJ11="","",'Encodage réponses Es'!BJ11)))</f>
        <v/>
      </c>
      <c r="AS13" s="288" t="str">
        <f>IF(OR($F13="a",$F13="A"),$F13,IF(AND('Encodage réponses Es'!$BV11="!",'Encodage réponses Es'!BK11=""),"!",IF('Encodage réponses Es'!BK11="","",'Encodage réponses Es'!BK11)))</f>
        <v/>
      </c>
      <c r="AT13" s="132" t="str">
        <f t="shared" si="14"/>
        <v/>
      </c>
      <c r="AU13" s="103" t="str">
        <f t="shared" si="15"/>
        <v/>
      </c>
      <c r="AV13" s="210" t="str">
        <f>IF(OR(F13="a",F13="A"),F13,IF(AND('Encodage réponses Es'!$BV11="!",'Encodage réponses Es'!Q11=""),"!",IF('Encodage réponses Es'!Q11="","",'Encodage réponses Es'!Q11)))</f>
        <v/>
      </c>
      <c r="AW13" s="207" t="str">
        <f>IF(OR(G13="a",G13="A"),G13,IF(AND('Encodage réponses Es'!$BV11="!",'Encodage réponses Es'!R11=""),"!",IF('Encodage réponses Es'!R11="","",'Encodage réponses Es'!R11)))</f>
        <v/>
      </c>
      <c r="AX13" s="143" t="str">
        <f>IF(OR($F13="a",$F13="A"),$F13,IF(AND('Encodage réponses Es'!$BV11="!",'Encodage réponses Es'!U11=""),"!",IF('Encodage réponses Es'!U11="","",'Encodage réponses Es'!U11)))</f>
        <v/>
      </c>
      <c r="AY13" s="143" t="str">
        <f>IF(OR($F13="a",$F13="A"),$F13,IF(AND('Encodage réponses Es'!$BV11="!",'Encodage réponses Es'!V11=""),"!",IF('Encodage réponses Es'!V11="","",'Encodage réponses Es'!V11)))</f>
        <v/>
      </c>
      <c r="AZ13" s="143" t="str">
        <f>IF(OR($F13="a",$F13="A"),$F13,IF(AND('Encodage réponses Es'!$BV11="!",'Encodage réponses Es'!W11=""),"!",IF('Encodage réponses Es'!W11="","",'Encodage réponses Es'!W11)))</f>
        <v/>
      </c>
      <c r="BA13" s="143" t="str">
        <f>IF(OR($F13="a",$F13="A"),$F13,IF(AND('Encodage réponses Es'!$BV11="!",'Encodage réponses Es'!X11=""),"!",IF('Encodage réponses Es'!X11="","",'Encodage réponses Es'!X11)))</f>
        <v/>
      </c>
      <c r="BB13" s="143" t="str">
        <f>IF(OR($F13="a",$F13="A"),$F13,IF(AND('Encodage réponses Es'!$BV11="!",'Encodage réponses Es'!Y11=""),"!",IF('Encodage réponses Es'!Y11="","",'Encodage réponses Es'!Y11)))</f>
        <v/>
      </c>
      <c r="BC13" s="143" t="str">
        <f>IF(OR($F13="a",$F13="A"),$F13,IF(AND('Encodage réponses Es'!$BV11="!",'Encodage réponses Es'!Z11=""),"!",IF('Encodage réponses Es'!Z11="","",'Encodage réponses Es'!Z11)))</f>
        <v/>
      </c>
      <c r="BD13" s="143" t="str">
        <f>IF(OR($F13="a",$F13="A"),$F13,IF(AND('Encodage réponses Es'!$BV11="!",'Encodage réponses Es'!AB11=""),"!",IF('Encodage réponses Es'!AB11="","",'Encodage réponses Es'!AB11)))</f>
        <v/>
      </c>
      <c r="BE13" s="143" t="str">
        <f>IF(OR($F13="a",$F13="A"),$F13,IF(AND('Encodage réponses Es'!$BV11="!",'Encodage réponses Es'!AC11=""),"!",IF('Encodage réponses Es'!AC11="","",'Encodage réponses Es'!AC11)))</f>
        <v/>
      </c>
      <c r="BF13" s="143" t="str">
        <f>IF(OR($F13="a",$F13="A"),$F13,IF(AND('Encodage réponses Es'!$BV11="!",'Encodage réponses Es'!AD11=""),"!",IF('Encodage réponses Es'!AD11="","",'Encodage réponses Es'!AD11)))</f>
        <v/>
      </c>
      <c r="BG13" s="143" t="str">
        <f>IF(OR($F13="a",$F13="A"),$F13,IF(AND('Encodage réponses Es'!$BV11="!",'Encodage réponses Es'!AE11=""),"!",IF('Encodage réponses Es'!AE11="","",'Encodage réponses Es'!AE11)))</f>
        <v/>
      </c>
      <c r="BH13" s="143" t="str">
        <f>IF(OR($F13="a",$F13="A"),$F13,IF(AND('Encodage réponses Es'!$BV11="!",'Encodage réponses Es'!AF11=""),"!",IF('Encodage réponses Es'!AF11="","",'Encodage réponses Es'!AF11)))</f>
        <v/>
      </c>
      <c r="BI13" s="143" t="str">
        <f>IF(OR($F13="a",$F13="A"),$F13,IF(AND('Encodage réponses Es'!$BV11="!",'Encodage réponses Es'!AG11=""),"!",IF('Encodage réponses Es'!AG11="","",'Encodage réponses Es'!AG11)))</f>
        <v/>
      </c>
      <c r="BJ13" s="143" t="str">
        <f>IF(OR($F13="a",$F13="A"),$F13,IF(AND('Encodage réponses Es'!$BV11="!",'Encodage réponses Es'!AH11=""),"!",IF('Encodage réponses Es'!AH11="","",'Encodage réponses Es'!AH11)))</f>
        <v/>
      </c>
      <c r="BK13" s="143" t="str">
        <f>IF(OR($F13="a",$F13="A"),$F13,IF(AND('Encodage réponses Es'!$BV11="!",'Encodage réponses Es'!AI11=""),"!",IF('Encodage réponses Es'!AI11="","",'Encodage réponses Es'!AI11)))</f>
        <v/>
      </c>
      <c r="BL13" s="143" t="str">
        <f>IF(OR($F13="a",$F13="A"),$F13,IF(AND('Encodage réponses Es'!$BV11="!",'Encodage réponses Es'!AJ11=""),"!",IF('Encodage réponses Es'!AJ11="","",'Encodage réponses Es'!AJ11)))</f>
        <v/>
      </c>
      <c r="BM13" s="143" t="str">
        <f>IF(OR($F13="a",$F13="A"),$F13,IF(AND('Encodage réponses Es'!$BV11="!",'Encodage réponses Es'!AK11=""),"!",IF('Encodage réponses Es'!AK11="","",'Encodage réponses Es'!AK11)))</f>
        <v/>
      </c>
      <c r="BN13" s="143" t="str">
        <f>IF(OR($F13="a",$F13="A"),$F13,IF(AND('Encodage réponses Es'!$BV11="!",'Encodage réponses Es'!AN11=""),"!",IF('Encodage réponses Es'!AN11="","",'Encodage réponses Es'!AN11)))</f>
        <v/>
      </c>
      <c r="BO13" s="143" t="str">
        <f>IF(OR($F13="a",$F13="A"),$F13,IF(AND('Encodage réponses Es'!$BV11="!",'Encodage réponses Es'!AO11=""),"!",IF('Encodage réponses Es'!AO11="","",'Encodage réponses Es'!AO11)))</f>
        <v/>
      </c>
      <c r="BP13" s="339" t="str">
        <f>IF(OR($F13="a",$F13="A"),$F13,IF(AND('Encodage réponses Es'!$BV11="!",'Encodage réponses Es'!AP11=""),"!",IF('Encodage réponses Es'!AP11="","",'Encodage réponses Es'!AP11)))</f>
        <v/>
      </c>
      <c r="BQ13" s="132" t="str">
        <f t="shared" si="16"/>
        <v/>
      </c>
      <c r="BR13" s="103" t="str">
        <f t="shared" si="17"/>
        <v/>
      </c>
      <c r="BS13" s="298" t="str">
        <f>IF(OR($F13="a",$F13="A"),$F13,IF(AND('Encodage réponses Es'!$BV11="!",'Encodage réponses Es'!AT11=""),"!",IF('Encodage réponses Es'!AT11="","",'Encodage réponses Es'!AT11)))</f>
        <v/>
      </c>
      <c r="BT13" s="299" t="str">
        <f>IF(OR($F13="a",$F13="A"),$F13,IF(AND('Encodage réponses Es'!$BV11="!",'Encodage réponses Es'!BB11=""),"!",IF('Encodage réponses Es'!BB11="","",'Encodage réponses Es'!BB11)))</f>
        <v/>
      </c>
      <c r="BU13" s="299" t="str">
        <f>IF(OR($F13="a",$F13="A"),$F13,IF(AND('Encodage réponses Es'!$BV11="!",'Encodage réponses Es'!BH11=""),"!",IF('Encodage réponses Es'!BH11="","",'Encodage réponses Es'!BH11)))</f>
        <v/>
      </c>
      <c r="BV13" s="208" t="str">
        <f>IF(OR($F13="a",$F13="A"),$F13,IF(AND('Encodage réponses Es'!$BV11="!",'Encodage réponses Es'!BI11=""),"!",IF('Encodage réponses Es'!BI11="","",'Encodage réponses Es'!BI11)))</f>
        <v/>
      </c>
      <c r="BW13" s="298" t="str">
        <f>IF(OR($F13="a",$F13="A"),$F13,IF(AND('Encodage réponses Es'!$BV11="!",'Encodage réponses Es'!BO11=""),"!",IF('Encodage réponses Es'!BO11="","",'Encodage réponses Es'!BO11)))</f>
        <v/>
      </c>
      <c r="BX13" s="299" t="str">
        <f>IF(OR($F13="a",$F13="A"),$F13,IF(AND('Encodage réponses Es'!$BV11="!",'Encodage réponses Es'!BP11=""),"!",IF('Encodage réponses Es'!BP11="","",'Encodage réponses Es'!BP11)))</f>
        <v/>
      </c>
      <c r="BY13" s="299" t="str">
        <f>IF(OR($F13="a",$F13="A"),$F13,IF(AND('Encodage réponses Es'!$BV11="!",'Encodage réponses Es'!BT11=""),"!",IF('Encodage réponses Es'!BT11="","",'Encodage réponses Es'!BT11)))</f>
        <v/>
      </c>
      <c r="BZ13" s="279" t="str">
        <f>IF(OR($F13="a",$F13="A"),$F13,IF(AND('Encodage réponses Es'!$BV11="!",'Encodage réponses Es'!BU11=""),"!",IF('Encodage réponses Es'!BU11="","",'Encodage réponses Es'!BU11)))</f>
        <v/>
      </c>
      <c r="CA13" s="132" t="str">
        <f t="shared" si="18"/>
        <v/>
      </c>
      <c r="CB13" s="103" t="str">
        <f t="shared" si="19"/>
        <v/>
      </c>
      <c r="CC13" s="138" t="str">
        <f>IF(OR($F13="a",$F13="A"),$F13,IF(AND('Encodage réponses Es'!$BV11="!",'Encodage réponses Es'!S11=""),"!",IF('Encodage réponses Es'!S11="","",'Encodage réponses Es'!S11)))</f>
        <v/>
      </c>
      <c r="CD13" s="108" t="str">
        <f>IF(OR($F13="a",$F13="A"),$F13,IF(AND('Encodage réponses Es'!$BV11="!",'Encodage réponses Es'!T11=""),"!",IF('Encodage réponses Es'!T11="","",'Encodage réponses Es'!T11)))</f>
        <v/>
      </c>
      <c r="CE13" s="108" t="str">
        <f>IF(OR($F13="a",$F13="A"),$F13,IF(AND('Encodage réponses Es'!$BV11="!",'Encodage réponses Es'!AL11=""),"!",IF('Encodage réponses Es'!AL11="","",'Encodage réponses Es'!AL11)))</f>
        <v/>
      </c>
      <c r="CF13" s="302" t="str">
        <f>IF(OR($F13="a",$F13="A"),$F13,IF(AND('Encodage réponses Es'!$BV11="!",'Encodage réponses Es'!AM11=""),"!",IF('Encodage réponses Es'!AM11="","",'Encodage réponses Es'!AM11)))</f>
        <v/>
      </c>
      <c r="CG13" s="339" t="str">
        <f t="shared" si="20"/>
        <v/>
      </c>
      <c r="CH13" s="103" t="str">
        <f t="shared" si="21"/>
        <v/>
      </c>
      <c r="CI13" s="108" t="str">
        <f>IF(OR($F13="a",$F13="A"),$F13,IF(AND('Encodage réponses Es'!$BV11="!",'Encodage réponses Es'!AQ11=""),"!",IF('Encodage réponses Es'!AQ11="","",'Encodage réponses Es'!AQ11)))</f>
        <v/>
      </c>
      <c r="CJ13" s="108" t="str">
        <f>IF(OR($F13="a",$F13="A"),$F13,IF(AND('Encodage réponses Es'!$BV11="!",'Encodage réponses Es'!AR11=""),"!",IF('Encodage réponses Es'!AR11="","",'Encodage réponses Es'!AR11)))</f>
        <v/>
      </c>
      <c r="CK13" s="108" t="str">
        <f>IF(OR($F13="a",$F13="A"),$F13,IF(AND('Encodage réponses Es'!$BV11="!",'Encodage réponses Es'!AS11=""),"!",IF('Encodage réponses Es'!AS11="","",'Encodage réponses Es'!AS11)))</f>
        <v/>
      </c>
      <c r="CL13" s="108" t="str">
        <f>IF(OR($F13="a",$F13="A"),$F13,IF(AND('Encodage réponses Es'!$BV11="!",'Encodage réponses Es'!BL11=""),"!",IF('Encodage réponses Es'!BL11="","",'Encodage réponses Es'!BL11)))</f>
        <v/>
      </c>
      <c r="CM13" s="108" t="str">
        <f>IF(OR($F13="a",$F13="A"),$F13,IF(AND('Encodage réponses Es'!$BV11="!",'Encodage réponses Es'!BM11=""),"!",IF('Encodage réponses Es'!BM11="","",'Encodage réponses Es'!BM11)))</f>
        <v/>
      </c>
      <c r="CN13" s="138" t="str">
        <f>IF(OR($F13="a",$F13="A"),$F13,IF(AND('Encodage réponses Es'!$BV11="!",'Encodage réponses Es'!BN11=""),"!",IF('Encodage réponses Es'!BN11="","",'Encodage réponses Es'!BN11)))</f>
        <v/>
      </c>
      <c r="CO13" s="108" t="str">
        <f>IF(OR($F13="a",$F13="A"),$F13,IF(AND('Encodage réponses Es'!$BV11="!",'Encodage réponses Es'!BQ11=""),"!",IF('Encodage réponses Es'!BQ11="","",'Encodage réponses Es'!BQ11)))</f>
        <v/>
      </c>
      <c r="CP13" s="108" t="str">
        <f>IF(OR($F13="a",$F13="A"),$F13,IF(AND('Encodage réponses Es'!$BV11="!",'Encodage réponses Es'!BR11=""),"!",IF('Encodage réponses Es'!BR11="","",'Encodage réponses Es'!BR11)))</f>
        <v/>
      </c>
      <c r="CQ13" s="302" t="str">
        <f>IF(OR($F13="a",$F13="A"),$F13,IF(AND('Encodage réponses Es'!$BV11="!",'Encodage réponses Es'!BS11=""),"!",IF('Encodage réponses Es'!BS11="","",'Encodage réponses Es'!BS11)))</f>
        <v/>
      </c>
      <c r="CR13" s="132" t="str">
        <f t="shared" si="22"/>
        <v/>
      </c>
      <c r="CS13" s="103" t="str">
        <f t="shared" si="23"/>
        <v/>
      </c>
    </row>
    <row r="14" spans="1:97" ht="11.25" customHeight="1" x14ac:dyDescent="0.2">
      <c r="A14" s="556"/>
      <c r="B14" s="557"/>
      <c r="C14" s="18">
        <v>10</v>
      </c>
      <c r="D14" s="399" t="str">
        <f>IF('Encodage réponses Es'!F12=0,"",'Encodage réponses Es'!F12)</f>
        <v/>
      </c>
      <c r="E14" s="400" t="str">
        <f>IF('Encodage réponses Es'!G12="","",'Encodage réponses Es'!G12)</f>
        <v/>
      </c>
      <c r="F14" s="398" t="str">
        <f>IF('Encodage réponses Es'!K12="","",'Encodage réponses Es'!K12)</f>
        <v/>
      </c>
      <c r="G14" s="66"/>
      <c r="H14" s="132" t="str">
        <f t="shared" si="0"/>
        <v/>
      </c>
      <c r="I14" s="103" t="str">
        <f t="shared" si="1"/>
        <v/>
      </c>
      <c r="J14" s="134"/>
      <c r="K14" s="132" t="str">
        <f t="shared" si="2"/>
        <v/>
      </c>
      <c r="L14" s="103" t="str">
        <f t="shared" si="3"/>
        <v/>
      </c>
      <c r="M14" s="134"/>
      <c r="N14" s="132" t="str">
        <f t="shared" si="4"/>
        <v/>
      </c>
      <c r="O14" s="103" t="str">
        <f t="shared" si="5"/>
        <v/>
      </c>
      <c r="P14" s="134"/>
      <c r="Q14" s="132" t="str">
        <f t="shared" si="6"/>
        <v/>
      </c>
      <c r="R14" s="103" t="str">
        <f t="shared" si="7"/>
        <v/>
      </c>
      <c r="S14" s="132" t="str">
        <f t="shared" si="8"/>
        <v/>
      </c>
      <c r="T14" s="103" t="str">
        <f t="shared" si="9"/>
        <v/>
      </c>
      <c r="U14" s="132" t="str">
        <f t="shared" si="10"/>
        <v/>
      </c>
      <c r="V14" s="103" t="str">
        <f t="shared" si="11"/>
        <v/>
      </c>
      <c r="W14" s="135"/>
      <c r="X14" s="204" t="str">
        <f>IF(OR($F14="a",$F14="A"),$F14,IF(AND('Encodage réponses Es'!$BV12="!",'Encodage réponses Es'!L12=""),"!",IF('Encodage réponses Es'!L12="","",'Encodage réponses Es'!L12)))</f>
        <v/>
      </c>
      <c r="Y14" s="139" t="str">
        <f>IF(OR($F14="a",$F14="A"),$F14,IF(AND('Encodage réponses Es'!$BV12="!",'Encodage réponses Es'!M12=""),"!",IF('Encodage réponses Es'!M12="","",'Encodage réponses Es'!M12)))</f>
        <v/>
      </c>
      <c r="Z14" s="283" t="str">
        <f>IF(OR($F14="a",$F14="A"),$F14,IF(AND('Encodage réponses Es'!$BV12="!",'Encodage réponses Es'!N12=""),"!",IF('Encodage réponses Es'!N12="","",'Encodage réponses Es'!N12)))</f>
        <v/>
      </c>
      <c r="AA14" s="139" t="str">
        <f>IF(OR($F14="a",$F14="A"),$F14,IF(AND('Encodage réponses Es'!$BV12="!",'Encodage réponses Es'!O12=""),"!",IF('Encodage réponses Es'!O12="","",'Encodage réponses Es'!O12)))</f>
        <v/>
      </c>
      <c r="AB14" s="283" t="str">
        <f>IF(OR($F14="a",$F14="A"),$F14,IF(AND('Encodage réponses Es'!$BV12="!",'Encodage réponses Es'!P12=""),"!",IF('Encodage réponses Es'!P12="","",'Encodage réponses Es'!P12)))</f>
        <v/>
      </c>
      <c r="AC14" s="288" t="str">
        <f>IF(OR($F14="a",$F14="A"),$F14,IF(AND('Encodage réponses Es'!$BV12="!",'Encodage réponses Es'!AA12=""),"!",IF('Encodage réponses Es'!AA12="","",'Encodage réponses Es'!AA12)))</f>
        <v/>
      </c>
      <c r="AD14" s="132" t="str">
        <f t="shared" si="12"/>
        <v/>
      </c>
      <c r="AE14" s="103" t="str">
        <f t="shared" si="13"/>
        <v/>
      </c>
      <c r="AF14" s="204" t="str">
        <f>IF(OR($F14="a",$F14="A"),$F14,IF(AND('Encodage réponses Es'!$BV12="!",'Encodage réponses Es'!AU12=""),"!",IF('Encodage réponses Es'!AU12="","",'Encodage réponses Es'!AU12)))</f>
        <v/>
      </c>
      <c r="AG14" s="139" t="str">
        <f>IF(OR($F14="a",$F14="A"),$F14,IF(AND('Encodage réponses Es'!$BV12="!",'Encodage réponses Es'!AV12=""),"!",IF('Encodage réponses Es'!AV12="","",'Encodage réponses Es'!AV12)))</f>
        <v/>
      </c>
      <c r="AH14" s="283" t="str">
        <f>IF(OR($F14="a",$F14="A"),$F14,IF(AND('Encodage réponses Es'!$BV12="!",'Encodage réponses Es'!AW12=""),"!",IF('Encodage réponses Es'!AW12="","",'Encodage réponses Es'!AW12)))</f>
        <v/>
      </c>
      <c r="AI14" s="139" t="str">
        <f>IF(OR($F14="a",$F14="A"),$F14,IF(AND('Encodage réponses Es'!$BV12="!",'Encodage réponses Es'!AX12=""),"!",IF('Encodage réponses Es'!AX12="","",'Encodage réponses Es'!AX12)))</f>
        <v/>
      </c>
      <c r="AJ14" s="283" t="str">
        <f>IF(OR($F14="a",$F14="A"),$F14,IF(AND('Encodage réponses Es'!$BV12="!",'Encodage réponses Es'!AY12=""),"!",IF('Encodage réponses Es'!AY12="","",'Encodage réponses Es'!AY12)))</f>
        <v/>
      </c>
      <c r="AK14" s="139" t="str">
        <f>IF(OR($F14="a",$F14="A"),$F14,IF(AND('Encodage réponses Es'!$BV12="!",'Encodage réponses Es'!AZ12=""),"!",IF('Encodage réponses Es'!AZ12="","",'Encodage réponses Es'!AZ12)))</f>
        <v/>
      </c>
      <c r="AL14" s="283" t="str">
        <f>IF(OR($F14="a",$F14="A"),$F14,IF(AND('Encodage réponses Es'!$BV12="!",'Encodage réponses Es'!BA12=""),"!",IF('Encodage réponses Es'!BA12="","",'Encodage réponses Es'!BA12)))</f>
        <v/>
      </c>
      <c r="AM14" s="139" t="str">
        <f>IF(OR($F14="a",$F14="A"),$F14,IF(AND('Encodage réponses Es'!$BV12="!",'Encodage réponses Es'!BC12=""),"!",IF('Encodage réponses Es'!BC12="","",'Encodage réponses Es'!BC12)))</f>
        <v/>
      </c>
      <c r="AN14" s="283" t="str">
        <f>IF(OR($F14="a",$F14="A"),$F14,IF(AND('Encodage réponses Es'!$BV12="!",'Encodage réponses Es'!BD12=""),"!",IF('Encodage réponses Es'!BD12="","",'Encodage réponses Es'!BD12)))</f>
        <v/>
      </c>
      <c r="AO14" s="139" t="str">
        <f>IF(OR($F14="a",$F14="A"),$F14,IF(AND('Encodage réponses Es'!$BV12="!",'Encodage réponses Es'!BE12=""),"!",IF('Encodage réponses Es'!BE12="","",'Encodage réponses Es'!BE12)))</f>
        <v/>
      </c>
      <c r="AP14" s="283" t="str">
        <f>IF(OR($F14="a",$F14="A"),$F14,IF(AND('Encodage réponses Es'!$BV12="!",'Encodage réponses Es'!BF12=""),"!",IF('Encodage réponses Es'!BF12="","",'Encodage réponses Es'!BF12)))</f>
        <v/>
      </c>
      <c r="AQ14" s="139" t="str">
        <f>IF(OR($F14="a",$F14="A"),$F14,IF(AND('Encodage réponses Es'!$BV12="!",'Encodage réponses Es'!BG12=""),"!",IF('Encodage réponses Es'!BG12="","",'Encodage réponses Es'!BG12)))</f>
        <v/>
      </c>
      <c r="AR14" s="283" t="str">
        <f>IF(OR($F14="a",$F14="A"),$F14,IF(AND('Encodage réponses Es'!$BV12="!",'Encodage réponses Es'!BJ12=""),"!",IF('Encodage réponses Es'!BJ12="","",'Encodage réponses Es'!BJ12)))</f>
        <v/>
      </c>
      <c r="AS14" s="288" t="str">
        <f>IF(OR($F14="a",$F14="A"),$F14,IF(AND('Encodage réponses Es'!$BV12="!",'Encodage réponses Es'!BK12=""),"!",IF('Encodage réponses Es'!BK12="","",'Encodage réponses Es'!BK12)))</f>
        <v/>
      </c>
      <c r="AT14" s="132" t="str">
        <f t="shared" si="14"/>
        <v/>
      </c>
      <c r="AU14" s="103" t="str">
        <f t="shared" si="15"/>
        <v/>
      </c>
      <c r="AV14" s="210" t="str">
        <f>IF(OR(F14="a",F14="A"),F14,IF(AND('Encodage réponses Es'!$BV12="!",'Encodage réponses Es'!Q12=""),"!",IF('Encodage réponses Es'!Q12="","",'Encodage réponses Es'!Q12)))</f>
        <v/>
      </c>
      <c r="AW14" s="207" t="str">
        <f>IF(OR(G14="a",G14="A"),G14,IF(AND('Encodage réponses Es'!$BV12="!",'Encodage réponses Es'!R12=""),"!",IF('Encodage réponses Es'!R12="","",'Encodage réponses Es'!R12)))</f>
        <v/>
      </c>
      <c r="AX14" s="143" t="str">
        <f>IF(OR($F14="a",$F14="A"),$F14,IF(AND('Encodage réponses Es'!$BV12="!",'Encodage réponses Es'!U12=""),"!",IF('Encodage réponses Es'!U12="","",'Encodage réponses Es'!U12)))</f>
        <v/>
      </c>
      <c r="AY14" s="143" t="str">
        <f>IF(OR($F14="a",$F14="A"),$F14,IF(AND('Encodage réponses Es'!$BV12="!",'Encodage réponses Es'!V12=""),"!",IF('Encodage réponses Es'!V12="","",'Encodage réponses Es'!V12)))</f>
        <v/>
      </c>
      <c r="AZ14" s="143" t="str">
        <f>IF(OR($F14="a",$F14="A"),$F14,IF(AND('Encodage réponses Es'!$BV12="!",'Encodage réponses Es'!W12=""),"!",IF('Encodage réponses Es'!W12="","",'Encodage réponses Es'!W12)))</f>
        <v/>
      </c>
      <c r="BA14" s="143" t="str">
        <f>IF(OR($F14="a",$F14="A"),$F14,IF(AND('Encodage réponses Es'!$BV12="!",'Encodage réponses Es'!X12=""),"!",IF('Encodage réponses Es'!X12="","",'Encodage réponses Es'!X12)))</f>
        <v/>
      </c>
      <c r="BB14" s="143" t="str">
        <f>IF(OR($F14="a",$F14="A"),$F14,IF(AND('Encodage réponses Es'!$BV12="!",'Encodage réponses Es'!Y12=""),"!",IF('Encodage réponses Es'!Y12="","",'Encodage réponses Es'!Y12)))</f>
        <v/>
      </c>
      <c r="BC14" s="143" t="str">
        <f>IF(OR($F14="a",$F14="A"),$F14,IF(AND('Encodage réponses Es'!$BV12="!",'Encodage réponses Es'!Z12=""),"!",IF('Encodage réponses Es'!Z12="","",'Encodage réponses Es'!Z12)))</f>
        <v/>
      </c>
      <c r="BD14" s="143" t="str">
        <f>IF(OR($F14="a",$F14="A"),$F14,IF(AND('Encodage réponses Es'!$BV12="!",'Encodage réponses Es'!AB12=""),"!",IF('Encodage réponses Es'!AB12="","",'Encodage réponses Es'!AB12)))</f>
        <v/>
      </c>
      <c r="BE14" s="143" t="str">
        <f>IF(OR($F14="a",$F14="A"),$F14,IF(AND('Encodage réponses Es'!$BV12="!",'Encodage réponses Es'!AC12=""),"!",IF('Encodage réponses Es'!AC12="","",'Encodage réponses Es'!AC12)))</f>
        <v/>
      </c>
      <c r="BF14" s="143" t="str">
        <f>IF(OR($F14="a",$F14="A"),$F14,IF(AND('Encodage réponses Es'!$BV12="!",'Encodage réponses Es'!AD12=""),"!",IF('Encodage réponses Es'!AD12="","",'Encodage réponses Es'!AD12)))</f>
        <v/>
      </c>
      <c r="BG14" s="143" t="str">
        <f>IF(OR($F14="a",$F14="A"),$F14,IF(AND('Encodage réponses Es'!$BV12="!",'Encodage réponses Es'!AE12=""),"!",IF('Encodage réponses Es'!AE12="","",'Encodage réponses Es'!AE12)))</f>
        <v/>
      </c>
      <c r="BH14" s="143" t="str">
        <f>IF(OR($F14="a",$F14="A"),$F14,IF(AND('Encodage réponses Es'!$BV12="!",'Encodage réponses Es'!AF12=""),"!",IF('Encodage réponses Es'!AF12="","",'Encodage réponses Es'!AF12)))</f>
        <v/>
      </c>
      <c r="BI14" s="143" t="str">
        <f>IF(OR($F14="a",$F14="A"),$F14,IF(AND('Encodage réponses Es'!$BV12="!",'Encodage réponses Es'!AG12=""),"!",IF('Encodage réponses Es'!AG12="","",'Encodage réponses Es'!AG12)))</f>
        <v/>
      </c>
      <c r="BJ14" s="143" t="str">
        <f>IF(OR($F14="a",$F14="A"),$F14,IF(AND('Encodage réponses Es'!$BV12="!",'Encodage réponses Es'!AH12=""),"!",IF('Encodage réponses Es'!AH12="","",'Encodage réponses Es'!AH12)))</f>
        <v/>
      </c>
      <c r="BK14" s="143" t="str">
        <f>IF(OR($F14="a",$F14="A"),$F14,IF(AND('Encodage réponses Es'!$BV12="!",'Encodage réponses Es'!AI12=""),"!",IF('Encodage réponses Es'!AI12="","",'Encodage réponses Es'!AI12)))</f>
        <v/>
      </c>
      <c r="BL14" s="143" t="str">
        <f>IF(OR($F14="a",$F14="A"),$F14,IF(AND('Encodage réponses Es'!$BV12="!",'Encodage réponses Es'!AJ12=""),"!",IF('Encodage réponses Es'!AJ12="","",'Encodage réponses Es'!AJ12)))</f>
        <v/>
      </c>
      <c r="BM14" s="143" t="str">
        <f>IF(OR($F14="a",$F14="A"),$F14,IF(AND('Encodage réponses Es'!$BV12="!",'Encodage réponses Es'!AK12=""),"!",IF('Encodage réponses Es'!AK12="","",'Encodage réponses Es'!AK12)))</f>
        <v/>
      </c>
      <c r="BN14" s="143" t="str">
        <f>IF(OR($F14="a",$F14="A"),$F14,IF(AND('Encodage réponses Es'!$BV12="!",'Encodage réponses Es'!AN12=""),"!",IF('Encodage réponses Es'!AN12="","",'Encodage réponses Es'!AN12)))</f>
        <v/>
      </c>
      <c r="BO14" s="143" t="str">
        <f>IF(OR($F14="a",$F14="A"),$F14,IF(AND('Encodage réponses Es'!$BV12="!",'Encodage réponses Es'!AO12=""),"!",IF('Encodage réponses Es'!AO12="","",'Encodage réponses Es'!AO12)))</f>
        <v/>
      </c>
      <c r="BP14" s="339" t="str">
        <f>IF(OR($F14="a",$F14="A"),$F14,IF(AND('Encodage réponses Es'!$BV12="!",'Encodage réponses Es'!AP12=""),"!",IF('Encodage réponses Es'!AP12="","",'Encodage réponses Es'!AP12)))</f>
        <v/>
      </c>
      <c r="BQ14" s="132" t="str">
        <f t="shared" si="16"/>
        <v/>
      </c>
      <c r="BR14" s="103" t="str">
        <f t="shared" si="17"/>
        <v/>
      </c>
      <c r="BS14" s="207" t="str">
        <f>IF(OR($F14="a",$F14="A"),$F14,IF(AND('Encodage réponses Es'!$BV12="!",'Encodage réponses Es'!AT12=""),"!",IF('Encodage réponses Es'!AT12="","",'Encodage réponses Es'!AT12)))</f>
        <v/>
      </c>
      <c r="BT14" s="208" t="str">
        <f>IF(OR($F14="a",$F14="A"),$F14,IF(AND('Encodage réponses Es'!$BV12="!",'Encodage réponses Es'!BB12=""),"!",IF('Encodage réponses Es'!BB12="","",'Encodage réponses Es'!BB12)))</f>
        <v/>
      </c>
      <c r="BU14" s="208" t="str">
        <f>IF(OR($F14="a",$F14="A"),$F14,IF(AND('Encodage réponses Es'!$BV12="!",'Encodage réponses Es'!BH12=""),"!",IF('Encodage réponses Es'!BH12="","",'Encodage réponses Es'!BH12)))</f>
        <v/>
      </c>
      <c r="BV14" s="208" t="str">
        <f>IF(OR($F14="a",$F14="A"),$F14,IF(AND('Encodage réponses Es'!$BV12="!",'Encodage réponses Es'!BI12=""),"!",IF('Encodage réponses Es'!BI12="","",'Encodage réponses Es'!BI12)))</f>
        <v/>
      </c>
      <c r="BW14" s="207" t="str">
        <f>IF(OR($F14="a",$F14="A"),$F14,IF(AND('Encodage réponses Es'!$BV12="!",'Encodage réponses Es'!BO12=""),"!",IF('Encodage réponses Es'!BO12="","",'Encodage réponses Es'!BO12)))</f>
        <v/>
      </c>
      <c r="BX14" s="208" t="str">
        <f>IF(OR($F14="a",$F14="A"),$F14,IF(AND('Encodage réponses Es'!$BV12="!",'Encodage réponses Es'!BP12=""),"!",IF('Encodage réponses Es'!BP12="","",'Encodage réponses Es'!BP12)))</f>
        <v/>
      </c>
      <c r="BY14" s="208" t="str">
        <f>IF(OR($F14="a",$F14="A"),$F14,IF(AND('Encodage réponses Es'!$BV12="!",'Encodage réponses Es'!BT12=""),"!",IF('Encodage réponses Es'!BT12="","",'Encodage réponses Es'!BT12)))</f>
        <v/>
      </c>
      <c r="BZ14" s="212" t="str">
        <f>IF(OR($F14="a",$F14="A"),$F14,IF(AND('Encodage réponses Es'!$BV12="!",'Encodage réponses Es'!BU12=""),"!",IF('Encodage réponses Es'!BU12="","",'Encodage réponses Es'!BU12)))</f>
        <v/>
      </c>
      <c r="CA14" s="132" t="str">
        <f t="shared" si="18"/>
        <v/>
      </c>
      <c r="CB14" s="103" t="str">
        <f t="shared" si="19"/>
        <v/>
      </c>
      <c r="CC14" s="138" t="str">
        <f>IF(OR($F14="a",$F14="A"),$F14,IF(AND('Encodage réponses Es'!$BV12="!",'Encodage réponses Es'!S12=""),"!",IF('Encodage réponses Es'!S12="","",'Encodage réponses Es'!S12)))</f>
        <v/>
      </c>
      <c r="CD14" s="108" t="str">
        <f>IF(OR($F14="a",$F14="A"),$F14,IF(AND('Encodage réponses Es'!$BV12="!",'Encodage réponses Es'!T12=""),"!",IF('Encodage réponses Es'!T12="","",'Encodage réponses Es'!T12)))</f>
        <v/>
      </c>
      <c r="CE14" s="108" t="str">
        <f>IF(OR($F14="a",$F14="A"),$F14,IF(AND('Encodage réponses Es'!$BV12="!",'Encodage réponses Es'!AL12=""),"!",IF('Encodage réponses Es'!AL12="","",'Encodage réponses Es'!AL12)))</f>
        <v/>
      </c>
      <c r="CF14" s="302" t="str">
        <f>IF(OR($F14="a",$F14="A"),$F14,IF(AND('Encodage réponses Es'!$BV12="!",'Encodage réponses Es'!AM12=""),"!",IF('Encodage réponses Es'!AM12="","",'Encodage réponses Es'!AM12)))</f>
        <v/>
      </c>
      <c r="CG14" s="339" t="str">
        <f t="shared" si="20"/>
        <v/>
      </c>
      <c r="CH14" s="103" t="str">
        <f t="shared" si="21"/>
        <v/>
      </c>
      <c r="CI14" s="108" t="str">
        <f>IF(OR($F14="a",$F14="A"),$F14,IF(AND('Encodage réponses Es'!$BV12="!",'Encodage réponses Es'!AQ12=""),"!",IF('Encodage réponses Es'!AQ12="","",'Encodage réponses Es'!AQ12)))</f>
        <v/>
      </c>
      <c r="CJ14" s="108" t="str">
        <f>IF(OR($F14="a",$F14="A"),$F14,IF(AND('Encodage réponses Es'!$BV12="!",'Encodage réponses Es'!AR12=""),"!",IF('Encodage réponses Es'!AR12="","",'Encodage réponses Es'!AR12)))</f>
        <v/>
      </c>
      <c r="CK14" s="108" t="str">
        <f>IF(OR($F14="a",$F14="A"),$F14,IF(AND('Encodage réponses Es'!$BV12="!",'Encodage réponses Es'!AS12=""),"!",IF('Encodage réponses Es'!AS12="","",'Encodage réponses Es'!AS12)))</f>
        <v/>
      </c>
      <c r="CL14" s="108" t="str">
        <f>IF(OR($F14="a",$F14="A"),$F14,IF(AND('Encodage réponses Es'!$BV12="!",'Encodage réponses Es'!BL12=""),"!",IF('Encodage réponses Es'!BL12="","",'Encodage réponses Es'!BL12)))</f>
        <v/>
      </c>
      <c r="CM14" s="108" t="str">
        <f>IF(OR($F14="a",$F14="A"),$F14,IF(AND('Encodage réponses Es'!$BV12="!",'Encodage réponses Es'!BM12=""),"!",IF('Encodage réponses Es'!BM12="","",'Encodage réponses Es'!BM12)))</f>
        <v/>
      </c>
      <c r="CN14" s="138" t="str">
        <f>IF(OR($F14="a",$F14="A"),$F14,IF(AND('Encodage réponses Es'!$BV12="!",'Encodage réponses Es'!BN12=""),"!",IF('Encodage réponses Es'!BN12="","",'Encodage réponses Es'!BN12)))</f>
        <v/>
      </c>
      <c r="CO14" s="108" t="str">
        <f>IF(OR($F14="a",$F14="A"),$F14,IF(AND('Encodage réponses Es'!$BV12="!",'Encodage réponses Es'!BQ12=""),"!",IF('Encodage réponses Es'!BQ12="","",'Encodage réponses Es'!BQ12)))</f>
        <v/>
      </c>
      <c r="CP14" s="108" t="str">
        <f>IF(OR($F14="a",$F14="A"),$F14,IF(AND('Encodage réponses Es'!$BV12="!",'Encodage réponses Es'!BR12=""),"!",IF('Encodage réponses Es'!BR12="","",'Encodage réponses Es'!BR12)))</f>
        <v/>
      </c>
      <c r="CQ14" s="302" t="str">
        <f>IF(OR($F14="a",$F14="A"),$F14,IF(AND('Encodage réponses Es'!$BV12="!",'Encodage réponses Es'!BS12=""),"!",IF('Encodage réponses Es'!BS12="","",'Encodage réponses Es'!BS12)))</f>
        <v/>
      </c>
      <c r="CR14" s="132" t="str">
        <f t="shared" si="22"/>
        <v/>
      </c>
      <c r="CS14" s="103" t="str">
        <f t="shared" si="23"/>
        <v/>
      </c>
    </row>
    <row r="15" spans="1:97" ht="11.25" customHeight="1" x14ac:dyDescent="0.2">
      <c r="A15" s="556"/>
      <c r="B15" s="557"/>
      <c r="C15" s="18">
        <v>11</v>
      </c>
      <c r="D15" s="399" t="str">
        <f>IF('Encodage réponses Es'!F13=0,"",'Encodage réponses Es'!F13)</f>
        <v/>
      </c>
      <c r="E15" s="400" t="str">
        <f>IF('Encodage réponses Es'!G13="","",'Encodage réponses Es'!G13)</f>
        <v/>
      </c>
      <c r="F15" s="398" t="str">
        <f>IF('Encodage réponses Es'!K13="","",'Encodage réponses Es'!K13)</f>
        <v/>
      </c>
      <c r="G15" s="66"/>
      <c r="H15" s="132" t="str">
        <f t="shared" si="0"/>
        <v/>
      </c>
      <c r="I15" s="103" t="str">
        <f t="shared" si="1"/>
        <v/>
      </c>
      <c r="J15" s="134"/>
      <c r="K15" s="132" t="str">
        <f t="shared" si="2"/>
        <v/>
      </c>
      <c r="L15" s="103" t="str">
        <f t="shared" si="3"/>
        <v/>
      </c>
      <c r="M15" s="134"/>
      <c r="N15" s="132" t="str">
        <f t="shared" si="4"/>
        <v/>
      </c>
      <c r="O15" s="103" t="str">
        <f t="shared" si="5"/>
        <v/>
      </c>
      <c r="P15" s="134"/>
      <c r="Q15" s="132" t="str">
        <f t="shared" si="6"/>
        <v/>
      </c>
      <c r="R15" s="103" t="str">
        <f t="shared" si="7"/>
        <v/>
      </c>
      <c r="S15" s="132" t="str">
        <f t="shared" si="8"/>
        <v/>
      </c>
      <c r="T15" s="103" t="str">
        <f t="shared" si="9"/>
        <v/>
      </c>
      <c r="U15" s="132" t="str">
        <f t="shared" si="10"/>
        <v/>
      </c>
      <c r="V15" s="103" t="str">
        <f t="shared" si="11"/>
        <v/>
      </c>
      <c r="W15" s="135"/>
      <c r="X15" s="141" t="str">
        <f>IF(OR($F15="a",$F15="A"),$F15,IF(AND('Encodage réponses Es'!$BV13="!",'Encodage réponses Es'!L13=""),"!",IF('Encodage réponses Es'!L13="","",'Encodage réponses Es'!L13)))</f>
        <v/>
      </c>
      <c r="Y15" s="139" t="str">
        <f>IF(OR($F15="a",$F15="A"),$F15,IF(AND('Encodage réponses Es'!$BV13="!",'Encodage réponses Es'!M13=""),"!",IF('Encodage réponses Es'!M13="","",'Encodage réponses Es'!M13)))</f>
        <v/>
      </c>
      <c r="Z15" s="143" t="str">
        <f>IF(OR($F15="a",$F15="A"),$F15,IF(AND('Encodage réponses Es'!$BV13="!",'Encodage réponses Es'!N13=""),"!",IF('Encodage réponses Es'!N13="","",'Encodage réponses Es'!N13)))</f>
        <v/>
      </c>
      <c r="AA15" s="139" t="str">
        <f>IF(OR($F15="a",$F15="A"),$F15,IF(AND('Encodage réponses Es'!$BV13="!",'Encodage réponses Es'!O13=""),"!",IF('Encodage réponses Es'!O13="","",'Encodage réponses Es'!O13)))</f>
        <v/>
      </c>
      <c r="AB15" s="143" t="str">
        <f>IF(OR($F15="a",$F15="A"),$F15,IF(AND('Encodage réponses Es'!$BV13="!",'Encodage réponses Es'!P13=""),"!",IF('Encodage réponses Es'!P13="","",'Encodage réponses Es'!P13)))</f>
        <v/>
      </c>
      <c r="AC15" s="288" t="str">
        <f>IF(OR($F15="a",$F15="A"),$F15,IF(AND('Encodage réponses Es'!$BV13="!",'Encodage réponses Es'!AA13=""),"!",IF('Encodage réponses Es'!AA13="","",'Encodage réponses Es'!AA13)))</f>
        <v/>
      </c>
      <c r="AD15" s="132" t="str">
        <f t="shared" si="12"/>
        <v/>
      </c>
      <c r="AE15" s="103" t="str">
        <f t="shared" si="13"/>
        <v/>
      </c>
      <c r="AF15" s="141" t="str">
        <f>IF(OR($F15="a",$F15="A"),$F15,IF(AND('Encodage réponses Es'!$BV13="!",'Encodage réponses Es'!AU13=""),"!",IF('Encodage réponses Es'!AU13="","",'Encodage réponses Es'!AU13)))</f>
        <v/>
      </c>
      <c r="AG15" s="139" t="str">
        <f>IF(OR($F15="a",$F15="A"),$F15,IF(AND('Encodage réponses Es'!$BV13="!",'Encodage réponses Es'!AV13=""),"!",IF('Encodage réponses Es'!AV13="","",'Encodage réponses Es'!AV13)))</f>
        <v/>
      </c>
      <c r="AH15" s="143" t="str">
        <f>IF(OR($F15="a",$F15="A"),$F15,IF(AND('Encodage réponses Es'!$BV13="!",'Encodage réponses Es'!AW13=""),"!",IF('Encodage réponses Es'!AW13="","",'Encodage réponses Es'!AW13)))</f>
        <v/>
      </c>
      <c r="AI15" s="139" t="str">
        <f>IF(OR($F15="a",$F15="A"),$F15,IF(AND('Encodage réponses Es'!$BV13="!",'Encodage réponses Es'!AX13=""),"!",IF('Encodage réponses Es'!AX13="","",'Encodage réponses Es'!AX13)))</f>
        <v/>
      </c>
      <c r="AJ15" s="143" t="str">
        <f>IF(OR($F15="a",$F15="A"),$F15,IF(AND('Encodage réponses Es'!$BV13="!",'Encodage réponses Es'!AY13=""),"!",IF('Encodage réponses Es'!AY13="","",'Encodage réponses Es'!AY13)))</f>
        <v/>
      </c>
      <c r="AK15" s="139" t="str">
        <f>IF(OR($F15="a",$F15="A"),$F15,IF(AND('Encodage réponses Es'!$BV13="!",'Encodage réponses Es'!AZ13=""),"!",IF('Encodage réponses Es'!AZ13="","",'Encodage réponses Es'!AZ13)))</f>
        <v/>
      </c>
      <c r="AL15" s="143" t="str">
        <f>IF(OR($F15="a",$F15="A"),$F15,IF(AND('Encodage réponses Es'!$BV13="!",'Encodage réponses Es'!BA13=""),"!",IF('Encodage réponses Es'!BA13="","",'Encodage réponses Es'!BA13)))</f>
        <v/>
      </c>
      <c r="AM15" s="139" t="str">
        <f>IF(OR($F15="a",$F15="A"),$F15,IF(AND('Encodage réponses Es'!$BV13="!",'Encodage réponses Es'!BC13=""),"!",IF('Encodage réponses Es'!BC13="","",'Encodage réponses Es'!BC13)))</f>
        <v/>
      </c>
      <c r="AN15" s="143" t="str">
        <f>IF(OR($F15="a",$F15="A"),$F15,IF(AND('Encodage réponses Es'!$BV13="!",'Encodage réponses Es'!BD13=""),"!",IF('Encodage réponses Es'!BD13="","",'Encodage réponses Es'!BD13)))</f>
        <v/>
      </c>
      <c r="AO15" s="139" t="str">
        <f>IF(OR($F15="a",$F15="A"),$F15,IF(AND('Encodage réponses Es'!$BV13="!",'Encodage réponses Es'!BE13=""),"!",IF('Encodage réponses Es'!BE13="","",'Encodage réponses Es'!BE13)))</f>
        <v/>
      </c>
      <c r="AP15" s="143" t="str">
        <f>IF(OR($F15="a",$F15="A"),$F15,IF(AND('Encodage réponses Es'!$BV13="!",'Encodage réponses Es'!BF13=""),"!",IF('Encodage réponses Es'!BF13="","",'Encodage réponses Es'!BF13)))</f>
        <v/>
      </c>
      <c r="AQ15" s="139" t="str">
        <f>IF(OR($F15="a",$F15="A"),$F15,IF(AND('Encodage réponses Es'!$BV13="!",'Encodage réponses Es'!BG13=""),"!",IF('Encodage réponses Es'!BG13="","",'Encodage réponses Es'!BG13)))</f>
        <v/>
      </c>
      <c r="AR15" s="143" t="str">
        <f>IF(OR($F15="a",$F15="A"),$F15,IF(AND('Encodage réponses Es'!$BV13="!",'Encodage réponses Es'!BJ13=""),"!",IF('Encodage réponses Es'!BJ13="","",'Encodage réponses Es'!BJ13)))</f>
        <v/>
      </c>
      <c r="AS15" s="288" t="str">
        <f>IF(OR($F15="a",$F15="A"),$F15,IF(AND('Encodage réponses Es'!$BV13="!",'Encodage réponses Es'!BK13=""),"!",IF('Encodage réponses Es'!BK13="","",'Encodage réponses Es'!BK13)))</f>
        <v/>
      </c>
      <c r="AT15" s="132" t="str">
        <f t="shared" si="14"/>
        <v/>
      </c>
      <c r="AU15" s="103" t="str">
        <f t="shared" si="15"/>
        <v/>
      </c>
      <c r="AV15" s="210" t="str">
        <f>IF(OR(F15="a",F15="A"),F15,IF(AND('Encodage réponses Es'!$BV13="!",'Encodage réponses Es'!Q13=""),"!",IF('Encodage réponses Es'!Q13="","",'Encodage réponses Es'!Q13)))</f>
        <v/>
      </c>
      <c r="AW15" s="207" t="str">
        <f>IF(OR(G15="a",G15="A"),G15,IF(AND('Encodage réponses Es'!$BV13="!",'Encodage réponses Es'!R13=""),"!",IF('Encodage réponses Es'!R13="","",'Encodage réponses Es'!R13)))</f>
        <v/>
      </c>
      <c r="AX15" s="143" t="str">
        <f>IF(OR($F15="a",$F15="A"),$F15,IF(AND('Encodage réponses Es'!$BV13="!",'Encodage réponses Es'!U13=""),"!",IF('Encodage réponses Es'!U13="","",'Encodage réponses Es'!U13)))</f>
        <v/>
      </c>
      <c r="AY15" s="143" t="str">
        <f>IF(OR($F15="a",$F15="A"),$F15,IF(AND('Encodage réponses Es'!$BV13="!",'Encodage réponses Es'!V13=""),"!",IF('Encodage réponses Es'!V13="","",'Encodage réponses Es'!V13)))</f>
        <v/>
      </c>
      <c r="AZ15" s="143" t="str">
        <f>IF(OR($F15="a",$F15="A"),$F15,IF(AND('Encodage réponses Es'!$BV13="!",'Encodage réponses Es'!W13=""),"!",IF('Encodage réponses Es'!W13="","",'Encodage réponses Es'!W13)))</f>
        <v/>
      </c>
      <c r="BA15" s="143" t="str">
        <f>IF(OR($F15="a",$F15="A"),$F15,IF(AND('Encodage réponses Es'!$BV13="!",'Encodage réponses Es'!X13=""),"!",IF('Encodage réponses Es'!X13="","",'Encodage réponses Es'!X13)))</f>
        <v/>
      </c>
      <c r="BB15" s="143" t="str">
        <f>IF(OR($F15="a",$F15="A"),$F15,IF(AND('Encodage réponses Es'!$BV13="!",'Encodage réponses Es'!Y13=""),"!",IF('Encodage réponses Es'!Y13="","",'Encodage réponses Es'!Y13)))</f>
        <v/>
      </c>
      <c r="BC15" s="143" t="str">
        <f>IF(OR($F15="a",$F15="A"),$F15,IF(AND('Encodage réponses Es'!$BV13="!",'Encodage réponses Es'!Z13=""),"!",IF('Encodage réponses Es'!Z13="","",'Encodage réponses Es'!Z13)))</f>
        <v/>
      </c>
      <c r="BD15" s="143" t="str">
        <f>IF(OR($F15="a",$F15="A"),$F15,IF(AND('Encodage réponses Es'!$BV13="!",'Encodage réponses Es'!AB13=""),"!",IF('Encodage réponses Es'!AB13="","",'Encodage réponses Es'!AB13)))</f>
        <v/>
      </c>
      <c r="BE15" s="143" t="str">
        <f>IF(OR($F15="a",$F15="A"),$F15,IF(AND('Encodage réponses Es'!$BV13="!",'Encodage réponses Es'!AC13=""),"!",IF('Encodage réponses Es'!AC13="","",'Encodage réponses Es'!AC13)))</f>
        <v/>
      </c>
      <c r="BF15" s="143" t="str">
        <f>IF(OR($F15="a",$F15="A"),$F15,IF(AND('Encodage réponses Es'!$BV13="!",'Encodage réponses Es'!AD13=""),"!",IF('Encodage réponses Es'!AD13="","",'Encodage réponses Es'!AD13)))</f>
        <v/>
      </c>
      <c r="BG15" s="143" t="str">
        <f>IF(OR($F15="a",$F15="A"),$F15,IF(AND('Encodage réponses Es'!$BV13="!",'Encodage réponses Es'!AE13=""),"!",IF('Encodage réponses Es'!AE13="","",'Encodage réponses Es'!AE13)))</f>
        <v/>
      </c>
      <c r="BH15" s="143" t="str">
        <f>IF(OR($F15="a",$F15="A"),$F15,IF(AND('Encodage réponses Es'!$BV13="!",'Encodage réponses Es'!AF13=""),"!",IF('Encodage réponses Es'!AF13="","",'Encodage réponses Es'!AF13)))</f>
        <v/>
      </c>
      <c r="BI15" s="143" t="str">
        <f>IF(OR($F15="a",$F15="A"),$F15,IF(AND('Encodage réponses Es'!$BV13="!",'Encodage réponses Es'!AG13=""),"!",IF('Encodage réponses Es'!AG13="","",'Encodage réponses Es'!AG13)))</f>
        <v/>
      </c>
      <c r="BJ15" s="143" t="str">
        <f>IF(OR($F15="a",$F15="A"),$F15,IF(AND('Encodage réponses Es'!$BV13="!",'Encodage réponses Es'!AH13=""),"!",IF('Encodage réponses Es'!AH13="","",'Encodage réponses Es'!AH13)))</f>
        <v/>
      </c>
      <c r="BK15" s="143" t="str">
        <f>IF(OR($F15="a",$F15="A"),$F15,IF(AND('Encodage réponses Es'!$BV13="!",'Encodage réponses Es'!AI13=""),"!",IF('Encodage réponses Es'!AI13="","",'Encodage réponses Es'!AI13)))</f>
        <v/>
      </c>
      <c r="BL15" s="143" t="str">
        <f>IF(OR($F15="a",$F15="A"),$F15,IF(AND('Encodage réponses Es'!$BV13="!",'Encodage réponses Es'!AJ13=""),"!",IF('Encodage réponses Es'!AJ13="","",'Encodage réponses Es'!AJ13)))</f>
        <v/>
      </c>
      <c r="BM15" s="143" t="str">
        <f>IF(OR($F15="a",$F15="A"),$F15,IF(AND('Encodage réponses Es'!$BV13="!",'Encodage réponses Es'!AK13=""),"!",IF('Encodage réponses Es'!AK13="","",'Encodage réponses Es'!AK13)))</f>
        <v/>
      </c>
      <c r="BN15" s="143" t="str">
        <f>IF(OR($F15="a",$F15="A"),$F15,IF(AND('Encodage réponses Es'!$BV13="!",'Encodage réponses Es'!AN13=""),"!",IF('Encodage réponses Es'!AN13="","",'Encodage réponses Es'!AN13)))</f>
        <v/>
      </c>
      <c r="BO15" s="143" t="str">
        <f>IF(OR($F15="a",$F15="A"),$F15,IF(AND('Encodage réponses Es'!$BV13="!",'Encodage réponses Es'!AO13=""),"!",IF('Encodage réponses Es'!AO13="","",'Encodage réponses Es'!AO13)))</f>
        <v/>
      </c>
      <c r="BP15" s="339" t="str">
        <f>IF(OR($F15="a",$F15="A"),$F15,IF(AND('Encodage réponses Es'!$BV13="!",'Encodage réponses Es'!AP13=""),"!",IF('Encodage réponses Es'!AP13="","",'Encodage réponses Es'!AP13)))</f>
        <v/>
      </c>
      <c r="BQ15" s="132" t="str">
        <f t="shared" si="16"/>
        <v/>
      </c>
      <c r="BR15" s="103" t="str">
        <f t="shared" si="17"/>
        <v/>
      </c>
      <c r="BS15" s="207" t="str">
        <f>IF(OR($F15="a",$F15="A"),$F15,IF(AND('Encodage réponses Es'!$BV13="!",'Encodage réponses Es'!AT13=""),"!",IF('Encodage réponses Es'!AT13="","",'Encodage réponses Es'!AT13)))</f>
        <v/>
      </c>
      <c r="BT15" s="208" t="str">
        <f>IF(OR($F15="a",$F15="A"),$F15,IF(AND('Encodage réponses Es'!$BV13="!",'Encodage réponses Es'!BB13=""),"!",IF('Encodage réponses Es'!BB13="","",'Encodage réponses Es'!BB13)))</f>
        <v/>
      </c>
      <c r="BU15" s="208" t="str">
        <f>IF(OR($F15="a",$F15="A"),$F15,IF(AND('Encodage réponses Es'!$BV13="!",'Encodage réponses Es'!BH13=""),"!",IF('Encodage réponses Es'!BH13="","",'Encodage réponses Es'!BH13)))</f>
        <v/>
      </c>
      <c r="BV15" s="208" t="str">
        <f>IF(OR($F15="a",$F15="A"),$F15,IF(AND('Encodage réponses Es'!$BV13="!",'Encodage réponses Es'!BI13=""),"!",IF('Encodage réponses Es'!BI13="","",'Encodage réponses Es'!BI13)))</f>
        <v/>
      </c>
      <c r="BW15" s="207" t="str">
        <f>IF(OR($F15="a",$F15="A"),$F15,IF(AND('Encodage réponses Es'!$BV13="!",'Encodage réponses Es'!BO13=""),"!",IF('Encodage réponses Es'!BO13="","",'Encodage réponses Es'!BO13)))</f>
        <v/>
      </c>
      <c r="BX15" s="208" t="str">
        <f>IF(OR($F15="a",$F15="A"),$F15,IF(AND('Encodage réponses Es'!$BV13="!",'Encodage réponses Es'!BP13=""),"!",IF('Encodage réponses Es'!BP13="","",'Encodage réponses Es'!BP13)))</f>
        <v/>
      </c>
      <c r="BY15" s="208" t="str">
        <f>IF(OR($F15="a",$F15="A"),$F15,IF(AND('Encodage réponses Es'!$BV13="!",'Encodage réponses Es'!BT13=""),"!",IF('Encodage réponses Es'!BT13="","",'Encodage réponses Es'!BT13)))</f>
        <v/>
      </c>
      <c r="BZ15" s="212" t="str">
        <f>IF(OR($F15="a",$F15="A"),$F15,IF(AND('Encodage réponses Es'!$BV13="!",'Encodage réponses Es'!BU13=""),"!",IF('Encodage réponses Es'!BU13="","",'Encodage réponses Es'!BU13)))</f>
        <v/>
      </c>
      <c r="CA15" s="132" t="str">
        <f t="shared" si="18"/>
        <v/>
      </c>
      <c r="CB15" s="103" t="str">
        <f t="shared" si="19"/>
        <v/>
      </c>
      <c r="CC15" s="138" t="str">
        <f>IF(OR($F15="a",$F15="A"),$F15,IF(AND('Encodage réponses Es'!$BV13="!",'Encodage réponses Es'!S13=""),"!",IF('Encodage réponses Es'!S13="","",'Encodage réponses Es'!S13)))</f>
        <v/>
      </c>
      <c r="CD15" s="108" t="str">
        <f>IF(OR($F15="a",$F15="A"),$F15,IF(AND('Encodage réponses Es'!$BV13="!",'Encodage réponses Es'!T13=""),"!",IF('Encodage réponses Es'!T13="","",'Encodage réponses Es'!T13)))</f>
        <v/>
      </c>
      <c r="CE15" s="108" t="str">
        <f>IF(OR($F15="a",$F15="A"),$F15,IF(AND('Encodage réponses Es'!$BV13="!",'Encodage réponses Es'!AL13=""),"!",IF('Encodage réponses Es'!AL13="","",'Encodage réponses Es'!AL13)))</f>
        <v/>
      </c>
      <c r="CF15" s="302" t="str">
        <f>IF(OR($F15="a",$F15="A"),$F15,IF(AND('Encodage réponses Es'!$BV13="!",'Encodage réponses Es'!AM13=""),"!",IF('Encodage réponses Es'!AM13="","",'Encodage réponses Es'!AM13)))</f>
        <v/>
      </c>
      <c r="CG15" s="339" t="str">
        <f t="shared" si="20"/>
        <v/>
      </c>
      <c r="CH15" s="103" t="str">
        <f t="shared" si="21"/>
        <v/>
      </c>
      <c r="CI15" s="108" t="str">
        <f>IF(OR($F15="a",$F15="A"),$F15,IF(AND('Encodage réponses Es'!$BV13="!",'Encodage réponses Es'!AQ13=""),"!",IF('Encodage réponses Es'!AQ13="","",'Encodage réponses Es'!AQ13)))</f>
        <v/>
      </c>
      <c r="CJ15" s="108" t="str">
        <f>IF(OR($F15="a",$F15="A"),$F15,IF(AND('Encodage réponses Es'!$BV13="!",'Encodage réponses Es'!AR13=""),"!",IF('Encodage réponses Es'!AR13="","",'Encodage réponses Es'!AR13)))</f>
        <v/>
      </c>
      <c r="CK15" s="108" t="str">
        <f>IF(OR($F15="a",$F15="A"),$F15,IF(AND('Encodage réponses Es'!$BV13="!",'Encodage réponses Es'!AS13=""),"!",IF('Encodage réponses Es'!AS13="","",'Encodage réponses Es'!AS13)))</f>
        <v/>
      </c>
      <c r="CL15" s="108" t="str">
        <f>IF(OR($F15="a",$F15="A"),$F15,IF(AND('Encodage réponses Es'!$BV13="!",'Encodage réponses Es'!BL13=""),"!",IF('Encodage réponses Es'!BL13="","",'Encodage réponses Es'!BL13)))</f>
        <v/>
      </c>
      <c r="CM15" s="108" t="str">
        <f>IF(OR($F15="a",$F15="A"),$F15,IF(AND('Encodage réponses Es'!$BV13="!",'Encodage réponses Es'!BM13=""),"!",IF('Encodage réponses Es'!BM13="","",'Encodage réponses Es'!BM13)))</f>
        <v/>
      </c>
      <c r="CN15" s="138" t="str">
        <f>IF(OR($F15="a",$F15="A"),$F15,IF(AND('Encodage réponses Es'!$BV13="!",'Encodage réponses Es'!BN13=""),"!",IF('Encodage réponses Es'!BN13="","",'Encodage réponses Es'!BN13)))</f>
        <v/>
      </c>
      <c r="CO15" s="108" t="str">
        <f>IF(OR($F15="a",$F15="A"),$F15,IF(AND('Encodage réponses Es'!$BV13="!",'Encodage réponses Es'!BQ13=""),"!",IF('Encodage réponses Es'!BQ13="","",'Encodage réponses Es'!BQ13)))</f>
        <v/>
      </c>
      <c r="CP15" s="108" t="str">
        <f>IF(OR($F15="a",$F15="A"),$F15,IF(AND('Encodage réponses Es'!$BV13="!",'Encodage réponses Es'!BR13=""),"!",IF('Encodage réponses Es'!BR13="","",'Encodage réponses Es'!BR13)))</f>
        <v/>
      </c>
      <c r="CQ15" s="302" t="str">
        <f>IF(OR($F15="a",$F15="A"),$F15,IF(AND('Encodage réponses Es'!$BV13="!",'Encodage réponses Es'!BS13=""),"!",IF('Encodage réponses Es'!BS13="","",'Encodage réponses Es'!BS13)))</f>
        <v/>
      </c>
      <c r="CR15" s="132" t="str">
        <f t="shared" si="22"/>
        <v/>
      </c>
      <c r="CS15" s="103" t="str">
        <f t="shared" si="23"/>
        <v/>
      </c>
    </row>
    <row r="16" spans="1:97" ht="11.25" customHeight="1" x14ac:dyDescent="0.2">
      <c r="A16" s="556"/>
      <c r="B16" s="557"/>
      <c r="C16" s="18">
        <v>12</v>
      </c>
      <c r="D16" s="399" t="str">
        <f>IF('Encodage réponses Es'!F14=0,"",'Encodage réponses Es'!F14)</f>
        <v/>
      </c>
      <c r="E16" s="400" t="str">
        <f>IF('Encodage réponses Es'!G14="","",'Encodage réponses Es'!G14)</f>
        <v/>
      </c>
      <c r="F16" s="398" t="str">
        <f>IF('Encodage réponses Es'!K14="","",'Encodage réponses Es'!K14)</f>
        <v/>
      </c>
      <c r="G16" s="66"/>
      <c r="H16" s="132" t="str">
        <f t="shared" si="0"/>
        <v/>
      </c>
      <c r="I16" s="103" t="str">
        <f t="shared" si="1"/>
        <v/>
      </c>
      <c r="J16" s="134"/>
      <c r="K16" s="132" t="str">
        <f t="shared" si="2"/>
        <v/>
      </c>
      <c r="L16" s="103" t="str">
        <f t="shared" si="3"/>
        <v/>
      </c>
      <c r="M16" s="134"/>
      <c r="N16" s="132" t="str">
        <f t="shared" si="4"/>
        <v/>
      </c>
      <c r="O16" s="103" t="str">
        <f t="shared" si="5"/>
        <v/>
      </c>
      <c r="P16" s="134"/>
      <c r="Q16" s="132" t="str">
        <f t="shared" si="6"/>
        <v/>
      </c>
      <c r="R16" s="103" t="str">
        <f t="shared" si="7"/>
        <v/>
      </c>
      <c r="S16" s="132" t="str">
        <f t="shared" si="8"/>
        <v/>
      </c>
      <c r="T16" s="103" t="str">
        <f t="shared" si="9"/>
        <v/>
      </c>
      <c r="U16" s="132" t="str">
        <f t="shared" si="10"/>
        <v/>
      </c>
      <c r="V16" s="103" t="str">
        <f t="shared" si="11"/>
        <v/>
      </c>
      <c r="W16" s="135"/>
      <c r="X16" s="141" t="str">
        <f>IF(OR($F16="a",$F16="A"),$F16,IF(AND('Encodage réponses Es'!$BV14="!",'Encodage réponses Es'!L14=""),"!",IF('Encodage réponses Es'!L14="","",'Encodage réponses Es'!L14)))</f>
        <v/>
      </c>
      <c r="Y16" s="139" t="str">
        <f>IF(OR($F16="a",$F16="A"),$F16,IF(AND('Encodage réponses Es'!$BV14="!",'Encodage réponses Es'!M14=""),"!",IF('Encodage réponses Es'!M14="","",'Encodage réponses Es'!M14)))</f>
        <v/>
      </c>
      <c r="Z16" s="143" t="str">
        <f>IF(OR($F16="a",$F16="A"),$F16,IF(AND('Encodage réponses Es'!$BV14="!",'Encodage réponses Es'!N14=""),"!",IF('Encodage réponses Es'!N14="","",'Encodage réponses Es'!N14)))</f>
        <v/>
      </c>
      <c r="AA16" s="139" t="str">
        <f>IF(OR($F16="a",$F16="A"),$F16,IF(AND('Encodage réponses Es'!$BV14="!",'Encodage réponses Es'!O14=""),"!",IF('Encodage réponses Es'!O14="","",'Encodage réponses Es'!O14)))</f>
        <v/>
      </c>
      <c r="AB16" s="143" t="str">
        <f>IF(OR($F16="a",$F16="A"),$F16,IF(AND('Encodage réponses Es'!$BV14="!",'Encodage réponses Es'!P14=""),"!",IF('Encodage réponses Es'!P14="","",'Encodage réponses Es'!P14)))</f>
        <v/>
      </c>
      <c r="AC16" s="288" t="str">
        <f>IF(OR($F16="a",$F16="A"),$F16,IF(AND('Encodage réponses Es'!$BV14="!",'Encodage réponses Es'!AA14=""),"!",IF('Encodage réponses Es'!AA14="","",'Encodage réponses Es'!AA14)))</f>
        <v/>
      </c>
      <c r="AD16" s="132" t="str">
        <f t="shared" si="12"/>
        <v/>
      </c>
      <c r="AE16" s="103" t="str">
        <f t="shared" si="13"/>
        <v/>
      </c>
      <c r="AF16" s="141" t="str">
        <f>IF(OR($F16="a",$F16="A"),$F16,IF(AND('Encodage réponses Es'!$BV14="!",'Encodage réponses Es'!AU14=""),"!",IF('Encodage réponses Es'!AU14="","",'Encodage réponses Es'!AU14)))</f>
        <v/>
      </c>
      <c r="AG16" s="139" t="str">
        <f>IF(OR($F16="a",$F16="A"),$F16,IF(AND('Encodage réponses Es'!$BV14="!",'Encodage réponses Es'!AV14=""),"!",IF('Encodage réponses Es'!AV14="","",'Encodage réponses Es'!AV14)))</f>
        <v/>
      </c>
      <c r="AH16" s="143" t="str">
        <f>IF(OR($F16="a",$F16="A"),$F16,IF(AND('Encodage réponses Es'!$BV14="!",'Encodage réponses Es'!AW14=""),"!",IF('Encodage réponses Es'!AW14="","",'Encodage réponses Es'!AW14)))</f>
        <v/>
      </c>
      <c r="AI16" s="139" t="str">
        <f>IF(OR($F16="a",$F16="A"),$F16,IF(AND('Encodage réponses Es'!$BV14="!",'Encodage réponses Es'!AX14=""),"!",IF('Encodage réponses Es'!AX14="","",'Encodage réponses Es'!AX14)))</f>
        <v/>
      </c>
      <c r="AJ16" s="143" t="str">
        <f>IF(OR($F16="a",$F16="A"),$F16,IF(AND('Encodage réponses Es'!$BV14="!",'Encodage réponses Es'!AY14=""),"!",IF('Encodage réponses Es'!AY14="","",'Encodage réponses Es'!AY14)))</f>
        <v/>
      </c>
      <c r="AK16" s="139" t="str">
        <f>IF(OR($F16="a",$F16="A"),$F16,IF(AND('Encodage réponses Es'!$BV14="!",'Encodage réponses Es'!AZ14=""),"!",IF('Encodage réponses Es'!AZ14="","",'Encodage réponses Es'!AZ14)))</f>
        <v/>
      </c>
      <c r="AL16" s="143" t="str">
        <f>IF(OR($F16="a",$F16="A"),$F16,IF(AND('Encodage réponses Es'!$BV14="!",'Encodage réponses Es'!BA14=""),"!",IF('Encodage réponses Es'!BA14="","",'Encodage réponses Es'!BA14)))</f>
        <v/>
      </c>
      <c r="AM16" s="139" t="str">
        <f>IF(OR($F16="a",$F16="A"),$F16,IF(AND('Encodage réponses Es'!$BV14="!",'Encodage réponses Es'!BC14=""),"!",IF('Encodage réponses Es'!BC14="","",'Encodage réponses Es'!BC14)))</f>
        <v/>
      </c>
      <c r="AN16" s="143" t="str">
        <f>IF(OR($F16="a",$F16="A"),$F16,IF(AND('Encodage réponses Es'!$BV14="!",'Encodage réponses Es'!BD14=""),"!",IF('Encodage réponses Es'!BD14="","",'Encodage réponses Es'!BD14)))</f>
        <v/>
      </c>
      <c r="AO16" s="139" t="str">
        <f>IF(OR($F16="a",$F16="A"),$F16,IF(AND('Encodage réponses Es'!$BV14="!",'Encodage réponses Es'!BE14=""),"!",IF('Encodage réponses Es'!BE14="","",'Encodage réponses Es'!BE14)))</f>
        <v/>
      </c>
      <c r="AP16" s="143" t="str">
        <f>IF(OR($F16="a",$F16="A"),$F16,IF(AND('Encodage réponses Es'!$BV14="!",'Encodage réponses Es'!BF14=""),"!",IF('Encodage réponses Es'!BF14="","",'Encodage réponses Es'!BF14)))</f>
        <v/>
      </c>
      <c r="AQ16" s="139" t="str">
        <f>IF(OR($F16="a",$F16="A"),$F16,IF(AND('Encodage réponses Es'!$BV14="!",'Encodage réponses Es'!BG14=""),"!",IF('Encodage réponses Es'!BG14="","",'Encodage réponses Es'!BG14)))</f>
        <v/>
      </c>
      <c r="AR16" s="143" t="str">
        <f>IF(OR($F16="a",$F16="A"),$F16,IF(AND('Encodage réponses Es'!$BV14="!",'Encodage réponses Es'!BJ14=""),"!",IF('Encodage réponses Es'!BJ14="","",'Encodage réponses Es'!BJ14)))</f>
        <v/>
      </c>
      <c r="AS16" s="288" t="str">
        <f>IF(OR($F16="a",$F16="A"),$F16,IF(AND('Encodage réponses Es'!$BV14="!",'Encodage réponses Es'!BK14=""),"!",IF('Encodage réponses Es'!BK14="","",'Encodage réponses Es'!BK14)))</f>
        <v/>
      </c>
      <c r="AT16" s="132" t="str">
        <f t="shared" si="14"/>
        <v/>
      </c>
      <c r="AU16" s="103" t="str">
        <f t="shared" si="15"/>
        <v/>
      </c>
      <c r="AV16" s="210" t="str">
        <f>IF(OR(F16="a",F16="A"),F16,IF(AND('Encodage réponses Es'!$BV14="!",'Encodage réponses Es'!Q14=""),"!",IF('Encodage réponses Es'!Q14="","",'Encodage réponses Es'!Q14)))</f>
        <v/>
      </c>
      <c r="AW16" s="207" t="str">
        <f>IF(OR(G16="a",G16="A"),G16,IF(AND('Encodage réponses Es'!$BV14="!",'Encodage réponses Es'!R14=""),"!",IF('Encodage réponses Es'!R14="","",'Encodage réponses Es'!R14)))</f>
        <v/>
      </c>
      <c r="AX16" s="143" t="str">
        <f>IF(OR($F16="a",$F16="A"),$F16,IF(AND('Encodage réponses Es'!$BV14="!",'Encodage réponses Es'!U14=""),"!",IF('Encodage réponses Es'!U14="","",'Encodage réponses Es'!U14)))</f>
        <v/>
      </c>
      <c r="AY16" s="143" t="str">
        <f>IF(OR($F16="a",$F16="A"),$F16,IF(AND('Encodage réponses Es'!$BV14="!",'Encodage réponses Es'!V14=""),"!",IF('Encodage réponses Es'!V14="","",'Encodage réponses Es'!V14)))</f>
        <v/>
      </c>
      <c r="AZ16" s="143" t="str">
        <f>IF(OR($F16="a",$F16="A"),$F16,IF(AND('Encodage réponses Es'!$BV14="!",'Encodage réponses Es'!W14=""),"!",IF('Encodage réponses Es'!W14="","",'Encodage réponses Es'!W14)))</f>
        <v/>
      </c>
      <c r="BA16" s="143" t="str">
        <f>IF(OR($F16="a",$F16="A"),$F16,IF(AND('Encodage réponses Es'!$BV14="!",'Encodage réponses Es'!X14=""),"!",IF('Encodage réponses Es'!X14="","",'Encodage réponses Es'!X14)))</f>
        <v/>
      </c>
      <c r="BB16" s="143" t="str">
        <f>IF(OR($F16="a",$F16="A"),$F16,IF(AND('Encodage réponses Es'!$BV14="!",'Encodage réponses Es'!Y14=""),"!",IF('Encodage réponses Es'!Y14="","",'Encodage réponses Es'!Y14)))</f>
        <v/>
      </c>
      <c r="BC16" s="143" t="str">
        <f>IF(OR($F16="a",$F16="A"),$F16,IF(AND('Encodage réponses Es'!$BV14="!",'Encodage réponses Es'!Z14=""),"!",IF('Encodage réponses Es'!Z14="","",'Encodage réponses Es'!Z14)))</f>
        <v/>
      </c>
      <c r="BD16" s="143" t="str">
        <f>IF(OR($F16="a",$F16="A"),$F16,IF(AND('Encodage réponses Es'!$BV14="!",'Encodage réponses Es'!AB14=""),"!",IF('Encodage réponses Es'!AB14="","",'Encodage réponses Es'!AB14)))</f>
        <v/>
      </c>
      <c r="BE16" s="143" t="str">
        <f>IF(OR($F16="a",$F16="A"),$F16,IF(AND('Encodage réponses Es'!$BV14="!",'Encodage réponses Es'!AC14=""),"!",IF('Encodage réponses Es'!AC14="","",'Encodage réponses Es'!AC14)))</f>
        <v/>
      </c>
      <c r="BF16" s="143" t="str">
        <f>IF(OR($F16="a",$F16="A"),$F16,IF(AND('Encodage réponses Es'!$BV14="!",'Encodage réponses Es'!AD14=""),"!",IF('Encodage réponses Es'!AD14="","",'Encodage réponses Es'!AD14)))</f>
        <v/>
      </c>
      <c r="BG16" s="143" t="str">
        <f>IF(OR($F16="a",$F16="A"),$F16,IF(AND('Encodage réponses Es'!$BV14="!",'Encodage réponses Es'!AE14=""),"!",IF('Encodage réponses Es'!AE14="","",'Encodage réponses Es'!AE14)))</f>
        <v/>
      </c>
      <c r="BH16" s="143" t="str">
        <f>IF(OR($F16="a",$F16="A"),$F16,IF(AND('Encodage réponses Es'!$BV14="!",'Encodage réponses Es'!AF14=""),"!",IF('Encodage réponses Es'!AF14="","",'Encodage réponses Es'!AF14)))</f>
        <v/>
      </c>
      <c r="BI16" s="143" t="str">
        <f>IF(OR($F16="a",$F16="A"),$F16,IF(AND('Encodage réponses Es'!$BV14="!",'Encodage réponses Es'!AG14=""),"!",IF('Encodage réponses Es'!AG14="","",'Encodage réponses Es'!AG14)))</f>
        <v/>
      </c>
      <c r="BJ16" s="143" t="str">
        <f>IF(OR($F16="a",$F16="A"),$F16,IF(AND('Encodage réponses Es'!$BV14="!",'Encodage réponses Es'!AH14=""),"!",IF('Encodage réponses Es'!AH14="","",'Encodage réponses Es'!AH14)))</f>
        <v/>
      </c>
      <c r="BK16" s="143" t="str">
        <f>IF(OR($F16="a",$F16="A"),$F16,IF(AND('Encodage réponses Es'!$BV14="!",'Encodage réponses Es'!AI14=""),"!",IF('Encodage réponses Es'!AI14="","",'Encodage réponses Es'!AI14)))</f>
        <v/>
      </c>
      <c r="BL16" s="143" t="str">
        <f>IF(OR($F16="a",$F16="A"),$F16,IF(AND('Encodage réponses Es'!$BV14="!",'Encodage réponses Es'!AJ14=""),"!",IF('Encodage réponses Es'!AJ14="","",'Encodage réponses Es'!AJ14)))</f>
        <v/>
      </c>
      <c r="BM16" s="143" t="str">
        <f>IF(OR($F16="a",$F16="A"),$F16,IF(AND('Encodage réponses Es'!$BV14="!",'Encodage réponses Es'!AK14=""),"!",IF('Encodage réponses Es'!AK14="","",'Encodage réponses Es'!AK14)))</f>
        <v/>
      </c>
      <c r="BN16" s="143" t="str">
        <f>IF(OR($F16="a",$F16="A"),$F16,IF(AND('Encodage réponses Es'!$BV14="!",'Encodage réponses Es'!AN14=""),"!",IF('Encodage réponses Es'!AN14="","",'Encodage réponses Es'!AN14)))</f>
        <v/>
      </c>
      <c r="BO16" s="143" t="str">
        <f>IF(OR($F16="a",$F16="A"),$F16,IF(AND('Encodage réponses Es'!$BV14="!",'Encodage réponses Es'!AO14=""),"!",IF('Encodage réponses Es'!AO14="","",'Encodage réponses Es'!AO14)))</f>
        <v/>
      </c>
      <c r="BP16" s="339" t="str">
        <f>IF(OR($F16="a",$F16="A"),$F16,IF(AND('Encodage réponses Es'!$BV14="!",'Encodage réponses Es'!AP14=""),"!",IF('Encodage réponses Es'!AP14="","",'Encodage réponses Es'!AP14)))</f>
        <v/>
      </c>
      <c r="BQ16" s="132" t="str">
        <f t="shared" si="16"/>
        <v/>
      </c>
      <c r="BR16" s="103" t="str">
        <f t="shared" si="17"/>
        <v/>
      </c>
      <c r="BS16" s="207" t="str">
        <f>IF(OR($F16="a",$F16="A"),$F16,IF(AND('Encodage réponses Es'!$BV14="!",'Encodage réponses Es'!AT14=""),"!",IF('Encodage réponses Es'!AT14="","",'Encodage réponses Es'!AT14)))</f>
        <v/>
      </c>
      <c r="BT16" s="208" t="str">
        <f>IF(OR($F16="a",$F16="A"),$F16,IF(AND('Encodage réponses Es'!$BV14="!",'Encodage réponses Es'!BB14=""),"!",IF('Encodage réponses Es'!BB14="","",'Encodage réponses Es'!BB14)))</f>
        <v/>
      </c>
      <c r="BU16" s="208" t="str">
        <f>IF(OR($F16="a",$F16="A"),$F16,IF(AND('Encodage réponses Es'!$BV14="!",'Encodage réponses Es'!BH14=""),"!",IF('Encodage réponses Es'!BH14="","",'Encodage réponses Es'!BH14)))</f>
        <v/>
      </c>
      <c r="BV16" s="299" t="str">
        <f>IF(OR($F16="a",$F16="A"),$F16,IF(AND('Encodage réponses Es'!$BV14="!",'Encodage réponses Es'!BI14=""),"!",IF('Encodage réponses Es'!BI14="","",'Encodage réponses Es'!BI14)))</f>
        <v/>
      </c>
      <c r="BW16" s="207" t="str">
        <f>IF(OR($F16="a",$F16="A"),$F16,IF(AND('Encodage réponses Es'!$BV14="!",'Encodage réponses Es'!BO14=""),"!",IF('Encodage réponses Es'!BO14="","",'Encodage réponses Es'!BO14)))</f>
        <v/>
      </c>
      <c r="BX16" s="208" t="str">
        <f>IF(OR($F16="a",$F16="A"),$F16,IF(AND('Encodage réponses Es'!$BV14="!",'Encodage réponses Es'!BP14=""),"!",IF('Encodage réponses Es'!BP14="","",'Encodage réponses Es'!BP14)))</f>
        <v/>
      </c>
      <c r="BY16" s="208" t="str">
        <f>IF(OR($F16="a",$F16="A"),$F16,IF(AND('Encodage réponses Es'!$BV14="!",'Encodage réponses Es'!BT14=""),"!",IF('Encodage réponses Es'!BT14="","",'Encodage réponses Es'!BT14)))</f>
        <v/>
      </c>
      <c r="BZ16" s="212" t="str">
        <f>IF(OR($F16="a",$F16="A"),$F16,IF(AND('Encodage réponses Es'!$BV14="!",'Encodage réponses Es'!BU14=""),"!",IF('Encodage réponses Es'!BU14="","",'Encodage réponses Es'!BU14)))</f>
        <v/>
      </c>
      <c r="CA16" s="132" t="str">
        <f t="shared" si="18"/>
        <v/>
      </c>
      <c r="CB16" s="103" t="str">
        <f t="shared" si="19"/>
        <v/>
      </c>
      <c r="CC16" s="138" t="str">
        <f>IF(OR($F16="a",$F16="A"),$F16,IF(AND('Encodage réponses Es'!$BV14="!",'Encodage réponses Es'!S14=""),"!",IF('Encodage réponses Es'!S14="","",'Encodage réponses Es'!S14)))</f>
        <v/>
      </c>
      <c r="CD16" s="108" t="str">
        <f>IF(OR($F16="a",$F16="A"),$F16,IF(AND('Encodage réponses Es'!$BV14="!",'Encodage réponses Es'!T14=""),"!",IF('Encodage réponses Es'!T14="","",'Encodage réponses Es'!T14)))</f>
        <v/>
      </c>
      <c r="CE16" s="108" t="str">
        <f>IF(OR($F16="a",$F16="A"),$F16,IF(AND('Encodage réponses Es'!$BV14="!",'Encodage réponses Es'!AL14=""),"!",IF('Encodage réponses Es'!AL14="","",'Encodage réponses Es'!AL14)))</f>
        <v/>
      </c>
      <c r="CF16" s="302" t="str">
        <f>IF(OR($F16="a",$F16="A"),$F16,IF(AND('Encodage réponses Es'!$BV14="!",'Encodage réponses Es'!AM14=""),"!",IF('Encodage réponses Es'!AM14="","",'Encodage réponses Es'!AM14)))</f>
        <v/>
      </c>
      <c r="CG16" s="339" t="str">
        <f t="shared" si="20"/>
        <v/>
      </c>
      <c r="CH16" s="103" t="str">
        <f t="shared" si="21"/>
        <v/>
      </c>
      <c r="CI16" s="108" t="str">
        <f>IF(OR($F16="a",$F16="A"),$F16,IF(AND('Encodage réponses Es'!$BV14="!",'Encodage réponses Es'!AQ14=""),"!",IF('Encodage réponses Es'!AQ14="","",'Encodage réponses Es'!AQ14)))</f>
        <v/>
      </c>
      <c r="CJ16" s="108" t="str">
        <f>IF(OR($F16="a",$F16="A"),$F16,IF(AND('Encodage réponses Es'!$BV14="!",'Encodage réponses Es'!AR14=""),"!",IF('Encodage réponses Es'!AR14="","",'Encodage réponses Es'!AR14)))</f>
        <v/>
      </c>
      <c r="CK16" s="108" t="str">
        <f>IF(OR($F16="a",$F16="A"),$F16,IF(AND('Encodage réponses Es'!$BV14="!",'Encodage réponses Es'!AS14=""),"!",IF('Encodage réponses Es'!AS14="","",'Encodage réponses Es'!AS14)))</f>
        <v/>
      </c>
      <c r="CL16" s="108" t="str">
        <f>IF(OR($F16="a",$F16="A"),$F16,IF(AND('Encodage réponses Es'!$BV14="!",'Encodage réponses Es'!BL14=""),"!",IF('Encodage réponses Es'!BL14="","",'Encodage réponses Es'!BL14)))</f>
        <v/>
      </c>
      <c r="CM16" s="108" t="str">
        <f>IF(OR($F16="a",$F16="A"),$F16,IF(AND('Encodage réponses Es'!$BV14="!",'Encodage réponses Es'!BM14=""),"!",IF('Encodage réponses Es'!BM14="","",'Encodage réponses Es'!BM14)))</f>
        <v/>
      </c>
      <c r="CN16" s="138" t="str">
        <f>IF(OR($F16="a",$F16="A"),$F16,IF(AND('Encodage réponses Es'!$BV14="!",'Encodage réponses Es'!BN14=""),"!",IF('Encodage réponses Es'!BN14="","",'Encodage réponses Es'!BN14)))</f>
        <v/>
      </c>
      <c r="CO16" s="108" t="str">
        <f>IF(OR($F16="a",$F16="A"),$F16,IF(AND('Encodage réponses Es'!$BV14="!",'Encodage réponses Es'!BQ14=""),"!",IF('Encodage réponses Es'!BQ14="","",'Encodage réponses Es'!BQ14)))</f>
        <v/>
      </c>
      <c r="CP16" s="108" t="str">
        <f>IF(OR($F16="a",$F16="A"),$F16,IF(AND('Encodage réponses Es'!$BV14="!",'Encodage réponses Es'!BR14=""),"!",IF('Encodage réponses Es'!BR14="","",'Encodage réponses Es'!BR14)))</f>
        <v/>
      </c>
      <c r="CQ16" s="302" t="str">
        <f>IF(OR($F16="a",$F16="A"),$F16,IF(AND('Encodage réponses Es'!$BV14="!",'Encodage réponses Es'!BS14=""),"!",IF('Encodage réponses Es'!BS14="","",'Encodage réponses Es'!BS14)))</f>
        <v/>
      </c>
      <c r="CR16" s="132" t="str">
        <f t="shared" si="22"/>
        <v/>
      </c>
      <c r="CS16" s="103" t="str">
        <f t="shared" si="23"/>
        <v/>
      </c>
    </row>
    <row r="17" spans="1:97" ht="11.25" customHeight="1" x14ac:dyDescent="0.2">
      <c r="A17" s="556"/>
      <c r="B17" s="557"/>
      <c r="C17" s="18">
        <v>13</v>
      </c>
      <c r="D17" s="399" t="str">
        <f>IF('Encodage réponses Es'!F15=0,"",'Encodage réponses Es'!F15)</f>
        <v/>
      </c>
      <c r="E17" s="400" t="str">
        <f>IF('Encodage réponses Es'!G15="","",'Encodage réponses Es'!G15)</f>
        <v/>
      </c>
      <c r="F17" s="398" t="str">
        <f>IF('Encodage réponses Es'!K15="","",'Encodage réponses Es'!K15)</f>
        <v/>
      </c>
      <c r="G17" s="66"/>
      <c r="H17" s="132" t="str">
        <f t="shared" si="0"/>
        <v/>
      </c>
      <c r="I17" s="103" t="str">
        <f t="shared" si="1"/>
        <v/>
      </c>
      <c r="J17" s="134"/>
      <c r="K17" s="132" t="str">
        <f t="shared" si="2"/>
        <v/>
      </c>
      <c r="L17" s="103" t="str">
        <f t="shared" si="3"/>
        <v/>
      </c>
      <c r="M17" s="134"/>
      <c r="N17" s="132" t="str">
        <f t="shared" si="4"/>
        <v/>
      </c>
      <c r="O17" s="103" t="str">
        <f t="shared" si="5"/>
        <v/>
      </c>
      <c r="P17" s="134"/>
      <c r="Q17" s="132" t="str">
        <f t="shared" si="6"/>
        <v/>
      </c>
      <c r="R17" s="103" t="str">
        <f t="shared" si="7"/>
        <v/>
      </c>
      <c r="S17" s="132" t="str">
        <f t="shared" si="8"/>
        <v/>
      </c>
      <c r="T17" s="103" t="str">
        <f t="shared" si="9"/>
        <v/>
      </c>
      <c r="U17" s="132" t="str">
        <f t="shared" si="10"/>
        <v/>
      </c>
      <c r="V17" s="103" t="str">
        <f t="shared" si="11"/>
        <v/>
      </c>
      <c r="W17" s="135"/>
      <c r="X17" s="141" t="str">
        <f>IF(OR($F17="a",$F17="A"),$F17,IF(AND('Encodage réponses Es'!$BV15="!",'Encodage réponses Es'!L15=""),"!",IF('Encodage réponses Es'!L15="","",'Encodage réponses Es'!L15)))</f>
        <v/>
      </c>
      <c r="Y17" s="140" t="str">
        <f>IF(OR($F17="a",$F17="A"),$F17,IF(AND('Encodage réponses Es'!$BV15="!",'Encodage réponses Es'!M15=""),"!",IF('Encodage réponses Es'!M15="","",'Encodage réponses Es'!M15)))</f>
        <v/>
      </c>
      <c r="Z17" s="143" t="str">
        <f>IF(OR($F17="a",$F17="A"),$F17,IF(AND('Encodage réponses Es'!$BV15="!",'Encodage réponses Es'!N15=""),"!",IF('Encodage réponses Es'!N15="","",'Encodage réponses Es'!N15)))</f>
        <v/>
      </c>
      <c r="AA17" s="140" t="str">
        <f>IF(OR($F17="a",$F17="A"),$F17,IF(AND('Encodage réponses Es'!$BV15="!",'Encodage réponses Es'!O15=""),"!",IF('Encodage réponses Es'!O15="","",'Encodage réponses Es'!O15)))</f>
        <v/>
      </c>
      <c r="AB17" s="143" t="str">
        <f>IF(OR($F17="a",$F17="A"),$F17,IF(AND('Encodage réponses Es'!$BV15="!",'Encodage réponses Es'!P15=""),"!",IF('Encodage réponses Es'!P15="","",'Encodage réponses Es'!P15)))</f>
        <v/>
      </c>
      <c r="AC17" s="289" t="str">
        <f>IF(OR($F17="a",$F17="A"),$F17,IF(AND('Encodage réponses Es'!$BV15="!",'Encodage réponses Es'!AA15=""),"!",IF('Encodage réponses Es'!AA15="","",'Encodage réponses Es'!AA15)))</f>
        <v/>
      </c>
      <c r="AD17" s="132" t="str">
        <f t="shared" si="12"/>
        <v/>
      </c>
      <c r="AE17" s="103" t="str">
        <f t="shared" si="13"/>
        <v/>
      </c>
      <c r="AF17" s="141" t="str">
        <f>IF(OR($F17="a",$F17="A"),$F17,IF(AND('Encodage réponses Es'!$BV15="!",'Encodage réponses Es'!AU15=""),"!",IF('Encodage réponses Es'!AU15="","",'Encodage réponses Es'!AU15)))</f>
        <v/>
      </c>
      <c r="AG17" s="140" t="str">
        <f>IF(OR($F17="a",$F17="A"),$F17,IF(AND('Encodage réponses Es'!$BV15="!",'Encodage réponses Es'!AV15=""),"!",IF('Encodage réponses Es'!AV15="","",'Encodage réponses Es'!AV15)))</f>
        <v/>
      </c>
      <c r="AH17" s="143" t="str">
        <f>IF(OR($F17="a",$F17="A"),$F17,IF(AND('Encodage réponses Es'!$BV15="!",'Encodage réponses Es'!AW15=""),"!",IF('Encodage réponses Es'!AW15="","",'Encodage réponses Es'!AW15)))</f>
        <v/>
      </c>
      <c r="AI17" s="140" t="str">
        <f>IF(OR($F17="a",$F17="A"),$F17,IF(AND('Encodage réponses Es'!$BV15="!",'Encodage réponses Es'!AX15=""),"!",IF('Encodage réponses Es'!AX15="","",'Encodage réponses Es'!AX15)))</f>
        <v/>
      </c>
      <c r="AJ17" s="143" t="str">
        <f>IF(OR($F17="a",$F17="A"),$F17,IF(AND('Encodage réponses Es'!$BV15="!",'Encodage réponses Es'!AY15=""),"!",IF('Encodage réponses Es'!AY15="","",'Encodage réponses Es'!AY15)))</f>
        <v/>
      </c>
      <c r="AK17" s="140" t="str">
        <f>IF(OR($F17="a",$F17="A"),$F17,IF(AND('Encodage réponses Es'!$BV15="!",'Encodage réponses Es'!AZ15=""),"!",IF('Encodage réponses Es'!AZ15="","",'Encodage réponses Es'!AZ15)))</f>
        <v/>
      </c>
      <c r="AL17" s="143" t="str">
        <f>IF(OR($F17="a",$F17="A"),$F17,IF(AND('Encodage réponses Es'!$BV15="!",'Encodage réponses Es'!BA15=""),"!",IF('Encodage réponses Es'!BA15="","",'Encodage réponses Es'!BA15)))</f>
        <v/>
      </c>
      <c r="AM17" s="140" t="str">
        <f>IF(OR($F17="a",$F17="A"),$F17,IF(AND('Encodage réponses Es'!$BV15="!",'Encodage réponses Es'!BC15=""),"!",IF('Encodage réponses Es'!BC15="","",'Encodage réponses Es'!BC15)))</f>
        <v/>
      </c>
      <c r="AN17" s="143" t="str">
        <f>IF(OR($F17="a",$F17="A"),$F17,IF(AND('Encodage réponses Es'!$BV15="!",'Encodage réponses Es'!BD15=""),"!",IF('Encodage réponses Es'!BD15="","",'Encodage réponses Es'!BD15)))</f>
        <v/>
      </c>
      <c r="AO17" s="140" t="str">
        <f>IF(OR($F17="a",$F17="A"),$F17,IF(AND('Encodage réponses Es'!$BV15="!",'Encodage réponses Es'!BE15=""),"!",IF('Encodage réponses Es'!BE15="","",'Encodage réponses Es'!BE15)))</f>
        <v/>
      </c>
      <c r="AP17" s="143" t="str">
        <f>IF(OR($F17="a",$F17="A"),$F17,IF(AND('Encodage réponses Es'!$BV15="!",'Encodage réponses Es'!BF15=""),"!",IF('Encodage réponses Es'!BF15="","",'Encodage réponses Es'!BF15)))</f>
        <v/>
      </c>
      <c r="AQ17" s="140" t="str">
        <f>IF(OR($F17="a",$F17="A"),$F17,IF(AND('Encodage réponses Es'!$BV15="!",'Encodage réponses Es'!BG15=""),"!",IF('Encodage réponses Es'!BG15="","",'Encodage réponses Es'!BG15)))</f>
        <v/>
      </c>
      <c r="AR17" s="143" t="str">
        <f>IF(OR($F17="a",$F17="A"),$F17,IF(AND('Encodage réponses Es'!$BV15="!",'Encodage réponses Es'!BJ15=""),"!",IF('Encodage réponses Es'!BJ15="","",'Encodage réponses Es'!BJ15)))</f>
        <v/>
      </c>
      <c r="AS17" s="289" t="str">
        <f>IF(OR($F17="a",$F17="A"),$F17,IF(AND('Encodage réponses Es'!$BV15="!",'Encodage réponses Es'!BK15=""),"!",IF('Encodage réponses Es'!BK15="","",'Encodage réponses Es'!BK15)))</f>
        <v/>
      </c>
      <c r="AT17" s="132" t="str">
        <f t="shared" si="14"/>
        <v/>
      </c>
      <c r="AU17" s="103" t="str">
        <f t="shared" si="15"/>
        <v/>
      </c>
      <c r="AV17" s="210" t="str">
        <f>IF(OR(F17="a",F17="A"),F17,IF(AND('Encodage réponses Es'!$BV15="!",'Encodage réponses Es'!Q15=""),"!",IF('Encodage réponses Es'!Q15="","",'Encodage réponses Es'!Q15)))</f>
        <v/>
      </c>
      <c r="AW17" s="207" t="str">
        <f>IF(OR(G17="a",G17="A"),G17,IF(AND('Encodage réponses Es'!$BV15="!",'Encodage réponses Es'!R15=""),"!",IF('Encodage réponses Es'!R15="","",'Encodage réponses Es'!R15)))</f>
        <v/>
      </c>
      <c r="AX17" s="143" t="str">
        <f>IF(OR($F17="a",$F17="A"),$F17,IF(AND('Encodage réponses Es'!$BV15="!",'Encodage réponses Es'!U15=""),"!",IF('Encodage réponses Es'!U15="","",'Encodage réponses Es'!U15)))</f>
        <v/>
      </c>
      <c r="AY17" s="143" t="str">
        <f>IF(OR($F17="a",$F17="A"),$F17,IF(AND('Encodage réponses Es'!$BV15="!",'Encodage réponses Es'!V15=""),"!",IF('Encodage réponses Es'!V15="","",'Encodage réponses Es'!V15)))</f>
        <v/>
      </c>
      <c r="AZ17" s="143" t="str">
        <f>IF(OR($F17="a",$F17="A"),$F17,IF(AND('Encodage réponses Es'!$BV15="!",'Encodage réponses Es'!W15=""),"!",IF('Encodage réponses Es'!W15="","",'Encodage réponses Es'!W15)))</f>
        <v/>
      </c>
      <c r="BA17" s="143" t="str">
        <f>IF(OR($F17="a",$F17="A"),$F17,IF(AND('Encodage réponses Es'!$BV15="!",'Encodage réponses Es'!X15=""),"!",IF('Encodage réponses Es'!X15="","",'Encodage réponses Es'!X15)))</f>
        <v/>
      </c>
      <c r="BB17" s="143" t="str">
        <f>IF(OR($F17="a",$F17="A"),$F17,IF(AND('Encodage réponses Es'!$BV15="!",'Encodage réponses Es'!Y15=""),"!",IF('Encodage réponses Es'!Y15="","",'Encodage réponses Es'!Y15)))</f>
        <v/>
      </c>
      <c r="BC17" s="143" t="str">
        <f>IF(OR($F17="a",$F17="A"),$F17,IF(AND('Encodage réponses Es'!$BV15="!",'Encodage réponses Es'!Z15=""),"!",IF('Encodage réponses Es'!Z15="","",'Encodage réponses Es'!Z15)))</f>
        <v/>
      </c>
      <c r="BD17" s="143" t="str">
        <f>IF(OR($F17="a",$F17="A"),$F17,IF(AND('Encodage réponses Es'!$BV15="!",'Encodage réponses Es'!AB15=""),"!",IF('Encodage réponses Es'!AB15="","",'Encodage réponses Es'!AB15)))</f>
        <v/>
      </c>
      <c r="BE17" s="143" t="str">
        <f>IF(OR($F17="a",$F17="A"),$F17,IF(AND('Encodage réponses Es'!$BV15="!",'Encodage réponses Es'!AC15=""),"!",IF('Encodage réponses Es'!AC15="","",'Encodage réponses Es'!AC15)))</f>
        <v/>
      </c>
      <c r="BF17" s="143" t="str">
        <f>IF(OR($F17="a",$F17="A"),$F17,IF(AND('Encodage réponses Es'!$BV15="!",'Encodage réponses Es'!AD15=""),"!",IF('Encodage réponses Es'!AD15="","",'Encodage réponses Es'!AD15)))</f>
        <v/>
      </c>
      <c r="BG17" s="143" t="str">
        <f>IF(OR($F17="a",$F17="A"),$F17,IF(AND('Encodage réponses Es'!$BV15="!",'Encodage réponses Es'!AE15=""),"!",IF('Encodage réponses Es'!AE15="","",'Encodage réponses Es'!AE15)))</f>
        <v/>
      </c>
      <c r="BH17" s="143" t="str">
        <f>IF(OR($F17="a",$F17="A"),$F17,IF(AND('Encodage réponses Es'!$BV15="!",'Encodage réponses Es'!AF15=""),"!",IF('Encodage réponses Es'!AF15="","",'Encodage réponses Es'!AF15)))</f>
        <v/>
      </c>
      <c r="BI17" s="143" t="str">
        <f>IF(OR($F17="a",$F17="A"),$F17,IF(AND('Encodage réponses Es'!$BV15="!",'Encodage réponses Es'!AG15=""),"!",IF('Encodage réponses Es'!AG15="","",'Encodage réponses Es'!AG15)))</f>
        <v/>
      </c>
      <c r="BJ17" s="143" t="str">
        <f>IF(OR($F17="a",$F17="A"),$F17,IF(AND('Encodage réponses Es'!$BV15="!",'Encodage réponses Es'!AH15=""),"!",IF('Encodage réponses Es'!AH15="","",'Encodage réponses Es'!AH15)))</f>
        <v/>
      </c>
      <c r="BK17" s="143" t="str">
        <f>IF(OR($F17="a",$F17="A"),$F17,IF(AND('Encodage réponses Es'!$BV15="!",'Encodage réponses Es'!AI15=""),"!",IF('Encodage réponses Es'!AI15="","",'Encodage réponses Es'!AI15)))</f>
        <v/>
      </c>
      <c r="BL17" s="143" t="str">
        <f>IF(OR($F17="a",$F17="A"),$F17,IF(AND('Encodage réponses Es'!$BV15="!",'Encodage réponses Es'!AJ15=""),"!",IF('Encodage réponses Es'!AJ15="","",'Encodage réponses Es'!AJ15)))</f>
        <v/>
      </c>
      <c r="BM17" s="143" t="str">
        <f>IF(OR($F17="a",$F17="A"),$F17,IF(AND('Encodage réponses Es'!$BV15="!",'Encodage réponses Es'!AK15=""),"!",IF('Encodage réponses Es'!AK15="","",'Encodage réponses Es'!AK15)))</f>
        <v/>
      </c>
      <c r="BN17" s="143" t="str">
        <f>IF(OR($F17="a",$F17="A"),$F17,IF(AND('Encodage réponses Es'!$BV15="!",'Encodage réponses Es'!AN15=""),"!",IF('Encodage réponses Es'!AN15="","",'Encodage réponses Es'!AN15)))</f>
        <v/>
      </c>
      <c r="BO17" s="143" t="str">
        <f>IF(OR($F17="a",$F17="A"),$F17,IF(AND('Encodage réponses Es'!$BV15="!",'Encodage réponses Es'!AO15=""),"!",IF('Encodage réponses Es'!AO15="","",'Encodage réponses Es'!AO15)))</f>
        <v/>
      </c>
      <c r="BP17" s="339" t="str">
        <f>IF(OR($F17="a",$F17="A"),$F17,IF(AND('Encodage réponses Es'!$BV15="!",'Encodage réponses Es'!AP15=""),"!",IF('Encodage réponses Es'!AP15="","",'Encodage réponses Es'!AP15)))</f>
        <v/>
      </c>
      <c r="BQ17" s="132" t="str">
        <f t="shared" si="16"/>
        <v/>
      </c>
      <c r="BR17" s="103" t="str">
        <f t="shared" si="17"/>
        <v/>
      </c>
      <c r="BS17" s="207" t="str">
        <f>IF(OR($F17="a",$F17="A"),$F17,IF(AND('Encodage réponses Es'!$BV15="!",'Encodage réponses Es'!AT15=""),"!",IF('Encodage réponses Es'!AT15="","",'Encodage réponses Es'!AT15)))</f>
        <v/>
      </c>
      <c r="BT17" s="208" t="str">
        <f>IF(OR($F17="a",$F17="A"),$F17,IF(AND('Encodage réponses Es'!$BV15="!",'Encodage réponses Es'!BB15=""),"!",IF('Encodage réponses Es'!BB15="","",'Encodage réponses Es'!BB15)))</f>
        <v/>
      </c>
      <c r="BU17" s="208" t="str">
        <f>IF(OR($F17="a",$F17="A"),$F17,IF(AND('Encodage réponses Es'!$BV15="!",'Encodage réponses Es'!BH15=""),"!",IF('Encodage réponses Es'!BH15="","",'Encodage réponses Es'!BH15)))</f>
        <v/>
      </c>
      <c r="BV17" s="208" t="str">
        <f>IF(OR($F17="a",$F17="A"),$F17,IF(AND('Encodage réponses Es'!$BV15="!",'Encodage réponses Es'!BI15=""),"!",IF('Encodage réponses Es'!BI15="","",'Encodage réponses Es'!BI15)))</f>
        <v/>
      </c>
      <c r="BW17" s="207" t="str">
        <f>IF(OR($F17="a",$F17="A"),$F17,IF(AND('Encodage réponses Es'!$BV15="!",'Encodage réponses Es'!BO15=""),"!",IF('Encodage réponses Es'!BO15="","",'Encodage réponses Es'!BO15)))</f>
        <v/>
      </c>
      <c r="BX17" s="208" t="str">
        <f>IF(OR($F17="a",$F17="A"),$F17,IF(AND('Encodage réponses Es'!$BV15="!",'Encodage réponses Es'!BP15=""),"!",IF('Encodage réponses Es'!BP15="","",'Encodage réponses Es'!BP15)))</f>
        <v/>
      </c>
      <c r="BY17" s="208" t="str">
        <f>IF(OR($F17="a",$F17="A"),$F17,IF(AND('Encodage réponses Es'!$BV15="!",'Encodage réponses Es'!BT15=""),"!",IF('Encodage réponses Es'!BT15="","",'Encodage réponses Es'!BT15)))</f>
        <v/>
      </c>
      <c r="BZ17" s="212" t="str">
        <f>IF(OR($F17="a",$F17="A"),$F17,IF(AND('Encodage réponses Es'!$BV15="!",'Encodage réponses Es'!BU15=""),"!",IF('Encodage réponses Es'!BU15="","",'Encodage réponses Es'!BU15)))</f>
        <v/>
      </c>
      <c r="CA17" s="132" t="str">
        <f t="shared" si="18"/>
        <v/>
      </c>
      <c r="CB17" s="103" t="str">
        <f t="shared" si="19"/>
        <v/>
      </c>
      <c r="CC17" s="138" t="str">
        <f>IF(OR($F17="a",$F17="A"),$F17,IF(AND('Encodage réponses Es'!$BV15="!",'Encodage réponses Es'!S15=""),"!",IF('Encodage réponses Es'!S15="","",'Encodage réponses Es'!S15)))</f>
        <v/>
      </c>
      <c r="CD17" s="108" t="str">
        <f>IF(OR($F17="a",$F17="A"),$F17,IF(AND('Encodage réponses Es'!$BV15="!",'Encodage réponses Es'!T15=""),"!",IF('Encodage réponses Es'!T15="","",'Encodage réponses Es'!T15)))</f>
        <v/>
      </c>
      <c r="CE17" s="108" t="str">
        <f>IF(OR($F17="a",$F17="A"),$F17,IF(AND('Encodage réponses Es'!$BV15="!",'Encodage réponses Es'!AL15=""),"!",IF('Encodage réponses Es'!AL15="","",'Encodage réponses Es'!AL15)))</f>
        <v/>
      </c>
      <c r="CF17" s="302" t="str">
        <f>IF(OR($F17="a",$F17="A"),$F17,IF(AND('Encodage réponses Es'!$BV15="!",'Encodage réponses Es'!AM15=""),"!",IF('Encodage réponses Es'!AM15="","",'Encodage réponses Es'!AM15)))</f>
        <v/>
      </c>
      <c r="CG17" s="339" t="str">
        <f t="shared" si="20"/>
        <v/>
      </c>
      <c r="CH17" s="103" t="str">
        <f t="shared" si="21"/>
        <v/>
      </c>
      <c r="CI17" s="108" t="str">
        <f>IF(OR($F17="a",$F17="A"),$F17,IF(AND('Encodage réponses Es'!$BV15="!",'Encodage réponses Es'!AQ15=""),"!",IF('Encodage réponses Es'!AQ15="","",'Encodage réponses Es'!AQ15)))</f>
        <v/>
      </c>
      <c r="CJ17" s="108" t="str">
        <f>IF(OR($F17="a",$F17="A"),$F17,IF(AND('Encodage réponses Es'!$BV15="!",'Encodage réponses Es'!AR15=""),"!",IF('Encodage réponses Es'!AR15="","",'Encodage réponses Es'!AR15)))</f>
        <v/>
      </c>
      <c r="CK17" s="108" t="str">
        <f>IF(OR($F17="a",$F17="A"),$F17,IF(AND('Encodage réponses Es'!$BV15="!",'Encodage réponses Es'!AS15=""),"!",IF('Encodage réponses Es'!AS15="","",'Encodage réponses Es'!AS15)))</f>
        <v/>
      </c>
      <c r="CL17" s="108" t="str">
        <f>IF(OR($F17="a",$F17="A"),$F17,IF(AND('Encodage réponses Es'!$BV15="!",'Encodage réponses Es'!BL15=""),"!",IF('Encodage réponses Es'!BL15="","",'Encodage réponses Es'!BL15)))</f>
        <v/>
      </c>
      <c r="CM17" s="108" t="str">
        <f>IF(OR($F17="a",$F17="A"),$F17,IF(AND('Encodage réponses Es'!$BV15="!",'Encodage réponses Es'!BM15=""),"!",IF('Encodage réponses Es'!BM15="","",'Encodage réponses Es'!BM15)))</f>
        <v/>
      </c>
      <c r="CN17" s="138" t="str">
        <f>IF(OR($F17="a",$F17="A"),$F17,IF(AND('Encodage réponses Es'!$BV15="!",'Encodage réponses Es'!BN15=""),"!",IF('Encodage réponses Es'!BN15="","",'Encodage réponses Es'!BN15)))</f>
        <v/>
      </c>
      <c r="CO17" s="108" t="str">
        <f>IF(OR($F17="a",$F17="A"),$F17,IF(AND('Encodage réponses Es'!$BV15="!",'Encodage réponses Es'!BQ15=""),"!",IF('Encodage réponses Es'!BQ15="","",'Encodage réponses Es'!BQ15)))</f>
        <v/>
      </c>
      <c r="CP17" s="108" t="str">
        <f>IF(OR($F17="a",$F17="A"),$F17,IF(AND('Encodage réponses Es'!$BV15="!",'Encodage réponses Es'!BR15=""),"!",IF('Encodage réponses Es'!BR15="","",'Encodage réponses Es'!BR15)))</f>
        <v/>
      </c>
      <c r="CQ17" s="302" t="str">
        <f>IF(OR($F17="a",$F17="A"),$F17,IF(AND('Encodage réponses Es'!$BV15="!",'Encodage réponses Es'!BS15=""),"!",IF('Encodage réponses Es'!BS15="","",'Encodage réponses Es'!BS15)))</f>
        <v/>
      </c>
      <c r="CR17" s="132" t="str">
        <f t="shared" si="22"/>
        <v/>
      </c>
      <c r="CS17" s="103" t="str">
        <f t="shared" si="23"/>
        <v/>
      </c>
    </row>
    <row r="18" spans="1:97" ht="11.25" customHeight="1" x14ac:dyDescent="0.2">
      <c r="A18" s="556"/>
      <c r="B18" s="557"/>
      <c r="C18" s="18">
        <v>14</v>
      </c>
      <c r="D18" s="399" t="str">
        <f>IF('Encodage réponses Es'!F16=0,"",'Encodage réponses Es'!F16)</f>
        <v/>
      </c>
      <c r="E18" s="400" t="str">
        <f>IF('Encodage réponses Es'!G16="","",'Encodage réponses Es'!G16)</f>
        <v/>
      </c>
      <c r="F18" s="398" t="str">
        <f>IF('Encodage réponses Es'!K16="","",'Encodage réponses Es'!K16)</f>
        <v/>
      </c>
      <c r="G18" s="66"/>
      <c r="H18" s="132" t="str">
        <f t="shared" si="0"/>
        <v/>
      </c>
      <c r="I18" s="103" t="str">
        <f t="shared" si="1"/>
        <v/>
      </c>
      <c r="J18" s="134"/>
      <c r="K18" s="132" t="str">
        <f t="shared" si="2"/>
        <v/>
      </c>
      <c r="L18" s="103" t="str">
        <f t="shared" si="3"/>
        <v/>
      </c>
      <c r="M18" s="134"/>
      <c r="N18" s="132" t="str">
        <f t="shared" si="4"/>
        <v/>
      </c>
      <c r="O18" s="103" t="str">
        <f t="shared" si="5"/>
        <v/>
      </c>
      <c r="P18" s="134"/>
      <c r="Q18" s="132" t="str">
        <f t="shared" si="6"/>
        <v/>
      </c>
      <c r="R18" s="103" t="str">
        <f t="shared" si="7"/>
        <v/>
      </c>
      <c r="S18" s="132" t="str">
        <f t="shared" si="8"/>
        <v/>
      </c>
      <c r="T18" s="103" t="str">
        <f t="shared" si="9"/>
        <v/>
      </c>
      <c r="U18" s="132" t="str">
        <f t="shared" si="10"/>
        <v/>
      </c>
      <c r="V18" s="103" t="str">
        <f t="shared" si="11"/>
        <v/>
      </c>
      <c r="W18" s="135"/>
      <c r="X18" s="205" t="str">
        <f>IF(OR($F18="a",$F18="A"),$F18,IF(AND('Encodage réponses Es'!$BV16="!",'Encodage réponses Es'!L16=""),"!",IF('Encodage réponses Es'!L16="","",'Encodage réponses Es'!L16)))</f>
        <v/>
      </c>
      <c r="Y18" s="139" t="str">
        <f>IF(OR($F18="a",$F18="A"),$F18,IF(AND('Encodage réponses Es'!$BV16="!",'Encodage réponses Es'!M16=""),"!",IF('Encodage réponses Es'!M16="","",'Encodage réponses Es'!M16)))</f>
        <v/>
      </c>
      <c r="Z18" s="145" t="str">
        <f>IF(OR($F18="a",$F18="A"),$F18,IF(AND('Encodage réponses Es'!$BV16="!",'Encodage réponses Es'!N16=""),"!",IF('Encodage réponses Es'!N16="","",'Encodage réponses Es'!N16)))</f>
        <v/>
      </c>
      <c r="AA18" s="139" t="str">
        <f>IF(OR($F18="a",$F18="A"),$F18,IF(AND('Encodage réponses Es'!$BV16="!",'Encodage réponses Es'!O16=""),"!",IF('Encodage réponses Es'!O16="","",'Encodage réponses Es'!O16)))</f>
        <v/>
      </c>
      <c r="AB18" s="145" t="str">
        <f>IF(OR($F18="a",$F18="A"),$F18,IF(AND('Encodage réponses Es'!$BV16="!",'Encodage réponses Es'!P16=""),"!",IF('Encodage réponses Es'!P16="","",'Encodage réponses Es'!P16)))</f>
        <v/>
      </c>
      <c r="AC18" s="288" t="str">
        <f>IF(OR($F18="a",$F18="A"),$F18,IF(AND('Encodage réponses Es'!$BV16="!",'Encodage réponses Es'!AA16=""),"!",IF('Encodage réponses Es'!AA16="","",'Encodage réponses Es'!AA16)))</f>
        <v/>
      </c>
      <c r="AD18" s="132" t="str">
        <f t="shared" si="12"/>
        <v/>
      </c>
      <c r="AE18" s="103" t="str">
        <f t="shared" si="13"/>
        <v/>
      </c>
      <c r="AF18" s="205" t="str">
        <f>IF(OR($F18="a",$F18="A"),$F18,IF(AND('Encodage réponses Es'!$BV16="!",'Encodage réponses Es'!AU16=""),"!",IF('Encodage réponses Es'!AU16="","",'Encodage réponses Es'!AU16)))</f>
        <v/>
      </c>
      <c r="AG18" s="139" t="str">
        <f>IF(OR($F18="a",$F18="A"),$F18,IF(AND('Encodage réponses Es'!$BV16="!",'Encodage réponses Es'!AV16=""),"!",IF('Encodage réponses Es'!AV16="","",'Encodage réponses Es'!AV16)))</f>
        <v/>
      </c>
      <c r="AH18" s="145" t="str">
        <f>IF(OR($F18="a",$F18="A"),$F18,IF(AND('Encodage réponses Es'!$BV16="!",'Encodage réponses Es'!AW16=""),"!",IF('Encodage réponses Es'!AW16="","",'Encodage réponses Es'!AW16)))</f>
        <v/>
      </c>
      <c r="AI18" s="139" t="str">
        <f>IF(OR($F18="a",$F18="A"),$F18,IF(AND('Encodage réponses Es'!$BV16="!",'Encodage réponses Es'!AX16=""),"!",IF('Encodage réponses Es'!AX16="","",'Encodage réponses Es'!AX16)))</f>
        <v/>
      </c>
      <c r="AJ18" s="145" t="str">
        <f>IF(OR($F18="a",$F18="A"),$F18,IF(AND('Encodage réponses Es'!$BV16="!",'Encodage réponses Es'!AY16=""),"!",IF('Encodage réponses Es'!AY16="","",'Encodage réponses Es'!AY16)))</f>
        <v/>
      </c>
      <c r="AK18" s="139" t="str">
        <f>IF(OR($F18="a",$F18="A"),$F18,IF(AND('Encodage réponses Es'!$BV16="!",'Encodage réponses Es'!AZ16=""),"!",IF('Encodage réponses Es'!AZ16="","",'Encodage réponses Es'!AZ16)))</f>
        <v/>
      </c>
      <c r="AL18" s="145" t="str">
        <f>IF(OR($F18="a",$F18="A"),$F18,IF(AND('Encodage réponses Es'!$BV16="!",'Encodage réponses Es'!BA16=""),"!",IF('Encodage réponses Es'!BA16="","",'Encodage réponses Es'!BA16)))</f>
        <v/>
      </c>
      <c r="AM18" s="139" t="str">
        <f>IF(OR($F18="a",$F18="A"),$F18,IF(AND('Encodage réponses Es'!$BV16="!",'Encodage réponses Es'!BC16=""),"!",IF('Encodage réponses Es'!BC16="","",'Encodage réponses Es'!BC16)))</f>
        <v/>
      </c>
      <c r="AN18" s="145" t="str">
        <f>IF(OR($F18="a",$F18="A"),$F18,IF(AND('Encodage réponses Es'!$BV16="!",'Encodage réponses Es'!BD16=""),"!",IF('Encodage réponses Es'!BD16="","",'Encodage réponses Es'!BD16)))</f>
        <v/>
      </c>
      <c r="AO18" s="139" t="str">
        <f>IF(OR($F18="a",$F18="A"),$F18,IF(AND('Encodage réponses Es'!$BV16="!",'Encodage réponses Es'!BE16=""),"!",IF('Encodage réponses Es'!BE16="","",'Encodage réponses Es'!BE16)))</f>
        <v/>
      </c>
      <c r="AP18" s="145" t="str">
        <f>IF(OR($F18="a",$F18="A"),$F18,IF(AND('Encodage réponses Es'!$BV16="!",'Encodage réponses Es'!BF16=""),"!",IF('Encodage réponses Es'!BF16="","",'Encodage réponses Es'!BF16)))</f>
        <v/>
      </c>
      <c r="AQ18" s="139" t="str">
        <f>IF(OR($F18="a",$F18="A"),$F18,IF(AND('Encodage réponses Es'!$BV16="!",'Encodage réponses Es'!BG16=""),"!",IF('Encodage réponses Es'!BG16="","",'Encodage réponses Es'!BG16)))</f>
        <v/>
      </c>
      <c r="AR18" s="145" t="str">
        <f>IF(OR($F18="a",$F18="A"),$F18,IF(AND('Encodage réponses Es'!$BV16="!",'Encodage réponses Es'!BJ16=""),"!",IF('Encodage réponses Es'!BJ16="","",'Encodage réponses Es'!BJ16)))</f>
        <v/>
      </c>
      <c r="AS18" s="288" t="str">
        <f>IF(OR($F18="a",$F18="A"),$F18,IF(AND('Encodage réponses Es'!$BV16="!",'Encodage réponses Es'!BK16=""),"!",IF('Encodage réponses Es'!BK16="","",'Encodage réponses Es'!BK16)))</f>
        <v/>
      </c>
      <c r="AT18" s="132" t="str">
        <f t="shared" si="14"/>
        <v/>
      </c>
      <c r="AU18" s="103" t="str">
        <f t="shared" si="15"/>
        <v/>
      </c>
      <c r="AV18" s="210" t="str">
        <f>IF(OR(F18="a",F18="A"),F18,IF(AND('Encodage réponses Es'!$BV16="!",'Encodage réponses Es'!Q16=""),"!",IF('Encodage réponses Es'!Q16="","",'Encodage réponses Es'!Q16)))</f>
        <v/>
      </c>
      <c r="AW18" s="207" t="str">
        <f>IF(OR(G18="a",G18="A"),G18,IF(AND('Encodage réponses Es'!$BV16="!",'Encodage réponses Es'!R16=""),"!",IF('Encodage réponses Es'!R16="","",'Encodage réponses Es'!R16)))</f>
        <v/>
      </c>
      <c r="AX18" s="143" t="str">
        <f>IF(OR($F18="a",$F18="A"),$F18,IF(AND('Encodage réponses Es'!$BV16="!",'Encodage réponses Es'!U16=""),"!",IF('Encodage réponses Es'!U16="","",'Encodage réponses Es'!U16)))</f>
        <v/>
      </c>
      <c r="AY18" s="143" t="str">
        <f>IF(OR($F18="a",$F18="A"),$F18,IF(AND('Encodage réponses Es'!$BV16="!",'Encodage réponses Es'!V16=""),"!",IF('Encodage réponses Es'!V16="","",'Encodage réponses Es'!V16)))</f>
        <v/>
      </c>
      <c r="AZ18" s="143" t="str">
        <f>IF(OR($F18="a",$F18="A"),$F18,IF(AND('Encodage réponses Es'!$BV16="!",'Encodage réponses Es'!W16=""),"!",IF('Encodage réponses Es'!W16="","",'Encodage réponses Es'!W16)))</f>
        <v/>
      </c>
      <c r="BA18" s="143" t="str">
        <f>IF(OR($F18="a",$F18="A"),$F18,IF(AND('Encodage réponses Es'!$BV16="!",'Encodage réponses Es'!X16=""),"!",IF('Encodage réponses Es'!X16="","",'Encodage réponses Es'!X16)))</f>
        <v/>
      </c>
      <c r="BB18" s="143" t="str">
        <f>IF(OR($F18="a",$F18="A"),$F18,IF(AND('Encodage réponses Es'!$BV16="!",'Encodage réponses Es'!Y16=""),"!",IF('Encodage réponses Es'!Y16="","",'Encodage réponses Es'!Y16)))</f>
        <v/>
      </c>
      <c r="BC18" s="143" t="str">
        <f>IF(OR($F18="a",$F18="A"),$F18,IF(AND('Encodage réponses Es'!$BV16="!",'Encodage réponses Es'!Z16=""),"!",IF('Encodage réponses Es'!Z16="","",'Encodage réponses Es'!Z16)))</f>
        <v/>
      </c>
      <c r="BD18" s="143" t="str">
        <f>IF(OR($F18="a",$F18="A"),$F18,IF(AND('Encodage réponses Es'!$BV16="!",'Encodage réponses Es'!AB16=""),"!",IF('Encodage réponses Es'!AB16="","",'Encodage réponses Es'!AB16)))</f>
        <v/>
      </c>
      <c r="BE18" s="143" t="str">
        <f>IF(OR($F18="a",$F18="A"),$F18,IF(AND('Encodage réponses Es'!$BV16="!",'Encodage réponses Es'!AC16=""),"!",IF('Encodage réponses Es'!AC16="","",'Encodage réponses Es'!AC16)))</f>
        <v/>
      </c>
      <c r="BF18" s="143" t="str">
        <f>IF(OR($F18="a",$F18="A"),$F18,IF(AND('Encodage réponses Es'!$BV16="!",'Encodage réponses Es'!AD16=""),"!",IF('Encodage réponses Es'!AD16="","",'Encodage réponses Es'!AD16)))</f>
        <v/>
      </c>
      <c r="BG18" s="143" t="str">
        <f>IF(OR($F18="a",$F18="A"),$F18,IF(AND('Encodage réponses Es'!$BV16="!",'Encodage réponses Es'!AE16=""),"!",IF('Encodage réponses Es'!AE16="","",'Encodage réponses Es'!AE16)))</f>
        <v/>
      </c>
      <c r="BH18" s="143" t="str">
        <f>IF(OR($F18="a",$F18="A"),$F18,IF(AND('Encodage réponses Es'!$BV16="!",'Encodage réponses Es'!AF16=""),"!",IF('Encodage réponses Es'!AF16="","",'Encodage réponses Es'!AF16)))</f>
        <v/>
      </c>
      <c r="BI18" s="143" t="str">
        <f>IF(OR($F18="a",$F18="A"),$F18,IF(AND('Encodage réponses Es'!$BV16="!",'Encodage réponses Es'!AG16=""),"!",IF('Encodage réponses Es'!AG16="","",'Encodage réponses Es'!AG16)))</f>
        <v/>
      </c>
      <c r="BJ18" s="143" t="str">
        <f>IF(OR($F18="a",$F18="A"),$F18,IF(AND('Encodage réponses Es'!$BV16="!",'Encodage réponses Es'!AH16=""),"!",IF('Encodage réponses Es'!AH16="","",'Encodage réponses Es'!AH16)))</f>
        <v/>
      </c>
      <c r="BK18" s="143" t="str">
        <f>IF(OR($F18="a",$F18="A"),$F18,IF(AND('Encodage réponses Es'!$BV16="!",'Encodage réponses Es'!AI16=""),"!",IF('Encodage réponses Es'!AI16="","",'Encodage réponses Es'!AI16)))</f>
        <v/>
      </c>
      <c r="BL18" s="143" t="str">
        <f>IF(OR($F18="a",$F18="A"),$F18,IF(AND('Encodage réponses Es'!$BV16="!",'Encodage réponses Es'!AJ16=""),"!",IF('Encodage réponses Es'!AJ16="","",'Encodage réponses Es'!AJ16)))</f>
        <v/>
      </c>
      <c r="BM18" s="143" t="str">
        <f>IF(OR($F18="a",$F18="A"),$F18,IF(AND('Encodage réponses Es'!$BV16="!",'Encodage réponses Es'!AK16=""),"!",IF('Encodage réponses Es'!AK16="","",'Encodage réponses Es'!AK16)))</f>
        <v/>
      </c>
      <c r="BN18" s="143" t="str">
        <f>IF(OR($F18="a",$F18="A"),$F18,IF(AND('Encodage réponses Es'!$BV16="!",'Encodage réponses Es'!AN16=""),"!",IF('Encodage réponses Es'!AN16="","",'Encodage réponses Es'!AN16)))</f>
        <v/>
      </c>
      <c r="BO18" s="143" t="str">
        <f>IF(OR($F18="a",$F18="A"),$F18,IF(AND('Encodage réponses Es'!$BV16="!",'Encodage réponses Es'!AO16=""),"!",IF('Encodage réponses Es'!AO16="","",'Encodage réponses Es'!AO16)))</f>
        <v/>
      </c>
      <c r="BP18" s="339" t="str">
        <f>IF(OR($F18="a",$F18="A"),$F18,IF(AND('Encodage réponses Es'!$BV16="!",'Encodage réponses Es'!AP16=""),"!",IF('Encodage réponses Es'!AP16="","",'Encodage réponses Es'!AP16)))</f>
        <v/>
      </c>
      <c r="BQ18" s="132" t="str">
        <f t="shared" si="16"/>
        <v/>
      </c>
      <c r="BR18" s="103" t="str">
        <f t="shared" si="17"/>
        <v/>
      </c>
      <c r="BS18" s="230" t="str">
        <f>IF(OR($F18="a",$F18="A"),$F18,IF(AND('Encodage réponses Es'!$BV16="!",'Encodage réponses Es'!AT16=""),"!",IF('Encodage réponses Es'!AT16="","",'Encodage réponses Es'!AT16)))</f>
        <v/>
      </c>
      <c r="BT18" s="213" t="str">
        <f>IF(OR($F18="a",$F18="A"),$F18,IF(AND('Encodage réponses Es'!$BV16="!",'Encodage réponses Es'!BB16=""),"!",IF('Encodage réponses Es'!BB16="","",'Encodage réponses Es'!BB16)))</f>
        <v/>
      </c>
      <c r="BU18" s="213" t="str">
        <f>IF(OR($F18="a",$F18="A"),$F18,IF(AND('Encodage réponses Es'!$BV16="!",'Encodage réponses Es'!BH16=""),"!",IF('Encodage réponses Es'!BH16="","",'Encodage réponses Es'!BH16)))</f>
        <v/>
      </c>
      <c r="BV18" s="208" t="str">
        <f>IF(OR($F18="a",$F18="A"),$F18,IF(AND('Encodage réponses Es'!$BV16="!",'Encodage réponses Es'!BI16=""),"!",IF('Encodage réponses Es'!BI16="","",'Encodage réponses Es'!BI16)))</f>
        <v/>
      </c>
      <c r="BW18" s="230" t="str">
        <f>IF(OR($F18="a",$F18="A"),$F18,IF(AND('Encodage réponses Es'!$BV16="!",'Encodage réponses Es'!BO16=""),"!",IF('Encodage réponses Es'!BO16="","",'Encodage réponses Es'!BO16)))</f>
        <v/>
      </c>
      <c r="BX18" s="213" t="str">
        <f>IF(OR($F18="a",$F18="A"),$F18,IF(AND('Encodage réponses Es'!$BV16="!",'Encodage réponses Es'!BP16=""),"!",IF('Encodage réponses Es'!BP16="","",'Encodage réponses Es'!BP16)))</f>
        <v/>
      </c>
      <c r="BY18" s="213" t="str">
        <f>IF(OR($F18="a",$F18="A"),$F18,IF(AND('Encodage réponses Es'!$BV16="!",'Encodage réponses Es'!BT16=""),"!",IF('Encodage réponses Es'!BT16="","",'Encodage réponses Es'!BT16)))</f>
        <v/>
      </c>
      <c r="BZ18" s="232" t="str">
        <f>IF(OR($F18="a",$F18="A"),$F18,IF(AND('Encodage réponses Es'!$BV16="!",'Encodage réponses Es'!BU16=""),"!",IF('Encodage réponses Es'!BU16="","",'Encodage réponses Es'!BU16)))</f>
        <v/>
      </c>
      <c r="CA18" s="132" t="str">
        <f t="shared" si="18"/>
        <v/>
      </c>
      <c r="CB18" s="103" t="str">
        <f t="shared" si="19"/>
        <v/>
      </c>
      <c r="CC18" s="138" t="str">
        <f>IF(OR($F18="a",$F18="A"),$F18,IF(AND('Encodage réponses Es'!$BV16="!",'Encodage réponses Es'!S16=""),"!",IF('Encodage réponses Es'!S16="","",'Encodage réponses Es'!S16)))</f>
        <v/>
      </c>
      <c r="CD18" s="108" t="str">
        <f>IF(OR($F18="a",$F18="A"),$F18,IF(AND('Encodage réponses Es'!$BV16="!",'Encodage réponses Es'!T16=""),"!",IF('Encodage réponses Es'!T16="","",'Encodage réponses Es'!T16)))</f>
        <v/>
      </c>
      <c r="CE18" s="108" t="str">
        <f>IF(OR($F18="a",$F18="A"),$F18,IF(AND('Encodage réponses Es'!$BV16="!",'Encodage réponses Es'!AL16=""),"!",IF('Encodage réponses Es'!AL16="","",'Encodage réponses Es'!AL16)))</f>
        <v/>
      </c>
      <c r="CF18" s="302" t="str">
        <f>IF(OR($F18="a",$F18="A"),$F18,IF(AND('Encodage réponses Es'!$BV16="!",'Encodage réponses Es'!AM16=""),"!",IF('Encodage réponses Es'!AM16="","",'Encodage réponses Es'!AM16)))</f>
        <v/>
      </c>
      <c r="CG18" s="339" t="str">
        <f t="shared" si="20"/>
        <v/>
      </c>
      <c r="CH18" s="103" t="str">
        <f t="shared" si="21"/>
        <v/>
      </c>
      <c r="CI18" s="108" t="str">
        <f>IF(OR($F18="a",$F18="A"),$F18,IF(AND('Encodage réponses Es'!$BV16="!",'Encodage réponses Es'!AQ16=""),"!",IF('Encodage réponses Es'!AQ16="","",'Encodage réponses Es'!AQ16)))</f>
        <v/>
      </c>
      <c r="CJ18" s="108" t="str">
        <f>IF(OR($F18="a",$F18="A"),$F18,IF(AND('Encodage réponses Es'!$BV16="!",'Encodage réponses Es'!AR16=""),"!",IF('Encodage réponses Es'!AR16="","",'Encodage réponses Es'!AR16)))</f>
        <v/>
      </c>
      <c r="CK18" s="108" t="str">
        <f>IF(OR($F18="a",$F18="A"),$F18,IF(AND('Encodage réponses Es'!$BV16="!",'Encodage réponses Es'!AS16=""),"!",IF('Encodage réponses Es'!AS16="","",'Encodage réponses Es'!AS16)))</f>
        <v/>
      </c>
      <c r="CL18" s="108" t="str">
        <f>IF(OR($F18="a",$F18="A"),$F18,IF(AND('Encodage réponses Es'!$BV16="!",'Encodage réponses Es'!BL16=""),"!",IF('Encodage réponses Es'!BL16="","",'Encodage réponses Es'!BL16)))</f>
        <v/>
      </c>
      <c r="CM18" s="108" t="str">
        <f>IF(OR($F18="a",$F18="A"),$F18,IF(AND('Encodage réponses Es'!$BV16="!",'Encodage réponses Es'!BM16=""),"!",IF('Encodage réponses Es'!BM16="","",'Encodage réponses Es'!BM16)))</f>
        <v/>
      </c>
      <c r="CN18" s="138" t="str">
        <f>IF(OR($F18="a",$F18="A"),$F18,IF(AND('Encodage réponses Es'!$BV16="!",'Encodage réponses Es'!BN16=""),"!",IF('Encodage réponses Es'!BN16="","",'Encodage réponses Es'!BN16)))</f>
        <v/>
      </c>
      <c r="CO18" s="108" t="str">
        <f>IF(OR($F18="a",$F18="A"),$F18,IF(AND('Encodage réponses Es'!$BV16="!",'Encodage réponses Es'!BQ16=""),"!",IF('Encodage réponses Es'!BQ16="","",'Encodage réponses Es'!BQ16)))</f>
        <v/>
      </c>
      <c r="CP18" s="108" t="str">
        <f>IF(OR($F18="a",$F18="A"),$F18,IF(AND('Encodage réponses Es'!$BV16="!",'Encodage réponses Es'!BR16=""),"!",IF('Encodage réponses Es'!BR16="","",'Encodage réponses Es'!BR16)))</f>
        <v/>
      </c>
      <c r="CQ18" s="302" t="str">
        <f>IF(OR($F18="a",$F18="A"),$F18,IF(AND('Encodage réponses Es'!$BV16="!",'Encodage réponses Es'!BS16=""),"!",IF('Encodage réponses Es'!BS16="","",'Encodage réponses Es'!BS16)))</f>
        <v/>
      </c>
      <c r="CR18" s="132" t="str">
        <f t="shared" si="22"/>
        <v/>
      </c>
      <c r="CS18" s="103" t="str">
        <f t="shared" si="23"/>
        <v/>
      </c>
    </row>
    <row r="19" spans="1:97" ht="11.25" customHeight="1" x14ac:dyDescent="0.2">
      <c r="A19" s="556"/>
      <c r="B19" s="557"/>
      <c r="C19" s="18">
        <v>15</v>
      </c>
      <c r="D19" s="399" t="str">
        <f>IF('Encodage réponses Es'!F17=0,"",'Encodage réponses Es'!F17)</f>
        <v/>
      </c>
      <c r="E19" s="400" t="str">
        <f>IF('Encodage réponses Es'!G17="","",'Encodage réponses Es'!G17)</f>
        <v/>
      </c>
      <c r="F19" s="398" t="str">
        <f>IF('Encodage réponses Es'!K17="","",'Encodage réponses Es'!K17)</f>
        <v/>
      </c>
      <c r="G19" s="66"/>
      <c r="H19" s="132" t="str">
        <f t="shared" si="0"/>
        <v/>
      </c>
      <c r="I19" s="103" t="str">
        <f t="shared" si="1"/>
        <v/>
      </c>
      <c r="J19" s="134"/>
      <c r="K19" s="132" t="str">
        <f t="shared" si="2"/>
        <v/>
      </c>
      <c r="L19" s="103" t="str">
        <f t="shared" si="3"/>
        <v/>
      </c>
      <c r="M19" s="134"/>
      <c r="N19" s="132" t="str">
        <f t="shared" si="4"/>
        <v/>
      </c>
      <c r="O19" s="103" t="str">
        <f t="shared" si="5"/>
        <v/>
      </c>
      <c r="P19" s="134"/>
      <c r="Q19" s="132" t="str">
        <f t="shared" si="6"/>
        <v/>
      </c>
      <c r="R19" s="103" t="str">
        <f t="shared" si="7"/>
        <v/>
      </c>
      <c r="S19" s="132" t="str">
        <f t="shared" si="8"/>
        <v/>
      </c>
      <c r="T19" s="103" t="str">
        <f t="shared" si="9"/>
        <v/>
      </c>
      <c r="U19" s="132" t="str">
        <f t="shared" si="10"/>
        <v/>
      </c>
      <c r="V19" s="103" t="str">
        <f t="shared" si="11"/>
        <v/>
      </c>
      <c r="W19" s="135"/>
      <c r="X19" s="203" t="str">
        <f>IF(OR($F19="a",$F19="A"),$F19,IF(AND('Encodage réponses Es'!$BV17="!",'Encodage réponses Es'!L17=""),"!",IF('Encodage réponses Es'!L17="","",'Encodage réponses Es'!L17)))</f>
        <v/>
      </c>
      <c r="Y19" s="139" t="str">
        <f>IF(OR($F19="a",$F19="A"),$F19,IF(AND('Encodage réponses Es'!$BV17="!",'Encodage réponses Es'!M17=""),"!",IF('Encodage réponses Es'!M17="","",'Encodage réponses Es'!M17)))</f>
        <v/>
      </c>
      <c r="Z19" s="185" t="str">
        <f>IF(OR($F19="a",$F19="A"),$F19,IF(AND('Encodage réponses Es'!$BV17="!",'Encodage réponses Es'!N17=""),"!",IF('Encodage réponses Es'!N17="","",'Encodage réponses Es'!N17)))</f>
        <v/>
      </c>
      <c r="AA19" s="139" t="str">
        <f>IF(OR($F19="a",$F19="A"),$F19,IF(AND('Encodage réponses Es'!$BV17="!",'Encodage réponses Es'!O17=""),"!",IF('Encodage réponses Es'!O17="","",'Encodage réponses Es'!O17)))</f>
        <v/>
      </c>
      <c r="AB19" s="185" t="str">
        <f>IF(OR($F19="a",$F19="A"),$F19,IF(AND('Encodage réponses Es'!$BV17="!",'Encodage réponses Es'!P17=""),"!",IF('Encodage réponses Es'!P17="","",'Encodage réponses Es'!P17)))</f>
        <v/>
      </c>
      <c r="AC19" s="288" t="str">
        <f>IF(OR($F19="a",$F19="A"),$F19,IF(AND('Encodage réponses Es'!$BV17="!",'Encodage réponses Es'!AA17=""),"!",IF('Encodage réponses Es'!AA17="","",'Encodage réponses Es'!AA17)))</f>
        <v/>
      </c>
      <c r="AD19" s="132" t="str">
        <f t="shared" si="12"/>
        <v/>
      </c>
      <c r="AE19" s="103" t="str">
        <f t="shared" si="13"/>
        <v/>
      </c>
      <c r="AF19" s="203" t="str">
        <f>IF(OR($F19="a",$F19="A"),$F19,IF(AND('Encodage réponses Es'!$BV17="!",'Encodage réponses Es'!AU17=""),"!",IF('Encodage réponses Es'!AU17="","",'Encodage réponses Es'!AU17)))</f>
        <v/>
      </c>
      <c r="AG19" s="139" t="str">
        <f>IF(OR($F19="a",$F19="A"),$F19,IF(AND('Encodage réponses Es'!$BV17="!",'Encodage réponses Es'!AV17=""),"!",IF('Encodage réponses Es'!AV17="","",'Encodage réponses Es'!AV17)))</f>
        <v/>
      </c>
      <c r="AH19" s="185" t="str">
        <f>IF(OR($F19="a",$F19="A"),$F19,IF(AND('Encodage réponses Es'!$BV17="!",'Encodage réponses Es'!AW17=""),"!",IF('Encodage réponses Es'!AW17="","",'Encodage réponses Es'!AW17)))</f>
        <v/>
      </c>
      <c r="AI19" s="139" t="str">
        <f>IF(OR($F19="a",$F19="A"),$F19,IF(AND('Encodage réponses Es'!$BV17="!",'Encodage réponses Es'!AX17=""),"!",IF('Encodage réponses Es'!AX17="","",'Encodage réponses Es'!AX17)))</f>
        <v/>
      </c>
      <c r="AJ19" s="185" t="str">
        <f>IF(OR($F19="a",$F19="A"),$F19,IF(AND('Encodage réponses Es'!$BV17="!",'Encodage réponses Es'!AY17=""),"!",IF('Encodage réponses Es'!AY17="","",'Encodage réponses Es'!AY17)))</f>
        <v/>
      </c>
      <c r="AK19" s="139" t="str">
        <f>IF(OR($F19="a",$F19="A"),$F19,IF(AND('Encodage réponses Es'!$BV17="!",'Encodage réponses Es'!AZ17=""),"!",IF('Encodage réponses Es'!AZ17="","",'Encodage réponses Es'!AZ17)))</f>
        <v/>
      </c>
      <c r="AL19" s="185" t="str">
        <f>IF(OR($F19="a",$F19="A"),$F19,IF(AND('Encodage réponses Es'!$BV17="!",'Encodage réponses Es'!BA17=""),"!",IF('Encodage réponses Es'!BA17="","",'Encodage réponses Es'!BA17)))</f>
        <v/>
      </c>
      <c r="AM19" s="139" t="str">
        <f>IF(OR($F19="a",$F19="A"),$F19,IF(AND('Encodage réponses Es'!$BV17="!",'Encodage réponses Es'!BC17=""),"!",IF('Encodage réponses Es'!BC17="","",'Encodage réponses Es'!BC17)))</f>
        <v/>
      </c>
      <c r="AN19" s="185" t="str">
        <f>IF(OR($F19="a",$F19="A"),$F19,IF(AND('Encodage réponses Es'!$BV17="!",'Encodage réponses Es'!BD17=""),"!",IF('Encodage réponses Es'!BD17="","",'Encodage réponses Es'!BD17)))</f>
        <v/>
      </c>
      <c r="AO19" s="139" t="str">
        <f>IF(OR($F19="a",$F19="A"),$F19,IF(AND('Encodage réponses Es'!$BV17="!",'Encodage réponses Es'!BE17=""),"!",IF('Encodage réponses Es'!BE17="","",'Encodage réponses Es'!BE17)))</f>
        <v/>
      </c>
      <c r="AP19" s="185" t="str">
        <f>IF(OR($F19="a",$F19="A"),$F19,IF(AND('Encodage réponses Es'!$BV17="!",'Encodage réponses Es'!BF17=""),"!",IF('Encodage réponses Es'!BF17="","",'Encodage réponses Es'!BF17)))</f>
        <v/>
      </c>
      <c r="AQ19" s="139" t="str">
        <f>IF(OR($F19="a",$F19="A"),$F19,IF(AND('Encodage réponses Es'!$BV17="!",'Encodage réponses Es'!BG17=""),"!",IF('Encodage réponses Es'!BG17="","",'Encodage réponses Es'!BG17)))</f>
        <v/>
      </c>
      <c r="AR19" s="185" t="str">
        <f>IF(OR($F19="a",$F19="A"),$F19,IF(AND('Encodage réponses Es'!$BV17="!",'Encodage réponses Es'!BJ17=""),"!",IF('Encodage réponses Es'!BJ17="","",'Encodage réponses Es'!BJ17)))</f>
        <v/>
      </c>
      <c r="AS19" s="288" t="str">
        <f>IF(OR($F19="a",$F19="A"),$F19,IF(AND('Encodage réponses Es'!$BV17="!",'Encodage réponses Es'!BK17=""),"!",IF('Encodage réponses Es'!BK17="","",'Encodage réponses Es'!BK17)))</f>
        <v/>
      </c>
      <c r="AT19" s="132" t="str">
        <f t="shared" si="14"/>
        <v/>
      </c>
      <c r="AU19" s="103" t="str">
        <f t="shared" si="15"/>
        <v/>
      </c>
      <c r="AV19" s="210" t="str">
        <f>IF(OR(F19="a",F19="A"),F19,IF(AND('Encodage réponses Es'!$BV17="!",'Encodage réponses Es'!Q17=""),"!",IF('Encodage réponses Es'!Q17="","",'Encodage réponses Es'!Q17)))</f>
        <v/>
      </c>
      <c r="AW19" s="207" t="str">
        <f>IF(OR(G19="a",G19="A"),G19,IF(AND('Encodage réponses Es'!$BV17="!",'Encodage réponses Es'!R17=""),"!",IF('Encodage réponses Es'!R17="","",'Encodage réponses Es'!R17)))</f>
        <v/>
      </c>
      <c r="AX19" s="143" t="str">
        <f>IF(OR($F19="a",$F19="A"),$F19,IF(AND('Encodage réponses Es'!$BV17="!",'Encodage réponses Es'!U17=""),"!",IF('Encodage réponses Es'!U17="","",'Encodage réponses Es'!U17)))</f>
        <v/>
      </c>
      <c r="AY19" s="143" t="str">
        <f>IF(OR($F19="a",$F19="A"),$F19,IF(AND('Encodage réponses Es'!$BV17="!",'Encodage réponses Es'!V17=""),"!",IF('Encodage réponses Es'!V17="","",'Encodage réponses Es'!V17)))</f>
        <v/>
      </c>
      <c r="AZ19" s="143" t="str">
        <f>IF(OR($F19="a",$F19="A"),$F19,IF(AND('Encodage réponses Es'!$BV17="!",'Encodage réponses Es'!W17=""),"!",IF('Encodage réponses Es'!W17="","",'Encodage réponses Es'!W17)))</f>
        <v/>
      </c>
      <c r="BA19" s="143" t="str">
        <f>IF(OR($F19="a",$F19="A"),$F19,IF(AND('Encodage réponses Es'!$BV17="!",'Encodage réponses Es'!X17=""),"!",IF('Encodage réponses Es'!X17="","",'Encodage réponses Es'!X17)))</f>
        <v/>
      </c>
      <c r="BB19" s="143" t="str">
        <f>IF(OR($F19="a",$F19="A"),$F19,IF(AND('Encodage réponses Es'!$BV17="!",'Encodage réponses Es'!Y17=""),"!",IF('Encodage réponses Es'!Y17="","",'Encodage réponses Es'!Y17)))</f>
        <v/>
      </c>
      <c r="BC19" s="143" t="str">
        <f>IF(OR($F19="a",$F19="A"),$F19,IF(AND('Encodage réponses Es'!$BV17="!",'Encodage réponses Es'!Z17=""),"!",IF('Encodage réponses Es'!Z17="","",'Encodage réponses Es'!Z17)))</f>
        <v/>
      </c>
      <c r="BD19" s="143" t="str">
        <f>IF(OR($F19="a",$F19="A"),$F19,IF(AND('Encodage réponses Es'!$BV17="!",'Encodage réponses Es'!AB17=""),"!",IF('Encodage réponses Es'!AB17="","",'Encodage réponses Es'!AB17)))</f>
        <v/>
      </c>
      <c r="BE19" s="143" t="str">
        <f>IF(OR($F19="a",$F19="A"),$F19,IF(AND('Encodage réponses Es'!$BV17="!",'Encodage réponses Es'!AC17=""),"!",IF('Encodage réponses Es'!AC17="","",'Encodage réponses Es'!AC17)))</f>
        <v/>
      </c>
      <c r="BF19" s="143" t="str">
        <f>IF(OR($F19="a",$F19="A"),$F19,IF(AND('Encodage réponses Es'!$BV17="!",'Encodage réponses Es'!AD17=""),"!",IF('Encodage réponses Es'!AD17="","",'Encodage réponses Es'!AD17)))</f>
        <v/>
      </c>
      <c r="BG19" s="143" t="str">
        <f>IF(OR($F19="a",$F19="A"),$F19,IF(AND('Encodage réponses Es'!$BV17="!",'Encodage réponses Es'!AE17=""),"!",IF('Encodage réponses Es'!AE17="","",'Encodage réponses Es'!AE17)))</f>
        <v/>
      </c>
      <c r="BH19" s="143" t="str">
        <f>IF(OR($F19="a",$F19="A"),$F19,IF(AND('Encodage réponses Es'!$BV17="!",'Encodage réponses Es'!AF17=""),"!",IF('Encodage réponses Es'!AF17="","",'Encodage réponses Es'!AF17)))</f>
        <v/>
      </c>
      <c r="BI19" s="143" t="str">
        <f>IF(OR($F19="a",$F19="A"),$F19,IF(AND('Encodage réponses Es'!$BV17="!",'Encodage réponses Es'!AG17=""),"!",IF('Encodage réponses Es'!AG17="","",'Encodage réponses Es'!AG17)))</f>
        <v/>
      </c>
      <c r="BJ19" s="143" t="str">
        <f>IF(OR($F19="a",$F19="A"),$F19,IF(AND('Encodage réponses Es'!$BV17="!",'Encodage réponses Es'!AH17=""),"!",IF('Encodage réponses Es'!AH17="","",'Encodage réponses Es'!AH17)))</f>
        <v/>
      </c>
      <c r="BK19" s="143" t="str">
        <f>IF(OR($F19="a",$F19="A"),$F19,IF(AND('Encodage réponses Es'!$BV17="!",'Encodage réponses Es'!AI17=""),"!",IF('Encodage réponses Es'!AI17="","",'Encodage réponses Es'!AI17)))</f>
        <v/>
      </c>
      <c r="BL19" s="143" t="str">
        <f>IF(OR($F19="a",$F19="A"),$F19,IF(AND('Encodage réponses Es'!$BV17="!",'Encodage réponses Es'!AJ17=""),"!",IF('Encodage réponses Es'!AJ17="","",'Encodage réponses Es'!AJ17)))</f>
        <v/>
      </c>
      <c r="BM19" s="143" t="str">
        <f>IF(OR($F19="a",$F19="A"),$F19,IF(AND('Encodage réponses Es'!$BV17="!",'Encodage réponses Es'!AK17=""),"!",IF('Encodage réponses Es'!AK17="","",'Encodage réponses Es'!AK17)))</f>
        <v/>
      </c>
      <c r="BN19" s="143" t="str">
        <f>IF(OR($F19="a",$F19="A"),$F19,IF(AND('Encodage réponses Es'!$BV17="!",'Encodage réponses Es'!AN17=""),"!",IF('Encodage réponses Es'!AN17="","",'Encodage réponses Es'!AN17)))</f>
        <v/>
      </c>
      <c r="BO19" s="143" t="str">
        <f>IF(OR($F19="a",$F19="A"),$F19,IF(AND('Encodage réponses Es'!$BV17="!",'Encodage réponses Es'!AO17=""),"!",IF('Encodage réponses Es'!AO17="","",'Encodage réponses Es'!AO17)))</f>
        <v/>
      </c>
      <c r="BP19" s="339" t="str">
        <f>IF(OR($F19="a",$F19="A"),$F19,IF(AND('Encodage réponses Es'!$BV17="!",'Encodage réponses Es'!AP17=""),"!",IF('Encodage réponses Es'!AP17="","",'Encodage réponses Es'!AP17)))</f>
        <v/>
      </c>
      <c r="BQ19" s="132" t="str">
        <f t="shared" si="16"/>
        <v/>
      </c>
      <c r="BR19" s="103" t="str">
        <f t="shared" si="17"/>
        <v/>
      </c>
      <c r="BS19" s="207" t="str">
        <f>IF(OR($F19="a",$F19="A"),$F19,IF(AND('Encodage réponses Es'!$BV17="!",'Encodage réponses Es'!AT17=""),"!",IF('Encodage réponses Es'!AT17="","",'Encodage réponses Es'!AT17)))</f>
        <v/>
      </c>
      <c r="BT19" s="208" t="str">
        <f>IF(OR($F19="a",$F19="A"),$F19,IF(AND('Encodage réponses Es'!$BV17="!",'Encodage réponses Es'!BB17=""),"!",IF('Encodage réponses Es'!BB17="","",'Encodage réponses Es'!BB17)))</f>
        <v/>
      </c>
      <c r="BU19" s="208" t="str">
        <f>IF(OR($F19="a",$F19="A"),$F19,IF(AND('Encodage réponses Es'!$BV17="!",'Encodage réponses Es'!BH17=""),"!",IF('Encodage réponses Es'!BH17="","",'Encodage réponses Es'!BH17)))</f>
        <v/>
      </c>
      <c r="BV19" s="208" t="str">
        <f>IF(OR($F19="a",$F19="A"),$F19,IF(AND('Encodage réponses Es'!$BV17="!",'Encodage réponses Es'!BI17=""),"!",IF('Encodage réponses Es'!BI17="","",'Encodage réponses Es'!BI17)))</f>
        <v/>
      </c>
      <c r="BW19" s="207" t="str">
        <f>IF(OR($F19="a",$F19="A"),$F19,IF(AND('Encodage réponses Es'!$BV17="!",'Encodage réponses Es'!BO17=""),"!",IF('Encodage réponses Es'!BO17="","",'Encodage réponses Es'!BO17)))</f>
        <v/>
      </c>
      <c r="BX19" s="208" t="str">
        <f>IF(OR($F19="a",$F19="A"),$F19,IF(AND('Encodage réponses Es'!$BV17="!",'Encodage réponses Es'!BP17=""),"!",IF('Encodage réponses Es'!BP17="","",'Encodage réponses Es'!BP17)))</f>
        <v/>
      </c>
      <c r="BY19" s="208" t="str">
        <f>IF(OR($F19="a",$F19="A"),$F19,IF(AND('Encodage réponses Es'!$BV17="!",'Encodage réponses Es'!BT17=""),"!",IF('Encodage réponses Es'!BT17="","",'Encodage réponses Es'!BT17)))</f>
        <v/>
      </c>
      <c r="BZ19" s="212" t="str">
        <f>IF(OR($F19="a",$F19="A"),$F19,IF(AND('Encodage réponses Es'!$BV17="!",'Encodage réponses Es'!BU17=""),"!",IF('Encodage réponses Es'!BU17="","",'Encodage réponses Es'!BU17)))</f>
        <v/>
      </c>
      <c r="CA19" s="132" t="str">
        <f t="shared" si="18"/>
        <v/>
      </c>
      <c r="CB19" s="103" t="str">
        <f t="shared" si="19"/>
        <v/>
      </c>
      <c r="CC19" s="138" t="str">
        <f>IF(OR($F19="a",$F19="A"),$F19,IF(AND('Encodage réponses Es'!$BV17="!",'Encodage réponses Es'!S17=""),"!",IF('Encodage réponses Es'!S17="","",'Encodage réponses Es'!S17)))</f>
        <v/>
      </c>
      <c r="CD19" s="108" t="str">
        <f>IF(OR($F19="a",$F19="A"),$F19,IF(AND('Encodage réponses Es'!$BV17="!",'Encodage réponses Es'!T17=""),"!",IF('Encodage réponses Es'!T17="","",'Encodage réponses Es'!T17)))</f>
        <v/>
      </c>
      <c r="CE19" s="108" t="str">
        <f>IF(OR($F19="a",$F19="A"),$F19,IF(AND('Encodage réponses Es'!$BV17="!",'Encodage réponses Es'!AL17=""),"!",IF('Encodage réponses Es'!AL17="","",'Encodage réponses Es'!AL17)))</f>
        <v/>
      </c>
      <c r="CF19" s="302" t="str">
        <f>IF(OR($F19="a",$F19="A"),$F19,IF(AND('Encodage réponses Es'!$BV17="!",'Encodage réponses Es'!AM17=""),"!",IF('Encodage réponses Es'!AM17="","",'Encodage réponses Es'!AM17)))</f>
        <v/>
      </c>
      <c r="CG19" s="339" t="str">
        <f t="shared" si="20"/>
        <v/>
      </c>
      <c r="CH19" s="103" t="str">
        <f t="shared" si="21"/>
        <v/>
      </c>
      <c r="CI19" s="108" t="str">
        <f>IF(OR($F19="a",$F19="A"),$F19,IF(AND('Encodage réponses Es'!$BV17="!",'Encodage réponses Es'!AQ17=""),"!",IF('Encodage réponses Es'!AQ17="","",'Encodage réponses Es'!AQ17)))</f>
        <v/>
      </c>
      <c r="CJ19" s="108" t="str">
        <f>IF(OR($F19="a",$F19="A"),$F19,IF(AND('Encodage réponses Es'!$BV17="!",'Encodage réponses Es'!AR17=""),"!",IF('Encodage réponses Es'!AR17="","",'Encodage réponses Es'!AR17)))</f>
        <v/>
      </c>
      <c r="CK19" s="108" t="str">
        <f>IF(OR($F19="a",$F19="A"),$F19,IF(AND('Encodage réponses Es'!$BV17="!",'Encodage réponses Es'!AS17=""),"!",IF('Encodage réponses Es'!AS17="","",'Encodage réponses Es'!AS17)))</f>
        <v/>
      </c>
      <c r="CL19" s="108" t="str">
        <f>IF(OR($F19="a",$F19="A"),$F19,IF(AND('Encodage réponses Es'!$BV17="!",'Encodage réponses Es'!BL17=""),"!",IF('Encodage réponses Es'!BL17="","",'Encodage réponses Es'!BL17)))</f>
        <v/>
      </c>
      <c r="CM19" s="108" t="str">
        <f>IF(OR($F19="a",$F19="A"),$F19,IF(AND('Encodage réponses Es'!$BV17="!",'Encodage réponses Es'!BM17=""),"!",IF('Encodage réponses Es'!BM17="","",'Encodage réponses Es'!BM17)))</f>
        <v/>
      </c>
      <c r="CN19" s="138" t="str">
        <f>IF(OR($F19="a",$F19="A"),$F19,IF(AND('Encodage réponses Es'!$BV17="!",'Encodage réponses Es'!BN17=""),"!",IF('Encodage réponses Es'!BN17="","",'Encodage réponses Es'!BN17)))</f>
        <v/>
      </c>
      <c r="CO19" s="108" t="str">
        <f>IF(OR($F19="a",$F19="A"),$F19,IF(AND('Encodage réponses Es'!$BV17="!",'Encodage réponses Es'!BQ17=""),"!",IF('Encodage réponses Es'!BQ17="","",'Encodage réponses Es'!BQ17)))</f>
        <v/>
      </c>
      <c r="CP19" s="108" t="str">
        <f>IF(OR($F19="a",$F19="A"),$F19,IF(AND('Encodage réponses Es'!$BV17="!",'Encodage réponses Es'!BR17=""),"!",IF('Encodage réponses Es'!BR17="","",'Encodage réponses Es'!BR17)))</f>
        <v/>
      </c>
      <c r="CQ19" s="302" t="str">
        <f>IF(OR($F19="a",$F19="A"),$F19,IF(AND('Encodage réponses Es'!$BV17="!",'Encodage réponses Es'!BS17=""),"!",IF('Encodage réponses Es'!BS17="","",'Encodage réponses Es'!BS17)))</f>
        <v/>
      </c>
      <c r="CR19" s="132" t="str">
        <f t="shared" si="22"/>
        <v/>
      </c>
      <c r="CS19" s="103" t="str">
        <f t="shared" si="23"/>
        <v/>
      </c>
    </row>
    <row r="20" spans="1:97" ht="11.25" customHeight="1" x14ac:dyDescent="0.2">
      <c r="A20" s="556"/>
      <c r="B20" s="557"/>
      <c r="C20" s="18">
        <v>16</v>
      </c>
      <c r="D20" s="399" t="str">
        <f>IF('Encodage réponses Es'!F18=0,"",'Encodage réponses Es'!F18)</f>
        <v/>
      </c>
      <c r="E20" s="400" t="str">
        <f>IF('Encodage réponses Es'!G18="","",'Encodage réponses Es'!G18)</f>
        <v/>
      </c>
      <c r="F20" s="398" t="str">
        <f>IF('Encodage réponses Es'!K18="","",'Encodage réponses Es'!K18)</f>
        <v/>
      </c>
      <c r="G20" s="66"/>
      <c r="H20" s="132" t="str">
        <f t="shared" si="0"/>
        <v/>
      </c>
      <c r="I20" s="103" t="str">
        <f t="shared" si="1"/>
        <v/>
      </c>
      <c r="J20" s="134"/>
      <c r="K20" s="132" t="str">
        <f t="shared" si="2"/>
        <v/>
      </c>
      <c r="L20" s="103" t="str">
        <f t="shared" si="3"/>
        <v/>
      </c>
      <c r="M20" s="134"/>
      <c r="N20" s="132" t="str">
        <f t="shared" si="4"/>
        <v/>
      </c>
      <c r="O20" s="103" t="str">
        <f t="shared" si="5"/>
        <v/>
      </c>
      <c r="P20" s="134"/>
      <c r="Q20" s="132" t="str">
        <f t="shared" si="6"/>
        <v/>
      </c>
      <c r="R20" s="103" t="str">
        <f t="shared" si="7"/>
        <v/>
      </c>
      <c r="S20" s="132" t="str">
        <f t="shared" si="8"/>
        <v/>
      </c>
      <c r="T20" s="103" t="str">
        <f t="shared" si="9"/>
        <v/>
      </c>
      <c r="U20" s="132" t="str">
        <f t="shared" si="10"/>
        <v/>
      </c>
      <c r="V20" s="103" t="str">
        <f t="shared" si="11"/>
        <v/>
      </c>
      <c r="W20" s="135"/>
      <c r="X20" s="203" t="str">
        <f>IF(OR($F20="a",$F20="A"),$F20,IF(AND('Encodage réponses Es'!$BV18="!",'Encodage réponses Es'!L18=""),"!",IF('Encodage réponses Es'!L18="","",'Encodage réponses Es'!L18)))</f>
        <v/>
      </c>
      <c r="Y20" s="139" t="str">
        <f>IF(OR($F20="a",$F20="A"),$F20,IF(AND('Encodage réponses Es'!$BV18="!",'Encodage réponses Es'!M18=""),"!",IF('Encodage réponses Es'!M18="","",'Encodage réponses Es'!M18)))</f>
        <v/>
      </c>
      <c r="Z20" s="185" t="str">
        <f>IF(OR($F20="a",$F20="A"),$F20,IF(AND('Encodage réponses Es'!$BV18="!",'Encodage réponses Es'!N18=""),"!",IF('Encodage réponses Es'!N18="","",'Encodage réponses Es'!N18)))</f>
        <v/>
      </c>
      <c r="AA20" s="139" t="str">
        <f>IF(OR($F20="a",$F20="A"),$F20,IF(AND('Encodage réponses Es'!$BV18="!",'Encodage réponses Es'!O18=""),"!",IF('Encodage réponses Es'!O18="","",'Encodage réponses Es'!O18)))</f>
        <v/>
      </c>
      <c r="AB20" s="185" t="str">
        <f>IF(OR($F20="a",$F20="A"),$F20,IF(AND('Encodage réponses Es'!$BV18="!",'Encodage réponses Es'!P18=""),"!",IF('Encodage réponses Es'!P18="","",'Encodage réponses Es'!P18)))</f>
        <v/>
      </c>
      <c r="AC20" s="288" t="str">
        <f>IF(OR($F20="a",$F20="A"),$F20,IF(AND('Encodage réponses Es'!$BV18="!",'Encodage réponses Es'!AA18=""),"!",IF('Encodage réponses Es'!AA18="","",'Encodage réponses Es'!AA18)))</f>
        <v/>
      </c>
      <c r="AD20" s="132" t="str">
        <f t="shared" si="12"/>
        <v/>
      </c>
      <c r="AE20" s="103" t="str">
        <f t="shared" si="13"/>
        <v/>
      </c>
      <c r="AF20" s="203" t="str">
        <f>IF(OR($F20="a",$F20="A"),$F20,IF(AND('Encodage réponses Es'!$BV18="!",'Encodage réponses Es'!AU18=""),"!",IF('Encodage réponses Es'!AU18="","",'Encodage réponses Es'!AU18)))</f>
        <v/>
      </c>
      <c r="AG20" s="139" t="str">
        <f>IF(OR($F20="a",$F20="A"),$F20,IF(AND('Encodage réponses Es'!$BV18="!",'Encodage réponses Es'!AV18=""),"!",IF('Encodage réponses Es'!AV18="","",'Encodage réponses Es'!AV18)))</f>
        <v/>
      </c>
      <c r="AH20" s="185" t="str">
        <f>IF(OR($F20="a",$F20="A"),$F20,IF(AND('Encodage réponses Es'!$BV18="!",'Encodage réponses Es'!AW18=""),"!",IF('Encodage réponses Es'!AW18="","",'Encodage réponses Es'!AW18)))</f>
        <v/>
      </c>
      <c r="AI20" s="139" t="str">
        <f>IF(OR($F20="a",$F20="A"),$F20,IF(AND('Encodage réponses Es'!$BV18="!",'Encodage réponses Es'!AX18=""),"!",IF('Encodage réponses Es'!AX18="","",'Encodage réponses Es'!AX18)))</f>
        <v/>
      </c>
      <c r="AJ20" s="185" t="str">
        <f>IF(OR($F20="a",$F20="A"),$F20,IF(AND('Encodage réponses Es'!$BV18="!",'Encodage réponses Es'!AY18=""),"!",IF('Encodage réponses Es'!AY18="","",'Encodage réponses Es'!AY18)))</f>
        <v/>
      </c>
      <c r="AK20" s="139" t="str">
        <f>IF(OR($F20="a",$F20="A"),$F20,IF(AND('Encodage réponses Es'!$BV18="!",'Encodage réponses Es'!AZ18=""),"!",IF('Encodage réponses Es'!AZ18="","",'Encodage réponses Es'!AZ18)))</f>
        <v/>
      </c>
      <c r="AL20" s="185" t="str">
        <f>IF(OR($F20="a",$F20="A"),$F20,IF(AND('Encodage réponses Es'!$BV18="!",'Encodage réponses Es'!BA18=""),"!",IF('Encodage réponses Es'!BA18="","",'Encodage réponses Es'!BA18)))</f>
        <v/>
      </c>
      <c r="AM20" s="139" t="str">
        <f>IF(OR($F20="a",$F20="A"),$F20,IF(AND('Encodage réponses Es'!$BV18="!",'Encodage réponses Es'!BC18=""),"!",IF('Encodage réponses Es'!BC18="","",'Encodage réponses Es'!BC18)))</f>
        <v/>
      </c>
      <c r="AN20" s="185" t="str">
        <f>IF(OR($F20="a",$F20="A"),$F20,IF(AND('Encodage réponses Es'!$BV18="!",'Encodage réponses Es'!BD18=""),"!",IF('Encodage réponses Es'!BD18="","",'Encodage réponses Es'!BD18)))</f>
        <v/>
      </c>
      <c r="AO20" s="139" t="str">
        <f>IF(OR($F20="a",$F20="A"),$F20,IF(AND('Encodage réponses Es'!$BV18="!",'Encodage réponses Es'!BE18=""),"!",IF('Encodage réponses Es'!BE18="","",'Encodage réponses Es'!BE18)))</f>
        <v/>
      </c>
      <c r="AP20" s="185" t="str">
        <f>IF(OR($F20="a",$F20="A"),$F20,IF(AND('Encodage réponses Es'!$BV18="!",'Encodage réponses Es'!BF18=""),"!",IF('Encodage réponses Es'!BF18="","",'Encodage réponses Es'!BF18)))</f>
        <v/>
      </c>
      <c r="AQ20" s="139" t="str">
        <f>IF(OR($F20="a",$F20="A"),$F20,IF(AND('Encodage réponses Es'!$BV18="!",'Encodage réponses Es'!BG18=""),"!",IF('Encodage réponses Es'!BG18="","",'Encodage réponses Es'!BG18)))</f>
        <v/>
      </c>
      <c r="AR20" s="185" t="str">
        <f>IF(OR($F20="a",$F20="A"),$F20,IF(AND('Encodage réponses Es'!$BV18="!",'Encodage réponses Es'!BJ18=""),"!",IF('Encodage réponses Es'!BJ18="","",'Encodage réponses Es'!BJ18)))</f>
        <v/>
      </c>
      <c r="AS20" s="288" t="str">
        <f>IF(OR($F20="a",$F20="A"),$F20,IF(AND('Encodage réponses Es'!$BV18="!",'Encodage réponses Es'!BK18=""),"!",IF('Encodage réponses Es'!BK18="","",'Encodage réponses Es'!BK18)))</f>
        <v/>
      </c>
      <c r="AT20" s="132" t="str">
        <f t="shared" si="14"/>
        <v/>
      </c>
      <c r="AU20" s="103" t="str">
        <f t="shared" si="15"/>
        <v/>
      </c>
      <c r="AV20" s="210" t="str">
        <f>IF(OR(F20="a",F20="A"),F20,IF(AND('Encodage réponses Es'!$BV18="!",'Encodage réponses Es'!Q18=""),"!",IF('Encodage réponses Es'!Q18="","",'Encodage réponses Es'!Q18)))</f>
        <v/>
      </c>
      <c r="AW20" s="207" t="str">
        <f>IF(OR(G20="a",G20="A"),G20,IF(AND('Encodage réponses Es'!$BV18="!",'Encodage réponses Es'!R18=""),"!",IF('Encodage réponses Es'!R18="","",'Encodage réponses Es'!R18)))</f>
        <v/>
      </c>
      <c r="AX20" s="143" t="str">
        <f>IF(OR($F20="a",$F20="A"),$F20,IF(AND('Encodage réponses Es'!$BV18="!",'Encodage réponses Es'!U18=""),"!",IF('Encodage réponses Es'!U18="","",'Encodage réponses Es'!U18)))</f>
        <v/>
      </c>
      <c r="AY20" s="143" t="str">
        <f>IF(OR($F20="a",$F20="A"),$F20,IF(AND('Encodage réponses Es'!$BV18="!",'Encodage réponses Es'!V18=""),"!",IF('Encodage réponses Es'!V18="","",'Encodage réponses Es'!V18)))</f>
        <v/>
      </c>
      <c r="AZ20" s="143" t="str">
        <f>IF(OR($F20="a",$F20="A"),$F20,IF(AND('Encodage réponses Es'!$BV18="!",'Encodage réponses Es'!W18=""),"!",IF('Encodage réponses Es'!W18="","",'Encodage réponses Es'!W18)))</f>
        <v/>
      </c>
      <c r="BA20" s="143" t="str">
        <f>IF(OR($F20="a",$F20="A"),$F20,IF(AND('Encodage réponses Es'!$BV18="!",'Encodage réponses Es'!X18=""),"!",IF('Encodage réponses Es'!X18="","",'Encodage réponses Es'!X18)))</f>
        <v/>
      </c>
      <c r="BB20" s="143" t="str">
        <f>IF(OR($F20="a",$F20="A"),$F20,IF(AND('Encodage réponses Es'!$BV18="!",'Encodage réponses Es'!Y18=""),"!",IF('Encodage réponses Es'!Y18="","",'Encodage réponses Es'!Y18)))</f>
        <v/>
      </c>
      <c r="BC20" s="143" t="str">
        <f>IF(OR($F20="a",$F20="A"),$F20,IF(AND('Encodage réponses Es'!$BV18="!",'Encodage réponses Es'!Z18=""),"!",IF('Encodage réponses Es'!Z18="","",'Encodage réponses Es'!Z18)))</f>
        <v/>
      </c>
      <c r="BD20" s="143" t="str">
        <f>IF(OR($F20="a",$F20="A"),$F20,IF(AND('Encodage réponses Es'!$BV18="!",'Encodage réponses Es'!AB18=""),"!",IF('Encodage réponses Es'!AB18="","",'Encodage réponses Es'!AB18)))</f>
        <v/>
      </c>
      <c r="BE20" s="143" t="str">
        <f>IF(OR($F20="a",$F20="A"),$F20,IF(AND('Encodage réponses Es'!$BV18="!",'Encodage réponses Es'!AC18=""),"!",IF('Encodage réponses Es'!AC18="","",'Encodage réponses Es'!AC18)))</f>
        <v/>
      </c>
      <c r="BF20" s="143" t="str">
        <f>IF(OR($F20="a",$F20="A"),$F20,IF(AND('Encodage réponses Es'!$BV18="!",'Encodage réponses Es'!AD18=""),"!",IF('Encodage réponses Es'!AD18="","",'Encodage réponses Es'!AD18)))</f>
        <v/>
      </c>
      <c r="BG20" s="143" t="str">
        <f>IF(OR($F20="a",$F20="A"),$F20,IF(AND('Encodage réponses Es'!$BV18="!",'Encodage réponses Es'!AE18=""),"!",IF('Encodage réponses Es'!AE18="","",'Encodage réponses Es'!AE18)))</f>
        <v/>
      </c>
      <c r="BH20" s="143" t="str">
        <f>IF(OR($F20="a",$F20="A"),$F20,IF(AND('Encodage réponses Es'!$BV18="!",'Encodage réponses Es'!AF18=""),"!",IF('Encodage réponses Es'!AF18="","",'Encodage réponses Es'!AF18)))</f>
        <v/>
      </c>
      <c r="BI20" s="143" t="str">
        <f>IF(OR($F20="a",$F20="A"),$F20,IF(AND('Encodage réponses Es'!$BV18="!",'Encodage réponses Es'!AG18=""),"!",IF('Encodage réponses Es'!AG18="","",'Encodage réponses Es'!AG18)))</f>
        <v/>
      </c>
      <c r="BJ20" s="143" t="str">
        <f>IF(OR($F20="a",$F20="A"),$F20,IF(AND('Encodage réponses Es'!$BV18="!",'Encodage réponses Es'!AH18=""),"!",IF('Encodage réponses Es'!AH18="","",'Encodage réponses Es'!AH18)))</f>
        <v/>
      </c>
      <c r="BK20" s="143" t="str">
        <f>IF(OR($F20="a",$F20="A"),$F20,IF(AND('Encodage réponses Es'!$BV18="!",'Encodage réponses Es'!AI18=""),"!",IF('Encodage réponses Es'!AI18="","",'Encodage réponses Es'!AI18)))</f>
        <v/>
      </c>
      <c r="BL20" s="143" t="str">
        <f>IF(OR($F20="a",$F20="A"),$F20,IF(AND('Encodage réponses Es'!$BV18="!",'Encodage réponses Es'!AJ18=""),"!",IF('Encodage réponses Es'!AJ18="","",'Encodage réponses Es'!AJ18)))</f>
        <v/>
      </c>
      <c r="BM20" s="143" t="str">
        <f>IF(OR($F20="a",$F20="A"),$F20,IF(AND('Encodage réponses Es'!$BV18="!",'Encodage réponses Es'!AK18=""),"!",IF('Encodage réponses Es'!AK18="","",'Encodage réponses Es'!AK18)))</f>
        <v/>
      </c>
      <c r="BN20" s="143" t="str">
        <f>IF(OR($F20="a",$F20="A"),$F20,IF(AND('Encodage réponses Es'!$BV18="!",'Encodage réponses Es'!AN18=""),"!",IF('Encodage réponses Es'!AN18="","",'Encodage réponses Es'!AN18)))</f>
        <v/>
      </c>
      <c r="BO20" s="143" t="str">
        <f>IF(OR($F20="a",$F20="A"),$F20,IF(AND('Encodage réponses Es'!$BV18="!",'Encodage réponses Es'!AO18=""),"!",IF('Encodage réponses Es'!AO18="","",'Encodage réponses Es'!AO18)))</f>
        <v/>
      </c>
      <c r="BP20" s="339" t="str">
        <f>IF(OR($F20="a",$F20="A"),$F20,IF(AND('Encodage réponses Es'!$BV18="!",'Encodage réponses Es'!AP18=""),"!",IF('Encodage réponses Es'!AP18="","",'Encodage réponses Es'!AP18)))</f>
        <v/>
      </c>
      <c r="BQ20" s="132" t="str">
        <f t="shared" si="16"/>
        <v/>
      </c>
      <c r="BR20" s="103" t="str">
        <f t="shared" si="17"/>
        <v/>
      </c>
      <c r="BS20" s="207" t="str">
        <f>IF(OR($F20="a",$F20="A"),$F20,IF(AND('Encodage réponses Es'!$BV18="!",'Encodage réponses Es'!AT18=""),"!",IF('Encodage réponses Es'!AT18="","",'Encodage réponses Es'!AT18)))</f>
        <v/>
      </c>
      <c r="BT20" s="208" t="str">
        <f>IF(OR($F20="a",$F20="A"),$F20,IF(AND('Encodage réponses Es'!$BV18="!",'Encodage réponses Es'!BB18=""),"!",IF('Encodage réponses Es'!BB18="","",'Encodage réponses Es'!BB18)))</f>
        <v/>
      </c>
      <c r="BU20" s="208" t="str">
        <f>IF(OR($F20="a",$F20="A"),$F20,IF(AND('Encodage réponses Es'!$BV18="!",'Encodage réponses Es'!BH18=""),"!",IF('Encodage réponses Es'!BH18="","",'Encodage réponses Es'!BH18)))</f>
        <v/>
      </c>
      <c r="BV20" s="208" t="str">
        <f>IF(OR($F20="a",$F20="A"),$F20,IF(AND('Encodage réponses Es'!$BV18="!",'Encodage réponses Es'!BI18=""),"!",IF('Encodage réponses Es'!BI18="","",'Encodage réponses Es'!BI18)))</f>
        <v/>
      </c>
      <c r="BW20" s="207" t="str">
        <f>IF(OR($F20="a",$F20="A"),$F20,IF(AND('Encodage réponses Es'!$BV18="!",'Encodage réponses Es'!BO18=""),"!",IF('Encodage réponses Es'!BO18="","",'Encodage réponses Es'!BO18)))</f>
        <v/>
      </c>
      <c r="BX20" s="208" t="str">
        <f>IF(OR($F20="a",$F20="A"),$F20,IF(AND('Encodage réponses Es'!$BV18="!",'Encodage réponses Es'!BP18=""),"!",IF('Encodage réponses Es'!BP18="","",'Encodage réponses Es'!BP18)))</f>
        <v/>
      </c>
      <c r="BY20" s="208" t="str">
        <f>IF(OR($F20="a",$F20="A"),$F20,IF(AND('Encodage réponses Es'!$BV18="!",'Encodage réponses Es'!BT18=""),"!",IF('Encodage réponses Es'!BT18="","",'Encodage réponses Es'!BT18)))</f>
        <v/>
      </c>
      <c r="BZ20" s="212" t="str">
        <f>IF(OR($F20="a",$F20="A"),$F20,IF(AND('Encodage réponses Es'!$BV18="!",'Encodage réponses Es'!BU18=""),"!",IF('Encodage réponses Es'!BU18="","",'Encodage réponses Es'!BU18)))</f>
        <v/>
      </c>
      <c r="CA20" s="132" t="str">
        <f t="shared" si="18"/>
        <v/>
      </c>
      <c r="CB20" s="103" t="str">
        <f t="shared" si="19"/>
        <v/>
      </c>
      <c r="CC20" s="138" t="str">
        <f>IF(OR($F20="a",$F20="A"),$F20,IF(AND('Encodage réponses Es'!$BV18="!",'Encodage réponses Es'!S18=""),"!",IF('Encodage réponses Es'!S18="","",'Encodage réponses Es'!S18)))</f>
        <v/>
      </c>
      <c r="CD20" s="108" t="str">
        <f>IF(OR($F20="a",$F20="A"),$F20,IF(AND('Encodage réponses Es'!$BV18="!",'Encodage réponses Es'!T18=""),"!",IF('Encodage réponses Es'!T18="","",'Encodage réponses Es'!T18)))</f>
        <v/>
      </c>
      <c r="CE20" s="108" t="str">
        <f>IF(OR($F20="a",$F20="A"),$F20,IF(AND('Encodage réponses Es'!$BV18="!",'Encodage réponses Es'!AL18=""),"!",IF('Encodage réponses Es'!AL18="","",'Encodage réponses Es'!AL18)))</f>
        <v/>
      </c>
      <c r="CF20" s="302" t="str">
        <f>IF(OR($F20="a",$F20="A"),$F20,IF(AND('Encodage réponses Es'!$BV18="!",'Encodage réponses Es'!AM18=""),"!",IF('Encodage réponses Es'!AM18="","",'Encodage réponses Es'!AM18)))</f>
        <v/>
      </c>
      <c r="CG20" s="339" t="str">
        <f t="shared" si="20"/>
        <v/>
      </c>
      <c r="CH20" s="103" t="str">
        <f t="shared" si="21"/>
        <v/>
      </c>
      <c r="CI20" s="108" t="str">
        <f>IF(OR($F20="a",$F20="A"),$F20,IF(AND('Encodage réponses Es'!$BV18="!",'Encodage réponses Es'!AQ18=""),"!",IF('Encodage réponses Es'!AQ18="","",'Encodage réponses Es'!AQ18)))</f>
        <v/>
      </c>
      <c r="CJ20" s="108" t="str">
        <f>IF(OR($F20="a",$F20="A"),$F20,IF(AND('Encodage réponses Es'!$BV18="!",'Encodage réponses Es'!AR18=""),"!",IF('Encodage réponses Es'!AR18="","",'Encodage réponses Es'!AR18)))</f>
        <v/>
      </c>
      <c r="CK20" s="108" t="str">
        <f>IF(OR($F20="a",$F20="A"),$F20,IF(AND('Encodage réponses Es'!$BV18="!",'Encodage réponses Es'!AS18=""),"!",IF('Encodage réponses Es'!AS18="","",'Encodage réponses Es'!AS18)))</f>
        <v/>
      </c>
      <c r="CL20" s="108" t="str">
        <f>IF(OR($F20="a",$F20="A"),$F20,IF(AND('Encodage réponses Es'!$BV18="!",'Encodage réponses Es'!BL18=""),"!",IF('Encodage réponses Es'!BL18="","",'Encodage réponses Es'!BL18)))</f>
        <v/>
      </c>
      <c r="CM20" s="108" t="str">
        <f>IF(OR($F20="a",$F20="A"),$F20,IF(AND('Encodage réponses Es'!$BV18="!",'Encodage réponses Es'!BM18=""),"!",IF('Encodage réponses Es'!BM18="","",'Encodage réponses Es'!BM18)))</f>
        <v/>
      </c>
      <c r="CN20" s="138" t="str">
        <f>IF(OR($F20="a",$F20="A"),$F20,IF(AND('Encodage réponses Es'!$BV18="!",'Encodage réponses Es'!BN18=""),"!",IF('Encodage réponses Es'!BN18="","",'Encodage réponses Es'!BN18)))</f>
        <v/>
      </c>
      <c r="CO20" s="108" t="str">
        <f>IF(OR($F20="a",$F20="A"),$F20,IF(AND('Encodage réponses Es'!$BV18="!",'Encodage réponses Es'!BQ18=""),"!",IF('Encodage réponses Es'!BQ18="","",'Encodage réponses Es'!BQ18)))</f>
        <v/>
      </c>
      <c r="CP20" s="108" t="str">
        <f>IF(OR($F20="a",$F20="A"),$F20,IF(AND('Encodage réponses Es'!$BV18="!",'Encodage réponses Es'!BR18=""),"!",IF('Encodage réponses Es'!BR18="","",'Encodage réponses Es'!BR18)))</f>
        <v/>
      </c>
      <c r="CQ20" s="302" t="str">
        <f>IF(OR($F20="a",$F20="A"),$F20,IF(AND('Encodage réponses Es'!$BV18="!",'Encodage réponses Es'!BS18=""),"!",IF('Encodage réponses Es'!BS18="","",'Encodage réponses Es'!BS18)))</f>
        <v/>
      </c>
      <c r="CR20" s="132" t="str">
        <f t="shared" si="22"/>
        <v/>
      </c>
      <c r="CS20" s="103" t="str">
        <f t="shared" si="23"/>
        <v/>
      </c>
    </row>
    <row r="21" spans="1:97" ht="11.25" customHeight="1" x14ac:dyDescent="0.2">
      <c r="A21" s="556"/>
      <c r="B21" s="557"/>
      <c r="C21" s="18">
        <v>17</v>
      </c>
      <c r="D21" s="399" t="str">
        <f>IF('Encodage réponses Es'!F19=0,"",'Encodage réponses Es'!F19)</f>
        <v/>
      </c>
      <c r="E21" s="400" t="str">
        <f>IF('Encodage réponses Es'!G19="","",'Encodage réponses Es'!G19)</f>
        <v/>
      </c>
      <c r="F21" s="398" t="str">
        <f>IF('Encodage réponses Es'!K19="","",'Encodage réponses Es'!K19)</f>
        <v/>
      </c>
      <c r="G21" s="66"/>
      <c r="H21" s="132" t="str">
        <f t="shared" si="0"/>
        <v/>
      </c>
      <c r="I21" s="103" t="str">
        <f t="shared" si="1"/>
        <v/>
      </c>
      <c r="J21" s="134"/>
      <c r="K21" s="132" t="str">
        <f t="shared" si="2"/>
        <v/>
      </c>
      <c r="L21" s="103" t="str">
        <f t="shared" si="3"/>
        <v/>
      </c>
      <c r="M21" s="134"/>
      <c r="N21" s="132" t="str">
        <f t="shared" si="4"/>
        <v/>
      </c>
      <c r="O21" s="103" t="str">
        <f t="shared" si="5"/>
        <v/>
      </c>
      <c r="P21" s="134"/>
      <c r="Q21" s="132" t="str">
        <f t="shared" si="6"/>
        <v/>
      </c>
      <c r="R21" s="103" t="str">
        <f t="shared" si="7"/>
        <v/>
      </c>
      <c r="S21" s="132" t="str">
        <f t="shared" si="8"/>
        <v/>
      </c>
      <c r="T21" s="103" t="str">
        <f t="shared" si="9"/>
        <v/>
      </c>
      <c r="U21" s="132" t="str">
        <f t="shared" si="10"/>
        <v/>
      </c>
      <c r="V21" s="103" t="str">
        <f t="shared" si="11"/>
        <v/>
      </c>
      <c r="W21" s="135"/>
      <c r="X21" s="206" t="str">
        <f>IF(OR($F21="a",$F21="A"),$F21,IF(AND('Encodage réponses Es'!$BV19="!",'Encodage réponses Es'!L19=""),"!",IF('Encodage réponses Es'!L19="","",'Encodage réponses Es'!L19)))</f>
        <v/>
      </c>
      <c r="Y21" s="139" t="str">
        <f>IF(OR($F21="a",$F21="A"),$F21,IF(AND('Encodage réponses Es'!$BV19="!",'Encodage réponses Es'!M19=""),"!",IF('Encodage réponses Es'!M19="","",'Encodage réponses Es'!M19)))</f>
        <v/>
      </c>
      <c r="Z21" s="284" t="str">
        <f>IF(OR($F21="a",$F21="A"),$F21,IF(AND('Encodage réponses Es'!$BV19="!",'Encodage réponses Es'!N19=""),"!",IF('Encodage réponses Es'!N19="","",'Encodage réponses Es'!N19)))</f>
        <v/>
      </c>
      <c r="AA21" s="139" t="str">
        <f>IF(OR($F21="a",$F21="A"),$F21,IF(AND('Encodage réponses Es'!$BV19="!",'Encodage réponses Es'!O19=""),"!",IF('Encodage réponses Es'!O19="","",'Encodage réponses Es'!O19)))</f>
        <v/>
      </c>
      <c r="AB21" s="284" t="str">
        <f>IF(OR($F21="a",$F21="A"),$F21,IF(AND('Encodage réponses Es'!$BV19="!",'Encodage réponses Es'!P19=""),"!",IF('Encodage réponses Es'!P19="","",'Encodage réponses Es'!P19)))</f>
        <v/>
      </c>
      <c r="AC21" s="288" t="str">
        <f>IF(OR($F21="a",$F21="A"),$F21,IF(AND('Encodage réponses Es'!$BV19="!",'Encodage réponses Es'!AA19=""),"!",IF('Encodage réponses Es'!AA19="","",'Encodage réponses Es'!AA19)))</f>
        <v/>
      </c>
      <c r="AD21" s="132" t="str">
        <f t="shared" si="12"/>
        <v/>
      </c>
      <c r="AE21" s="103" t="str">
        <f t="shared" si="13"/>
        <v/>
      </c>
      <c r="AF21" s="206" t="str">
        <f>IF(OR($F21="a",$F21="A"),$F21,IF(AND('Encodage réponses Es'!$BV19="!",'Encodage réponses Es'!AU19=""),"!",IF('Encodage réponses Es'!AU19="","",'Encodage réponses Es'!AU19)))</f>
        <v/>
      </c>
      <c r="AG21" s="139" t="str">
        <f>IF(OR($F21="a",$F21="A"),$F21,IF(AND('Encodage réponses Es'!$BV19="!",'Encodage réponses Es'!AV19=""),"!",IF('Encodage réponses Es'!AV19="","",'Encodage réponses Es'!AV19)))</f>
        <v/>
      </c>
      <c r="AH21" s="284" t="str">
        <f>IF(OR($F21="a",$F21="A"),$F21,IF(AND('Encodage réponses Es'!$BV19="!",'Encodage réponses Es'!AW19=""),"!",IF('Encodage réponses Es'!AW19="","",'Encodage réponses Es'!AW19)))</f>
        <v/>
      </c>
      <c r="AI21" s="139" t="str">
        <f>IF(OR($F21="a",$F21="A"),$F21,IF(AND('Encodage réponses Es'!$BV19="!",'Encodage réponses Es'!AX19=""),"!",IF('Encodage réponses Es'!AX19="","",'Encodage réponses Es'!AX19)))</f>
        <v/>
      </c>
      <c r="AJ21" s="284" t="str">
        <f>IF(OR($F21="a",$F21="A"),$F21,IF(AND('Encodage réponses Es'!$BV19="!",'Encodage réponses Es'!AY19=""),"!",IF('Encodage réponses Es'!AY19="","",'Encodage réponses Es'!AY19)))</f>
        <v/>
      </c>
      <c r="AK21" s="139" t="str">
        <f>IF(OR($F21="a",$F21="A"),$F21,IF(AND('Encodage réponses Es'!$BV19="!",'Encodage réponses Es'!AZ19=""),"!",IF('Encodage réponses Es'!AZ19="","",'Encodage réponses Es'!AZ19)))</f>
        <v/>
      </c>
      <c r="AL21" s="284" t="str">
        <f>IF(OR($F21="a",$F21="A"),$F21,IF(AND('Encodage réponses Es'!$BV19="!",'Encodage réponses Es'!BA19=""),"!",IF('Encodage réponses Es'!BA19="","",'Encodage réponses Es'!BA19)))</f>
        <v/>
      </c>
      <c r="AM21" s="139" t="str">
        <f>IF(OR($F21="a",$F21="A"),$F21,IF(AND('Encodage réponses Es'!$BV19="!",'Encodage réponses Es'!BC19=""),"!",IF('Encodage réponses Es'!BC19="","",'Encodage réponses Es'!BC19)))</f>
        <v/>
      </c>
      <c r="AN21" s="284" t="str">
        <f>IF(OR($F21="a",$F21="A"),$F21,IF(AND('Encodage réponses Es'!$BV19="!",'Encodage réponses Es'!BD19=""),"!",IF('Encodage réponses Es'!BD19="","",'Encodage réponses Es'!BD19)))</f>
        <v/>
      </c>
      <c r="AO21" s="139" t="str">
        <f>IF(OR($F21="a",$F21="A"),$F21,IF(AND('Encodage réponses Es'!$BV19="!",'Encodage réponses Es'!BE19=""),"!",IF('Encodage réponses Es'!BE19="","",'Encodage réponses Es'!BE19)))</f>
        <v/>
      </c>
      <c r="AP21" s="284" t="str">
        <f>IF(OR($F21="a",$F21="A"),$F21,IF(AND('Encodage réponses Es'!$BV19="!",'Encodage réponses Es'!BF19=""),"!",IF('Encodage réponses Es'!BF19="","",'Encodage réponses Es'!BF19)))</f>
        <v/>
      </c>
      <c r="AQ21" s="139" t="str">
        <f>IF(OR($F21="a",$F21="A"),$F21,IF(AND('Encodage réponses Es'!$BV19="!",'Encodage réponses Es'!BG19=""),"!",IF('Encodage réponses Es'!BG19="","",'Encodage réponses Es'!BG19)))</f>
        <v/>
      </c>
      <c r="AR21" s="284" t="str">
        <f>IF(OR($F21="a",$F21="A"),$F21,IF(AND('Encodage réponses Es'!$BV19="!",'Encodage réponses Es'!BJ19=""),"!",IF('Encodage réponses Es'!BJ19="","",'Encodage réponses Es'!BJ19)))</f>
        <v/>
      </c>
      <c r="AS21" s="288" t="str">
        <f>IF(OR($F21="a",$F21="A"),$F21,IF(AND('Encodage réponses Es'!$BV19="!",'Encodage réponses Es'!BK19=""),"!",IF('Encodage réponses Es'!BK19="","",'Encodage réponses Es'!BK19)))</f>
        <v/>
      </c>
      <c r="AT21" s="132" t="str">
        <f t="shared" si="14"/>
        <v/>
      </c>
      <c r="AU21" s="103" t="str">
        <f t="shared" si="15"/>
        <v/>
      </c>
      <c r="AV21" s="210" t="str">
        <f>IF(OR(F21="a",F21="A"),F21,IF(AND('Encodage réponses Es'!$BV19="!",'Encodage réponses Es'!Q19=""),"!",IF('Encodage réponses Es'!Q19="","",'Encodage réponses Es'!Q19)))</f>
        <v/>
      </c>
      <c r="AW21" s="207" t="str">
        <f>IF(OR(G21="a",G21="A"),G21,IF(AND('Encodage réponses Es'!$BV19="!",'Encodage réponses Es'!R19=""),"!",IF('Encodage réponses Es'!R19="","",'Encodage réponses Es'!R19)))</f>
        <v/>
      </c>
      <c r="AX21" s="143" t="str">
        <f>IF(OR($F21="a",$F21="A"),$F21,IF(AND('Encodage réponses Es'!$BV19="!",'Encodage réponses Es'!U19=""),"!",IF('Encodage réponses Es'!U19="","",'Encodage réponses Es'!U19)))</f>
        <v/>
      </c>
      <c r="AY21" s="143" t="str">
        <f>IF(OR($F21="a",$F21="A"),$F21,IF(AND('Encodage réponses Es'!$BV19="!",'Encodage réponses Es'!V19=""),"!",IF('Encodage réponses Es'!V19="","",'Encodage réponses Es'!V19)))</f>
        <v/>
      </c>
      <c r="AZ21" s="143" t="str">
        <f>IF(OR($F21="a",$F21="A"),$F21,IF(AND('Encodage réponses Es'!$BV19="!",'Encodage réponses Es'!W19=""),"!",IF('Encodage réponses Es'!W19="","",'Encodage réponses Es'!W19)))</f>
        <v/>
      </c>
      <c r="BA21" s="143" t="str">
        <f>IF(OR($F21="a",$F21="A"),$F21,IF(AND('Encodage réponses Es'!$BV19="!",'Encodage réponses Es'!X19=""),"!",IF('Encodage réponses Es'!X19="","",'Encodage réponses Es'!X19)))</f>
        <v/>
      </c>
      <c r="BB21" s="143" t="str">
        <f>IF(OR($F21="a",$F21="A"),$F21,IF(AND('Encodage réponses Es'!$BV19="!",'Encodage réponses Es'!Y19=""),"!",IF('Encodage réponses Es'!Y19="","",'Encodage réponses Es'!Y19)))</f>
        <v/>
      </c>
      <c r="BC21" s="143" t="str">
        <f>IF(OR($F21="a",$F21="A"),$F21,IF(AND('Encodage réponses Es'!$BV19="!",'Encodage réponses Es'!Z19=""),"!",IF('Encodage réponses Es'!Z19="","",'Encodage réponses Es'!Z19)))</f>
        <v/>
      </c>
      <c r="BD21" s="143" t="str">
        <f>IF(OR($F21="a",$F21="A"),$F21,IF(AND('Encodage réponses Es'!$BV19="!",'Encodage réponses Es'!AB19=""),"!",IF('Encodage réponses Es'!AB19="","",'Encodage réponses Es'!AB19)))</f>
        <v/>
      </c>
      <c r="BE21" s="143" t="str">
        <f>IF(OR($F21="a",$F21="A"),$F21,IF(AND('Encodage réponses Es'!$BV19="!",'Encodage réponses Es'!AC19=""),"!",IF('Encodage réponses Es'!AC19="","",'Encodage réponses Es'!AC19)))</f>
        <v/>
      </c>
      <c r="BF21" s="143" t="str">
        <f>IF(OR($F21="a",$F21="A"),$F21,IF(AND('Encodage réponses Es'!$BV19="!",'Encodage réponses Es'!AD19=""),"!",IF('Encodage réponses Es'!AD19="","",'Encodage réponses Es'!AD19)))</f>
        <v/>
      </c>
      <c r="BG21" s="143" t="str">
        <f>IF(OR($F21="a",$F21="A"),$F21,IF(AND('Encodage réponses Es'!$BV19="!",'Encodage réponses Es'!AE19=""),"!",IF('Encodage réponses Es'!AE19="","",'Encodage réponses Es'!AE19)))</f>
        <v/>
      </c>
      <c r="BH21" s="143" t="str">
        <f>IF(OR($F21="a",$F21="A"),$F21,IF(AND('Encodage réponses Es'!$BV19="!",'Encodage réponses Es'!AF19=""),"!",IF('Encodage réponses Es'!AF19="","",'Encodage réponses Es'!AF19)))</f>
        <v/>
      </c>
      <c r="BI21" s="143" t="str">
        <f>IF(OR($F21="a",$F21="A"),$F21,IF(AND('Encodage réponses Es'!$BV19="!",'Encodage réponses Es'!AG19=""),"!",IF('Encodage réponses Es'!AG19="","",'Encodage réponses Es'!AG19)))</f>
        <v/>
      </c>
      <c r="BJ21" s="143" t="str">
        <f>IF(OR($F21="a",$F21="A"),$F21,IF(AND('Encodage réponses Es'!$BV19="!",'Encodage réponses Es'!AH19=""),"!",IF('Encodage réponses Es'!AH19="","",'Encodage réponses Es'!AH19)))</f>
        <v/>
      </c>
      <c r="BK21" s="143" t="str">
        <f>IF(OR($F21="a",$F21="A"),$F21,IF(AND('Encodage réponses Es'!$BV19="!",'Encodage réponses Es'!AI19=""),"!",IF('Encodage réponses Es'!AI19="","",'Encodage réponses Es'!AI19)))</f>
        <v/>
      </c>
      <c r="BL21" s="143" t="str">
        <f>IF(OR($F21="a",$F21="A"),$F21,IF(AND('Encodage réponses Es'!$BV19="!",'Encodage réponses Es'!AJ19=""),"!",IF('Encodage réponses Es'!AJ19="","",'Encodage réponses Es'!AJ19)))</f>
        <v/>
      </c>
      <c r="BM21" s="143" t="str">
        <f>IF(OR($F21="a",$F21="A"),$F21,IF(AND('Encodage réponses Es'!$BV19="!",'Encodage réponses Es'!AK19=""),"!",IF('Encodage réponses Es'!AK19="","",'Encodage réponses Es'!AK19)))</f>
        <v/>
      </c>
      <c r="BN21" s="143" t="str">
        <f>IF(OR($F21="a",$F21="A"),$F21,IF(AND('Encodage réponses Es'!$BV19="!",'Encodage réponses Es'!AN19=""),"!",IF('Encodage réponses Es'!AN19="","",'Encodage réponses Es'!AN19)))</f>
        <v/>
      </c>
      <c r="BO21" s="143" t="str">
        <f>IF(OR($F21="a",$F21="A"),$F21,IF(AND('Encodage réponses Es'!$BV19="!",'Encodage réponses Es'!AO19=""),"!",IF('Encodage réponses Es'!AO19="","",'Encodage réponses Es'!AO19)))</f>
        <v/>
      </c>
      <c r="BP21" s="339" t="str">
        <f>IF(OR($F21="a",$F21="A"),$F21,IF(AND('Encodage réponses Es'!$BV19="!",'Encodage réponses Es'!AP19=""),"!",IF('Encodage réponses Es'!AP19="","",'Encodage réponses Es'!AP19)))</f>
        <v/>
      </c>
      <c r="BQ21" s="132" t="str">
        <f t="shared" si="16"/>
        <v/>
      </c>
      <c r="BR21" s="103" t="str">
        <f t="shared" si="17"/>
        <v/>
      </c>
      <c r="BS21" s="207" t="str">
        <f>IF(OR($F21="a",$F21="A"),$F21,IF(AND('Encodage réponses Es'!$BV19="!",'Encodage réponses Es'!AT19=""),"!",IF('Encodage réponses Es'!AT19="","",'Encodage réponses Es'!AT19)))</f>
        <v/>
      </c>
      <c r="BT21" s="208" t="str">
        <f>IF(OR($F21="a",$F21="A"),$F21,IF(AND('Encodage réponses Es'!$BV19="!",'Encodage réponses Es'!BB19=""),"!",IF('Encodage réponses Es'!BB19="","",'Encodage réponses Es'!BB19)))</f>
        <v/>
      </c>
      <c r="BU21" s="208" t="str">
        <f>IF(OR($F21="a",$F21="A"),$F21,IF(AND('Encodage réponses Es'!$BV19="!",'Encodage réponses Es'!BH19=""),"!",IF('Encodage réponses Es'!BH19="","",'Encodage réponses Es'!BH19)))</f>
        <v/>
      </c>
      <c r="BV21" s="213" t="str">
        <f>IF(OR($F21="a",$F21="A"),$F21,IF(AND('Encodage réponses Es'!$BV19="!",'Encodage réponses Es'!BI19=""),"!",IF('Encodage réponses Es'!BI19="","",'Encodage réponses Es'!BI19)))</f>
        <v/>
      </c>
      <c r="BW21" s="207" t="str">
        <f>IF(OR($F21="a",$F21="A"),$F21,IF(AND('Encodage réponses Es'!$BV19="!",'Encodage réponses Es'!BO19=""),"!",IF('Encodage réponses Es'!BO19="","",'Encodage réponses Es'!BO19)))</f>
        <v/>
      </c>
      <c r="BX21" s="208" t="str">
        <f>IF(OR($F21="a",$F21="A"),$F21,IF(AND('Encodage réponses Es'!$BV19="!",'Encodage réponses Es'!BP19=""),"!",IF('Encodage réponses Es'!BP19="","",'Encodage réponses Es'!BP19)))</f>
        <v/>
      </c>
      <c r="BY21" s="208" t="str">
        <f>IF(OR($F21="a",$F21="A"),$F21,IF(AND('Encodage réponses Es'!$BV19="!",'Encodage réponses Es'!BT19=""),"!",IF('Encodage réponses Es'!BT19="","",'Encodage réponses Es'!BT19)))</f>
        <v/>
      </c>
      <c r="BZ21" s="212" t="str">
        <f>IF(OR($F21="a",$F21="A"),$F21,IF(AND('Encodage réponses Es'!$BV19="!",'Encodage réponses Es'!BU19=""),"!",IF('Encodage réponses Es'!BU19="","",'Encodage réponses Es'!BU19)))</f>
        <v/>
      </c>
      <c r="CA21" s="132" t="str">
        <f t="shared" si="18"/>
        <v/>
      </c>
      <c r="CB21" s="103" t="str">
        <f t="shared" si="19"/>
        <v/>
      </c>
      <c r="CC21" s="138" t="str">
        <f>IF(OR($F21="a",$F21="A"),$F21,IF(AND('Encodage réponses Es'!$BV19="!",'Encodage réponses Es'!S19=""),"!",IF('Encodage réponses Es'!S19="","",'Encodage réponses Es'!S19)))</f>
        <v/>
      </c>
      <c r="CD21" s="108" t="str">
        <f>IF(OR($F21="a",$F21="A"),$F21,IF(AND('Encodage réponses Es'!$BV19="!",'Encodage réponses Es'!T19=""),"!",IF('Encodage réponses Es'!T19="","",'Encodage réponses Es'!T19)))</f>
        <v/>
      </c>
      <c r="CE21" s="108" t="str">
        <f>IF(OR($F21="a",$F21="A"),$F21,IF(AND('Encodage réponses Es'!$BV19="!",'Encodage réponses Es'!AL19=""),"!",IF('Encodage réponses Es'!AL19="","",'Encodage réponses Es'!AL19)))</f>
        <v/>
      </c>
      <c r="CF21" s="302" t="str">
        <f>IF(OR($F21="a",$F21="A"),$F21,IF(AND('Encodage réponses Es'!$BV19="!",'Encodage réponses Es'!AM19=""),"!",IF('Encodage réponses Es'!AM19="","",'Encodage réponses Es'!AM19)))</f>
        <v/>
      </c>
      <c r="CG21" s="339" t="str">
        <f t="shared" si="20"/>
        <v/>
      </c>
      <c r="CH21" s="103" t="str">
        <f t="shared" si="21"/>
        <v/>
      </c>
      <c r="CI21" s="108" t="str">
        <f>IF(OR($F21="a",$F21="A"),$F21,IF(AND('Encodage réponses Es'!$BV19="!",'Encodage réponses Es'!AQ19=""),"!",IF('Encodage réponses Es'!AQ19="","",'Encodage réponses Es'!AQ19)))</f>
        <v/>
      </c>
      <c r="CJ21" s="108" t="str">
        <f>IF(OR($F21="a",$F21="A"),$F21,IF(AND('Encodage réponses Es'!$BV19="!",'Encodage réponses Es'!AR19=""),"!",IF('Encodage réponses Es'!AR19="","",'Encodage réponses Es'!AR19)))</f>
        <v/>
      </c>
      <c r="CK21" s="108" t="str">
        <f>IF(OR($F21="a",$F21="A"),$F21,IF(AND('Encodage réponses Es'!$BV19="!",'Encodage réponses Es'!AS19=""),"!",IF('Encodage réponses Es'!AS19="","",'Encodage réponses Es'!AS19)))</f>
        <v/>
      </c>
      <c r="CL21" s="108" t="str">
        <f>IF(OR($F21="a",$F21="A"),$F21,IF(AND('Encodage réponses Es'!$BV19="!",'Encodage réponses Es'!BL19=""),"!",IF('Encodage réponses Es'!BL19="","",'Encodage réponses Es'!BL19)))</f>
        <v/>
      </c>
      <c r="CM21" s="108" t="str">
        <f>IF(OR($F21="a",$F21="A"),$F21,IF(AND('Encodage réponses Es'!$BV19="!",'Encodage réponses Es'!BM19=""),"!",IF('Encodage réponses Es'!BM19="","",'Encodage réponses Es'!BM19)))</f>
        <v/>
      </c>
      <c r="CN21" s="138" t="str">
        <f>IF(OR($F21="a",$F21="A"),$F21,IF(AND('Encodage réponses Es'!$BV19="!",'Encodage réponses Es'!BN19=""),"!",IF('Encodage réponses Es'!BN19="","",'Encodage réponses Es'!BN19)))</f>
        <v/>
      </c>
      <c r="CO21" s="108" t="str">
        <f>IF(OR($F21="a",$F21="A"),$F21,IF(AND('Encodage réponses Es'!$BV19="!",'Encodage réponses Es'!BQ19=""),"!",IF('Encodage réponses Es'!BQ19="","",'Encodage réponses Es'!BQ19)))</f>
        <v/>
      </c>
      <c r="CP21" s="108" t="str">
        <f>IF(OR($F21="a",$F21="A"),$F21,IF(AND('Encodage réponses Es'!$BV19="!",'Encodage réponses Es'!BR19=""),"!",IF('Encodage réponses Es'!BR19="","",'Encodage réponses Es'!BR19)))</f>
        <v/>
      </c>
      <c r="CQ21" s="302" t="str">
        <f>IF(OR($F21="a",$F21="A"),$F21,IF(AND('Encodage réponses Es'!$BV19="!",'Encodage réponses Es'!BS19=""),"!",IF('Encodage réponses Es'!BS19="","",'Encodage réponses Es'!BS19)))</f>
        <v/>
      </c>
      <c r="CR21" s="132" t="str">
        <f t="shared" si="22"/>
        <v/>
      </c>
      <c r="CS21" s="103" t="str">
        <f t="shared" si="23"/>
        <v/>
      </c>
    </row>
    <row r="22" spans="1:97" ht="11.25" customHeight="1" x14ac:dyDescent="0.2">
      <c r="A22" s="556"/>
      <c r="B22" s="557"/>
      <c r="C22" s="18">
        <v>18</v>
      </c>
      <c r="D22" s="399" t="str">
        <f>IF('Encodage réponses Es'!F20=0,"",'Encodage réponses Es'!F20)</f>
        <v/>
      </c>
      <c r="E22" s="400" t="str">
        <f>IF('Encodage réponses Es'!G20="","",'Encodage réponses Es'!G20)</f>
        <v/>
      </c>
      <c r="F22" s="398" t="str">
        <f>IF('Encodage réponses Es'!K20="","",'Encodage réponses Es'!K20)</f>
        <v/>
      </c>
      <c r="G22" s="66"/>
      <c r="H22" s="132" t="str">
        <f t="shared" si="0"/>
        <v/>
      </c>
      <c r="I22" s="103" t="str">
        <f t="shared" si="1"/>
        <v/>
      </c>
      <c r="J22" s="134"/>
      <c r="K22" s="132" t="str">
        <f t="shared" si="2"/>
        <v/>
      </c>
      <c r="L22" s="103" t="str">
        <f t="shared" si="3"/>
        <v/>
      </c>
      <c r="M22" s="134"/>
      <c r="N22" s="132" t="str">
        <f t="shared" si="4"/>
        <v/>
      </c>
      <c r="O22" s="103" t="str">
        <f t="shared" si="5"/>
        <v/>
      </c>
      <c r="P22" s="134"/>
      <c r="Q22" s="132" t="str">
        <f t="shared" si="6"/>
        <v/>
      </c>
      <c r="R22" s="103" t="str">
        <f t="shared" si="7"/>
        <v/>
      </c>
      <c r="S22" s="132" t="str">
        <f t="shared" si="8"/>
        <v/>
      </c>
      <c r="T22" s="103" t="str">
        <f t="shared" si="9"/>
        <v/>
      </c>
      <c r="U22" s="132" t="str">
        <f t="shared" si="10"/>
        <v/>
      </c>
      <c r="V22" s="103" t="str">
        <f t="shared" si="11"/>
        <v/>
      </c>
      <c r="W22" s="135"/>
      <c r="X22" s="203" t="str">
        <f>IF(OR($F22="a",$F22="A"),$F22,IF(AND('Encodage réponses Es'!$BV20="!",'Encodage réponses Es'!L20=""),"!",IF('Encodage réponses Es'!L20="","",'Encodage réponses Es'!L20)))</f>
        <v/>
      </c>
      <c r="Y22" s="139" t="str">
        <f>IF(OR($F22="a",$F22="A"),$F22,IF(AND('Encodage réponses Es'!$BV20="!",'Encodage réponses Es'!M20=""),"!",IF('Encodage réponses Es'!M20="","",'Encodage réponses Es'!M20)))</f>
        <v/>
      </c>
      <c r="Z22" s="185" t="str">
        <f>IF(OR($F22="a",$F22="A"),$F22,IF(AND('Encodage réponses Es'!$BV20="!",'Encodage réponses Es'!N20=""),"!",IF('Encodage réponses Es'!N20="","",'Encodage réponses Es'!N20)))</f>
        <v/>
      </c>
      <c r="AA22" s="139" t="str">
        <f>IF(OR($F22="a",$F22="A"),$F22,IF(AND('Encodage réponses Es'!$BV20="!",'Encodage réponses Es'!O20=""),"!",IF('Encodage réponses Es'!O20="","",'Encodage réponses Es'!O20)))</f>
        <v/>
      </c>
      <c r="AB22" s="185" t="str">
        <f>IF(OR($F22="a",$F22="A"),$F22,IF(AND('Encodage réponses Es'!$BV20="!",'Encodage réponses Es'!P20=""),"!",IF('Encodage réponses Es'!P20="","",'Encodage réponses Es'!P20)))</f>
        <v/>
      </c>
      <c r="AC22" s="288" t="str">
        <f>IF(OR($F22="a",$F22="A"),$F22,IF(AND('Encodage réponses Es'!$BV20="!",'Encodage réponses Es'!AA20=""),"!",IF('Encodage réponses Es'!AA20="","",'Encodage réponses Es'!AA20)))</f>
        <v/>
      </c>
      <c r="AD22" s="132" t="str">
        <f t="shared" si="12"/>
        <v/>
      </c>
      <c r="AE22" s="103" t="str">
        <f t="shared" si="13"/>
        <v/>
      </c>
      <c r="AF22" s="203" t="str">
        <f>IF(OR($F22="a",$F22="A"),$F22,IF(AND('Encodage réponses Es'!$BV20="!",'Encodage réponses Es'!AU20=""),"!",IF('Encodage réponses Es'!AU20="","",'Encodage réponses Es'!AU20)))</f>
        <v/>
      </c>
      <c r="AG22" s="139" t="str">
        <f>IF(OR($F22="a",$F22="A"),$F22,IF(AND('Encodage réponses Es'!$BV20="!",'Encodage réponses Es'!AV20=""),"!",IF('Encodage réponses Es'!AV20="","",'Encodage réponses Es'!AV20)))</f>
        <v/>
      </c>
      <c r="AH22" s="185" t="str">
        <f>IF(OR($F22="a",$F22="A"),$F22,IF(AND('Encodage réponses Es'!$BV20="!",'Encodage réponses Es'!AW20=""),"!",IF('Encodage réponses Es'!AW20="","",'Encodage réponses Es'!AW20)))</f>
        <v/>
      </c>
      <c r="AI22" s="139" t="str">
        <f>IF(OR($F22="a",$F22="A"),$F22,IF(AND('Encodage réponses Es'!$BV20="!",'Encodage réponses Es'!AX20=""),"!",IF('Encodage réponses Es'!AX20="","",'Encodage réponses Es'!AX20)))</f>
        <v/>
      </c>
      <c r="AJ22" s="185" t="str">
        <f>IF(OR($F22="a",$F22="A"),$F22,IF(AND('Encodage réponses Es'!$BV20="!",'Encodage réponses Es'!AY20=""),"!",IF('Encodage réponses Es'!AY20="","",'Encodage réponses Es'!AY20)))</f>
        <v/>
      </c>
      <c r="AK22" s="139" t="str">
        <f>IF(OR($F22="a",$F22="A"),$F22,IF(AND('Encodage réponses Es'!$BV20="!",'Encodage réponses Es'!AZ20=""),"!",IF('Encodage réponses Es'!AZ20="","",'Encodage réponses Es'!AZ20)))</f>
        <v/>
      </c>
      <c r="AL22" s="185" t="str">
        <f>IF(OR($F22="a",$F22="A"),$F22,IF(AND('Encodage réponses Es'!$BV20="!",'Encodage réponses Es'!BA20=""),"!",IF('Encodage réponses Es'!BA20="","",'Encodage réponses Es'!BA20)))</f>
        <v/>
      </c>
      <c r="AM22" s="139" t="str">
        <f>IF(OR($F22="a",$F22="A"),$F22,IF(AND('Encodage réponses Es'!$BV20="!",'Encodage réponses Es'!BC20=""),"!",IF('Encodage réponses Es'!BC20="","",'Encodage réponses Es'!BC20)))</f>
        <v/>
      </c>
      <c r="AN22" s="185" t="str">
        <f>IF(OR($F22="a",$F22="A"),$F22,IF(AND('Encodage réponses Es'!$BV20="!",'Encodage réponses Es'!BD20=""),"!",IF('Encodage réponses Es'!BD20="","",'Encodage réponses Es'!BD20)))</f>
        <v/>
      </c>
      <c r="AO22" s="139" t="str">
        <f>IF(OR($F22="a",$F22="A"),$F22,IF(AND('Encodage réponses Es'!$BV20="!",'Encodage réponses Es'!BE20=""),"!",IF('Encodage réponses Es'!BE20="","",'Encodage réponses Es'!BE20)))</f>
        <v/>
      </c>
      <c r="AP22" s="185" t="str">
        <f>IF(OR($F22="a",$F22="A"),$F22,IF(AND('Encodage réponses Es'!$BV20="!",'Encodage réponses Es'!BF20=""),"!",IF('Encodage réponses Es'!BF20="","",'Encodage réponses Es'!BF20)))</f>
        <v/>
      </c>
      <c r="AQ22" s="139" t="str">
        <f>IF(OR($F22="a",$F22="A"),$F22,IF(AND('Encodage réponses Es'!$BV20="!",'Encodage réponses Es'!BG20=""),"!",IF('Encodage réponses Es'!BG20="","",'Encodage réponses Es'!BG20)))</f>
        <v/>
      </c>
      <c r="AR22" s="185" t="str">
        <f>IF(OR($F22="a",$F22="A"),$F22,IF(AND('Encodage réponses Es'!$BV20="!",'Encodage réponses Es'!BJ20=""),"!",IF('Encodage réponses Es'!BJ20="","",'Encodage réponses Es'!BJ20)))</f>
        <v/>
      </c>
      <c r="AS22" s="288" t="str">
        <f>IF(OR($F22="a",$F22="A"),$F22,IF(AND('Encodage réponses Es'!$BV20="!",'Encodage réponses Es'!BK20=""),"!",IF('Encodage réponses Es'!BK20="","",'Encodage réponses Es'!BK20)))</f>
        <v/>
      </c>
      <c r="AT22" s="132" t="str">
        <f t="shared" si="14"/>
        <v/>
      </c>
      <c r="AU22" s="103" t="str">
        <f t="shared" si="15"/>
        <v/>
      </c>
      <c r="AV22" s="210" t="str">
        <f>IF(OR(F22="a",F22="A"),F22,IF(AND('Encodage réponses Es'!$BV20="!",'Encodage réponses Es'!Q20=""),"!",IF('Encodage réponses Es'!Q20="","",'Encodage réponses Es'!Q20)))</f>
        <v/>
      </c>
      <c r="AW22" s="207" t="str">
        <f>IF(OR(G22="a",G22="A"),G22,IF(AND('Encodage réponses Es'!$BV20="!",'Encodage réponses Es'!R20=""),"!",IF('Encodage réponses Es'!R20="","",'Encodage réponses Es'!R20)))</f>
        <v/>
      </c>
      <c r="AX22" s="143" t="str">
        <f>IF(OR($F22="a",$F22="A"),$F22,IF(AND('Encodage réponses Es'!$BV20="!",'Encodage réponses Es'!U20=""),"!",IF('Encodage réponses Es'!U20="","",'Encodage réponses Es'!U20)))</f>
        <v/>
      </c>
      <c r="AY22" s="143" t="str">
        <f>IF(OR($F22="a",$F22="A"),$F22,IF(AND('Encodage réponses Es'!$BV20="!",'Encodage réponses Es'!V20=""),"!",IF('Encodage réponses Es'!V20="","",'Encodage réponses Es'!V20)))</f>
        <v/>
      </c>
      <c r="AZ22" s="143" t="str">
        <f>IF(OR($F22="a",$F22="A"),$F22,IF(AND('Encodage réponses Es'!$BV20="!",'Encodage réponses Es'!W20=""),"!",IF('Encodage réponses Es'!W20="","",'Encodage réponses Es'!W20)))</f>
        <v/>
      </c>
      <c r="BA22" s="143" t="str">
        <f>IF(OR($F22="a",$F22="A"),$F22,IF(AND('Encodage réponses Es'!$BV20="!",'Encodage réponses Es'!X20=""),"!",IF('Encodage réponses Es'!X20="","",'Encodage réponses Es'!X20)))</f>
        <v/>
      </c>
      <c r="BB22" s="143" t="str">
        <f>IF(OR($F22="a",$F22="A"),$F22,IF(AND('Encodage réponses Es'!$BV20="!",'Encodage réponses Es'!Y20=""),"!",IF('Encodage réponses Es'!Y20="","",'Encodage réponses Es'!Y20)))</f>
        <v/>
      </c>
      <c r="BC22" s="143" t="str">
        <f>IF(OR($F22="a",$F22="A"),$F22,IF(AND('Encodage réponses Es'!$BV20="!",'Encodage réponses Es'!Z20=""),"!",IF('Encodage réponses Es'!Z20="","",'Encodage réponses Es'!Z20)))</f>
        <v/>
      </c>
      <c r="BD22" s="143" t="str">
        <f>IF(OR($F22="a",$F22="A"),$F22,IF(AND('Encodage réponses Es'!$BV20="!",'Encodage réponses Es'!AB20=""),"!",IF('Encodage réponses Es'!AB20="","",'Encodage réponses Es'!AB20)))</f>
        <v/>
      </c>
      <c r="BE22" s="143" t="str">
        <f>IF(OR($F22="a",$F22="A"),$F22,IF(AND('Encodage réponses Es'!$BV20="!",'Encodage réponses Es'!AC20=""),"!",IF('Encodage réponses Es'!AC20="","",'Encodage réponses Es'!AC20)))</f>
        <v/>
      </c>
      <c r="BF22" s="143" t="str">
        <f>IF(OR($F22="a",$F22="A"),$F22,IF(AND('Encodage réponses Es'!$BV20="!",'Encodage réponses Es'!AD20=""),"!",IF('Encodage réponses Es'!AD20="","",'Encodage réponses Es'!AD20)))</f>
        <v/>
      </c>
      <c r="BG22" s="143" t="str">
        <f>IF(OR($F22="a",$F22="A"),$F22,IF(AND('Encodage réponses Es'!$BV20="!",'Encodage réponses Es'!AE20=""),"!",IF('Encodage réponses Es'!AE20="","",'Encodage réponses Es'!AE20)))</f>
        <v/>
      </c>
      <c r="BH22" s="143" t="str">
        <f>IF(OR($F22="a",$F22="A"),$F22,IF(AND('Encodage réponses Es'!$BV20="!",'Encodage réponses Es'!AF20=""),"!",IF('Encodage réponses Es'!AF20="","",'Encodage réponses Es'!AF20)))</f>
        <v/>
      </c>
      <c r="BI22" s="143" t="str">
        <f>IF(OR($F22="a",$F22="A"),$F22,IF(AND('Encodage réponses Es'!$BV20="!",'Encodage réponses Es'!AG20=""),"!",IF('Encodage réponses Es'!AG20="","",'Encodage réponses Es'!AG20)))</f>
        <v/>
      </c>
      <c r="BJ22" s="143" t="str">
        <f>IF(OR($F22="a",$F22="A"),$F22,IF(AND('Encodage réponses Es'!$BV20="!",'Encodage réponses Es'!AH20=""),"!",IF('Encodage réponses Es'!AH20="","",'Encodage réponses Es'!AH20)))</f>
        <v/>
      </c>
      <c r="BK22" s="143" t="str">
        <f>IF(OR($F22="a",$F22="A"),$F22,IF(AND('Encodage réponses Es'!$BV20="!",'Encodage réponses Es'!AI20=""),"!",IF('Encodage réponses Es'!AI20="","",'Encodage réponses Es'!AI20)))</f>
        <v/>
      </c>
      <c r="BL22" s="143" t="str">
        <f>IF(OR($F22="a",$F22="A"),$F22,IF(AND('Encodage réponses Es'!$BV20="!",'Encodage réponses Es'!AJ20=""),"!",IF('Encodage réponses Es'!AJ20="","",'Encodage réponses Es'!AJ20)))</f>
        <v/>
      </c>
      <c r="BM22" s="143" t="str">
        <f>IF(OR($F22="a",$F22="A"),$F22,IF(AND('Encodage réponses Es'!$BV20="!",'Encodage réponses Es'!AK20=""),"!",IF('Encodage réponses Es'!AK20="","",'Encodage réponses Es'!AK20)))</f>
        <v/>
      </c>
      <c r="BN22" s="143" t="str">
        <f>IF(OR($F22="a",$F22="A"),$F22,IF(AND('Encodage réponses Es'!$BV20="!",'Encodage réponses Es'!AN20=""),"!",IF('Encodage réponses Es'!AN20="","",'Encodage réponses Es'!AN20)))</f>
        <v/>
      </c>
      <c r="BO22" s="143" t="str">
        <f>IF(OR($F22="a",$F22="A"),$F22,IF(AND('Encodage réponses Es'!$BV20="!",'Encodage réponses Es'!AO20=""),"!",IF('Encodage réponses Es'!AO20="","",'Encodage réponses Es'!AO20)))</f>
        <v/>
      </c>
      <c r="BP22" s="339" t="str">
        <f>IF(OR($F22="a",$F22="A"),$F22,IF(AND('Encodage réponses Es'!$BV20="!",'Encodage réponses Es'!AP20=""),"!",IF('Encodage réponses Es'!AP20="","",'Encodage réponses Es'!AP20)))</f>
        <v/>
      </c>
      <c r="BQ22" s="132" t="str">
        <f t="shared" si="16"/>
        <v/>
      </c>
      <c r="BR22" s="103" t="str">
        <f t="shared" si="17"/>
        <v/>
      </c>
      <c r="BS22" s="298" t="str">
        <f>IF(OR($F22="a",$F22="A"),$F22,IF(AND('Encodage réponses Es'!$BV20="!",'Encodage réponses Es'!AT20=""),"!",IF('Encodage réponses Es'!AT20="","",'Encodage réponses Es'!AT20)))</f>
        <v/>
      </c>
      <c r="BT22" s="299" t="str">
        <f>IF(OR($F22="a",$F22="A"),$F22,IF(AND('Encodage réponses Es'!$BV20="!",'Encodage réponses Es'!BB20=""),"!",IF('Encodage réponses Es'!BB20="","",'Encodage réponses Es'!BB20)))</f>
        <v/>
      </c>
      <c r="BU22" s="299" t="str">
        <f>IF(OR($F22="a",$F22="A"),$F22,IF(AND('Encodage réponses Es'!$BV20="!",'Encodage réponses Es'!BH20=""),"!",IF('Encodage réponses Es'!BH20="","",'Encodage réponses Es'!BH20)))</f>
        <v/>
      </c>
      <c r="BV22" s="208" t="str">
        <f>IF(OR($F22="a",$F22="A"),$F22,IF(AND('Encodage réponses Es'!$BV20="!",'Encodage réponses Es'!BI20=""),"!",IF('Encodage réponses Es'!BI20="","",'Encodage réponses Es'!BI20)))</f>
        <v/>
      </c>
      <c r="BW22" s="298" t="str">
        <f>IF(OR($F22="a",$F22="A"),$F22,IF(AND('Encodage réponses Es'!$BV20="!",'Encodage réponses Es'!BO20=""),"!",IF('Encodage réponses Es'!BO20="","",'Encodage réponses Es'!BO20)))</f>
        <v/>
      </c>
      <c r="BX22" s="299" t="str">
        <f>IF(OR($F22="a",$F22="A"),$F22,IF(AND('Encodage réponses Es'!$BV20="!",'Encodage réponses Es'!BP20=""),"!",IF('Encodage réponses Es'!BP20="","",'Encodage réponses Es'!BP20)))</f>
        <v/>
      </c>
      <c r="BY22" s="299" t="str">
        <f>IF(OR($F22="a",$F22="A"),$F22,IF(AND('Encodage réponses Es'!$BV20="!",'Encodage réponses Es'!BT20=""),"!",IF('Encodage réponses Es'!BT20="","",'Encodage réponses Es'!BT20)))</f>
        <v/>
      </c>
      <c r="BZ22" s="279" t="str">
        <f>IF(OR($F22="a",$F22="A"),$F22,IF(AND('Encodage réponses Es'!$BV20="!",'Encodage réponses Es'!BU20=""),"!",IF('Encodage réponses Es'!BU20="","",'Encodage réponses Es'!BU20)))</f>
        <v/>
      </c>
      <c r="CA22" s="132" t="str">
        <f t="shared" si="18"/>
        <v/>
      </c>
      <c r="CB22" s="103" t="str">
        <f t="shared" si="19"/>
        <v/>
      </c>
      <c r="CC22" s="138" t="str">
        <f>IF(OR($F22="a",$F22="A"),$F22,IF(AND('Encodage réponses Es'!$BV20="!",'Encodage réponses Es'!S20=""),"!",IF('Encodage réponses Es'!S20="","",'Encodage réponses Es'!S20)))</f>
        <v/>
      </c>
      <c r="CD22" s="108" t="str">
        <f>IF(OR($F22="a",$F22="A"),$F22,IF(AND('Encodage réponses Es'!$BV20="!",'Encodage réponses Es'!T20=""),"!",IF('Encodage réponses Es'!T20="","",'Encodage réponses Es'!T20)))</f>
        <v/>
      </c>
      <c r="CE22" s="108" t="str">
        <f>IF(OR($F22="a",$F22="A"),$F22,IF(AND('Encodage réponses Es'!$BV20="!",'Encodage réponses Es'!AL20=""),"!",IF('Encodage réponses Es'!AL20="","",'Encodage réponses Es'!AL20)))</f>
        <v/>
      </c>
      <c r="CF22" s="302" t="str">
        <f>IF(OR($F22="a",$F22="A"),$F22,IF(AND('Encodage réponses Es'!$BV20="!",'Encodage réponses Es'!AM20=""),"!",IF('Encodage réponses Es'!AM20="","",'Encodage réponses Es'!AM20)))</f>
        <v/>
      </c>
      <c r="CG22" s="339" t="str">
        <f t="shared" si="20"/>
        <v/>
      </c>
      <c r="CH22" s="103" t="str">
        <f t="shared" si="21"/>
        <v/>
      </c>
      <c r="CI22" s="108" t="str">
        <f>IF(OR($F22="a",$F22="A"),$F22,IF(AND('Encodage réponses Es'!$BV20="!",'Encodage réponses Es'!AQ20=""),"!",IF('Encodage réponses Es'!AQ20="","",'Encodage réponses Es'!AQ20)))</f>
        <v/>
      </c>
      <c r="CJ22" s="108" t="str">
        <f>IF(OR($F22="a",$F22="A"),$F22,IF(AND('Encodage réponses Es'!$BV20="!",'Encodage réponses Es'!AR20=""),"!",IF('Encodage réponses Es'!AR20="","",'Encodage réponses Es'!AR20)))</f>
        <v/>
      </c>
      <c r="CK22" s="108" t="str">
        <f>IF(OR($F22="a",$F22="A"),$F22,IF(AND('Encodage réponses Es'!$BV20="!",'Encodage réponses Es'!AS20=""),"!",IF('Encodage réponses Es'!AS20="","",'Encodage réponses Es'!AS20)))</f>
        <v/>
      </c>
      <c r="CL22" s="108" t="str">
        <f>IF(OR($F22="a",$F22="A"),$F22,IF(AND('Encodage réponses Es'!$BV20="!",'Encodage réponses Es'!BL20=""),"!",IF('Encodage réponses Es'!BL20="","",'Encodage réponses Es'!BL20)))</f>
        <v/>
      </c>
      <c r="CM22" s="108" t="str">
        <f>IF(OR($F22="a",$F22="A"),$F22,IF(AND('Encodage réponses Es'!$BV20="!",'Encodage réponses Es'!BM20=""),"!",IF('Encodage réponses Es'!BM20="","",'Encodage réponses Es'!BM20)))</f>
        <v/>
      </c>
      <c r="CN22" s="138" t="str">
        <f>IF(OR($F22="a",$F22="A"),$F22,IF(AND('Encodage réponses Es'!$BV20="!",'Encodage réponses Es'!BN20=""),"!",IF('Encodage réponses Es'!BN20="","",'Encodage réponses Es'!BN20)))</f>
        <v/>
      </c>
      <c r="CO22" s="108" t="str">
        <f>IF(OR($F22="a",$F22="A"),$F22,IF(AND('Encodage réponses Es'!$BV20="!",'Encodage réponses Es'!BQ20=""),"!",IF('Encodage réponses Es'!BQ20="","",'Encodage réponses Es'!BQ20)))</f>
        <v/>
      </c>
      <c r="CP22" s="108" t="str">
        <f>IF(OR($F22="a",$F22="A"),$F22,IF(AND('Encodage réponses Es'!$BV20="!",'Encodage réponses Es'!BR20=""),"!",IF('Encodage réponses Es'!BR20="","",'Encodage réponses Es'!BR20)))</f>
        <v/>
      </c>
      <c r="CQ22" s="302" t="str">
        <f>IF(OR($F22="a",$F22="A"),$F22,IF(AND('Encodage réponses Es'!$BV20="!",'Encodage réponses Es'!BS20=""),"!",IF('Encodage réponses Es'!BS20="","",'Encodage réponses Es'!BS20)))</f>
        <v/>
      </c>
      <c r="CR22" s="132" t="str">
        <f t="shared" si="22"/>
        <v/>
      </c>
      <c r="CS22" s="103" t="str">
        <f t="shared" si="23"/>
        <v/>
      </c>
    </row>
    <row r="23" spans="1:97" ht="11.25" customHeight="1" x14ac:dyDescent="0.2">
      <c r="A23" s="556"/>
      <c r="B23" s="557"/>
      <c r="C23" s="18">
        <v>19</v>
      </c>
      <c r="D23" s="399" t="str">
        <f>IF('Encodage réponses Es'!F21=0,"",'Encodage réponses Es'!F21)</f>
        <v/>
      </c>
      <c r="E23" s="400" t="str">
        <f>IF('Encodage réponses Es'!G21="","",'Encodage réponses Es'!G21)</f>
        <v/>
      </c>
      <c r="F23" s="398" t="str">
        <f>IF('Encodage réponses Es'!K21="","",'Encodage réponses Es'!K21)</f>
        <v/>
      </c>
      <c r="G23" s="66"/>
      <c r="H23" s="132" t="str">
        <f t="shared" si="0"/>
        <v/>
      </c>
      <c r="I23" s="103" t="str">
        <f t="shared" si="1"/>
        <v/>
      </c>
      <c r="J23" s="134"/>
      <c r="K23" s="132" t="str">
        <f t="shared" si="2"/>
        <v/>
      </c>
      <c r="L23" s="103" t="str">
        <f t="shared" si="3"/>
        <v/>
      </c>
      <c r="M23" s="134"/>
      <c r="N23" s="132" t="str">
        <f t="shared" si="4"/>
        <v/>
      </c>
      <c r="O23" s="103" t="str">
        <f t="shared" si="5"/>
        <v/>
      </c>
      <c r="P23" s="134"/>
      <c r="Q23" s="132" t="str">
        <f t="shared" si="6"/>
        <v/>
      </c>
      <c r="R23" s="103" t="str">
        <f t="shared" si="7"/>
        <v/>
      </c>
      <c r="S23" s="132" t="str">
        <f t="shared" si="8"/>
        <v/>
      </c>
      <c r="T23" s="103" t="str">
        <f t="shared" si="9"/>
        <v/>
      </c>
      <c r="U23" s="132" t="str">
        <f t="shared" si="10"/>
        <v/>
      </c>
      <c r="V23" s="103" t="str">
        <f t="shared" si="11"/>
        <v/>
      </c>
      <c r="W23" s="135"/>
      <c r="X23" s="203" t="str">
        <f>IF(OR($F23="a",$F23="A"),$F23,IF(AND('Encodage réponses Es'!$BV21="!",'Encodage réponses Es'!L21=""),"!",IF('Encodage réponses Es'!L21="","",'Encodage réponses Es'!L21)))</f>
        <v/>
      </c>
      <c r="Y23" s="139" t="str">
        <f>IF(OR($F23="a",$F23="A"),$F23,IF(AND('Encodage réponses Es'!$BV21="!",'Encodage réponses Es'!M21=""),"!",IF('Encodage réponses Es'!M21="","",'Encodage réponses Es'!M21)))</f>
        <v/>
      </c>
      <c r="Z23" s="185" t="str">
        <f>IF(OR($F23="a",$F23="A"),$F23,IF(AND('Encodage réponses Es'!$BV21="!",'Encodage réponses Es'!N21=""),"!",IF('Encodage réponses Es'!N21="","",'Encodage réponses Es'!N21)))</f>
        <v/>
      </c>
      <c r="AA23" s="139" t="str">
        <f>IF(OR($F23="a",$F23="A"),$F23,IF(AND('Encodage réponses Es'!$BV21="!",'Encodage réponses Es'!O21=""),"!",IF('Encodage réponses Es'!O21="","",'Encodage réponses Es'!O21)))</f>
        <v/>
      </c>
      <c r="AB23" s="185" t="str">
        <f>IF(OR($F23="a",$F23="A"),$F23,IF(AND('Encodage réponses Es'!$BV21="!",'Encodage réponses Es'!P21=""),"!",IF('Encodage réponses Es'!P21="","",'Encodage réponses Es'!P21)))</f>
        <v/>
      </c>
      <c r="AC23" s="288" t="str">
        <f>IF(OR($F23="a",$F23="A"),$F23,IF(AND('Encodage réponses Es'!$BV21="!",'Encodage réponses Es'!AA21=""),"!",IF('Encodage réponses Es'!AA21="","",'Encodage réponses Es'!AA21)))</f>
        <v/>
      </c>
      <c r="AD23" s="132" t="str">
        <f t="shared" si="12"/>
        <v/>
      </c>
      <c r="AE23" s="103" t="str">
        <f t="shared" si="13"/>
        <v/>
      </c>
      <c r="AF23" s="203" t="str">
        <f>IF(OR($F23="a",$F23="A"),$F23,IF(AND('Encodage réponses Es'!$BV21="!",'Encodage réponses Es'!AU21=""),"!",IF('Encodage réponses Es'!AU21="","",'Encodage réponses Es'!AU21)))</f>
        <v/>
      </c>
      <c r="AG23" s="139" t="str">
        <f>IF(OR($F23="a",$F23="A"),$F23,IF(AND('Encodage réponses Es'!$BV21="!",'Encodage réponses Es'!AV21=""),"!",IF('Encodage réponses Es'!AV21="","",'Encodage réponses Es'!AV21)))</f>
        <v/>
      </c>
      <c r="AH23" s="185" t="str">
        <f>IF(OR($F23="a",$F23="A"),$F23,IF(AND('Encodage réponses Es'!$BV21="!",'Encodage réponses Es'!AW21=""),"!",IF('Encodage réponses Es'!AW21="","",'Encodage réponses Es'!AW21)))</f>
        <v/>
      </c>
      <c r="AI23" s="139" t="str">
        <f>IF(OR($F23="a",$F23="A"),$F23,IF(AND('Encodage réponses Es'!$BV21="!",'Encodage réponses Es'!AX21=""),"!",IF('Encodage réponses Es'!AX21="","",'Encodage réponses Es'!AX21)))</f>
        <v/>
      </c>
      <c r="AJ23" s="185" t="str">
        <f>IF(OR($F23="a",$F23="A"),$F23,IF(AND('Encodage réponses Es'!$BV21="!",'Encodage réponses Es'!AY21=""),"!",IF('Encodage réponses Es'!AY21="","",'Encodage réponses Es'!AY21)))</f>
        <v/>
      </c>
      <c r="AK23" s="139" t="str">
        <f>IF(OR($F23="a",$F23="A"),$F23,IF(AND('Encodage réponses Es'!$BV21="!",'Encodage réponses Es'!AZ21=""),"!",IF('Encodage réponses Es'!AZ21="","",'Encodage réponses Es'!AZ21)))</f>
        <v/>
      </c>
      <c r="AL23" s="185" t="str">
        <f>IF(OR($F23="a",$F23="A"),$F23,IF(AND('Encodage réponses Es'!$BV21="!",'Encodage réponses Es'!BA21=""),"!",IF('Encodage réponses Es'!BA21="","",'Encodage réponses Es'!BA21)))</f>
        <v/>
      </c>
      <c r="AM23" s="139" t="str">
        <f>IF(OR($F23="a",$F23="A"),$F23,IF(AND('Encodage réponses Es'!$BV21="!",'Encodage réponses Es'!BC21=""),"!",IF('Encodage réponses Es'!BC21="","",'Encodage réponses Es'!BC21)))</f>
        <v/>
      </c>
      <c r="AN23" s="185" t="str">
        <f>IF(OR($F23="a",$F23="A"),$F23,IF(AND('Encodage réponses Es'!$BV21="!",'Encodage réponses Es'!BD21=""),"!",IF('Encodage réponses Es'!BD21="","",'Encodage réponses Es'!BD21)))</f>
        <v/>
      </c>
      <c r="AO23" s="139" t="str">
        <f>IF(OR($F23="a",$F23="A"),$F23,IF(AND('Encodage réponses Es'!$BV21="!",'Encodage réponses Es'!BE21=""),"!",IF('Encodage réponses Es'!BE21="","",'Encodage réponses Es'!BE21)))</f>
        <v/>
      </c>
      <c r="AP23" s="185" t="str">
        <f>IF(OR($F23="a",$F23="A"),$F23,IF(AND('Encodage réponses Es'!$BV21="!",'Encodage réponses Es'!BF21=""),"!",IF('Encodage réponses Es'!BF21="","",'Encodage réponses Es'!BF21)))</f>
        <v/>
      </c>
      <c r="AQ23" s="139" t="str">
        <f>IF(OR($F23="a",$F23="A"),$F23,IF(AND('Encodage réponses Es'!$BV21="!",'Encodage réponses Es'!BG21=""),"!",IF('Encodage réponses Es'!BG21="","",'Encodage réponses Es'!BG21)))</f>
        <v/>
      </c>
      <c r="AR23" s="185" t="str">
        <f>IF(OR($F23="a",$F23="A"),$F23,IF(AND('Encodage réponses Es'!$BV21="!",'Encodage réponses Es'!BJ21=""),"!",IF('Encodage réponses Es'!BJ21="","",'Encodage réponses Es'!BJ21)))</f>
        <v/>
      </c>
      <c r="AS23" s="288" t="str">
        <f>IF(OR($F23="a",$F23="A"),$F23,IF(AND('Encodage réponses Es'!$BV21="!",'Encodage réponses Es'!BK21=""),"!",IF('Encodage réponses Es'!BK21="","",'Encodage réponses Es'!BK21)))</f>
        <v/>
      </c>
      <c r="AT23" s="132" t="str">
        <f t="shared" si="14"/>
        <v/>
      </c>
      <c r="AU23" s="103" t="str">
        <f t="shared" si="15"/>
        <v/>
      </c>
      <c r="AV23" s="210" t="str">
        <f>IF(OR(F23="a",F23="A"),F23,IF(AND('Encodage réponses Es'!$BV21="!",'Encodage réponses Es'!Q21=""),"!",IF('Encodage réponses Es'!Q21="","",'Encodage réponses Es'!Q21)))</f>
        <v/>
      </c>
      <c r="AW23" s="207" t="str">
        <f>IF(OR(G23="a",G23="A"),G23,IF(AND('Encodage réponses Es'!$BV21="!",'Encodage réponses Es'!R21=""),"!",IF('Encodage réponses Es'!R21="","",'Encodage réponses Es'!R21)))</f>
        <v/>
      </c>
      <c r="AX23" s="143" t="str">
        <f>IF(OR($F23="a",$F23="A"),$F23,IF(AND('Encodage réponses Es'!$BV21="!",'Encodage réponses Es'!U21=""),"!",IF('Encodage réponses Es'!U21="","",'Encodage réponses Es'!U21)))</f>
        <v/>
      </c>
      <c r="AY23" s="143" t="str">
        <f>IF(OR($F23="a",$F23="A"),$F23,IF(AND('Encodage réponses Es'!$BV21="!",'Encodage réponses Es'!V21=""),"!",IF('Encodage réponses Es'!V21="","",'Encodage réponses Es'!V21)))</f>
        <v/>
      </c>
      <c r="AZ23" s="143" t="str">
        <f>IF(OR($F23="a",$F23="A"),$F23,IF(AND('Encodage réponses Es'!$BV21="!",'Encodage réponses Es'!W21=""),"!",IF('Encodage réponses Es'!W21="","",'Encodage réponses Es'!W21)))</f>
        <v/>
      </c>
      <c r="BA23" s="143" t="str">
        <f>IF(OR($F23="a",$F23="A"),$F23,IF(AND('Encodage réponses Es'!$BV21="!",'Encodage réponses Es'!X21=""),"!",IF('Encodage réponses Es'!X21="","",'Encodage réponses Es'!X21)))</f>
        <v/>
      </c>
      <c r="BB23" s="143" t="str">
        <f>IF(OR($F23="a",$F23="A"),$F23,IF(AND('Encodage réponses Es'!$BV21="!",'Encodage réponses Es'!Y21=""),"!",IF('Encodage réponses Es'!Y21="","",'Encodage réponses Es'!Y21)))</f>
        <v/>
      </c>
      <c r="BC23" s="143" t="str">
        <f>IF(OR($F23="a",$F23="A"),$F23,IF(AND('Encodage réponses Es'!$BV21="!",'Encodage réponses Es'!Z21=""),"!",IF('Encodage réponses Es'!Z21="","",'Encodage réponses Es'!Z21)))</f>
        <v/>
      </c>
      <c r="BD23" s="143" t="str">
        <f>IF(OR($F23="a",$F23="A"),$F23,IF(AND('Encodage réponses Es'!$BV21="!",'Encodage réponses Es'!AB21=""),"!",IF('Encodage réponses Es'!AB21="","",'Encodage réponses Es'!AB21)))</f>
        <v/>
      </c>
      <c r="BE23" s="143" t="str">
        <f>IF(OR($F23="a",$F23="A"),$F23,IF(AND('Encodage réponses Es'!$BV21="!",'Encodage réponses Es'!AC21=""),"!",IF('Encodage réponses Es'!AC21="","",'Encodage réponses Es'!AC21)))</f>
        <v/>
      </c>
      <c r="BF23" s="143" t="str">
        <f>IF(OR($F23="a",$F23="A"),$F23,IF(AND('Encodage réponses Es'!$BV21="!",'Encodage réponses Es'!AD21=""),"!",IF('Encodage réponses Es'!AD21="","",'Encodage réponses Es'!AD21)))</f>
        <v/>
      </c>
      <c r="BG23" s="143" t="str">
        <f>IF(OR($F23="a",$F23="A"),$F23,IF(AND('Encodage réponses Es'!$BV21="!",'Encodage réponses Es'!AE21=""),"!",IF('Encodage réponses Es'!AE21="","",'Encodage réponses Es'!AE21)))</f>
        <v/>
      </c>
      <c r="BH23" s="143" t="str">
        <f>IF(OR($F23="a",$F23="A"),$F23,IF(AND('Encodage réponses Es'!$BV21="!",'Encodage réponses Es'!AF21=""),"!",IF('Encodage réponses Es'!AF21="","",'Encodage réponses Es'!AF21)))</f>
        <v/>
      </c>
      <c r="BI23" s="143" t="str">
        <f>IF(OR($F23="a",$F23="A"),$F23,IF(AND('Encodage réponses Es'!$BV21="!",'Encodage réponses Es'!AG21=""),"!",IF('Encodage réponses Es'!AG21="","",'Encodage réponses Es'!AG21)))</f>
        <v/>
      </c>
      <c r="BJ23" s="143" t="str">
        <f>IF(OR($F23="a",$F23="A"),$F23,IF(AND('Encodage réponses Es'!$BV21="!",'Encodage réponses Es'!AH21=""),"!",IF('Encodage réponses Es'!AH21="","",'Encodage réponses Es'!AH21)))</f>
        <v/>
      </c>
      <c r="BK23" s="143" t="str">
        <f>IF(OR($F23="a",$F23="A"),$F23,IF(AND('Encodage réponses Es'!$BV21="!",'Encodage réponses Es'!AI21=""),"!",IF('Encodage réponses Es'!AI21="","",'Encodage réponses Es'!AI21)))</f>
        <v/>
      </c>
      <c r="BL23" s="143" t="str">
        <f>IF(OR($F23="a",$F23="A"),$F23,IF(AND('Encodage réponses Es'!$BV21="!",'Encodage réponses Es'!AJ21=""),"!",IF('Encodage réponses Es'!AJ21="","",'Encodage réponses Es'!AJ21)))</f>
        <v/>
      </c>
      <c r="BM23" s="143" t="str">
        <f>IF(OR($F23="a",$F23="A"),$F23,IF(AND('Encodage réponses Es'!$BV21="!",'Encodage réponses Es'!AK21=""),"!",IF('Encodage réponses Es'!AK21="","",'Encodage réponses Es'!AK21)))</f>
        <v/>
      </c>
      <c r="BN23" s="143" t="str">
        <f>IF(OR($F23="a",$F23="A"),$F23,IF(AND('Encodage réponses Es'!$BV21="!",'Encodage réponses Es'!AN21=""),"!",IF('Encodage réponses Es'!AN21="","",'Encodage réponses Es'!AN21)))</f>
        <v/>
      </c>
      <c r="BO23" s="143" t="str">
        <f>IF(OR($F23="a",$F23="A"),$F23,IF(AND('Encodage réponses Es'!$BV21="!",'Encodage réponses Es'!AO21=""),"!",IF('Encodage réponses Es'!AO21="","",'Encodage réponses Es'!AO21)))</f>
        <v/>
      </c>
      <c r="BP23" s="339" t="str">
        <f>IF(OR($F23="a",$F23="A"),$F23,IF(AND('Encodage réponses Es'!$BV21="!",'Encodage réponses Es'!AP21=""),"!",IF('Encodage réponses Es'!AP21="","",'Encodage réponses Es'!AP21)))</f>
        <v/>
      </c>
      <c r="BQ23" s="132" t="str">
        <f t="shared" si="16"/>
        <v/>
      </c>
      <c r="BR23" s="103" t="str">
        <f t="shared" si="17"/>
        <v/>
      </c>
      <c r="BS23" s="207" t="str">
        <f>IF(OR($F23="a",$F23="A"),$F23,IF(AND('Encodage réponses Es'!$BV21="!",'Encodage réponses Es'!AT21=""),"!",IF('Encodage réponses Es'!AT21="","",'Encodage réponses Es'!AT21)))</f>
        <v/>
      </c>
      <c r="BT23" s="208" t="str">
        <f>IF(OR($F23="a",$F23="A"),$F23,IF(AND('Encodage réponses Es'!$BV21="!",'Encodage réponses Es'!BB21=""),"!",IF('Encodage réponses Es'!BB21="","",'Encodage réponses Es'!BB21)))</f>
        <v/>
      </c>
      <c r="BU23" s="208" t="str">
        <f>IF(OR($F23="a",$F23="A"),$F23,IF(AND('Encodage réponses Es'!$BV21="!",'Encodage réponses Es'!BH21=""),"!",IF('Encodage réponses Es'!BH21="","",'Encodage réponses Es'!BH21)))</f>
        <v/>
      </c>
      <c r="BV23" s="208" t="str">
        <f>IF(OR($F23="a",$F23="A"),$F23,IF(AND('Encodage réponses Es'!$BV21="!",'Encodage réponses Es'!BI21=""),"!",IF('Encodage réponses Es'!BI21="","",'Encodage réponses Es'!BI21)))</f>
        <v/>
      </c>
      <c r="BW23" s="207" t="str">
        <f>IF(OR($F23="a",$F23="A"),$F23,IF(AND('Encodage réponses Es'!$BV21="!",'Encodage réponses Es'!BO21=""),"!",IF('Encodage réponses Es'!BO21="","",'Encodage réponses Es'!BO21)))</f>
        <v/>
      </c>
      <c r="BX23" s="208" t="str">
        <f>IF(OR($F23="a",$F23="A"),$F23,IF(AND('Encodage réponses Es'!$BV21="!",'Encodage réponses Es'!BP21=""),"!",IF('Encodage réponses Es'!BP21="","",'Encodage réponses Es'!BP21)))</f>
        <v/>
      </c>
      <c r="BY23" s="208" t="str">
        <f>IF(OR($F23="a",$F23="A"),$F23,IF(AND('Encodage réponses Es'!$BV21="!",'Encodage réponses Es'!BT21=""),"!",IF('Encodage réponses Es'!BT21="","",'Encodage réponses Es'!BT21)))</f>
        <v/>
      </c>
      <c r="BZ23" s="212" t="str">
        <f>IF(OR($F23="a",$F23="A"),$F23,IF(AND('Encodage réponses Es'!$BV21="!",'Encodage réponses Es'!BU21=""),"!",IF('Encodage réponses Es'!BU21="","",'Encodage réponses Es'!BU21)))</f>
        <v/>
      </c>
      <c r="CA23" s="132" t="str">
        <f t="shared" si="18"/>
        <v/>
      </c>
      <c r="CB23" s="103" t="str">
        <f t="shared" si="19"/>
        <v/>
      </c>
      <c r="CC23" s="138" t="str">
        <f>IF(OR($F23="a",$F23="A"),$F23,IF(AND('Encodage réponses Es'!$BV21="!",'Encodage réponses Es'!S21=""),"!",IF('Encodage réponses Es'!S21="","",'Encodage réponses Es'!S21)))</f>
        <v/>
      </c>
      <c r="CD23" s="108" t="str">
        <f>IF(OR($F23="a",$F23="A"),$F23,IF(AND('Encodage réponses Es'!$BV21="!",'Encodage réponses Es'!T21=""),"!",IF('Encodage réponses Es'!T21="","",'Encodage réponses Es'!T21)))</f>
        <v/>
      </c>
      <c r="CE23" s="108" t="str">
        <f>IF(OR($F23="a",$F23="A"),$F23,IF(AND('Encodage réponses Es'!$BV21="!",'Encodage réponses Es'!AL21=""),"!",IF('Encodage réponses Es'!AL21="","",'Encodage réponses Es'!AL21)))</f>
        <v/>
      </c>
      <c r="CF23" s="302" t="str">
        <f>IF(OR($F23="a",$F23="A"),$F23,IF(AND('Encodage réponses Es'!$BV21="!",'Encodage réponses Es'!AM21=""),"!",IF('Encodage réponses Es'!AM21="","",'Encodage réponses Es'!AM21)))</f>
        <v/>
      </c>
      <c r="CG23" s="339" t="str">
        <f t="shared" si="20"/>
        <v/>
      </c>
      <c r="CH23" s="103" t="str">
        <f t="shared" si="21"/>
        <v/>
      </c>
      <c r="CI23" s="108" t="str">
        <f>IF(OR($F23="a",$F23="A"),$F23,IF(AND('Encodage réponses Es'!$BV21="!",'Encodage réponses Es'!AQ21=""),"!",IF('Encodage réponses Es'!AQ21="","",'Encodage réponses Es'!AQ21)))</f>
        <v/>
      </c>
      <c r="CJ23" s="108" t="str">
        <f>IF(OR($F23="a",$F23="A"),$F23,IF(AND('Encodage réponses Es'!$BV21="!",'Encodage réponses Es'!AR21=""),"!",IF('Encodage réponses Es'!AR21="","",'Encodage réponses Es'!AR21)))</f>
        <v/>
      </c>
      <c r="CK23" s="108" t="str">
        <f>IF(OR($F23="a",$F23="A"),$F23,IF(AND('Encodage réponses Es'!$BV21="!",'Encodage réponses Es'!AS21=""),"!",IF('Encodage réponses Es'!AS21="","",'Encodage réponses Es'!AS21)))</f>
        <v/>
      </c>
      <c r="CL23" s="108" t="str">
        <f>IF(OR($F23="a",$F23="A"),$F23,IF(AND('Encodage réponses Es'!$BV21="!",'Encodage réponses Es'!BL21=""),"!",IF('Encodage réponses Es'!BL21="","",'Encodage réponses Es'!BL21)))</f>
        <v/>
      </c>
      <c r="CM23" s="108" t="str">
        <f>IF(OR($F23="a",$F23="A"),$F23,IF(AND('Encodage réponses Es'!$BV21="!",'Encodage réponses Es'!BM21=""),"!",IF('Encodage réponses Es'!BM21="","",'Encodage réponses Es'!BM21)))</f>
        <v/>
      </c>
      <c r="CN23" s="138" t="str">
        <f>IF(OR($F23="a",$F23="A"),$F23,IF(AND('Encodage réponses Es'!$BV21="!",'Encodage réponses Es'!BN21=""),"!",IF('Encodage réponses Es'!BN21="","",'Encodage réponses Es'!BN21)))</f>
        <v/>
      </c>
      <c r="CO23" s="108" t="str">
        <f>IF(OR($F23="a",$F23="A"),$F23,IF(AND('Encodage réponses Es'!$BV21="!",'Encodage réponses Es'!BQ21=""),"!",IF('Encodage réponses Es'!BQ21="","",'Encodage réponses Es'!BQ21)))</f>
        <v/>
      </c>
      <c r="CP23" s="108" t="str">
        <f>IF(OR($F23="a",$F23="A"),$F23,IF(AND('Encodage réponses Es'!$BV21="!",'Encodage réponses Es'!BR21=""),"!",IF('Encodage réponses Es'!BR21="","",'Encodage réponses Es'!BR21)))</f>
        <v/>
      </c>
      <c r="CQ23" s="302" t="str">
        <f>IF(OR($F23="a",$F23="A"),$F23,IF(AND('Encodage réponses Es'!$BV21="!",'Encodage réponses Es'!BS21=""),"!",IF('Encodage réponses Es'!BS21="","",'Encodage réponses Es'!BS21)))</f>
        <v/>
      </c>
      <c r="CR23" s="132" t="str">
        <f t="shared" si="22"/>
        <v/>
      </c>
      <c r="CS23" s="103" t="str">
        <f t="shared" si="23"/>
        <v/>
      </c>
    </row>
    <row r="24" spans="1:97" ht="11.25" customHeight="1" x14ac:dyDescent="0.2">
      <c r="A24" s="556"/>
      <c r="B24" s="557"/>
      <c r="C24" s="18">
        <v>20</v>
      </c>
      <c r="D24" s="399" t="str">
        <f>IF('Encodage réponses Es'!F22=0,"",'Encodage réponses Es'!F22)</f>
        <v/>
      </c>
      <c r="E24" s="400" t="str">
        <f>IF('Encodage réponses Es'!G22="","",'Encodage réponses Es'!G22)</f>
        <v/>
      </c>
      <c r="F24" s="398" t="str">
        <f>IF('Encodage réponses Es'!K22="","",'Encodage réponses Es'!K22)</f>
        <v/>
      </c>
      <c r="G24" s="66"/>
      <c r="H24" s="132" t="str">
        <f t="shared" si="0"/>
        <v/>
      </c>
      <c r="I24" s="103" t="str">
        <f t="shared" si="1"/>
        <v/>
      </c>
      <c r="J24" s="134"/>
      <c r="K24" s="132" t="str">
        <f t="shared" si="2"/>
        <v/>
      </c>
      <c r="L24" s="103" t="str">
        <f t="shared" si="3"/>
        <v/>
      </c>
      <c r="M24" s="134"/>
      <c r="N24" s="132" t="str">
        <f t="shared" si="4"/>
        <v/>
      </c>
      <c r="O24" s="103" t="str">
        <f t="shared" si="5"/>
        <v/>
      </c>
      <c r="P24" s="134"/>
      <c r="Q24" s="132" t="str">
        <f t="shared" si="6"/>
        <v/>
      </c>
      <c r="R24" s="103" t="str">
        <f t="shared" si="7"/>
        <v/>
      </c>
      <c r="S24" s="132" t="str">
        <f t="shared" si="8"/>
        <v/>
      </c>
      <c r="T24" s="103" t="str">
        <f t="shared" si="9"/>
        <v/>
      </c>
      <c r="U24" s="132" t="str">
        <f t="shared" si="10"/>
        <v/>
      </c>
      <c r="V24" s="103" t="str">
        <f t="shared" si="11"/>
        <v/>
      </c>
      <c r="W24" s="135"/>
      <c r="X24" s="204" t="str">
        <f>IF(OR($F24="a",$F24="A"),$F24,IF(AND('Encodage réponses Es'!$BV22="!",'Encodage réponses Es'!L22=""),"!",IF('Encodage réponses Es'!L22="","",'Encodage réponses Es'!L22)))</f>
        <v/>
      </c>
      <c r="Y24" s="139" t="str">
        <f>IF(OR($F24="a",$F24="A"),$F24,IF(AND('Encodage réponses Es'!$BV22="!",'Encodage réponses Es'!M22=""),"!",IF('Encodage réponses Es'!M22="","",'Encodage réponses Es'!M22)))</f>
        <v/>
      </c>
      <c r="Z24" s="283" t="str">
        <f>IF(OR($F24="a",$F24="A"),$F24,IF(AND('Encodage réponses Es'!$BV22="!",'Encodage réponses Es'!N22=""),"!",IF('Encodage réponses Es'!N22="","",'Encodage réponses Es'!N22)))</f>
        <v/>
      </c>
      <c r="AA24" s="139" t="str">
        <f>IF(OR($F24="a",$F24="A"),$F24,IF(AND('Encodage réponses Es'!$BV22="!",'Encodage réponses Es'!O22=""),"!",IF('Encodage réponses Es'!O22="","",'Encodage réponses Es'!O22)))</f>
        <v/>
      </c>
      <c r="AB24" s="283" t="str">
        <f>IF(OR($F24="a",$F24="A"),$F24,IF(AND('Encodage réponses Es'!$BV22="!",'Encodage réponses Es'!P22=""),"!",IF('Encodage réponses Es'!P22="","",'Encodage réponses Es'!P22)))</f>
        <v/>
      </c>
      <c r="AC24" s="288" t="str">
        <f>IF(OR($F24="a",$F24="A"),$F24,IF(AND('Encodage réponses Es'!$BV22="!",'Encodage réponses Es'!AA22=""),"!",IF('Encodage réponses Es'!AA22="","",'Encodage réponses Es'!AA22)))</f>
        <v/>
      </c>
      <c r="AD24" s="132" t="str">
        <f t="shared" si="12"/>
        <v/>
      </c>
      <c r="AE24" s="103" t="str">
        <f t="shared" si="13"/>
        <v/>
      </c>
      <c r="AF24" s="204" t="str">
        <f>IF(OR($F24="a",$F24="A"),$F24,IF(AND('Encodage réponses Es'!$BV22="!",'Encodage réponses Es'!AU22=""),"!",IF('Encodage réponses Es'!AU22="","",'Encodage réponses Es'!AU22)))</f>
        <v/>
      </c>
      <c r="AG24" s="139" t="str">
        <f>IF(OR($F24="a",$F24="A"),$F24,IF(AND('Encodage réponses Es'!$BV22="!",'Encodage réponses Es'!AV22=""),"!",IF('Encodage réponses Es'!AV22="","",'Encodage réponses Es'!AV22)))</f>
        <v/>
      </c>
      <c r="AH24" s="283" t="str">
        <f>IF(OR($F24="a",$F24="A"),$F24,IF(AND('Encodage réponses Es'!$BV22="!",'Encodage réponses Es'!AW22=""),"!",IF('Encodage réponses Es'!AW22="","",'Encodage réponses Es'!AW22)))</f>
        <v/>
      </c>
      <c r="AI24" s="139" t="str">
        <f>IF(OR($F24="a",$F24="A"),$F24,IF(AND('Encodage réponses Es'!$BV22="!",'Encodage réponses Es'!AX22=""),"!",IF('Encodage réponses Es'!AX22="","",'Encodage réponses Es'!AX22)))</f>
        <v/>
      </c>
      <c r="AJ24" s="283" t="str">
        <f>IF(OR($F24="a",$F24="A"),$F24,IF(AND('Encodage réponses Es'!$BV22="!",'Encodage réponses Es'!AY22=""),"!",IF('Encodage réponses Es'!AY22="","",'Encodage réponses Es'!AY22)))</f>
        <v/>
      </c>
      <c r="AK24" s="139" t="str">
        <f>IF(OR($F24="a",$F24="A"),$F24,IF(AND('Encodage réponses Es'!$BV22="!",'Encodage réponses Es'!AZ22=""),"!",IF('Encodage réponses Es'!AZ22="","",'Encodage réponses Es'!AZ22)))</f>
        <v/>
      </c>
      <c r="AL24" s="283" t="str">
        <f>IF(OR($F24="a",$F24="A"),$F24,IF(AND('Encodage réponses Es'!$BV22="!",'Encodage réponses Es'!BA22=""),"!",IF('Encodage réponses Es'!BA22="","",'Encodage réponses Es'!BA22)))</f>
        <v/>
      </c>
      <c r="AM24" s="139" t="str">
        <f>IF(OR($F24="a",$F24="A"),$F24,IF(AND('Encodage réponses Es'!$BV22="!",'Encodage réponses Es'!BC22=""),"!",IF('Encodage réponses Es'!BC22="","",'Encodage réponses Es'!BC22)))</f>
        <v/>
      </c>
      <c r="AN24" s="283" t="str">
        <f>IF(OR($F24="a",$F24="A"),$F24,IF(AND('Encodage réponses Es'!$BV22="!",'Encodage réponses Es'!BD22=""),"!",IF('Encodage réponses Es'!BD22="","",'Encodage réponses Es'!BD22)))</f>
        <v/>
      </c>
      <c r="AO24" s="139" t="str">
        <f>IF(OR($F24="a",$F24="A"),$F24,IF(AND('Encodage réponses Es'!$BV22="!",'Encodage réponses Es'!BE22=""),"!",IF('Encodage réponses Es'!BE22="","",'Encodage réponses Es'!BE22)))</f>
        <v/>
      </c>
      <c r="AP24" s="283" t="str">
        <f>IF(OR($F24="a",$F24="A"),$F24,IF(AND('Encodage réponses Es'!$BV22="!",'Encodage réponses Es'!BF22=""),"!",IF('Encodage réponses Es'!BF22="","",'Encodage réponses Es'!BF22)))</f>
        <v/>
      </c>
      <c r="AQ24" s="139" t="str">
        <f>IF(OR($F24="a",$F24="A"),$F24,IF(AND('Encodage réponses Es'!$BV22="!",'Encodage réponses Es'!BG22=""),"!",IF('Encodage réponses Es'!BG22="","",'Encodage réponses Es'!BG22)))</f>
        <v/>
      </c>
      <c r="AR24" s="283" t="str">
        <f>IF(OR($F24="a",$F24="A"),$F24,IF(AND('Encodage réponses Es'!$BV22="!",'Encodage réponses Es'!BJ22=""),"!",IF('Encodage réponses Es'!BJ22="","",'Encodage réponses Es'!BJ22)))</f>
        <v/>
      </c>
      <c r="AS24" s="288" t="str">
        <f>IF(OR($F24="a",$F24="A"),$F24,IF(AND('Encodage réponses Es'!$BV22="!",'Encodage réponses Es'!BK22=""),"!",IF('Encodage réponses Es'!BK22="","",'Encodage réponses Es'!BK22)))</f>
        <v/>
      </c>
      <c r="AT24" s="132" t="str">
        <f t="shared" si="14"/>
        <v/>
      </c>
      <c r="AU24" s="103" t="str">
        <f t="shared" si="15"/>
        <v/>
      </c>
      <c r="AV24" s="210" t="str">
        <f>IF(OR(F24="a",F24="A"),F24,IF(AND('Encodage réponses Es'!$BV22="!",'Encodage réponses Es'!Q22=""),"!",IF('Encodage réponses Es'!Q22="","",'Encodage réponses Es'!Q22)))</f>
        <v/>
      </c>
      <c r="AW24" s="207" t="str">
        <f>IF(OR(G24="a",G24="A"),G24,IF(AND('Encodage réponses Es'!$BV22="!",'Encodage réponses Es'!R22=""),"!",IF('Encodage réponses Es'!R22="","",'Encodage réponses Es'!R22)))</f>
        <v/>
      </c>
      <c r="AX24" s="143" t="str">
        <f>IF(OR($F24="a",$F24="A"),$F24,IF(AND('Encodage réponses Es'!$BV22="!",'Encodage réponses Es'!U22=""),"!",IF('Encodage réponses Es'!U22="","",'Encodage réponses Es'!U22)))</f>
        <v/>
      </c>
      <c r="AY24" s="143" t="str">
        <f>IF(OR($F24="a",$F24="A"),$F24,IF(AND('Encodage réponses Es'!$BV22="!",'Encodage réponses Es'!V22=""),"!",IF('Encodage réponses Es'!V22="","",'Encodage réponses Es'!V22)))</f>
        <v/>
      </c>
      <c r="AZ24" s="143" t="str">
        <f>IF(OR($F24="a",$F24="A"),$F24,IF(AND('Encodage réponses Es'!$BV22="!",'Encodage réponses Es'!W22=""),"!",IF('Encodage réponses Es'!W22="","",'Encodage réponses Es'!W22)))</f>
        <v/>
      </c>
      <c r="BA24" s="143" t="str">
        <f>IF(OR($F24="a",$F24="A"),$F24,IF(AND('Encodage réponses Es'!$BV22="!",'Encodage réponses Es'!X22=""),"!",IF('Encodage réponses Es'!X22="","",'Encodage réponses Es'!X22)))</f>
        <v/>
      </c>
      <c r="BB24" s="143" t="str">
        <f>IF(OR($F24="a",$F24="A"),$F24,IF(AND('Encodage réponses Es'!$BV22="!",'Encodage réponses Es'!Y22=""),"!",IF('Encodage réponses Es'!Y22="","",'Encodage réponses Es'!Y22)))</f>
        <v/>
      </c>
      <c r="BC24" s="143" t="str">
        <f>IF(OR($F24="a",$F24="A"),$F24,IF(AND('Encodage réponses Es'!$BV22="!",'Encodage réponses Es'!Z22=""),"!",IF('Encodage réponses Es'!Z22="","",'Encodage réponses Es'!Z22)))</f>
        <v/>
      </c>
      <c r="BD24" s="143" t="str">
        <f>IF(OR($F24="a",$F24="A"),$F24,IF(AND('Encodage réponses Es'!$BV22="!",'Encodage réponses Es'!AB22=""),"!",IF('Encodage réponses Es'!AB22="","",'Encodage réponses Es'!AB22)))</f>
        <v/>
      </c>
      <c r="BE24" s="143" t="str">
        <f>IF(OR($F24="a",$F24="A"),$F24,IF(AND('Encodage réponses Es'!$BV22="!",'Encodage réponses Es'!AC22=""),"!",IF('Encodage réponses Es'!AC22="","",'Encodage réponses Es'!AC22)))</f>
        <v/>
      </c>
      <c r="BF24" s="143" t="str">
        <f>IF(OR($F24="a",$F24="A"),$F24,IF(AND('Encodage réponses Es'!$BV22="!",'Encodage réponses Es'!AD22=""),"!",IF('Encodage réponses Es'!AD22="","",'Encodage réponses Es'!AD22)))</f>
        <v/>
      </c>
      <c r="BG24" s="143" t="str">
        <f>IF(OR($F24="a",$F24="A"),$F24,IF(AND('Encodage réponses Es'!$BV22="!",'Encodage réponses Es'!AE22=""),"!",IF('Encodage réponses Es'!AE22="","",'Encodage réponses Es'!AE22)))</f>
        <v/>
      </c>
      <c r="BH24" s="143" t="str">
        <f>IF(OR($F24="a",$F24="A"),$F24,IF(AND('Encodage réponses Es'!$BV22="!",'Encodage réponses Es'!AF22=""),"!",IF('Encodage réponses Es'!AF22="","",'Encodage réponses Es'!AF22)))</f>
        <v/>
      </c>
      <c r="BI24" s="143" t="str">
        <f>IF(OR($F24="a",$F24="A"),$F24,IF(AND('Encodage réponses Es'!$BV22="!",'Encodage réponses Es'!AG22=""),"!",IF('Encodage réponses Es'!AG22="","",'Encodage réponses Es'!AG22)))</f>
        <v/>
      </c>
      <c r="BJ24" s="143" t="str">
        <f>IF(OR($F24="a",$F24="A"),$F24,IF(AND('Encodage réponses Es'!$BV22="!",'Encodage réponses Es'!AH22=""),"!",IF('Encodage réponses Es'!AH22="","",'Encodage réponses Es'!AH22)))</f>
        <v/>
      </c>
      <c r="BK24" s="143" t="str">
        <f>IF(OR($F24="a",$F24="A"),$F24,IF(AND('Encodage réponses Es'!$BV22="!",'Encodage réponses Es'!AI22=""),"!",IF('Encodage réponses Es'!AI22="","",'Encodage réponses Es'!AI22)))</f>
        <v/>
      </c>
      <c r="BL24" s="143" t="str">
        <f>IF(OR($F24="a",$F24="A"),$F24,IF(AND('Encodage réponses Es'!$BV22="!",'Encodage réponses Es'!AJ22=""),"!",IF('Encodage réponses Es'!AJ22="","",'Encodage réponses Es'!AJ22)))</f>
        <v/>
      </c>
      <c r="BM24" s="143" t="str">
        <f>IF(OR($F24="a",$F24="A"),$F24,IF(AND('Encodage réponses Es'!$BV22="!",'Encodage réponses Es'!AK22=""),"!",IF('Encodage réponses Es'!AK22="","",'Encodage réponses Es'!AK22)))</f>
        <v/>
      </c>
      <c r="BN24" s="143" t="str">
        <f>IF(OR($F24="a",$F24="A"),$F24,IF(AND('Encodage réponses Es'!$BV22="!",'Encodage réponses Es'!AN22=""),"!",IF('Encodage réponses Es'!AN22="","",'Encodage réponses Es'!AN22)))</f>
        <v/>
      </c>
      <c r="BO24" s="143" t="str">
        <f>IF(OR($F24="a",$F24="A"),$F24,IF(AND('Encodage réponses Es'!$BV22="!",'Encodage réponses Es'!AO22=""),"!",IF('Encodage réponses Es'!AO22="","",'Encodage réponses Es'!AO22)))</f>
        <v/>
      </c>
      <c r="BP24" s="339" t="str">
        <f>IF(OR($F24="a",$F24="A"),$F24,IF(AND('Encodage réponses Es'!$BV22="!",'Encodage réponses Es'!AP22=""),"!",IF('Encodage réponses Es'!AP22="","",'Encodage réponses Es'!AP22)))</f>
        <v/>
      </c>
      <c r="BQ24" s="132" t="str">
        <f t="shared" si="16"/>
        <v/>
      </c>
      <c r="BR24" s="103" t="str">
        <f t="shared" si="17"/>
        <v/>
      </c>
      <c r="BS24" s="207" t="str">
        <f>IF(OR($F24="a",$F24="A"),$F24,IF(AND('Encodage réponses Es'!$BV22="!",'Encodage réponses Es'!AT22=""),"!",IF('Encodage réponses Es'!AT22="","",'Encodage réponses Es'!AT22)))</f>
        <v/>
      </c>
      <c r="BT24" s="208" t="str">
        <f>IF(OR($F24="a",$F24="A"),$F24,IF(AND('Encodage réponses Es'!$BV22="!",'Encodage réponses Es'!BB22=""),"!",IF('Encodage réponses Es'!BB22="","",'Encodage réponses Es'!BB22)))</f>
        <v/>
      </c>
      <c r="BU24" s="208" t="str">
        <f>IF(OR($F24="a",$F24="A"),$F24,IF(AND('Encodage réponses Es'!$BV22="!",'Encodage réponses Es'!BH22=""),"!",IF('Encodage réponses Es'!BH22="","",'Encodage réponses Es'!BH22)))</f>
        <v/>
      </c>
      <c r="BV24" s="208" t="str">
        <f>IF(OR($F24="a",$F24="A"),$F24,IF(AND('Encodage réponses Es'!$BV22="!",'Encodage réponses Es'!BI22=""),"!",IF('Encodage réponses Es'!BI22="","",'Encodage réponses Es'!BI22)))</f>
        <v/>
      </c>
      <c r="BW24" s="207" t="str">
        <f>IF(OR($F24="a",$F24="A"),$F24,IF(AND('Encodage réponses Es'!$BV22="!",'Encodage réponses Es'!BO22=""),"!",IF('Encodage réponses Es'!BO22="","",'Encodage réponses Es'!BO22)))</f>
        <v/>
      </c>
      <c r="BX24" s="208" t="str">
        <f>IF(OR($F24="a",$F24="A"),$F24,IF(AND('Encodage réponses Es'!$BV22="!",'Encodage réponses Es'!BP22=""),"!",IF('Encodage réponses Es'!BP22="","",'Encodage réponses Es'!BP22)))</f>
        <v/>
      </c>
      <c r="BY24" s="208" t="str">
        <f>IF(OR($F24="a",$F24="A"),$F24,IF(AND('Encodage réponses Es'!$BV22="!",'Encodage réponses Es'!BT22=""),"!",IF('Encodage réponses Es'!BT22="","",'Encodage réponses Es'!BT22)))</f>
        <v/>
      </c>
      <c r="BZ24" s="212" t="str">
        <f>IF(OR($F24="a",$F24="A"),$F24,IF(AND('Encodage réponses Es'!$BV22="!",'Encodage réponses Es'!BU22=""),"!",IF('Encodage réponses Es'!BU22="","",'Encodage réponses Es'!BU22)))</f>
        <v/>
      </c>
      <c r="CA24" s="132" t="str">
        <f t="shared" si="18"/>
        <v/>
      </c>
      <c r="CB24" s="103" t="str">
        <f t="shared" si="19"/>
        <v/>
      </c>
      <c r="CC24" s="138" t="str">
        <f>IF(OR($F24="a",$F24="A"),$F24,IF(AND('Encodage réponses Es'!$BV22="!",'Encodage réponses Es'!S22=""),"!",IF('Encodage réponses Es'!S22="","",'Encodage réponses Es'!S22)))</f>
        <v/>
      </c>
      <c r="CD24" s="108" t="str">
        <f>IF(OR($F24="a",$F24="A"),$F24,IF(AND('Encodage réponses Es'!$BV22="!",'Encodage réponses Es'!T22=""),"!",IF('Encodage réponses Es'!T22="","",'Encodage réponses Es'!T22)))</f>
        <v/>
      </c>
      <c r="CE24" s="108" t="str">
        <f>IF(OR($F24="a",$F24="A"),$F24,IF(AND('Encodage réponses Es'!$BV22="!",'Encodage réponses Es'!AL22=""),"!",IF('Encodage réponses Es'!AL22="","",'Encodage réponses Es'!AL22)))</f>
        <v/>
      </c>
      <c r="CF24" s="302" t="str">
        <f>IF(OR($F24="a",$F24="A"),$F24,IF(AND('Encodage réponses Es'!$BV22="!",'Encodage réponses Es'!AM22=""),"!",IF('Encodage réponses Es'!AM22="","",'Encodage réponses Es'!AM22)))</f>
        <v/>
      </c>
      <c r="CG24" s="339" t="str">
        <f t="shared" si="20"/>
        <v/>
      </c>
      <c r="CH24" s="103" t="str">
        <f t="shared" si="21"/>
        <v/>
      </c>
      <c r="CI24" s="108" t="str">
        <f>IF(OR($F24="a",$F24="A"),$F24,IF(AND('Encodage réponses Es'!$BV22="!",'Encodage réponses Es'!AQ22=""),"!",IF('Encodage réponses Es'!AQ22="","",'Encodage réponses Es'!AQ22)))</f>
        <v/>
      </c>
      <c r="CJ24" s="108" t="str">
        <f>IF(OR($F24="a",$F24="A"),$F24,IF(AND('Encodage réponses Es'!$BV22="!",'Encodage réponses Es'!AR22=""),"!",IF('Encodage réponses Es'!AR22="","",'Encodage réponses Es'!AR22)))</f>
        <v/>
      </c>
      <c r="CK24" s="108" t="str">
        <f>IF(OR($F24="a",$F24="A"),$F24,IF(AND('Encodage réponses Es'!$BV22="!",'Encodage réponses Es'!AS22=""),"!",IF('Encodage réponses Es'!AS22="","",'Encodage réponses Es'!AS22)))</f>
        <v/>
      </c>
      <c r="CL24" s="108" t="str">
        <f>IF(OR($F24="a",$F24="A"),$F24,IF(AND('Encodage réponses Es'!$BV22="!",'Encodage réponses Es'!BL22=""),"!",IF('Encodage réponses Es'!BL22="","",'Encodage réponses Es'!BL22)))</f>
        <v/>
      </c>
      <c r="CM24" s="108" t="str">
        <f>IF(OR($F24="a",$F24="A"),$F24,IF(AND('Encodage réponses Es'!$BV22="!",'Encodage réponses Es'!BM22=""),"!",IF('Encodage réponses Es'!BM22="","",'Encodage réponses Es'!BM22)))</f>
        <v/>
      </c>
      <c r="CN24" s="138" t="str">
        <f>IF(OR($F24="a",$F24="A"),$F24,IF(AND('Encodage réponses Es'!$BV22="!",'Encodage réponses Es'!BN22=""),"!",IF('Encodage réponses Es'!BN22="","",'Encodage réponses Es'!BN22)))</f>
        <v/>
      </c>
      <c r="CO24" s="108" t="str">
        <f>IF(OR($F24="a",$F24="A"),$F24,IF(AND('Encodage réponses Es'!$BV22="!",'Encodage réponses Es'!BQ22=""),"!",IF('Encodage réponses Es'!BQ22="","",'Encodage réponses Es'!BQ22)))</f>
        <v/>
      </c>
      <c r="CP24" s="108" t="str">
        <f>IF(OR($F24="a",$F24="A"),$F24,IF(AND('Encodage réponses Es'!$BV22="!",'Encodage réponses Es'!BR22=""),"!",IF('Encodage réponses Es'!BR22="","",'Encodage réponses Es'!BR22)))</f>
        <v/>
      </c>
      <c r="CQ24" s="302" t="str">
        <f>IF(OR($F24="a",$F24="A"),$F24,IF(AND('Encodage réponses Es'!$BV22="!",'Encodage réponses Es'!BS22=""),"!",IF('Encodage réponses Es'!BS22="","",'Encodage réponses Es'!BS22)))</f>
        <v/>
      </c>
      <c r="CR24" s="132" t="str">
        <f t="shared" si="22"/>
        <v/>
      </c>
      <c r="CS24" s="103" t="str">
        <f t="shared" si="23"/>
        <v/>
      </c>
    </row>
    <row r="25" spans="1:97" ht="11.25" customHeight="1" x14ac:dyDescent="0.2">
      <c r="A25" s="556"/>
      <c r="B25" s="557"/>
      <c r="C25" s="18">
        <v>21</v>
      </c>
      <c r="D25" s="399" t="str">
        <f>IF('Encodage réponses Es'!F23=0,"",'Encodage réponses Es'!F23)</f>
        <v/>
      </c>
      <c r="E25" s="400" t="str">
        <f>IF('Encodage réponses Es'!G23="","",'Encodage réponses Es'!G23)</f>
        <v/>
      </c>
      <c r="F25" s="398" t="str">
        <f>IF('Encodage réponses Es'!K23="","",'Encodage réponses Es'!K23)</f>
        <v/>
      </c>
      <c r="G25" s="66"/>
      <c r="H25" s="132" t="str">
        <f t="shared" si="0"/>
        <v/>
      </c>
      <c r="I25" s="103" t="str">
        <f t="shared" si="1"/>
        <v/>
      </c>
      <c r="J25" s="134"/>
      <c r="K25" s="132" t="str">
        <f t="shared" si="2"/>
        <v/>
      </c>
      <c r="L25" s="103" t="str">
        <f t="shared" si="3"/>
        <v/>
      </c>
      <c r="M25" s="134"/>
      <c r="N25" s="132" t="str">
        <f t="shared" si="4"/>
        <v/>
      </c>
      <c r="O25" s="103" t="str">
        <f t="shared" si="5"/>
        <v/>
      </c>
      <c r="P25" s="134"/>
      <c r="Q25" s="132" t="str">
        <f t="shared" si="6"/>
        <v/>
      </c>
      <c r="R25" s="103" t="str">
        <f t="shared" si="7"/>
        <v/>
      </c>
      <c r="S25" s="132" t="str">
        <f t="shared" si="8"/>
        <v/>
      </c>
      <c r="T25" s="103" t="str">
        <f t="shared" si="9"/>
        <v/>
      </c>
      <c r="U25" s="132" t="str">
        <f t="shared" si="10"/>
        <v/>
      </c>
      <c r="V25" s="103" t="str">
        <f t="shared" si="11"/>
        <v/>
      </c>
      <c r="W25" s="135"/>
      <c r="X25" s="203" t="str">
        <f>IF(OR($F25="a",$F25="A"),$F25,IF(AND('Encodage réponses Es'!$BV23="!",'Encodage réponses Es'!L23=""),"!",IF('Encodage réponses Es'!L23="","",'Encodage réponses Es'!L23)))</f>
        <v/>
      </c>
      <c r="Y25" s="139" t="str">
        <f>IF(OR($F25="a",$F25="A"),$F25,IF(AND('Encodage réponses Es'!$BV23="!",'Encodage réponses Es'!M23=""),"!",IF('Encodage réponses Es'!M23="","",'Encodage réponses Es'!M23)))</f>
        <v/>
      </c>
      <c r="Z25" s="185" t="str">
        <f>IF(OR($F25="a",$F25="A"),$F25,IF(AND('Encodage réponses Es'!$BV23="!",'Encodage réponses Es'!N23=""),"!",IF('Encodage réponses Es'!N23="","",'Encodage réponses Es'!N23)))</f>
        <v/>
      </c>
      <c r="AA25" s="139" t="str">
        <f>IF(OR($F25="a",$F25="A"),$F25,IF(AND('Encodage réponses Es'!$BV23="!",'Encodage réponses Es'!O23=""),"!",IF('Encodage réponses Es'!O23="","",'Encodage réponses Es'!O23)))</f>
        <v/>
      </c>
      <c r="AB25" s="185" t="str">
        <f>IF(OR($F25="a",$F25="A"),$F25,IF(AND('Encodage réponses Es'!$BV23="!",'Encodage réponses Es'!P23=""),"!",IF('Encodage réponses Es'!P23="","",'Encodage réponses Es'!P23)))</f>
        <v/>
      </c>
      <c r="AC25" s="288" t="str">
        <f>IF(OR($F25="a",$F25="A"),$F25,IF(AND('Encodage réponses Es'!$BV23="!",'Encodage réponses Es'!AA23=""),"!",IF('Encodage réponses Es'!AA23="","",'Encodage réponses Es'!AA23)))</f>
        <v/>
      </c>
      <c r="AD25" s="132" t="str">
        <f t="shared" si="12"/>
        <v/>
      </c>
      <c r="AE25" s="103" t="str">
        <f t="shared" si="13"/>
        <v/>
      </c>
      <c r="AF25" s="203" t="str">
        <f>IF(OR($F25="a",$F25="A"),$F25,IF(AND('Encodage réponses Es'!$BV23="!",'Encodage réponses Es'!AU23=""),"!",IF('Encodage réponses Es'!AU23="","",'Encodage réponses Es'!AU23)))</f>
        <v/>
      </c>
      <c r="AG25" s="139" t="str">
        <f>IF(OR($F25="a",$F25="A"),$F25,IF(AND('Encodage réponses Es'!$BV23="!",'Encodage réponses Es'!AV23=""),"!",IF('Encodage réponses Es'!AV23="","",'Encodage réponses Es'!AV23)))</f>
        <v/>
      </c>
      <c r="AH25" s="185" t="str">
        <f>IF(OR($F25="a",$F25="A"),$F25,IF(AND('Encodage réponses Es'!$BV23="!",'Encodage réponses Es'!AW23=""),"!",IF('Encodage réponses Es'!AW23="","",'Encodage réponses Es'!AW23)))</f>
        <v/>
      </c>
      <c r="AI25" s="139" t="str">
        <f>IF(OR($F25="a",$F25="A"),$F25,IF(AND('Encodage réponses Es'!$BV23="!",'Encodage réponses Es'!AX23=""),"!",IF('Encodage réponses Es'!AX23="","",'Encodage réponses Es'!AX23)))</f>
        <v/>
      </c>
      <c r="AJ25" s="185" t="str">
        <f>IF(OR($F25="a",$F25="A"),$F25,IF(AND('Encodage réponses Es'!$BV23="!",'Encodage réponses Es'!AY23=""),"!",IF('Encodage réponses Es'!AY23="","",'Encodage réponses Es'!AY23)))</f>
        <v/>
      </c>
      <c r="AK25" s="139" t="str">
        <f>IF(OR($F25="a",$F25="A"),$F25,IF(AND('Encodage réponses Es'!$BV23="!",'Encodage réponses Es'!AZ23=""),"!",IF('Encodage réponses Es'!AZ23="","",'Encodage réponses Es'!AZ23)))</f>
        <v/>
      </c>
      <c r="AL25" s="185" t="str">
        <f>IF(OR($F25="a",$F25="A"),$F25,IF(AND('Encodage réponses Es'!$BV23="!",'Encodage réponses Es'!BA23=""),"!",IF('Encodage réponses Es'!BA23="","",'Encodage réponses Es'!BA23)))</f>
        <v/>
      </c>
      <c r="AM25" s="139" t="str">
        <f>IF(OR($F25="a",$F25="A"),$F25,IF(AND('Encodage réponses Es'!$BV23="!",'Encodage réponses Es'!BC23=""),"!",IF('Encodage réponses Es'!BC23="","",'Encodage réponses Es'!BC23)))</f>
        <v/>
      </c>
      <c r="AN25" s="185" t="str">
        <f>IF(OR($F25="a",$F25="A"),$F25,IF(AND('Encodage réponses Es'!$BV23="!",'Encodage réponses Es'!BD23=""),"!",IF('Encodage réponses Es'!BD23="","",'Encodage réponses Es'!BD23)))</f>
        <v/>
      </c>
      <c r="AO25" s="139" t="str">
        <f>IF(OR($F25="a",$F25="A"),$F25,IF(AND('Encodage réponses Es'!$BV23="!",'Encodage réponses Es'!BE23=""),"!",IF('Encodage réponses Es'!BE23="","",'Encodage réponses Es'!BE23)))</f>
        <v/>
      </c>
      <c r="AP25" s="185" t="str">
        <f>IF(OR($F25="a",$F25="A"),$F25,IF(AND('Encodage réponses Es'!$BV23="!",'Encodage réponses Es'!BF23=""),"!",IF('Encodage réponses Es'!BF23="","",'Encodage réponses Es'!BF23)))</f>
        <v/>
      </c>
      <c r="AQ25" s="139" t="str">
        <f>IF(OR($F25="a",$F25="A"),$F25,IF(AND('Encodage réponses Es'!$BV23="!",'Encodage réponses Es'!BG23=""),"!",IF('Encodage réponses Es'!BG23="","",'Encodage réponses Es'!BG23)))</f>
        <v/>
      </c>
      <c r="AR25" s="185" t="str">
        <f>IF(OR($F25="a",$F25="A"),$F25,IF(AND('Encodage réponses Es'!$BV23="!",'Encodage réponses Es'!BJ23=""),"!",IF('Encodage réponses Es'!BJ23="","",'Encodage réponses Es'!BJ23)))</f>
        <v/>
      </c>
      <c r="AS25" s="288" t="str">
        <f>IF(OR($F25="a",$F25="A"),$F25,IF(AND('Encodage réponses Es'!$BV23="!",'Encodage réponses Es'!BK23=""),"!",IF('Encodage réponses Es'!BK23="","",'Encodage réponses Es'!BK23)))</f>
        <v/>
      </c>
      <c r="AT25" s="132" t="str">
        <f t="shared" si="14"/>
        <v/>
      </c>
      <c r="AU25" s="103" t="str">
        <f t="shared" si="15"/>
        <v/>
      </c>
      <c r="AV25" s="210" t="str">
        <f>IF(OR(F25="a",F25="A"),F25,IF(AND('Encodage réponses Es'!$BV23="!",'Encodage réponses Es'!Q23=""),"!",IF('Encodage réponses Es'!Q23="","",'Encodage réponses Es'!Q23)))</f>
        <v/>
      </c>
      <c r="AW25" s="207" t="str">
        <f>IF(OR(G25="a",G25="A"),G25,IF(AND('Encodage réponses Es'!$BV23="!",'Encodage réponses Es'!R23=""),"!",IF('Encodage réponses Es'!R23="","",'Encodage réponses Es'!R23)))</f>
        <v/>
      </c>
      <c r="AX25" s="143" t="str">
        <f>IF(OR($F25="a",$F25="A"),$F25,IF(AND('Encodage réponses Es'!$BV23="!",'Encodage réponses Es'!U23=""),"!",IF('Encodage réponses Es'!U23="","",'Encodage réponses Es'!U23)))</f>
        <v/>
      </c>
      <c r="AY25" s="143" t="str">
        <f>IF(OR($F25="a",$F25="A"),$F25,IF(AND('Encodage réponses Es'!$BV23="!",'Encodage réponses Es'!V23=""),"!",IF('Encodage réponses Es'!V23="","",'Encodage réponses Es'!V23)))</f>
        <v/>
      </c>
      <c r="AZ25" s="143" t="str">
        <f>IF(OR($F25="a",$F25="A"),$F25,IF(AND('Encodage réponses Es'!$BV23="!",'Encodage réponses Es'!W23=""),"!",IF('Encodage réponses Es'!W23="","",'Encodage réponses Es'!W23)))</f>
        <v/>
      </c>
      <c r="BA25" s="143" t="str">
        <f>IF(OR($F25="a",$F25="A"),$F25,IF(AND('Encodage réponses Es'!$BV23="!",'Encodage réponses Es'!X23=""),"!",IF('Encodage réponses Es'!X23="","",'Encodage réponses Es'!X23)))</f>
        <v/>
      </c>
      <c r="BB25" s="143" t="str">
        <f>IF(OR($F25="a",$F25="A"),$F25,IF(AND('Encodage réponses Es'!$BV23="!",'Encodage réponses Es'!Y23=""),"!",IF('Encodage réponses Es'!Y23="","",'Encodage réponses Es'!Y23)))</f>
        <v/>
      </c>
      <c r="BC25" s="143" t="str">
        <f>IF(OR($F25="a",$F25="A"),$F25,IF(AND('Encodage réponses Es'!$BV23="!",'Encodage réponses Es'!Z23=""),"!",IF('Encodage réponses Es'!Z23="","",'Encodage réponses Es'!Z23)))</f>
        <v/>
      </c>
      <c r="BD25" s="143" t="str">
        <f>IF(OR($F25="a",$F25="A"),$F25,IF(AND('Encodage réponses Es'!$BV23="!",'Encodage réponses Es'!AB23=""),"!",IF('Encodage réponses Es'!AB23="","",'Encodage réponses Es'!AB23)))</f>
        <v/>
      </c>
      <c r="BE25" s="143" t="str">
        <f>IF(OR($F25="a",$F25="A"),$F25,IF(AND('Encodage réponses Es'!$BV23="!",'Encodage réponses Es'!AC23=""),"!",IF('Encodage réponses Es'!AC23="","",'Encodage réponses Es'!AC23)))</f>
        <v/>
      </c>
      <c r="BF25" s="143" t="str">
        <f>IF(OR($F25="a",$F25="A"),$F25,IF(AND('Encodage réponses Es'!$BV23="!",'Encodage réponses Es'!AD23=""),"!",IF('Encodage réponses Es'!AD23="","",'Encodage réponses Es'!AD23)))</f>
        <v/>
      </c>
      <c r="BG25" s="143" t="str">
        <f>IF(OR($F25="a",$F25="A"),$F25,IF(AND('Encodage réponses Es'!$BV23="!",'Encodage réponses Es'!AE23=""),"!",IF('Encodage réponses Es'!AE23="","",'Encodage réponses Es'!AE23)))</f>
        <v/>
      </c>
      <c r="BH25" s="143" t="str">
        <f>IF(OR($F25="a",$F25="A"),$F25,IF(AND('Encodage réponses Es'!$BV23="!",'Encodage réponses Es'!AF23=""),"!",IF('Encodage réponses Es'!AF23="","",'Encodage réponses Es'!AF23)))</f>
        <v/>
      </c>
      <c r="BI25" s="143" t="str">
        <f>IF(OR($F25="a",$F25="A"),$F25,IF(AND('Encodage réponses Es'!$BV23="!",'Encodage réponses Es'!AG23=""),"!",IF('Encodage réponses Es'!AG23="","",'Encodage réponses Es'!AG23)))</f>
        <v/>
      </c>
      <c r="BJ25" s="143" t="str">
        <f>IF(OR($F25="a",$F25="A"),$F25,IF(AND('Encodage réponses Es'!$BV23="!",'Encodage réponses Es'!AH23=""),"!",IF('Encodage réponses Es'!AH23="","",'Encodage réponses Es'!AH23)))</f>
        <v/>
      </c>
      <c r="BK25" s="143" t="str">
        <f>IF(OR($F25="a",$F25="A"),$F25,IF(AND('Encodage réponses Es'!$BV23="!",'Encodage réponses Es'!AI23=""),"!",IF('Encodage réponses Es'!AI23="","",'Encodage réponses Es'!AI23)))</f>
        <v/>
      </c>
      <c r="BL25" s="143" t="str">
        <f>IF(OR($F25="a",$F25="A"),$F25,IF(AND('Encodage réponses Es'!$BV23="!",'Encodage réponses Es'!AJ23=""),"!",IF('Encodage réponses Es'!AJ23="","",'Encodage réponses Es'!AJ23)))</f>
        <v/>
      </c>
      <c r="BM25" s="143" t="str">
        <f>IF(OR($F25="a",$F25="A"),$F25,IF(AND('Encodage réponses Es'!$BV23="!",'Encodage réponses Es'!AK23=""),"!",IF('Encodage réponses Es'!AK23="","",'Encodage réponses Es'!AK23)))</f>
        <v/>
      </c>
      <c r="BN25" s="143" t="str">
        <f>IF(OR($F25="a",$F25="A"),$F25,IF(AND('Encodage réponses Es'!$BV23="!",'Encodage réponses Es'!AN23=""),"!",IF('Encodage réponses Es'!AN23="","",'Encodage réponses Es'!AN23)))</f>
        <v/>
      </c>
      <c r="BO25" s="143" t="str">
        <f>IF(OR($F25="a",$F25="A"),$F25,IF(AND('Encodage réponses Es'!$BV23="!",'Encodage réponses Es'!AO23=""),"!",IF('Encodage réponses Es'!AO23="","",'Encodage réponses Es'!AO23)))</f>
        <v/>
      </c>
      <c r="BP25" s="339" t="str">
        <f>IF(OR($F25="a",$F25="A"),$F25,IF(AND('Encodage réponses Es'!$BV23="!",'Encodage réponses Es'!AP23=""),"!",IF('Encodage réponses Es'!AP23="","",'Encodage réponses Es'!AP23)))</f>
        <v/>
      </c>
      <c r="BQ25" s="132" t="str">
        <f t="shared" si="16"/>
        <v/>
      </c>
      <c r="BR25" s="103" t="str">
        <f t="shared" si="17"/>
        <v/>
      </c>
      <c r="BS25" s="230" t="str">
        <f>IF(OR($F25="a",$F25="A"),$F25,IF(AND('Encodage réponses Es'!$BV23="!",'Encodage réponses Es'!AT23=""),"!",IF('Encodage réponses Es'!AT23="","",'Encodage réponses Es'!AT23)))</f>
        <v/>
      </c>
      <c r="BT25" s="213" t="str">
        <f>IF(OR($F25="a",$F25="A"),$F25,IF(AND('Encodage réponses Es'!$BV23="!",'Encodage réponses Es'!BB23=""),"!",IF('Encodage réponses Es'!BB23="","",'Encodage réponses Es'!BB23)))</f>
        <v/>
      </c>
      <c r="BU25" s="213" t="str">
        <f>IF(OR($F25="a",$F25="A"),$F25,IF(AND('Encodage réponses Es'!$BV23="!",'Encodage réponses Es'!BH23=""),"!",IF('Encodage réponses Es'!BH23="","",'Encodage réponses Es'!BH23)))</f>
        <v/>
      </c>
      <c r="BV25" s="299" t="str">
        <f>IF(OR($F25="a",$F25="A"),$F25,IF(AND('Encodage réponses Es'!$BV23="!",'Encodage réponses Es'!BI23=""),"!",IF('Encodage réponses Es'!BI23="","",'Encodage réponses Es'!BI23)))</f>
        <v/>
      </c>
      <c r="BW25" s="230" t="str">
        <f>IF(OR($F25="a",$F25="A"),$F25,IF(AND('Encodage réponses Es'!$BV23="!",'Encodage réponses Es'!BO23=""),"!",IF('Encodage réponses Es'!BO23="","",'Encodage réponses Es'!BO23)))</f>
        <v/>
      </c>
      <c r="BX25" s="213" t="str">
        <f>IF(OR($F25="a",$F25="A"),$F25,IF(AND('Encodage réponses Es'!$BV23="!",'Encodage réponses Es'!BP23=""),"!",IF('Encodage réponses Es'!BP23="","",'Encodage réponses Es'!BP23)))</f>
        <v/>
      </c>
      <c r="BY25" s="213" t="str">
        <f>IF(OR($F25="a",$F25="A"),$F25,IF(AND('Encodage réponses Es'!$BV23="!",'Encodage réponses Es'!BT23=""),"!",IF('Encodage réponses Es'!BT23="","",'Encodage réponses Es'!BT23)))</f>
        <v/>
      </c>
      <c r="BZ25" s="232" t="str">
        <f>IF(OR($F25="a",$F25="A"),$F25,IF(AND('Encodage réponses Es'!$BV23="!",'Encodage réponses Es'!BU23=""),"!",IF('Encodage réponses Es'!BU23="","",'Encodage réponses Es'!BU23)))</f>
        <v/>
      </c>
      <c r="CA25" s="132" t="str">
        <f t="shared" si="18"/>
        <v/>
      </c>
      <c r="CB25" s="103" t="str">
        <f t="shared" si="19"/>
        <v/>
      </c>
      <c r="CC25" s="138" t="str">
        <f>IF(OR($F25="a",$F25="A"),$F25,IF(AND('Encodage réponses Es'!$BV23="!",'Encodage réponses Es'!S23=""),"!",IF('Encodage réponses Es'!S23="","",'Encodage réponses Es'!S23)))</f>
        <v/>
      </c>
      <c r="CD25" s="108" t="str">
        <f>IF(OR($F25="a",$F25="A"),$F25,IF(AND('Encodage réponses Es'!$BV23="!",'Encodage réponses Es'!T23=""),"!",IF('Encodage réponses Es'!T23="","",'Encodage réponses Es'!T23)))</f>
        <v/>
      </c>
      <c r="CE25" s="108" t="str">
        <f>IF(OR($F25="a",$F25="A"),$F25,IF(AND('Encodage réponses Es'!$BV23="!",'Encodage réponses Es'!AL23=""),"!",IF('Encodage réponses Es'!AL23="","",'Encodage réponses Es'!AL23)))</f>
        <v/>
      </c>
      <c r="CF25" s="302" t="str">
        <f>IF(OR($F25="a",$F25="A"),$F25,IF(AND('Encodage réponses Es'!$BV23="!",'Encodage réponses Es'!AM23=""),"!",IF('Encodage réponses Es'!AM23="","",'Encodage réponses Es'!AM23)))</f>
        <v/>
      </c>
      <c r="CG25" s="339" t="str">
        <f t="shared" si="20"/>
        <v/>
      </c>
      <c r="CH25" s="103" t="str">
        <f t="shared" si="21"/>
        <v/>
      </c>
      <c r="CI25" s="108" t="str">
        <f>IF(OR($F25="a",$F25="A"),$F25,IF(AND('Encodage réponses Es'!$BV23="!",'Encodage réponses Es'!AQ23=""),"!",IF('Encodage réponses Es'!AQ23="","",'Encodage réponses Es'!AQ23)))</f>
        <v/>
      </c>
      <c r="CJ25" s="108" t="str">
        <f>IF(OR($F25="a",$F25="A"),$F25,IF(AND('Encodage réponses Es'!$BV23="!",'Encodage réponses Es'!AR23=""),"!",IF('Encodage réponses Es'!AR23="","",'Encodage réponses Es'!AR23)))</f>
        <v/>
      </c>
      <c r="CK25" s="108" t="str">
        <f>IF(OR($F25="a",$F25="A"),$F25,IF(AND('Encodage réponses Es'!$BV23="!",'Encodage réponses Es'!AS23=""),"!",IF('Encodage réponses Es'!AS23="","",'Encodage réponses Es'!AS23)))</f>
        <v/>
      </c>
      <c r="CL25" s="108" t="str">
        <f>IF(OR($F25="a",$F25="A"),$F25,IF(AND('Encodage réponses Es'!$BV23="!",'Encodage réponses Es'!BL23=""),"!",IF('Encodage réponses Es'!BL23="","",'Encodage réponses Es'!BL23)))</f>
        <v/>
      </c>
      <c r="CM25" s="108" t="str">
        <f>IF(OR($F25="a",$F25="A"),$F25,IF(AND('Encodage réponses Es'!$BV23="!",'Encodage réponses Es'!BM23=""),"!",IF('Encodage réponses Es'!BM23="","",'Encodage réponses Es'!BM23)))</f>
        <v/>
      </c>
      <c r="CN25" s="138" t="str">
        <f>IF(OR($F25="a",$F25="A"),$F25,IF(AND('Encodage réponses Es'!$BV23="!",'Encodage réponses Es'!BN23=""),"!",IF('Encodage réponses Es'!BN23="","",'Encodage réponses Es'!BN23)))</f>
        <v/>
      </c>
      <c r="CO25" s="108" t="str">
        <f>IF(OR($F25="a",$F25="A"),$F25,IF(AND('Encodage réponses Es'!$BV23="!",'Encodage réponses Es'!BQ23=""),"!",IF('Encodage réponses Es'!BQ23="","",'Encodage réponses Es'!BQ23)))</f>
        <v/>
      </c>
      <c r="CP25" s="108" t="str">
        <f>IF(OR($F25="a",$F25="A"),$F25,IF(AND('Encodage réponses Es'!$BV23="!",'Encodage réponses Es'!BR23=""),"!",IF('Encodage réponses Es'!BR23="","",'Encodage réponses Es'!BR23)))</f>
        <v/>
      </c>
      <c r="CQ25" s="302" t="str">
        <f>IF(OR($F25="a",$F25="A"),$F25,IF(AND('Encodage réponses Es'!$BV23="!",'Encodage réponses Es'!BS23=""),"!",IF('Encodage réponses Es'!BS23="","",'Encodage réponses Es'!BS23)))</f>
        <v/>
      </c>
      <c r="CR25" s="132" t="str">
        <f t="shared" si="22"/>
        <v/>
      </c>
      <c r="CS25" s="103" t="str">
        <f t="shared" si="23"/>
        <v/>
      </c>
    </row>
    <row r="26" spans="1:97" ht="11.25" customHeight="1" x14ac:dyDescent="0.2">
      <c r="A26" s="556"/>
      <c r="B26" s="557"/>
      <c r="C26" s="18">
        <v>22</v>
      </c>
      <c r="D26" s="399" t="str">
        <f>IF('Encodage réponses Es'!F24=0,"",'Encodage réponses Es'!F24)</f>
        <v/>
      </c>
      <c r="E26" s="400" t="str">
        <f>IF('Encodage réponses Es'!G24="","",'Encodage réponses Es'!G24)</f>
        <v/>
      </c>
      <c r="F26" s="398" t="str">
        <f>IF('Encodage réponses Es'!K24="","",'Encodage réponses Es'!K24)</f>
        <v/>
      </c>
      <c r="G26" s="66"/>
      <c r="H26" s="132" t="str">
        <f t="shared" si="0"/>
        <v/>
      </c>
      <c r="I26" s="103" t="str">
        <f t="shared" si="1"/>
        <v/>
      </c>
      <c r="J26" s="134"/>
      <c r="K26" s="132" t="str">
        <f t="shared" si="2"/>
        <v/>
      </c>
      <c r="L26" s="103" t="str">
        <f t="shared" si="3"/>
        <v/>
      </c>
      <c r="M26" s="134"/>
      <c r="N26" s="132" t="str">
        <f t="shared" si="4"/>
        <v/>
      </c>
      <c r="O26" s="103" t="str">
        <f t="shared" si="5"/>
        <v/>
      </c>
      <c r="P26" s="134"/>
      <c r="Q26" s="132" t="str">
        <f t="shared" si="6"/>
        <v/>
      </c>
      <c r="R26" s="103" t="str">
        <f t="shared" si="7"/>
        <v/>
      </c>
      <c r="S26" s="132" t="str">
        <f t="shared" si="8"/>
        <v/>
      </c>
      <c r="T26" s="103" t="str">
        <f t="shared" si="9"/>
        <v/>
      </c>
      <c r="U26" s="132" t="str">
        <f t="shared" si="10"/>
        <v/>
      </c>
      <c r="V26" s="103" t="str">
        <f t="shared" si="11"/>
        <v/>
      </c>
      <c r="W26" s="135"/>
      <c r="X26" s="141" t="str">
        <f>IF(OR($F26="a",$F26="A"),$F26,IF(AND('Encodage réponses Es'!$BV24="!",'Encodage réponses Es'!L24=""),"!",IF('Encodage réponses Es'!L24="","",'Encodage réponses Es'!L24)))</f>
        <v/>
      </c>
      <c r="Y26" s="139" t="str">
        <f>IF(OR($F26="a",$F26="A"),$F26,IF(AND('Encodage réponses Es'!$BV24="!",'Encodage réponses Es'!M24=""),"!",IF('Encodage réponses Es'!M24="","",'Encodage réponses Es'!M24)))</f>
        <v/>
      </c>
      <c r="Z26" s="143" t="str">
        <f>IF(OR($F26="a",$F26="A"),$F26,IF(AND('Encodage réponses Es'!$BV24="!",'Encodage réponses Es'!N24=""),"!",IF('Encodage réponses Es'!N24="","",'Encodage réponses Es'!N24)))</f>
        <v/>
      </c>
      <c r="AA26" s="139" t="str">
        <f>IF(OR($F26="a",$F26="A"),$F26,IF(AND('Encodage réponses Es'!$BV24="!",'Encodage réponses Es'!O24=""),"!",IF('Encodage réponses Es'!O24="","",'Encodage réponses Es'!O24)))</f>
        <v/>
      </c>
      <c r="AB26" s="143" t="str">
        <f>IF(OR($F26="a",$F26="A"),$F26,IF(AND('Encodage réponses Es'!$BV24="!",'Encodage réponses Es'!P24=""),"!",IF('Encodage réponses Es'!P24="","",'Encodage réponses Es'!P24)))</f>
        <v/>
      </c>
      <c r="AC26" s="288" t="str">
        <f>IF(OR($F26="a",$F26="A"),$F26,IF(AND('Encodage réponses Es'!$BV24="!",'Encodage réponses Es'!AA24=""),"!",IF('Encodage réponses Es'!AA24="","",'Encodage réponses Es'!AA24)))</f>
        <v/>
      </c>
      <c r="AD26" s="132" t="str">
        <f t="shared" si="12"/>
        <v/>
      </c>
      <c r="AE26" s="103" t="str">
        <f t="shared" si="13"/>
        <v/>
      </c>
      <c r="AF26" s="141" t="str">
        <f>IF(OR($F26="a",$F26="A"),$F26,IF(AND('Encodage réponses Es'!$BV24="!",'Encodage réponses Es'!AU24=""),"!",IF('Encodage réponses Es'!AU24="","",'Encodage réponses Es'!AU24)))</f>
        <v/>
      </c>
      <c r="AG26" s="139" t="str">
        <f>IF(OR($F26="a",$F26="A"),$F26,IF(AND('Encodage réponses Es'!$BV24="!",'Encodage réponses Es'!AV24=""),"!",IF('Encodage réponses Es'!AV24="","",'Encodage réponses Es'!AV24)))</f>
        <v/>
      </c>
      <c r="AH26" s="143" t="str">
        <f>IF(OR($F26="a",$F26="A"),$F26,IF(AND('Encodage réponses Es'!$BV24="!",'Encodage réponses Es'!AW24=""),"!",IF('Encodage réponses Es'!AW24="","",'Encodage réponses Es'!AW24)))</f>
        <v/>
      </c>
      <c r="AI26" s="139" t="str">
        <f>IF(OR($F26="a",$F26="A"),$F26,IF(AND('Encodage réponses Es'!$BV24="!",'Encodage réponses Es'!AX24=""),"!",IF('Encodage réponses Es'!AX24="","",'Encodage réponses Es'!AX24)))</f>
        <v/>
      </c>
      <c r="AJ26" s="143" t="str">
        <f>IF(OR($F26="a",$F26="A"),$F26,IF(AND('Encodage réponses Es'!$BV24="!",'Encodage réponses Es'!AY24=""),"!",IF('Encodage réponses Es'!AY24="","",'Encodage réponses Es'!AY24)))</f>
        <v/>
      </c>
      <c r="AK26" s="139" t="str">
        <f>IF(OR($F26="a",$F26="A"),$F26,IF(AND('Encodage réponses Es'!$BV24="!",'Encodage réponses Es'!AZ24=""),"!",IF('Encodage réponses Es'!AZ24="","",'Encodage réponses Es'!AZ24)))</f>
        <v/>
      </c>
      <c r="AL26" s="143" t="str">
        <f>IF(OR($F26="a",$F26="A"),$F26,IF(AND('Encodage réponses Es'!$BV24="!",'Encodage réponses Es'!BA24=""),"!",IF('Encodage réponses Es'!BA24="","",'Encodage réponses Es'!BA24)))</f>
        <v/>
      </c>
      <c r="AM26" s="139" t="str">
        <f>IF(OR($F26="a",$F26="A"),$F26,IF(AND('Encodage réponses Es'!$BV24="!",'Encodage réponses Es'!BC24=""),"!",IF('Encodage réponses Es'!BC24="","",'Encodage réponses Es'!BC24)))</f>
        <v/>
      </c>
      <c r="AN26" s="143" t="str">
        <f>IF(OR($F26="a",$F26="A"),$F26,IF(AND('Encodage réponses Es'!$BV24="!",'Encodage réponses Es'!BD24=""),"!",IF('Encodage réponses Es'!BD24="","",'Encodage réponses Es'!BD24)))</f>
        <v/>
      </c>
      <c r="AO26" s="139" t="str">
        <f>IF(OR($F26="a",$F26="A"),$F26,IF(AND('Encodage réponses Es'!$BV24="!",'Encodage réponses Es'!BE24=""),"!",IF('Encodage réponses Es'!BE24="","",'Encodage réponses Es'!BE24)))</f>
        <v/>
      </c>
      <c r="AP26" s="143" t="str">
        <f>IF(OR($F26="a",$F26="A"),$F26,IF(AND('Encodage réponses Es'!$BV24="!",'Encodage réponses Es'!BF24=""),"!",IF('Encodage réponses Es'!BF24="","",'Encodage réponses Es'!BF24)))</f>
        <v/>
      </c>
      <c r="AQ26" s="139" t="str">
        <f>IF(OR($F26="a",$F26="A"),$F26,IF(AND('Encodage réponses Es'!$BV24="!",'Encodage réponses Es'!BG24=""),"!",IF('Encodage réponses Es'!BG24="","",'Encodage réponses Es'!BG24)))</f>
        <v/>
      </c>
      <c r="AR26" s="143" t="str">
        <f>IF(OR($F26="a",$F26="A"),$F26,IF(AND('Encodage réponses Es'!$BV24="!",'Encodage réponses Es'!BJ24=""),"!",IF('Encodage réponses Es'!BJ24="","",'Encodage réponses Es'!BJ24)))</f>
        <v/>
      </c>
      <c r="AS26" s="288" t="str">
        <f>IF(OR($F26="a",$F26="A"),$F26,IF(AND('Encodage réponses Es'!$BV24="!",'Encodage réponses Es'!BK24=""),"!",IF('Encodage réponses Es'!BK24="","",'Encodage réponses Es'!BK24)))</f>
        <v/>
      </c>
      <c r="AT26" s="132" t="str">
        <f t="shared" si="14"/>
        <v/>
      </c>
      <c r="AU26" s="103" t="str">
        <f t="shared" si="15"/>
        <v/>
      </c>
      <c r="AV26" s="210" t="str">
        <f>IF(OR(F26="a",F26="A"),F26,IF(AND('Encodage réponses Es'!$BV24="!",'Encodage réponses Es'!Q24=""),"!",IF('Encodage réponses Es'!Q24="","",'Encodage réponses Es'!Q24)))</f>
        <v/>
      </c>
      <c r="AW26" s="207" t="str">
        <f>IF(OR(G26="a",G26="A"),G26,IF(AND('Encodage réponses Es'!$BV24="!",'Encodage réponses Es'!R24=""),"!",IF('Encodage réponses Es'!R24="","",'Encodage réponses Es'!R24)))</f>
        <v/>
      </c>
      <c r="AX26" s="143" t="str">
        <f>IF(OR($F26="a",$F26="A"),$F26,IF(AND('Encodage réponses Es'!$BV24="!",'Encodage réponses Es'!U24=""),"!",IF('Encodage réponses Es'!U24="","",'Encodage réponses Es'!U24)))</f>
        <v/>
      </c>
      <c r="AY26" s="143" t="str">
        <f>IF(OR($F26="a",$F26="A"),$F26,IF(AND('Encodage réponses Es'!$BV24="!",'Encodage réponses Es'!V24=""),"!",IF('Encodage réponses Es'!V24="","",'Encodage réponses Es'!V24)))</f>
        <v/>
      </c>
      <c r="AZ26" s="143" t="str">
        <f>IF(OR($F26="a",$F26="A"),$F26,IF(AND('Encodage réponses Es'!$BV24="!",'Encodage réponses Es'!W24=""),"!",IF('Encodage réponses Es'!W24="","",'Encodage réponses Es'!W24)))</f>
        <v/>
      </c>
      <c r="BA26" s="143" t="str">
        <f>IF(OR($F26="a",$F26="A"),$F26,IF(AND('Encodage réponses Es'!$BV24="!",'Encodage réponses Es'!X24=""),"!",IF('Encodage réponses Es'!X24="","",'Encodage réponses Es'!X24)))</f>
        <v/>
      </c>
      <c r="BB26" s="143" t="str">
        <f>IF(OR($F26="a",$F26="A"),$F26,IF(AND('Encodage réponses Es'!$BV24="!",'Encodage réponses Es'!Y24=""),"!",IF('Encodage réponses Es'!Y24="","",'Encodage réponses Es'!Y24)))</f>
        <v/>
      </c>
      <c r="BC26" s="143" t="str">
        <f>IF(OR($F26="a",$F26="A"),$F26,IF(AND('Encodage réponses Es'!$BV24="!",'Encodage réponses Es'!Z24=""),"!",IF('Encodage réponses Es'!Z24="","",'Encodage réponses Es'!Z24)))</f>
        <v/>
      </c>
      <c r="BD26" s="143" t="str">
        <f>IF(OR($F26="a",$F26="A"),$F26,IF(AND('Encodage réponses Es'!$BV24="!",'Encodage réponses Es'!AB24=""),"!",IF('Encodage réponses Es'!AB24="","",'Encodage réponses Es'!AB24)))</f>
        <v/>
      </c>
      <c r="BE26" s="143" t="str">
        <f>IF(OR($F26="a",$F26="A"),$F26,IF(AND('Encodage réponses Es'!$BV24="!",'Encodage réponses Es'!AC24=""),"!",IF('Encodage réponses Es'!AC24="","",'Encodage réponses Es'!AC24)))</f>
        <v/>
      </c>
      <c r="BF26" s="143" t="str">
        <f>IF(OR($F26="a",$F26="A"),$F26,IF(AND('Encodage réponses Es'!$BV24="!",'Encodage réponses Es'!AD24=""),"!",IF('Encodage réponses Es'!AD24="","",'Encodage réponses Es'!AD24)))</f>
        <v/>
      </c>
      <c r="BG26" s="143" t="str">
        <f>IF(OR($F26="a",$F26="A"),$F26,IF(AND('Encodage réponses Es'!$BV24="!",'Encodage réponses Es'!AE24=""),"!",IF('Encodage réponses Es'!AE24="","",'Encodage réponses Es'!AE24)))</f>
        <v/>
      </c>
      <c r="BH26" s="143" t="str">
        <f>IF(OR($F26="a",$F26="A"),$F26,IF(AND('Encodage réponses Es'!$BV24="!",'Encodage réponses Es'!AF24=""),"!",IF('Encodage réponses Es'!AF24="","",'Encodage réponses Es'!AF24)))</f>
        <v/>
      </c>
      <c r="BI26" s="143" t="str">
        <f>IF(OR($F26="a",$F26="A"),$F26,IF(AND('Encodage réponses Es'!$BV24="!",'Encodage réponses Es'!AG24=""),"!",IF('Encodage réponses Es'!AG24="","",'Encodage réponses Es'!AG24)))</f>
        <v/>
      </c>
      <c r="BJ26" s="143" t="str">
        <f>IF(OR($F26="a",$F26="A"),$F26,IF(AND('Encodage réponses Es'!$BV24="!",'Encodage réponses Es'!AH24=""),"!",IF('Encodage réponses Es'!AH24="","",'Encodage réponses Es'!AH24)))</f>
        <v/>
      </c>
      <c r="BK26" s="143" t="str">
        <f>IF(OR($F26="a",$F26="A"),$F26,IF(AND('Encodage réponses Es'!$BV24="!",'Encodage réponses Es'!AI24=""),"!",IF('Encodage réponses Es'!AI24="","",'Encodage réponses Es'!AI24)))</f>
        <v/>
      </c>
      <c r="BL26" s="143" t="str">
        <f>IF(OR($F26="a",$F26="A"),$F26,IF(AND('Encodage réponses Es'!$BV24="!",'Encodage réponses Es'!AJ24=""),"!",IF('Encodage réponses Es'!AJ24="","",'Encodage réponses Es'!AJ24)))</f>
        <v/>
      </c>
      <c r="BM26" s="143" t="str">
        <f>IF(OR($F26="a",$F26="A"),$F26,IF(AND('Encodage réponses Es'!$BV24="!",'Encodage réponses Es'!AK24=""),"!",IF('Encodage réponses Es'!AK24="","",'Encodage réponses Es'!AK24)))</f>
        <v/>
      </c>
      <c r="BN26" s="143" t="str">
        <f>IF(OR($F26="a",$F26="A"),$F26,IF(AND('Encodage réponses Es'!$BV24="!",'Encodage réponses Es'!AN24=""),"!",IF('Encodage réponses Es'!AN24="","",'Encodage réponses Es'!AN24)))</f>
        <v/>
      </c>
      <c r="BO26" s="143" t="str">
        <f>IF(OR($F26="a",$F26="A"),$F26,IF(AND('Encodage réponses Es'!$BV24="!",'Encodage réponses Es'!AO24=""),"!",IF('Encodage réponses Es'!AO24="","",'Encodage réponses Es'!AO24)))</f>
        <v/>
      </c>
      <c r="BP26" s="339" t="str">
        <f>IF(OR($F26="a",$F26="A"),$F26,IF(AND('Encodage réponses Es'!$BV24="!",'Encodage réponses Es'!AP24=""),"!",IF('Encodage réponses Es'!AP24="","",'Encodage réponses Es'!AP24)))</f>
        <v/>
      </c>
      <c r="BQ26" s="132" t="str">
        <f t="shared" si="16"/>
        <v/>
      </c>
      <c r="BR26" s="103" t="str">
        <f t="shared" si="17"/>
        <v/>
      </c>
      <c r="BS26" s="207" t="str">
        <f>IF(OR($F26="a",$F26="A"),$F26,IF(AND('Encodage réponses Es'!$BV24="!",'Encodage réponses Es'!AT24=""),"!",IF('Encodage réponses Es'!AT24="","",'Encodage réponses Es'!AT24)))</f>
        <v/>
      </c>
      <c r="BT26" s="208" t="str">
        <f>IF(OR($F26="a",$F26="A"),$F26,IF(AND('Encodage réponses Es'!$BV24="!",'Encodage réponses Es'!BB24=""),"!",IF('Encodage réponses Es'!BB24="","",'Encodage réponses Es'!BB24)))</f>
        <v/>
      </c>
      <c r="BU26" s="208" t="str">
        <f>IF(OR($F26="a",$F26="A"),$F26,IF(AND('Encodage réponses Es'!$BV24="!",'Encodage réponses Es'!BH24=""),"!",IF('Encodage réponses Es'!BH24="","",'Encodage réponses Es'!BH24)))</f>
        <v/>
      </c>
      <c r="BV26" s="208" t="str">
        <f>IF(OR($F26="a",$F26="A"),$F26,IF(AND('Encodage réponses Es'!$BV24="!",'Encodage réponses Es'!BI24=""),"!",IF('Encodage réponses Es'!BI24="","",'Encodage réponses Es'!BI24)))</f>
        <v/>
      </c>
      <c r="BW26" s="207" t="str">
        <f>IF(OR($F26="a",$F26="A"),$F26,IF(AND('Encodage réponses Es'!$BV24="!",'Encodage réponses Es'!BO24=""),"!",IF('Encodage réponses Es'!BO24="","",'Encodage réponses Es'!BO24)))</f>
        <v/>
      </c>
      <c r="BX26" s="208" t="str">
        <f>IF(OR($F26="a",$F26="A"),$F26,IF(AND('Encodage réponses Es'!$BV24="!",'Encodage réponses Es'!BP24=""),"!",IF('Encodage réponses Es'!BP24="","",'Encodage réponses Es'!BP24)))</f>
        <v/>
      </c>
      <c r="BY26" s="208" t="str">
        <f>IF(OR($F26="a",$F26="A"),$F26,IF(AND('Encodage réponses Es'!$BV24="!",'Encodage réponses Es'!BT24=""),"!",IF('Encodage réponses Es'!BT24="","",'Encodage réponses Es'!BT24)))</f>
        <v/>
      </c>
      <c r="BZ26" s="212" t="str">
        <f>IF(OR($F26="a",$F26="A"),$F26,IF(AND('Encodage réponses Es'!$BV24="!",'Encodage réponses Es'!BU24=""),"!",IF('Encodage réponses Es'!BU24="","",'Encodage réponses Es'!BU24)))</f>
        <v/>
      </c>
      <c r="CA26" s="132" t="str">
        <f t="shared" si="18"/>
        <v/>
      </c>
      <c r="CB26" s="103" t="str">
        <f t="shared" si="19"/>
        <v/>
      </c>
      <c r="CC26" s="138" t="str">
        <f>IF(OR($F26="a",$F26="A"),$F26,IF(AND('Encodage réponses Es'!$BV24="!",'Encodage réponses Es'!S24=""),"!",IF('Encodage réponses Es'!S24="","",'Encodage réponses Es'!S24)))</f>
        <v/>
      </c>
      <c r="CD26" s="108" t="str">
        <f>IF(OR($F26="a",$F26="A"),$F26,IF(AND('Encodage réponses Es'!$BV24="!",'Encodage réponses Es'!T24=""),"!",IF('Encodage réponses Es'!T24="","",'Encodage réponses Es'!T24)))</f>
        <v/>
      </c>
      <c r="CE26" s="108" t="str">
        <f>IF(OR($F26="a",$F26="A"),$F26,IF(AND('Encodage réponses Es'!$BV24="!",'Encodage réponses Es'!AL24=""),"!",IF('Encodage réponses Es'!AL24="","",'Encodage réponses Es'!AL24)))</f>
        <v/>
      </c>
      <c r="CF26" s="302" t="str">
        <f>IF(OR($F26="a",$F26="A"),$F26,IF(AND('Encodage réponses Es'!$BV24="!",'Encodage réponses Es'!AM24=""),"!",IF('Encodage réponses Es'!AM24="","",'Encodage réponses Es'!AM24)))</f>
        <v/>
      </c>
      <c r="CG26" s="339" t="str">
        <f t="shared" si="20"/>
        <v/>
      </c>
      <c r="CH26" s="103" t="str">
        <f t="shared" si="21"/>
        <v/>
      </c>
      <c r="CI26" s="108" t="str">
        <f>IF(OR($F26="a",$F26="A"),$F26,IF(AND('Encodage réponses Es'!$BV24="!",'Encodage réponses Es'!AQ24=""),"!",IF('Encodage réponses Es'!AQ24="","",'Encodage réponses Es'!AQ24)))</f>
        <v/>
      </c>
      <c r="CJ26" s="108" t="str">
        <f>IF(OR($F26="a",$F26="A"),$F26,IF(AND('Encodage réponses Es'!$BV24="!",'Encodage réponses Es'!AR24=""),"!",IF('Encodage réponses Es'!AR24="","",'Encodage réponses Es'!AR24)))</f>
        <v/>
      </c>
      <c r="CK26" s="108" t="str">
        <f>IF(OR($F26="a",$F26="A"),$F26,IF(AND('Encodage réponses Es'!$BV24="!",'Encodage réponses Es'!AS24=""),"!",IF('Encodage réponses Es'!AS24="","",'Encodage réponses Es'!AS24)))</f>
        <v/>
      </c>
      <c r="CL26" s="108" t="str">
        <f>IF(OR($F26="a",$F26="A"),$F26,IF(AND('Encodage réponses Es'!$BV24="!",'Encodage réponses Es'!BL24=""),"!",IF('Encodage réponses Es'!BL24="","",'Encodage réponses Es'!BL24)))</f>
        <v/>
      </c>
      <c r="CM26" s="108" t="str">
        <f>IF(OR($F26="a",$F26="A"),$F26,IF(AND('Encodage réponses Es'!$BV24="!",'Encodage réponses Es'!BM24=""),"!",IF('Encodage réponses Es'!BM24="","",'Encodage réponses Es'!BM24)))</f>
        <v/>
      </c>
      <c r="CN26" s="138" t="str">
        <f>IF(OR($F26="a",$F26="A"),$F26,IF(AND('Encodage réponses Es'!$BV24="!",'Encodage réponses Es'!BN24=""),"!",IF('Encodage réponses Es'!BN24="","",'Encodage réponses Es'!BN24)))</f>
        <v/>
      </c>
      <c r="CO26" s="108" t="str">
        <f>IF(OR($F26="a",$F26="A"),$F26,IF(AND('Encodage réponses Es'!$BV24="!",'Encodage réponses Es'!BQ24=""),"!",IF('Encodage réponses Es'!BQ24="","",'Encodage réponses Es'!BQ24)))</f>
        <v/>
      </c>
      <c r="CP26" s="108" t="str">
        <f>IF(OR($F26="a",$F26="A"),$F26,IF(AND('Encodage réponses Es'!$BV24="!",'Encodage réponses Es'!BR24=""),"!",IF('Encodage réponses Es'!BR24="","",'Encodage réponses Es'!BR24)))</f>
        <v/>
      </c>
      <c r="CQ26" s="302" t="str">
        <f>IF(OR($F26="a",$F26="A"),$F26,IF(AND('Encodage réponses Es'!$BV24="!",'Encodage réponses Es'!BS24=""),"!",IF('Encodage réponses Es'!BS24="","",'Encodage réponses Es'!BS24)))</f>
        <v/>
      </c>
      <c r="CR26" s="132" t="str">
        <f t="shared" si="22"/>
        <v/>
      </c>
      <c r="CS26" s="103" t="str">
        <f t="shared" si="23"/>
        <v/>
      </c>
    </row>
    <row r="27" spans="1:97" ht="11.25" customHeight="1" x14ac:dyDescent="0.2">
      <c r="A27" s="556"/>
      <c r="B27" s="557"/>
      <c r="C27" s="18">
        <v>23</v>
      </c>
      <c r="D27" s="399" t="str">
        <f>IF('Encodage réponses Es'!F25=0,"",'Encodage réponses Es'!F25)</f>
        <v/>
      </c>
      <c r="E27" s="400" t="str">
        <f>IF('Encodage réponses Es'!G25="","",'Encodage réponses Es'!G25)</f>
        <v/>
      </c>
      <c r="F27" s="398" t="str">
        <f>IF('Encodage réponses Es'!K25="","",'Encodage réponses Es'!K25)</f>
        <v/>
      </c>
      <c r="G27" s="66"/>
      <c r="H27" s="132" t="str">
        <f t="shared" si="0"/>
        <v/>
      </c>
      <c r="I27" s="103" t="str">
        <f t="shared" si="1"/>
        <v/>
      </c>
      <c r="J27" s="134"/>
      <c r="K27" s="132" t="str">
        <f t="shared" si="2"/>
        <v/>
      </c>
      <c r="L27" s="103" t="str">
        <f t="shared" si="3"/>
        <v/>
      </c>
      <c r="M27" s="134"/>
      <c r="N27" s="132" t="str">
        <f t="shared" si="4"/>
        <v/>
      </c>
      <c r="O27" s="103" t="str">
        <f t="shared" si="5"/>
        <v/>
      </c>
      <c r="P27" s="134"/>
      <c r="Q27" s="132" t="str">
        <f t="shared" si="6"/>
        <v/>
      </c>
      <c r="R27" s="103" t="str">
        <f t="shared" si="7"/>
        <v/>
      </c>
      <c r="S27" s="132" t="str">
        <f t="shared" si="8"/>
        <v/>
      </c>
      <c r="T27" s="103" t="str">
        <f t="shared" si="9"/>
        <v/>
      </c>
      <c r="U27" s="132" t="str">
        <f t="shared" si="10"/>
        <v/>
      </c>
      <c r="V27" s="103" t="str">
        <f t="shared" si="11"/>
        <v/>
      </c>
      <c r="W27" s="135"/>
      <c r="X27" s="203" t="str">
        <f>IF(OR($F27="a",$F27="A"),$F27,IF(AND('Encodage réponses Es'!$BV25="!",'Encodage réponses Es'!L25=""),"!",IF('Encodage réponses Es'!L25="","",'Encodage réponses Es'!L25)))</f>
        <v/>
      </c>
      <c r="Y27" s="139" t="str">
        <f>IF(OR($F27="a",$F27="A"),$F27,IF(AND('Encodage réponses Es'!$BV25="!",'Encodage réponses Es'!M25=""),"!",IF('Encodage réponses Es'!M25="","",'Encodage réponses Es'!M25)))</f>
        <v/>
      </c>
      <c r="Z27" s="185" t="str">
        <f>IF(OR($F27="a",$F27="A"),$F27,IF(AND('Encodage réponses Es'!$BV25="!",'Encodage réponses Es'!N25=""),"!",IF('Encodage réponses Es'!N25="","",'Encodage réponses Es'!N25)))</f>
        <v/>
      </c>
      <c r="AA27" s="139" t="str">
        <f>IF(OR($F27="a",$F27="A"),$F27,IF(AND('Encodage réponses Es'!$BV25="!",'Encodage réponses Es'!O25=""),"!",IF('Encodage réponses Es'!O25="","",'Encodage réponses Es'!O25)))</f>
        <v/>
      </c>
      <c r="AB27" s="185" t="str">
        <f>IF(OR($F27="a",$F27="A"),$F27,IF(AND('Encodage réponses Es'!$BV25="!",'Encodage réponses Es'!P25=""),"!",IF('Encodage réponses Es'!P25="","",'Encodage réponses Es'!P25)))</f>
        <v/>
      </c>
      <c r="AC27" s="288" t="str">
        <f>IF(OR($F27="a",$F27="A"),$F27,IF(AND('Encodage réponses Es'!$BV25="!",'Encodage réponses Es'!AA25=""),"!",IF('Encodage réponses Es'!AA25="","",'Encodage réponses Es'!AA25)))</f>
        <v/>
      </c>
      <c r="AD27" s="132" t="str">
        <f t="shared" si="12"/>
        <v/>
      </c>
      <c r="AE27" s="103" t="str">
        <f t="shared" si="13"/>
        <v/>
      </c>
      <c r="AF27" s="203" t="str">
        <f>IF(OR($F27="a",$F27="A"),$F27,IF(AND('Encodage réponses Es'!$BV25="!",'Encodage réponses Es'!AU25=""),"!",IF('Encodage réponses Es'!AU25="","",'Encodage réponses Es'!AU25)))</f>
        <v/>
      </c>
      <c r="AG27" s="139" t="str">
        <f>IF(OR($F27="a",$F27="A"),$F27,IF(AND('Encodage réponses Es'!$BV25="!",'Encodage réponses Es'!AV25=""),"!",IF('Encodage réponses Es'!AV25="","",'Encodage réponses Es'!AV25)))</f>
        <v/>
      </c>
      <c r="AH27" s="185" t="str">
        <f>IF(OR($F27="a",$F27="A"),$F27,IF(AND('Encodage réponses Es'!$BV25="!",'Encodage réponses Es'!AW25=""),"!",IF('Encodage réponses Es'!AW25="","",'Encodage réponses Es'!AW25)))</f>
        <v/>
      </c>
      <c r="AI27" s="139" t="str">
        <f>IF(OR($F27="a",$F27="A"),$F27,IF(AND('Encodage réponses Es'!$BV25="!",'Encodage réponses Es'!AX25=""),"!",IF('Encodage réponses Es'!AX25="","",'Encodage réponses Es'!AX25)))</f>
        <v/>
      </c>
      <c r="AJ27" s="185" t="str">
        <f>IF(OR($F27="a",$F27="A"),$F27,IF(AND('Encodage réponses Es'!$BV25="!",'Encodage réponses Es'!AY25=""),"!",IF('Encodage réponses Es'!AY25="","",'Encodage réponses Es'!AY25)))</f>
        <v/>
      </c>
      <c r="AK27" s="139" t="str">
        <f>IF(OR($F27="a",$F27="A"),$F27,IF(AND('Encodage réponses Es'!$BV25="!",'Encodage réponses Es'!AZ25=""),"!",IF('Encodage réponses Es'!AZ25="","",'Encodage réponses Es'!AZ25)))</f>
        <v/>
      </c>
      <c r="AL27" s="185" t="str">
        <f>IF(OR($F27="a",$F27="A"),$F27,IF(AND('Encodage réponses Es'!$BV25="!",'Encodage réponses Es'!BA25=""),"!",IF('Encodage réponses Es'!BA25="","",'Encodage réponses Es'!BA25)))</f>
        <v/>
      </c>
      <c r="AM27" s="139" t="str">
        <f>IF(OR($F27="a",$F27="A"),$F27,IF(AND('Encodage réponses Es'!$BV25="!",'Encodage réponses Es'!BC25=""),"!",IF('Encodage réponses Es'!BC25="","",'Encodage réponses Es'!BC25)))</f>
        <v/>
      </c>
      <c r="AN27" s="185" t="str">
        <f>IF(OR($F27="a",$F27="A"),$F27,IF(AND('Encodage réponses Es'!$BV25="!",'Encodage réponses Es'!BD25=""),"!",IF('Encodage réponses Es'!BD25="","",'Encodage réponses Es'!BD25)))</f>
        <v/>
      </c>
      <c r="AO27" s="139" t="str">
        <f>IF(OR($F27="a",$F27="A"),$F27,IF(AND('Encodage réponses Es'!$BV25="!",'Encodage réponses Es'!BE25=""),"!",IF('Encodage réponses Es'!BE25="","",'Encodage réponses Es'!BE25)))</f>
        <v/>
      </c>
      <c r="AP27" s="185" t="str">
        <f>IF(OR($F27="a",$F27="A"),$F27,IF(AND('Encodage réponses Es'!$BV25="!",'Encodage réponses Es'!BF25=""),"!",IF('Encodage réponses Es'!BF25="","",'Encodage réponses Es'!BF25)))</f>
        <v/>
      </c>
      <c r="AQ27" s="139" t="str">
        <f>IF(OR($F27="a",$F27="A"),$F27,IF(AND('Encodage réponses Es'!$BV25="!",'Encodage réponses Es'!BG25=""),"!",IF('Encodage réponses Es'!BG25="","",'Encodage réponses Es'!BG25)))</f>
        <v/>
      </c>
      <c r="AR27" s="185" t="str">
        <f>IF(OR($F27="a",$F27="A"),$F27,IF(AND('Encodage réponses Es'!$BV25="!",'Encodage réponses Es'!BJ25=""),"!",IF('Encodage réponses Es'!BJ25="","",'Encodage réponses Es'!BJ25)))</f>
        <v/>
      </c>
      <c r="AS27" s="288" t="str">
        <f>IF(OR($F27="a",$F27="A"),$F27,IF(AND('Encodage réponses Es'!$BV25="!",'Encodage réponses Es'!BK25=""),"!",IF('Encodage réponses Es'!BK25="","",'Encodage réponses Es'!BK25)))</f>
        <v/>
      </c>
      <c r="AT27" s="132" t="str">
        <f t="shared" si="14"/>
        <v/>
      </c>
      <c r="AU27" s="103" t="str">
        <f t="shared" si="15"/>
        <v/>
      </c>
      <c r="AV27" s="210" t="str">
        <f>IF(OR(F27="a",F27="A"),F27,IF(AND('Encodage réponses Es'!$BV25="!",'Encodage réponses Es'!Q25=""),"!",IF('Encodage réponses Es'!Q25="","",'Encodage réponses Es'!Q25)))</f>
        <v/>
      </c>
      <c r="AW27" s="207" t="str">
        <f>IF(OR(G27="a",G27="A"),G27,IF(AND('Encodage réponses Es'!$BV25="!",'Encodage réponses Es'!R25=""),"!",IF('Encodage réponses Es'!R25="","",'Encodage réponses Es'!R25)))</f>
        <v/>
      </c>
      <c r="AX27" s="143" t="str">
        <f>IF(OR($F27="a",$F27="A"),$F27,IF(AND('Encodage réponses Es'!$BV25="!",'Encodage réponses Es'!U25=""),"!",IF('Encodage réponses Es'!U25="","",'Encodage réponses Es'!U25)))</f>
        <v/>
      </c>
      <c r="AY27" s="143" t="str">
        <f>IF(OR($F27="a",$F27="A"),$F27,IF(AND('Encodage réponses Es'!$BV25="!",'Encodage réponses Es'!V25=""),"!",IF('Encodage réponses Es'!V25="","",'Encodage réponses Es'!V25)))</f>
        <v/>
      </c>
      <c r="AZ27" s="143" t="str">
        <f>IF(OR($F27="a",$F27="A"),$F27,IF(AND('Encodage réponses Es'!$BV25="!",'Encodage réponses Es'!W25=""),"!",IF('Encodage réponses Es'!W25="","",'Encodage réponses Es'!W25)))</f>
        <v/>
      </c>
      <c r="BA27" s="143" t="str">
        <f>IF(OR($F27="a",$F27="A"),$F27,IF(AND('Encodage réponses Es'!$BV25="!",'Encodage réponses Es'!X25=""),"!",IF('Encodage réponses Es'!X25="","",'Encodage réponses Es'!X25)))</f>
        <v/>
      </c>
      <c r="BB27" s="143" t="str">
        <f>IF(OR($F27="a",$F27="A"),$F27,IF(AND('Encodage réponses Es'!$BV25="!",'Encodage réponses Es'!Y25=""),"!",IF('Encodage réponses Es'!Y25="","",'Encodage réponses Es'!Y25)))</f>
        <v/>
      </c>
      <c r="BC27" s="143" t="str">
        <f>IF(OR($F27="a",$F27="A"),$F27,IF(AND('Encodage réponses Es'!$BV25="!",'Encodage réponses Es'!Z25=""),"!",IF('Encodage réponses Es'!Z25="","",'Encodage réponses Es'!Z25)))</f>
        <v/>
      </c>
      <c r="BD27" s="143" t="str">
        <f>IF(OR($F27="a",$F27="A"),$F27,IF(AND('Encodage réponses Es'!$BV25="!",'Encodage réponses Es'!AB25=""),"!",IF('Encodage réponses Es'!AB25="","",'Encodage réponses Es'!AB25)))</f>
        <v/>
      </c>
      <c r="BE27" s="143" t="str">
        <f>IF(OR($F27="a",$F27="A"),$F27,IF(AND('Encodage réponses Es'!$BV25="!",'Encodage réponses Es'!AC25=""),"!",IF('Encodage réponses Es'!AC25="","",'Encodage réponses Es'!AC25)))</f>
        <v/>
      </c>
      <c r="BF27" s="143" t="str">
        <f>IF(OR($F27="a",$F27="A"),$F27,IF(AND('Encodage réponses Es'!$BV25="!",'Encodage réponses Es'!AD25=""),"!",IF('Encodage réponses Es'!AD25="","",'Encodage réponses Es'!AD25)))</f>
        <v/>
      </c>
      <c r="BG27" s="143" t="str">
        <f>IF(OR($F27="a",$F27="A"),$F27,IF(AND('Encodage réponses Es'!$BV25="!",'Encodage réponses Es'!AE25=""),"!",IF('Encodage réponses Es'!AE25="","",'Encodage réponses Es'!AE25)))</f>
        <v/>
      </c>
      <c r="BH27" s="143" t="str">
        <f>IF(OR($F27="a",$F27="A"),$F27,IF(AND('Encodage réponses Es'!$BV25="!",'Encodage réponses Es'!AF25=""),"!",IF('Encodage réponses Es'!AF25="","",'Encodage réponses Es'!AF25)))</f>
        <v/>
      </c>
      <c r="BI27" s="143" t="str">
        <f>IF(OR($F27="a",$F27="A"),$F27,IF(AND('Encodage réponses Es'!$BV25="!",'Encodage réponses Es'!AG25=""),"!",IF('Encodage réponses Es'!AG25="","",'Encodage réponses Es'!AG25)))</f>
        <v/>
      </c>
      <c r="BJ27" s="143" t="str">
        <f>IF(OR($F27="a",$F27="A"),$F27,IF(AND('Encodage réponses Es'!$BV25="!",'Encodage réponses Es'!AH25=""),"!",IF('Encodage réponses Es'!AH25="","",'Encodage réponses Es'!AH25)))</f>
        <v/>
      </c>
      <c r="BK27" s="143" t="str">
        <f>IF(OR($F27="a",$F27="A"),$F27,IF(AND('Encodage réponses Es'!$BV25="!",'Encodage réponses Es'!AI25=""),"!",IF('Encodage réponses Es'!AI25="","",'Encodage réponses Es'!AI25)))</f>
        <v/>
      </c>
      <c r="BL27" s="143" t="str">
        <f>IF(OR($F27="a",$F27="A"),$F27,IF(AND('Encodage réponses Es'!$BV25="!",'Encodage réponses Es'!AJ25=""),"!",IF('Encodage réponses Es'!AJ25="","",'Encodage réponses Es'!AJ25)))</f>
        <v/>
      </c>
      <c r="BM27" s="143" t="str">
        <f>IF(OR($F27="a",$F27="A"),$F27,IF(AND('Encodage réponses Es'!$BV25="!",'Encodage réponses Es'!AK25=""),"!",IF('Encodage réponses Es'!AK25="","",'Encodage réponses Es'!AK25)))</f>
        <v/>
      </c>
      <c r="BN27" s="143" t="str">
        <f>IF(OR($F27="a",$F27="A"),$F27,IF(AND('Encodage réponses Es'!$BV25="!",'Encodage réponses Es'!AN25=""),"!",IF('Encodage réponses Es'!AN25="","",'Encodage réponses Es'!AN25)))</f>
        <v/>
      </c>
      <c r="BO27" s="143" t="str">
        <f>IF(OR($F27="a",$F27="A"),$F27,IF(AND('Encodage réponses Es'!$BV25="!",'Encodage réponses Es'!AO25=""),"!",IF('Encodage réponses Es'!AO25="","",'Encodage réponses Es'!AO25)))</f>
        <v/>
      </c>
      <c r="BP27" s="339" t="str">
        <f>IF(OR($F27="a",$F27="A"),$F27,IF(AND('Encodage réponses Es'!$BV25="!",'Encodage réponses Es'!AP25=""),"!",IF('Encodage réponses Es'!AP25="","",'Encodage réponses Es'!AP25)))</f>
        <v/>
      </c>
      <c r="BQ27" s="132" t="str">
        <f t="shared" si="16"/>
        <v/>
      </c>
      <c r="BR27" s="103" t="str">
        <f t="shared" si="17"/>
        <v/>
      </c>
      <c r="BS27" s="207" t="str">
        <f>IF(OR($F27="a",$F27="A"),$F27,IF(AND('Encodage réponses Es'!$BV25="!",'Encodage réponses Es'!AT25=""),"!",IF('Encodage réponses Es'!AT25="","",'Encodage réponses Es'!AT25)))</f>
        <v/>
      </c>
      <c r="BT27" s="208" t="str">
        <f>IF(OR($F27="a",$F27="A"),$F27,IF(AND('Encodage réponses Es'!$BV25="!",'Encodage réponses Es'!BB25=""),"!",IF('Encodage réponses Es'!BB25="","",'Encodage réponses Es'!BB25)))</f>
        <v/>
      </c>
      <c r="BU27" s="208" t="str">
        <f>IF(OR($F27="a",$F27="A"),$F27,IF(AND('Encodage réponses Es'!$BV25="!",'Encodage réponses Es'!BH25=""),"!",IF('Encodage réponses Es'!BH25="","",'Encodage réponses Es'!BH25)))</f>
        <v/>
      </c>
      <c r="BV27" s="208" t="str">
        <f>IF(OR($F27="a",$F27="A"),$F27,IF(AND('Encodage réponses Es'!$BV25="!",'Encodage réponses Es'!BI25=""),"!",IF('Encodage réponses Es'!BI25="","",'Encodage réponses Es'!BI25)))</f>
        <v/>
      </c>
      <c r="BW27" s="207" t="str">
        <f>IF(OR($F27="a",$F27="A"),$F27,IF(AND('Encodage réponses Es'!$BV25="!",'Encodage réponses Es'!BO25=""),"!",IF('Encodage réponses Es'!BO25="","",'Encodage réponses Es'!BO25)))</f>
        <v/>
      </c>
      <c r="BX27" s="208" t="str">
        <f>IF(OR($F27="a",$F27="A"),$F27,IF(AND('Encodage réponses Es'!$BV25="!",'Encodage réponses Es'!BP25=""),"!",IF('Encodage réponses Es'!BP25="","",'Encodage réponses Es'!BP25)))</f>
        <v/>
      </c>
      <c r="BY27" s="208" t="str">
        <f>IF(OR($F27="a",$F27="A"),$F27,IF(AND('Encodage réponses Es'!$BV25="!",'Encodage réponses Es'!BT25=""),"!",IF('Encodage réponses Es'!BT25="","",'Encodage réponses Es'!BT25)))</f>
        <v/>
      </c>
      <c r="BZ27" s="212" t="str">
        <f>IF(OR($F27="a",$F27="A"),$F27,IF(AND('Encodage réponses Es'!$BV25="!",'Encodage réponses Es'!BU25=""),"!",IF('Encodage réponses Es'!BU25="","",'Encodage réponses Es'!BU25)))</f>
        <v/>
      </c>
      <c r="CA27" s="132" t="str">
        <f t="shared" si="18"/>
        <v/>
      </c>
      <c r="CB27" s="103" t="str">
        <f t="shared" si="19"/>
        <v/>
      </c>
      <c r="CC27" s="138" t="str">
        <f>IF(OR($F27="a",$F27="A"),$F27,IF(AND('Encodage réponses Es'!$BV25="!",'Encodage réponses Es'!S25=""),"!",IF('Encodage réponses Es'!S25="","",'Encodage réponses Es'!S25)))</f>
        <v/>
      </c>
      <c r="CD27" s="108" t="str">
        <f>IF(OR($F27="a",$F27="A"),$F27,IF(AND('Encodage réponses Es'!$BV25="!",'Encodage réponses Es'!T25=""),"!",IF('Encodage réponses Es'!T25="","",'Encodage réponses Es'!T25)))</f>
        <v/>
      </c>
      <c r="CE27" s="108" t="str">
        <f>IF(OR($F27="a",$F27="A"),$F27,IF(AND('Encodage réponses Es'!$BV25="!",'Encodage réponses Es'!AL25=""),"!",IF('Encodage réponses Es'!AL25="","",'Encodage réponses Es'!AL25)))</f>
        <v/>
      </c>
      <c r="CF27" s="302" t="str">
        <f>IF(OR($F27="a",$F27="A"),$F27,IF(AND('Encodage réponses Es'!$BV25="!",'Encodage réponses Es'!AM25=""),"!",IF('Encodage réponses Es'!AM25="","",'Encodage réponses Es'!AM25)))</f>
        <v/>
      </c>
      <c r="CG27" s="339" t="str">
        <f t="shared" si="20"/>
        <v/>
      </c>
      <c r="CH27" s="103" t="str">
        <f t="shared" si="21"/>
        <v/>
      </c>
      <c r="CI27" s="108" t="str">
        <f>IF(OR($F27="a",$F27="A"),$F27,IF(AND('Encodage réponses Es'!$BV25="!",'Encodage réponses Es'!AQ25=""),"!",IF('Encodage réponses Es'!AQ25="","",'Encodage réponses Es'!AQ25)))</f>
        <v/>
      </c>
      <c r="CJ27" s="108" t="str">
        <f>IF(OR($F27="a",$F27="A"),$F27,IF(AND('Encodage réponses Es'!$BV25="!",'Encodage réponses Es'!AR25=""),"!",IF('Encodage réponses Es'!AR25="","",'Encodage réponses Es'!AR25)))</f>
        <v/>
      </c>
      <c r="CK27" s="108" t="str">
        <f>IF(OR($F27="a",$F27="A"),$F27,IF(AND('Encodage réponses Es'!$BV25="!",'Encodage réponses Es'!AS25=""),"!",IF('Encodage réponses Es'!AS25="","",'Encodage réponses Es'!AS25)))</f>
        <v/>
      </c>
      <c r="CL27" s="108" t="str">
        <f>IF(OR($F27="a",$F27="A"),$F27,IF(AND('Encodage réponses Es'!$BV25="!",'Encodage réponses Es'!BL25=""),"!",IF('Encodage réponses Es'!BL25="","",'Encodage réponses Es'!BL25)))</f>
        <v/>
      </c>
      <c r="CM27" s="108" t="str">
        <f>IF(OR($F27="a",$F27="A"),$F27,IF(AND('Encodage réponses Es'!$BV25="!",'Encodage réponses Es'!BM25=""),"!",IF('Encodage réponses Es'!BM25="","",'Encodage réponses Es'!BM25)))</f>
        <v/>
      </c>
      <c r="CN27" s="138" t="str">
        <f>IF(OR($F27="a",$F27="A"),$F27,IF(AND('Encodage réponses Es'!$BV25="!",'Encodage réponses Es'!BN25=""),"!",IF('Encodage réponses Es'!BN25="","",'Encodage réponses Es'!BN25)))</f>
        <v/>
      </c>
      <c r="CO27" s="108" t="str">
        <f>IF(OR($F27="a",$F27="A"),$F27,IF(AND('Encodage réponses Es'!$BV25="!",'Encodage réponses Es'!BQ25=""),"!",IF('Encodage réponses Es'!BQ25="","",'Encodage réponses Es'!BQ25)))</f>
        <v/>
      </c>
      <c r="CP27" s="108" t="str">
        <f>IF(OR($F27="a",$F27="A"),$F27,IF(AND('Encodage réponses Es'!$BV25="!",'Encodage réponses Es'!BR25=""),"!",IF('Encodage réponses Es'!BR25="","",'Encodage réponses Es'!BR25)))</f>
        <v/>
      </c>
      <c r="CQ27" s="302" t="str">
        <f>IF(OR($F27="a",$F27="A"),$F27,IF(AND('Encodage réponses Es'!$BV25="!",'Encodage réponses Es'!BS25=""),"!",IF('Encodage réponses Es'!BS25="","",'Encodage réponses Es'!BS25)))</f>
        <v/>
      </c>
      <c r="CR27" s="132" t="str">
        <f t="shared" si="22"/>
        <v/>
      </c>
      <c r="CS27" s="103" t="str">
        <f t="shared" si="23"/>
        <v/>
      </c>
    </row>
    <row r="28" spans="1:97" ht="11.25" customHeight="1" x14ac:dyDescent="0.2">
      <c r="A28" s="556"/>
      <c r="B28" s="557"/>
      <c r="C28" s="18">
        <v>24</v>
      </c>
      <c r="D28" s="399" t="str">
        <f>IF('Encodage réponses Es'!F26=0,"",'Encodage réponses Es'!F26)</f>
        <v/>
      </c>
      <c r="E28" s="400" t="str">
        <f>IF('Encodage réponses Es'!G26="","",'Encodage réponses Es'!G26)</f>
        <v/>
      </c>
      <c r="F28" s="398" t="str">
        <f>IF('Encodage réponses Es'!K26="","",'Encodage réponses Es'!K26)</f>
        <v/>
      </c>
      <c r="G28" s="66"/>
      <c r="H28" s="132" t="str">
        <f t="shared" si="0"/>
        <v/>
      </c>
      <c r="I28" s="103" t="str">
        <f t="shared" si="1"/>
        <v/>
      </c>
      <c r="J28" s="134"/>
      <c r="K28" s="132" t="str">
        <f t="shared" si="2"/>
        <v/>
      </c>
      <c r="L28" s="103" t="str">
        <f t="shared" si="3"/>
        <v/>
      </c>
      <c r="M28" s="134"/>
      <c r="N28" s="132" t="str">
        <f t="shared" si="4"/>
        <v/>
      </c>
      <c r="O28" s="103" t="str">
        <f t="shared" si="5"/>
        <v/>
      </c>
      <c r="P28" s="134"/>
      <c r="Q28" s="132" t="str">
        <f t="shared" si="6"/>
        <v/>
      </c>
      <c r="R28" s="103" t="str">
        <f t="shared" si="7"/>
        <v/>
      </c>
      <c r="S28" s="132" t="str">
        <f t="shared" si="8"/>
        <v/>
      </c>
      <c r="T28" s="103" t="str">
        <f t="shared" si="9"/>
        <v/>
      </c>
      <c r="U28" s="132" t="str">
        <f t="shared" si="10"/>
        <v/>
      </c>
      <c r="V28" s="103" t="str">
        <f t="shared" si="11"/>
        <v/>
      </c>
      <c r="W28" s="135"/>
      <c r="X28" s="203" t="str">
        <f>IF(OR($F28="a",$F28="A"),$F28,IF(AND('Encodage réponses Es'!$BV26="!",'Encodage réponses Es'!L26=""),"!",IF('Encodage réponses Es'!L26="","",'Encodage réponses Es'!L26)))</f>
        <v/>
      </c>
      <c r="Y28" s="139" t="str">
        <f>IF(OR($F28="a",$F28="A"),$F28,IF(AND('Encodage réponses Es'!$BV26="!",'Encodage réponses Es'!M26=""),"!",IF('Encodage réponses Es'!M26="","",'Encodage réponses Es'!M26)))</f>
        <v/>
      </c>
      <c r="Z28" s="185" t="str">
        <f>IF(OR($F28="a",$F28="A"),$F28,IF(AND('Encodage réponses Es'!$BV26="!",'Encodage réponses Es'!N26=""),"!",IF('Encodage réponses Es'!N26="","",'Encodage réponses Es'!N26)))</f>
        <v/>
      </c>
      <c r="AA28" s="139" t="str">
        <f>IF(OR($F28="a",$F28="A"),$F28,IF(AND('Encodage réponses Es'!$BV26="!",'Encodage réponses Es'!O26=""),"!",IF('Encodage réponses Es'!O26="","",'Encodage réponses Es'!O26)))</f>
        <v/>
      </c>
      <c r="AB28" s="185" t="str">
        <f>IF(OR($F28="a",$F28="A"),$F28,IF(AND('Encodage réponses Es'!$BV26="!",'Encodage réponses Es'!P26=""),"!",IF('Encodage réponses Es'!P26="","",'Encodage réponses Es'!P26)))</f>
        <v/>
      </c>
      <c r="AC28" s="288" t="str">
        <f>IF(OR($F28="a",$F28="A"),$F28,IF(AND('Encodage réponses Es'!$BV26="!",'Encodage réponses Es'!AA26=""),"!",IF('Encodage réponses Es'!AA26="","",'Encodage réponses Es'!AA26)))</f>
        <v/>
      </c>
      <c r="AD28" s="132" t="str">
        <f t="shared" si="12"/>
        <v/>
      </c>
      <c r="AE28" s="103" t="str">
        <f t="shared" si="13"/>
        <v/>
      </c>
      <c r="AF28" s="203" t="str">
        <f>IF(OR($F28="a",$F28="A"),$F28,IF(AND('Encodage réponses Es'!$BV26="!",'Encodage réponses Es'!AU26=""),"!",IF('Encodage réponses Es'!AU26="","",'Encodage réponses Es'!AU26)))</f>
        <v/>
      </c>
      <c r="AG28" s="139" t="str">
        <f>IF(OR($F28="a",$F28="A"),$F28,IF(AND('Encodage réponses Es'!$BV26="!",'Encodage réponses Es'!AV26=""),"!",IF('Encodage réponses Es'!AV26="","",'Encodage réponses Es'!AV26)))</f>
        <v/>
      </c>
      <c r="AH28" s="185" t="str">
        <f>IF(OR($F28="a",$F28="A"),$F28,IF(AND('Encodage réponses Es'!$BV26="!",'Encodage réponses Es'!AW26=""),"!",IF('Encodage réponses Es'!AW26="","",'Encodage réponses Es'!AW26)))</f>
        <v/>
      </c>
      <c r="AI28" s="139" t="str">
        <f>IF(OR($F28="a",$F28="A"),$F28,IF(AND('Encodage réponses Es'!$BV26="!",'Encodage réponses Es'!AX26=""),"!",IF('Encodage réponses Es'!AX26="","",'Encodage réponses Es'!AX26)))</f>
        <v/>
      </c>
      <c r="AJ28" s="185" t="str">
        <f>IF(OR($F28="a",$F28="A"),$F28,IF(AND('Encodage réponses Es'!$BV26="!",'Encodage réponses Es'!AY26=""),"!",IF('Encodage réponses Es'!AY26="","",'Encodage réponses Es'!AY26)))</f>
        <v/>
      </c>
      <c r="AK28" s="139" t="str">
        <f>IF(OR($F28="a",$F28="A"),$F28,IF(AND('Encodage réponses Es'!$BV26="!",'Encodage réponses Es'!AZ26=""),"!",IF('Encodage réponses Es'!AZ26="","",'Encodage réponses Es'!AZ26)))</f>
        <v/>
      </c>
      <c r="AL28" s="185" t="str">
        <f>IF(OR($F28="a",$F28="A"),$F28,IF(AND('Encodage réponses Es'!$BV26="!",'Encodage réponses Es'!BA26=""),"!",IF('Encodage réponses Es'!BA26="","",'Encodage réponses Es'!BA26)))</f>
        <v/>
      </c>
      <c r="AM28" s="139" t="str">
        <f>IF(OR($F28="a",$F28="A"),$F28,IF(AND('Encodage réponses Es'!$BV26="!",'Encodage réponses Es'!BC26=""),"!",IF('Encodage réponses Es'!BC26="","",'Encodage réponses Es'!BC26)))</f>
        <v/>
      </c>
      <c r="AN28" s="185" t="str">
        <f>IF(OR($F28="a",$F28="A"),$F28,IF(AND('Encodage réponses Es'!$BV26="!",'Encodage réponses Es'!BD26=""),"!",IF('Encodage réponses Es'!BD26="","",'Encodage réponses Es'!BD26)))</f>
        <v/>
      </c>
      <c r="AO28" s="139" t="str">
        <f>IF(OR($F28="a",$F28="A"),$F28,IF(AND('Encodage réponses Es'!$BV26="!",'Encodage réponses Es'!BE26=""),"!",IF('Encodage réponses Es'!BE26="","",'Encodage réponses Es'!BE26)))</f>
        <v/>
      </c>
      <c r="AP28" s="185" t="str">
        <f>IF(OR($F28="a",$F28="A"),$F28,IF(AND('Encodage réponses Es'!$BV26="!",'Encodage réponses Es'!BF26=""),"!",IF('Encodage réponses Es'!BF26="","",'Encodage réponses Es'!BF26)))</f>
        <v/>
      </c>
      <c r="AQ28" s="139" t="str">
        <f>IF(OR($F28="a",$F28="A"),$F28,IF(AND('Encodage réponses Es'!$BV26="!",'Encodage réponses Es'!BG26=""),"!",IF('Encodage réponses Es'!BG26="","",'Encodage réponses Es'!BG26)))</f>
        <v/>
      </c>
      <c r="AR28" s="185" t="str">
        <f>IF(OR($F28="a",$F28="A"),$F28,IF(AND('Encodage réponses Es'!$BV26="!",'Encodage réponses Es'!BJ26=""),"!",IF('Encodage réponses Es'!BJ26="","",'Encodage réponses Es'!BJ26)))</f>
        <v/>
      </c>
      <c r="AS28" s="288" t="str">
        <f>IF(OR($F28="a",$F28="A"),$F28,IF(AND('Encodage réponses Es'!$BV26="!",'Encodage réponses Es'!BK26=""),"!",IF('Encodage réponses Es'!BK26="","",'Encodage réponses Es'!BK26)))</f>
        <v/>
      </c>
      <c r="AT28" s="132" t="str">
        <f t="shared" si="14"/>
        <v/>
      </c>
      <c r="AU28" s="103" t="str">
        <f t="shared" si="15"/>
        <v/>
      </c>
      <c r="AV28" s="210" t="str">
        <f>IF(OR(F28="a",F28="A"),F28,IF(AND('Encodage réponses Es'!$BV26="!",'Encodage réponses Es'!Q26=""),"!",IF('Encodage réponses Es'!Q26="","",'Encodage réponses Es'!Q26)))</f>
        <v/>
      </c>
      <c r="AW28" s="207" t="str">
        <f>IF(OR(G28="a",G28="A"),G28,IF(AND('Encodage réponses Es'!$BV26="!",'Encodage réponses Es'!R26=""),"!",IF('Encodage réponses Es'!R26="","",'Encodage réponses Es'!R26)))</f>
        <v/>
      </c>
      <c r="AX28" s="143" t="str">
        <f>IF(OR($F28="a",$F28="A"),$F28,IF(AND('Encodage réponses Es'!$BV26="!",'Encodage réponses Es'!U26=""),"!",IF('Encodage réponses Es'!U26="","",'Encodage réponses Es'!U26)))</f>
        <v/>
      </c>
      <c r="AY28" s="143" t="str">
        <f>IF(OR($F28="a",$F28="A"),$F28,IF(AND('Encodage réponses Es'!$BV26="!",'Encodage réponses Es'!V26=""),"!",IF('Encodage réponses Es'!V26="","",'Encodage réponses Es'!V26)))</f>
        <v/>
      </c>
      <c r="AZ28" s="143" t="str">
        <f>IF(OR($F28="a",$F28="A"),$F28,IF(AND('Encodage réponses Es'!$BV26="!",'Encodage réponses Es'!W26=""),"!",IF('Encodage réponses Es'!W26="","",'Encodage réponses Es'!W26)))</f>
        <v/>
      </c>
      <c r="BA28" s="143" t="str">
        <f>IF(OR($F28="a",$F28="A"),$F28,IF(AND('Encodage réponses Es'!$BV26="!",'Encodage réponses Es'!X26=""),"!",IF('Encodage réponses Es'!X26="","",'Encodage réponses Es'!X26)))</f>
        <v/>
      </c>
      <c r="BB28" s="143" t="str">
        <f>IF(OR($F28="a",$F28="A"),$F28,IF(AND('Encodage réponses Es'!$BV26="!",'Encodage réponses Es'!Y26=""),"!",IF('Encodage réponses Es'!Y26="","",'Encodage réponses Es'!Y26)))</f>
        <v/>
      </c>
      <c r="BC28" s="143" t="str">
        <f>IF(OR($F28="a",$F28="A"),$F28,IF(AND('Encodage réponses Es'!$BV26="!",'Encodage réponses Es'!Z26=""),"!",IF('Encodage réponses Es'!Z26="","",'Encodage réponses Es'!Z26)))</f>
        <v/>
      </c>
      <c r="BD28" s="143" t="str">
        <f>IF(OR($F28="a",$F28="A"),$F28,IF(AND('Encodage réponses Es'!$BV26="!",'Encodage réponses Es'!AB26=""),"!",IF('Encodage réponses Es'!AB26="","",'Encodage réponses Es'!AB26)))</f>
        <v/>
      </c>
      <c r="BE28" s="143" t="str">
        <f>IF(OR($F28="a",$F28="A"),$F28,IF(AND('Encodage réponses Es'!$BV26="!",'Encodage réponses Es'!AC26=""),"!",IF('Encodage réponses Es'!AC26="","",'Encodage réponses Es'!AC26)))</f>
        <v/>
      </c>
      <c r="BF28" s="143" t="str">
        <f>IF(OR($F28="a",$F28="A"),$F28,IF(AND('Encodage réponses Es'!$BV26="!",'Encodage réponses Es'!AD26=""),"!",IF('Encodage réponses Es'!AD26="","",'Encodage réponses Es'!AD26)))</f>
        <v/>
      </c>
      <c r="BG28" s="143" t="str">
        <f>IF(OR($F28="a",$F28="A"),$F28,IF(AND('Encodage réponses Es'!$BV26="!",'Encodage réponses Es'!AE26=""),"!",IF('Encodage réponses Es'!AE26="","",'Encodage réponses Es'!AE26)))</f>
        <v/>
      </c>
      <c r="BH28" s="143" t="str">
        <f>IF(OR($F28="a",$F28="A"),$F28,IF(AND('Encodage réponses Es'!$BV26="!",'Encodage réponses Es'!AF26=""),"!",IF('Encodage réponses Es'!AF26="","",'Encodage réponses Es'!AF26)))</f>
        <v/>
      </c>
      <c r="BI28" s="143" t="str">
        <f>IF(OR($F28="a",$F28="A"),$F28,IF(AND('Encodage réponses Es'!$BV26="!",'Encodage réponses Es'!AG26=""),"!",IF('Encodage réponses Es'!AG26="","",'Encodage réponses Es'!AG26)))</f>
        <v/>
      </c>
      <c r="BJ28" s="143" t="str">
        <f>IF(OR($F28="a",$F28="A"),$F28,IF(AND('Encodage réponses Es'!$BV26="!",'Encodage réponses Es'!AH26=""),"!",IF('Encodage réponses Es'!AH26="","",'Encodage réponses Es'!AH26)))</f>
        <v/>
      </c>
      <c r="BK28" s="143" t="str">
        <f>IF(OR($F28="a",$F28="A"),$F28,IF(AND('Encodage réponses Es'!$BV26="!",'Encodage réponses Es'!AI26=""),"!",IF('Encodage réponses Es'!AI26="","",'Encodage réponses Es'!AI26)))</f>
        <v/>
      </c>
      <c r="BL28" s="143" t="str">
        <f>IF(OR($F28="a",$F28="A"),$F28,IF(AND('Encodage réponses Es'!$BV26="!",'Encodage réponses Es'!AJ26=""),"!",IF('Encodage réponses Es'!AJ26="","",'Encodage réponses Es'!AJ26)))</f>
        <v/>
      </c>
      <c r="BM28" s="143" t="str">
        <f>IF(OR($F28="a",$F28="A"),$F28,IF(AND('Encodage réponses Es'!$BV26="!",'Encodage réponses Es'!AK26=""),"!",IF('Encodage réponses Es'!AK26="","",'Encodage réponses Es'!AK26)))</f>
        <v/>
      </c>
      <c r="BN28" s="143" t="str">
        <f>IF(OR($F28="a",$F28="A"),$F28,IF(AND('Encodage réponses Es'!$BV26="!",'Encodage réponses Es'!AN26=""),"!",IF('Encodage réponses Es'!AN26="","",'Encodage réponses Es'!AN26)))</f>
        <v/>
      </c>
      <c r="BO28" s="143" t="str">
        <f>IF(OR($F28="a",$F28="A"),$F28,IF(AND('Encodage réponses Es'!$BV26="!",'Encodage réponses Es'!AO26=""),"!",IF('Encodage réponses Es'!AO26="","",'Encodage réponses Es'!AO26)))</f>
        <v/>
      </c>
      <c r="BP28" s="339" t="str">
        <f>IF(OR($F28="a",$F28="A"),$F28,IF(AND('Encodage réponses Es'!$BV26="!",'Encodage réponses Es'!AP26=""),"!",IF('Encodage réponses Es'!AP26="","",'Encodage réponses Es'!AP26)))</f>
        <v/>
      </c>
      <c r="BQ28" s="132" t="str">
        <f t="shared" si="16"/>
        <v/>
      </c>
      <c r="BR28" s="103" t="str">
        <f t="shared" si="17"/>
        <v/>
      </c>
      <c r="BS28" s="207" t="str">
        <f>IF(OR($F28="a",$F28="A"),$F28,IF(AND('Encodage réponses Es'!$BV26="!",'Encodage réponses Es'!AT26=""),"!",IF('Encodage réponses Es'!AT26="","",'Encodage réponses Es'!AT26)))</f>
        <v/>
      </c>
      <c r="BT28" s="208" t="str">
        <f>IF(OR($F28="a",$F28="A"),$F28,IF(AND('Encodage réponses Es'!$BV26="!",'Encodage réponses Es'!BB26=""),"!",IF('Encodage réponses Es'!BB26="","",'Encodage réponses Es'!BB26)))</f>
        <v/>
      </c>
      <c r="BU28" s="208" t="str">
        <f>IF(OR($F28="a",$F28="A"),$F28,IF(AND('Encodage réponses Es'!$BV26="!",'Encodage réponses Es'!BH26=""),"!",IF('Encodage réponses Es'!BH26="","",'Encodage réponses Es'!BH26)))</f>
        <v/>
      </c>
      <c r="BV28" s="213" t="str">
        <f>IF(OR($F28="a",$F28="A"),$F28,IF(AND('Encodage réponses Es'!$BV26="!",'Encodage réponses Es'!BI26=""),"!",IF('Encodage réponses Es'!BI26="","",'Encodage réponses Es'!BI26)))</f>
        <v/>
      </c>
      <c r="BW28" s="207" t="str">
        <f>IF(OR($F28="a",$F28="A"),$F28,IF(AND('Encodage réponses Es'!$BV26="!",'Encodage réponses Es'!BO26=""),"!",IF('Encodage réponses Es'!BO26="","",'Encodage réponses Es'!BO26)))</f>
        <v/>
      </c>
      <c r="BX28" s="208" t="str">
        <f>IF(OR($F28="a",$F28="A"),$F28,IF(AND('Encodage réponses Es'!$BV26="!",'Encodage réponses Es'!BP26=""),"!",IF('Encodage réponses Es'!BP26="","",'Encodage réponses Es'!BP26)))</f>
        <v/>
      </c>
      <c r="BY28" s="208" t="str">
        <f>IF(OR($F28="a",$F28="A"),$F28,IF(AND('Encodage réponses Es'!$BV26="!",'Encodage réponses Es'!BT26=""),"!",IF('Encodage réponses Es'!BT26="","",'Encodage réponses Es'!BT26)))</f>
        <v/>
      </c>
      <c r="BZ28" s="212" t="str">
        <f>IF(OR($F28="a",$F28="A"),$F28,IF(AND('Encodage réponses Es'!$BV26="!",'Encodage réponses Es'!BU26=""),"!",IF('Encodage réponses Es'!BU26="","",'Encodage réponses Es'!BU26)))</f>
        <v/>
      </c>
      <c r="CA28" s="132" t="str">
        <f t="shared" si="18"/>
        <v/>
      </c>
      <c r="CB28" s="103" t="str">
        <f t="shared" si="19"/>
        <v/>
      </c>
      <c r="CC28" s="138" t="str">
        <f>IF(OR($F28="a",$F28="A"),$F28,IF(AND('Encodage réponses Es'!$BV26="!",'Encodage réponses Es'!S26=""),"!",IF('Encodage réponses Es'!S26="","",'Encodage réponses Es'!S26)))</f>
        <v/>
      </c>
      <c r="CD28" s="108" t="str">
        <f>IF(OR($F28="a",$F28="A"),$F28,IF(AND('Encodage réponses Es'!$BV26="!",'Encodage réponses Es'!T26=""),"!",IF('Encodage réponses Es'!T26="","",'Encodage réponses Es'!T26)))</f>
        <v/>
      </c>
      <c r="CE28" s="108" t="str">
        <f>IF(OR($F28="a",$F28="A"),$F28,IF(AND('Encodage réponses Es'!$BV26="!",'Encodage réponses Es'!AL26=""),"!",IF('Encodage réponses Es'!AL26="","",'Encodage réponses Es'!AL26)))</f>
        <v/>
      </c>
      <c r="CF28" s="302" t="str">
        <f>IF(OR($F28="a",$F28="A"),$F28,IF(AND('Encodage réponses Es'!$BV26="!",'Encodage réponses Es'!AM26=""),"!",IF('Encodage réponses Es'!AM26="","",'Encodage réponses Es'!AM26)))</f>
        <v/>
      </c>
      <c r="CG28" s="339" t="str">
        <f t="shared" si="20"/>
        <v/>
      </c>
      <c r="CH28" s="103" t="str">
        <f t="shared" si="21"/>
        <v/>
      </c>
      <c r="CI28" s="108" t="str">
        <f>IF(OR($F28="a",$F28="A"),$F28,IF(AND('Encodage réponses Es'!$BV26="!",'Encodage réponses Es'!AQ26=""),"!",IF('Encodage réponses Es'!AQ26="","",'Encodage réponses Es'!AQ26)))</f>
        <v/>
      </c>
      <c r="CJ28" s="108" t="str">
        <f>IF(OR($F28="a",$F28="A"),$F28,IF(AND('Encodage réponses Es'!$BV26="!",'Encodage réponses Es'!AR26=""),"!",IF('Encodage réponses Es'!AR26="","",'Encodage réponses Es'!AR26)))</f>
        <v/>
      </c>
      <c r="CK28" s="108" t="str">
        <f>IF(OR($F28="a",$F28="A"),$F28,IF(AND('Encodage réponses Es'!$BV26="!",'Encodage réponses Es'!AS26=""),"!",IF('Encodage réponses Es'!AS26="","",'Encodage réponses Es'!AS26)))</f>
        <v/>
      </c>
      <c r="CL28" s="108" t="str">
        <f>IF(OR($F28="a",$F28="A"),$F28,IF(AND('Encodage réponses Es'!$BV26="!",'Encodage réponses Es'!BL26=""),"!",IF('Encodage réponses Es'!BL26="","",'Encodage réponses Es'!BL26)))</f>
        <v/>
      </c>
      <c r="CM28" s="108" t="str">
        <f>IF(OR($F28="a",$F28="A"),$F28,IF(AND('Encodage réponses Es'!$BV26="!",'Encodage réponses Es'!BM26=""),"!",IF('Encodage réponses Es'!BM26="","",'Encodage réponses Es'!BM26)))</f>
        <v/>
      </c>
      <c r="CN28" s="138" t="str">
        <f>IF(OR($F28="a",$F28="A"),$F28,IF(AND('Encodage réponses Es'!$BV26="!",'Encodage réponses Es'!BN26=""),"!",IF('Encodage réponses Es'!BN26="","",'Encodage réponses Es'!BN26)))</f>
        <v/>
      </c>
      <c r="CO28" s="108" t="str">
        <f>IF(OR($F28="a",$F28="A"),$F28,IF(AND('Encodage réponses Es'!$BV26="!",'Encodage réponses Es'!BQ26=""),"!",IF('Encodage réponses Es'!BQ26="","",'Encodage réponses Es'!BQ26)))</f>
        <v/>
      </c>
      <c r="CP28" s="108" t="str">
        <f>IF(OR($F28="a",$F28="A"),$F28,IF(AND('Encodage réponses Es'!$BV26="!",'Encodage réponses Es'!BR26=""),"!",IF('Encodage réponses Es'!BR26="","",'Encodage réponses Es'!BR26)))</f>
        <v/>
      </c>
      <c r="CQ28" s="302" t="str">
        <f>IF(OR($F28="a",$F28="A"),$F28,IF(AND('Encodage réponses Es'!$BV26="!",'Encodage réponses Es'!BS26=""),"!",IF('Encodage réponses Es'!BS26="","",'Encodage réponses Es'!BS26)))</f>
        <v/>
      </c>
      <c r="CR28" s="132" t="str">
        <f t="shared" si="22"/>
        <v/>
      </c>
      <c r="CS28" s="103" t="str">
        <f t="shared" si="23"/>
        <v/>
      </c>
    </row>
    <row r="29" spans="1:97" ht="11.25" customHeight="1" x14ac:dyDescent="0.2">
      <c r="A29" s="556"/>
      <c r="B29" s="557"/>
      <c r="C29" s="18">
        <v>25</v>
      </c>
      <c r="D29" s="399" t="str">
        <f>IF('Encodage réponses Es'!F27=0,"",'Encodage réponses Es'!F27)</f>
        <v/>
      </c>
      <c r="E29" s="400" t="str">
        <f>IF('Encodage réponses Es'!G27="","",'Encodage réponses Es'!G27)</f>
        <v/>
      </c>
      <c r="F29" s="398" t="str">
        <f>IF('Encodage réponses Es'!K27="","",'Encodage réponses Es'!K27)</f>
        <v/>
      </c>
      <c r="G29" s="66"/>
      <c r="H29" s="132" t="str">
        <f t="shared" si="0"/>
        <v/>
      </c>
      <c r="I29" s="103" t="str">
        <f t="shared" si="1"/>
        <v/>
      </c>
      <c r="J29" s="134"/>
      <c r="K29" s="132" t="str">
        <f t="shared" si="2"/>
        <v/>
      </c>
      <c r="L29" s="103" t="str">
        <f t="shared" si="3"/>
        <v/>
      </c>
      <c r="M29" s="134"/>
      <c r="N29" s="132" t="str">
        <f t="shared" si="4"/>
        <v/>
      </c>
      <c r="O29" s="103" t="str">
        <f t="shared" si="5"/>
        <v/>
      </c>
      <c r="P29" s="134"/>
      <c r="Q29" s="132" t="str">
        <f t="shared" si="6"/>
        <v/>
      </c>
      <c r="R29" s="103" t="str">
        <f t="shared" si="7"/>
        <v/>
      </c>
      <c r="S29" s="132" t="str">
        <f t="shared" si="8"/>
        <v/>
      </c>
      <c r="T29" s="103" t="str">
        <f t="shared" si="9"/>
        <v/>
      </c>
      <c r="U29" s="132" t="str">
        <f t="shared" si="10"/>
        <v/>
      </c>
      <c r="V29" s="103" t="str">
        <f t="shared" si="11"/>
        <v/>
      </c>
      <c r="W29" s="135"/>
      <c r="X29" s="203" t="str">
        <f>IF(OR($F29="a",$F29="A"),$F29,IF(AND('Encodage réponses Es'!$BV27="!",'Encodage réponses Es'!L27=""),"!",IF('Encodage réponses Es'!L27="","",'Encodage réponses Es'!L27)))</f>
        <v/>
      </c>
      <c r="Y29" s="139" t="str">
        <f>IF(OR($F29="a",$F29="A"),$F29,IF(AND('Encodage réponses Es'!$BV27="!",'Encodage réponses Es'!M27=""),"!",IF('Encodage réponses Es'!M27="","",'Encodage réponses Es'!M27)))</f>
        <v/>
      </c>
      <c r="Z29" s="185" t="str">
        <f>IF(OR($F29="a",$F29="A"),$F29,IF(AND('Encodage réponses Es'!$BV27="!",'Encodage réponses Es'!N27=""),"!",IF('Encodage réponses Es'!N27="","",'Encodage réponses Es'!N27)))</f>
        <v/>
      </c>
      <c r="AA29" s="139" t="str">
        <f>IF(OR($F29="a",$F29="A"),$F29,IF(AND('Encodage réponses Es'!$BV27="!",'Encodage réponses Es'!O27=""),"!",IF('Encodage réponses Es'!O27="","",'Encodage réponses Es'!O27)))</f>
        <v/>
      </c>
      <c r="AB29" s="185" t="str">
        <f>IF(OR($F29="a",$F29="A"),$F29,IF(AND('Encodage réponses Es'!$BV27="!",'Encodage réponses Es'!P27=""),"!",IF('Encodage réponses Es'!P27="","",'Encodage réponses Es'!P27)))</f>
        <v/>
      </c>
      <c r="AC29" s="288" t="str">
        <f>IF(OR($F29="a",$F29="A"),$F29,IF(AND('Encodage réponses Es'!$BV27="!",'Encodage réponses Es'!AA27=""),"!",IF('Encodage réponses Es'!AA27="","",'Encodage réponses Es'!AA27)))</f>
        <v/>
      </c>
      <c r="AD29" s="132" t="str">
        <f t="shared" si="12"/>
        <v/>
      </c>
      <c r="AE29" s="103" t="str">
        <f t="shared" si="13"/>
        <v/>
      </c>
      <c r="AF29" s="203" t="str">
        <f>IF(OR($F29="a",$F29="A"),$F29,IF(AND('Encodage réponses Es'!$BV27="!",'Encodage réponses Es'!AU27=""),"!",IF('Encodage réponses Es'!AU27="","",'Encodage réponses Es'!AU27)))</f>
        <v/>
      </c>
      <c r="AG29" s="139" t="str">
        <f>IF(OR($F29="a",$F29="A"),$F29,IF(AND('Encodage réponses Es'!$BV27="!",'Encodage réponses Es'!AV27=""),"!",IF('Encodage réponses Es'!AV27="","",'Encodage réponses Es'!AV27)))</f>
        <v/>
      </c>
      <c r="AH29" s="185" t="str">
        <f>IF(OR($F29="a",$F29="A"),$F29,IF(AND('Encodage réponses Es'!$BV27="!",'Encodage réponses Es'!AW27=""),"!",IF('Encodage réponses Es'!AW27="","",'Encodage réponses Es'!AW27)))</f>
        <v/>
      </c>
      <c r="AI29" s="139" t="str">
        <f>IF(OR($F29="a",$F29="A"),$F29,IF(AND('Encodage réponses Es'!$BV27="!",'Encodage réponses Es'!AX27=""),"!",IF('Encodage réponses Es'!AX27="","",'Encodage réponses Es'!AX27)))</f>
        <v/>
      </c>
      <c r="AJ29" s="185" t="str">
        <f>IF(OR($F29="a",$F29="A"),$F29,IF(AND('Encodage réponses Es'!$BV27="!",'Encodage réponses Es'!AY27=""),"!",IF('Encodage réponses Es'!AY27="","",'Encodage réponses Es'!AY27)))</f>
        <v/>
      </c>
      <c r="AK29" s="139" t="str">
        <f>IF(OR($F29="a",$F29="A"),$F29,IF(AND('Encodage réponses Es'!$BV27="!",'Encodage réponses Es'!AZ27=""),"!",IF('Encodage réponses Es'!AZ27="","",'Encodage réponses Es'!AZ27)))</f>
        <v/>
      </c>
      <c r="AL29" s="185" t="str">
        <f>IF(OR($F29="a",$F29="A"),$F29,IF(AND('Encodage réponses Es'!$BV27="!",'Encodage réponses Es'!BA27=""),"!",IF('Encodage réponses Es'!BA27="","",'Encodage réponses Es'!BA27)))</f>
        <v/>
      </c>
      <c r="AM29" s="139" t="str">
        <f>IF(OR($F29="a",$F29="A"),$F29,IF(AND('Encodage réponses Es'!$BV27="!",'Encodage réponses Es'!BC27=""),"!",IF('Encodage réponses Es'!BC27="","",'Encodage réponses Es'!BC27)))</f>
        <v/>
      </c>
      <c r="AN29" s="185" t="str">
        <f>IF(OR($F29="a",$F29="A"),$F29,IF(AND('Encodage réponses Es'!$BV27="!",'Encodage réponses Es'!BD27=""),"!",IF('Encodage réponses Es'!BD27="","",'Encodage réponses Es'!BD27)))</f>
        <v/>
      </c>
      <c r="AO29" s="139" t="str">
        <f>IF(OR($F29="a",$F29="A"),$F29,IF(AND('Encodage réponses Es'!$BV27="!",'Encodage réponses Es'!BE27=""),"!",IF('Encodage réponses Es'!BE27="","",'Encodage réponses Es'!BE27)))</f>
        <v/>
      </c>
      <c r="AP29" s="185" t="str">
        <f>IF(OR($F29="a",$F29="A"),$F29,IF(AND('Encodage réponses Es'!$BV27="!",'Encodage réponses Es'!BF27=""),"!",IF('Encodage réponses Es'!BF27="","",'Encodage réponses Es'!BF27)))</f>
        <v/>
      </c>
      <c r="AQ29" s="139" t="str">
        <f>IF(OR($F29="a",$F29="A"),$F29,IF(AND('Encodage réponses Es'!$BV27="!",'Encodage réponses Es'!BG27=""),"!",IF('Encodage réponses Es'!BG27="","",'Encodage réponses Es'!BG27)))</f>
        <v/>
      </c>
      <c r="AR29" s="185" t="str">
        <f>IF(OR($F29="a",$F29="A"),$F29,IF(AND('Encodage réponses Es'!$BV27="!",'Encodage réponses Es'!BJ27=""),"!",IF('Encodage réponses Es'!BJ27="","",'Encodage réponses Es'!BJ27)))</f>
        <v/>
      </c>
      <c r="AS29" s="288" t="str">
        <f>IF(OR($F29="a",$F29="A"),$F29,IF(AND('Encodage réponses Es'!$BV27="!",'Encodage réponses Es'!BK27=""),"!",IF('Encodage réponses Es'!BK27="","",'Encodage réponses Es'!BK27)))</f>
        <v/>
      </c>
      <c r="AT29" s="132" t="str">
        <f t="shared" si="14"/>
        <v/>
      </c>
      <c r="AU29" s="103" t="str">
        <f t="shared" si="15"/>
        <v/>
      </c>
      <c r="AV29" s="210" t="str">
        <f>IF(OR(F29="a",F29="A"),F29,IF(AND('Encodage réponses Es'!$BV27="!",'Encodage réponses Es'!Q27=""),"!",IF('Encodage réponses Es'!Q27="","",'Encodage réponses Es'!Q27)))</f>
        <v/>
      </c>
      <c r="AW29" s="207" t="str">
        <f>IF(OR(G29="a",G29="A"),G29,IF(AND('Encodage réponses Es'!$BV27="!",'Encodage réponses Es'!R27=""),"!",IF('Encodage réponses Es'!R27="","",'Encodage réponses Es'!R27)))</f>
        <v/>
      </c>
      <c r="AX29" s="143" t="str">
        <f>IF(OR($F29="a",$F29="A"),$F29,IF(AND('Encodage réponses Es'!$BV27="!",'Encodage réponses Es'!U27=""),"!",IF('Encodage réponses Es'!U27="","",'Encodage réponses Es'!U27)))</f>
        <v/>
      </c>
      <c r="AY29" s="143" t="str">
        <f>IF(OR($F29="a",$F29="A"),$F29,IF(AND('Encodage réponses Es'!$BV27="!",'Encodage réponses Es'!V27=""),"!",IF('Encodage réponses Es'!V27="","",'Encodage réponses Es'!V27)))</f>
        <v/>
      </c>
      <c r="AZ29" s="143" t="str">
        <f>IF(OR($F29="a",$F29="A"),$F29,IF(AND('Encodage réponses Es'!$BV27="!",'Encodage réponses Es'!W27=""),"!",IF('Encodage réponses Es'!W27="","",'Encodage réponses Es'!W27)))</f>
        <v/>
      </c>
      <c r="BA29" s="143" t="str">
        <f>IF(OR($F29="a",$F29="A"),$F29,IF(AND('Encodage réponses Es'!$BV27="!",'Encodage réponses Es'!X27=""),"!",IF('Encodage réponses Es'!X27="","",'Encodage réponses Es'!X27)))</f>
        <v/>
      </c>
      <c r="BB29" s="143" t="str">
        <f>IF(OR($F29="a",$F29="A"),$F29,IF(AND('Encodage réponses Es'!$BV27="!",'Encodage réponses Es'!Y27=""),"!",IF('Encodage réponses Es'!Y27="","",'Encodage réponses Es'!Y27)))</f>
        <v/>
      </c>
      <c r="BC29" s="143" t="str">
        <f>IF(OR($F29="a",$F29="A"),$F29,IF(AND('Encodage réponses Es'!$BV27="!",'Encodage réponses Es'!Z27=""),"!",IF('Encodage réponses Es'!Z27="","",'Encodage réponses Es'!Z27)))</f>
        <v/>
      </c>
      <c r="BD29" s="143" t="str">
        <f>IF(OR($F29="a",$F29="A"),$F29,IF(AND('Encodage réponses Es'!$BV27="!",'Encodage réponses Es'!AB27=""),"!",IF('Encodage réponses Es'!AB27="","",'Encodage réponses Es'!AB27)))</f>
        <v/>
      </c>
      <c r="BE29" s="143" t="str">
        <f>IF(OR($F29="a",$F29="A"),$F29,IF(AND('Encodage réponses Es'!$BV27="!",'Encodage réponses Es'!AC27=""),"!",IF('Encodage réponses Es'!AC27="","",'Encodage réponses Es'!AC27)))</f>
        <v/>
      </c>
      <c r="BF29" s="143" t="str">
        <f>IF(OR($F29="a",$F29="A"),$F29,IF(AND('Encodage réponses Es'!$BV27="!",'Encodage réponses Es'!AD27=""),"!",IF('Encodage réponses Es'!AD27="","",'Encodage réponses Es'!AD27)))</f>
        <v/>
      </c>
      <c r="BG29" s="143" t="str">
        <f>IF(OR($F29="a",$F29="A"),$F29,IF(AND('Encodage réponses Es'!$BV27="!",'Encodage réponses Es'!AE27=""),"!",IF('Encodage réponses Es'!AE27="","",'Encodage réponses Es'!AE27)))</f>
        <v/>
      </c>
      <c r="BH29" s="143" t="str">
        <f>IF(OR($F29="a",$F29="A"),$F29,IF(AND('Encodage réponses Es'!$BV27="!",'Encodage réponses Es'!AF27=""),"!",IF('Encodage réponses Es'!AF27="","",'Encodage réponses Es'!AF27)))</f>
        <v/>
      </c>
      <c r="BI29" s="143" t="str">
        <f>IF(OR($F29="a",$F29="A"),$F29,IF(AND('Encodage réponses Es'!$BV27="!",'Encodage réponses Es'!AG27=""),"!",IF('Encodage réponses Es'!AG27="","",'Encodage réponses Es'!AG27)))</f>
        <v/>
      </c>
      <c r="BJ29" s="143" t="str">
        <f>IF(OR($F29="a",$F29="A"),$F29,IF(AND('Encodage réponses Es'!$BV27="!",'Encodage réponses Es'!AH27=""),"!",IF('Encodage réponses Es'!AH27="","",'Encodage réponses Es'!AH27)))</f>
        <v/>
      </c>
      <c r="BK29" s="143" t="str">
        <f>IF(OR($F29="a",$F29="A"),$F29,IF(AND('Encodage réponses Es'!$BV27="!",'Encodage réponses Es'!AI27=""),"!",IF('Encodage réponses Es'!AI27="","",'Encodage réponses Es'!AI27)))</f>
        <v/>
      </c>
      <c r="BL29" s="143" t="str">
        <f>IF(OR($F29="a",$F29="A"),$F29,IF(AND('Encodage réponses Es'!$BV27="!",'Encodage réponses Es'!AJ27=""),"!",IF('Encodage réponses Es'!AJ27="","",'Encodage réponses Es'!AJ27)))</f>
        <v/>
      </c>
      <c r="BM29" s="143" t="str">
        <f>IF(OR($F29="a",$F29="A"),$F29,IF(AND('Encodage réponses Es'!$BV27="!",'Encodage réponses Es'!AK27=""),"!",IF('Encodage réponses Es'!AK27="","",'Encodage réponses Es'!AK27)))</f>
        <v/>
      </c>
      <c r="BN29" s="143" t="str">
        <f>IF(OR($F29="a",$F29="A"),$F29,IF(AND('Encodage réponses Es'!$BV27="!",'Encodage réponses Es'!AN27=""),"!",IF('Encodage réponses Es'!AN27="","",'Encodage réponses Es'!AN27)))</f>
        <v/>
      </c>
      <c r="BO29" s="143" t="str">
        <f>IF(OR($F29="a",$F29="A"),$F29,IF(AND('Encodage réponses Es'!$BV27="!",'Encodage réponses Es'!AO27=""),"!",IF('Encodage réponses Es'!AO27="","",'Encodage réponses Es'!AO27)))</f>
        <v/>
      </c>
      <c r="BP29" s="339" t="str">
        <f>IF(OR($F29="a",$F29="A"),$F29,IF(AND('Encodage réponses Es'!$BV27="!",'Encodage réponses Es'!AP27=""),"!",IF('Encodage réponses Es'!AP27="","",'Encodage réponses Es'!AP27)))</f>
        <v/>
      </c>
      <c r="BQ29" s="132" t="str">
        <f t="shared" si="16"/>
        <v/>
      </c>
      <c r="BR29" s="103" t="str">
        <f t="shared" si="17"/>
        <v/>
      </c>
      <c r="BS29" s="298" t="str">
        <f>IF(OR($F29="a",$F29="A"),$F29,IF(AND('Encodage réponses Es'!$BV27="!",'Encodage réponses Es'!AT27=""),"!",IF('Encodage réponses Es'!AT27="","",'Encodage réponses Es'!AT27)))</f>
        <v/>
      </c>
      <c r="BT29" s="299" t="str">
        <f>IF(OR($F29="a",$F29="A"),$F29,IF(AND('Encodage réponses Es'!$BV27="!",'Encodage réponses Es'!BB27=""),"!",IF('Encodage réponses Es'!BB27="","",'Encodage réponses Es'!BB27)))</f>
        <v/>
      </c>
      <c r="BU29" s="299" t="str">
        <f>IF(OR($F29="a",$F29="A"),$F29,IF(AND('Encodage réponses Es'!$BV27="!",'Encodage réponses Es'!BH27=""),"!",IF('Encodage réponses Es'!BH27="","",'Encodage réponses Es'!BH27)))</f>
        <v/>
      </c>
      <c r="BV29" s="208" t="str">
        <f>IF(OR($F29="a",$F29="A"),$F29,IF(AND('Encodage réponses Es'!$BV27="!",'Encodage réponses Es'!BI27=""),"!",IF('Encodage réponses Es'!BI27="","",'Encodage réponses Es'!BI27)))</f>
        <v/>
      </c>
      <c r="BW29" s="298" t="str">
        <f>IF(OR($F29="a",$F29="A"),$F29,IF(AND('Encodage réponses Es'!$BV27="!",'Encodage réponses Es'!BO27=""),"!",IF('Encodage réponses Es'!BO27="","",'Encodage réponses Es'!BO27)))</f>
        <v/>
      </c>
      <c r="BX29" s="299" t="str">
        <f>IF(OR($F29="a",$F29="A"),$F29,IF(AND('Encodage réponses Es'!$BV27="!",'Encodage réponses Es'!BP27=""),"!",IF('Encodage réponses Es'!BP27="","",'Encodage réponses Es'!BP27)))</f>
        <v/>
      </c>
      <c r="BY29" s="299" t="str">
        <f>IF(OR($F29="a",$F29="A"),$F29,IF(AND('Encodage réponses Es'!$BV27="!",'Encodage réponses Es'!BT27=""),"!",IF('Encodage réponses Es'!BT27="","",'Encodage réponses Es'!BT27)))</f>
        <v/>
      </c>
      <c r="BZ29" s="279" t="str">
        <f>IF(OR($F29="a",$F29="A"),$F29,IF(AND('Encodage réponses Es'!$BV27="!",'Encodage réponses Es'!BU27=""),"!",IF('Encodage réponses Es'!BU27="","",'Encodage réponses Es'!BU27)))</f>
        <v/>
      </c>
      <c r="CA29" s="132" t="str">
        <f t="shared" si="18"/>
        <v/>
      </c>
      <c r="CB29" s="103" t="str">
        <f t="shared" si="19"/>
        <v/>
      </c>
      <c r="CC29" s="138" t="str">
        <f>IF(OR($F29="a",$F29="A"),$F29,IF(AND('Encodage réponses Es'!$BV27="!",'Encodage réponses Es'!S27=""),"!",IF('Encodage réponses Es'!S27="","",'Encodage réponses Es'!S27)))</f>
        <v/>
      </c>
      <c r="CD29" s="108" t="str">
        <f>IF(OR($F29="a",$F29="A"),$F29,IF(AND('Encodage réponses Es'!$BV27="!",'Encodage réponses Es'!T27=""),"!",IF('Encodage réponses Es'!T27="","",'Encodage réponses Es'!T27)))</f>
        <v/>
      </c>
      <c r="CE29" s="108" t="str">
        <f>IF(OR($F29="a",$F29="A"),$F29,IF(AND('Encodage réponses Es'!$BV27="!",'Encodage réponses Es'!AL27=""),"!",IF('Encodage réponses Es'!AL27="","",'Encodage réponses Es'!AL27)))</f>
        <v/>
      </c>
      <c r="CF29" s="302" t="str">
        <f>IF(OR($F29="a",$F29="A"),$F29,IF(AND('Encodage réponses Es'!$BV27="!",'Encodage réponses Es'!AM27=""),"!",IF('Encodage réponses Es'!AM27="","",'Encodage réponses Es'!AM27)))</f>
        <v/>
      </c>
      <c r="CG29" s="339" t="str">
        <f t="shared" si="20"/>
        <v/>
      </c>
      <c r="CH29" s="103" t="str">
        <f t="shared" si="21"/>
        <v/>
      </c>
      <c r="CI29" s="108" t="str">
        <f>IF(OR($F29="a",$F29="A"),$F29,IF(AND('Encodage réponses Es'!$BV27="!",'Encodage réponses Es'!AQ27=""),"!",IF('Encodage réponses Es'!AQ27="","",'Encodage réponses Es'!AQ27)))</f>
        <v/>
      </c>
      <c r="CJ29" s="108" t="str">
        <f>IF(OR($F29="a",$F29="A"),$F29,IF(AND('Encodage réponses Es'!$BV27="!",'Encodage réponses Es'!AR27=""),"!",IF('Encodage réponses Es'!AR27="","",'Encodage réponses Es'!AR27)))</f>
        <v/>
      </c>
      <c r="CK29" s="108" t="str">
        <f>IF(OR($F29="a",$F29="A"),$F29,IF(AND('Encodage réponses Es'!$BV27="!",'Encodage réponses Es'!AS27=""),"!",IF('Encodage réponses Es'!AS27="","",'Encodage réponses Es'!AS27)))</f>
        <v/>
      </c>
      <c r="CL29" s="108" t="str">
        <f>IF(OR($F29="a",$F29="A"),$F29,IF(AND('Encodage réponses Es'!$BV27="!",'Encodage réponses Es'!BL27=""),"!",IF('Encodage réponses Es'!BL27="","",'Encodage réponses Es'!BL27)))</f>
        <v/>
      </c>
      <c r="CM29" s="108" t="str">
        <f>IF(OR($F29="a",$F29="A"),$F29,IF(AND('Encodage réponses Es'!$BV27="!",'Encodage réponses Es'!BM27=""),"!",IF('Encodage réponses Es'!BM27="","",'Encodage réponses Es'!BM27)))</f>
        <v/>
      </c>
      <c r="CN29" s="138" t="str">
        <f>IF(OR($F29="a",$F29="A"),$F29,IF(AND('Encodage réponses Es'!$BV27="!",'Encodage réponses Es'!BN27=""),"!",IF('Encodage réponses Es'!BN27="","",'Encodage réponses Es'!BN27)))</f>
        <v/>
      </c>
      <c r="CO29" s="108" t="str">
        <f>IF(OR($F29="a",$F29="A"),$F29,IF(AND('Encodage réponses Es'!$BV27="!",'Encodage réponses Es'!BQ27=""),"!",IF('Encodage réponses Es'!BQ27="","",'Encodage réponses Es'!BQ27)))</f>
        <v/>
      </c>
      <c r="CP29" s="108" t="str">
        <f>IF(OR($F29="a",$F29="A"),$F29,IF(AND('Encodage réponses Es'!$BV27="!",'Encodage réponses Es'!BR27=""),"!",IF('Encodage réponses Es'!BR27="","",'Encodage réponses Es'!BR27)))</f>
        <v/>
      </c>
      <c r="CQ29" s="302" t="str">
        <f>IF(OR($F29="a",$F29="A"),$F29,IF(AND('Encodage réponses Es'!$BV27="!",'Encodage réponses Es'!BS27=""),"!",IF('Encodage réponses Es'!BS27="","",'Encodage réponses Es'!BS27)))</f>
        <v/>
      </c>
      <c r="CR29" s="132" t="str">
        <f t="shared" si="22"/>
        <v/>
      </c>
      <c r="CS29" s="103" t="str">
        <f t="shared" si="23"/>
        <v/>
      </c>
    </row>
    <row r="30" spans="1:97" ht="11.25" customHeight="1" x14ac:dyDescent="0.2">
      <c r="A30" s="556"/>
      <c r="B30" s="557"/>
      <c r="C30" s="18">
        <v>26</v>
      </c>
      <c r="D30" s="399" t="str">
        <f>IF('Encodage réponses Es'!F28=0,"",'Encodage réponses Es'!F28)</f>
        <v/>
      </c>
      <c r="E30" s="400" t="str">
        <f>IF('Encodage réponses Es'!G28="","",'Encodage réponses Es'!G28)</f>
        <v/>
      </c>
      <c r="F30" s="398" t="str">
        <f>IF('Encodage réponses Es'!K28="","",'Encodage réponses Es'!K28)</f>
        <v/>
      </c>
      <c r="G30" s="66"/>
      <c r="H30" s="132" t="str">
        <f t="shared" si="0"/>
        <v/>
      </c>
      <c r="I30" s="103" t="str">
        <f t="shared" si="1"/>
        <v/>
      </c>
      <c r="J30" s="134"/>
      <c r="K30" s="132" t="str">
        <f t="shared" si="2"/>
        <v/>
      </c>
      <c r="L30" s="103" t="str">
        <f t="shared" si="3"/>
        <v/>
      </c>
      <c r="M30" s="134"/>
      <c r="N30" s="132" t="str">
        <f t="shared" si="4"/>
        <v/>
      </c>
      <c r="O30" s="103" t="str">
        <f t="shared" si="5"/>
        <v/>
      </c>
      <c r="P30" s="134"/>
      <c r="Q30" s="132" t="str">
        <f t="shared" si="6"/>
        <v/>
      </c>
      <c r="R30" s="103" t="str">
        <f t="shared" si="7"/>
        <v/>
      </c>
      <c r="S30" s="132" t="str">
        <f t="shared" si="8"/>
        <v/>
      </c>
      <c r="T30" s="103" t="str">
        <f t="shared" si="9"/>
        <v/>
      </c>
      <c r="U30" s="132" t="str">
        <f t="shared" si="10"/>
        <v/>
      </c>
      <c r="V30" s="103" t="str">
        <f t="shared" si="11"/>
        <v/>
      </c>
      <c r="W30" s="135"/>
      <c r="X30" s="141" t="str">
        <f>IF(OR($F30="a",$F30="A"),$F30,IF(AND('Encodage réponses Es'!$BV28="!",'Encodage réponses Es'!L28=""),"!",IF('Encodage réponses Es'!L28="","",'Encodage réponses Es'!L28)))</f>
        <v/>
      </c>
      <c r="Y30" s="139" t="str">
        <f>IF(OR($F30="a",$F30="A"),$F30,IF(AND('Encodage réponses Es'!$BV28="!",'Encodage réponses Es'!M28=""),"!",IF('Encodage réponses Es'!M28="","",'Encodage réponses Es'!M28)))</f>
        <v/>
      </c>
      <c r="Z30" s="143" t="str">
        <f>IF(OR($F30="a",$F30="A"),$F30,IF(AND('Encodage réponses Es'!$BV28="!",'Encodage réponses Es'!N28=""),"!",IF('Encodage réponses Es'!N28="","",'Encodage réponses Es'!N28)))</f>
        <v/>
      </c>
      <c r="AA30" s="139" t="str">
        <f>IF(OR($F30="a",$F30="A"),$F30,IF(AND('Encodage réponses Es'!$BV28="!",'Encodage réponses Es'!O28=""),"!",IF('Encodage réponses Es'!O28="","",'Encodage réponses Es'!O28)))</f>
        <v/>
      </c>
      <c r="AB30" s="143" t="str">
        <f>IF(OR($F30="a",$F30="A"),$F30,IF(AND('Encodage réponses Es'!$BV28="!",'Encodage réponses Es'!P28=""),"!",IF('Encodage réponses Es'!P28="","",'Encodage réponses Es'!P28)))</f>
        <v/>
      </c>
      <c r="AC30" s="288" t="str">
        <f>IF(OR($F30="a",$F30="A"),$F30,IF(AND('Encodage réponses Es'!$BV28="!",'Encodage réponses Es'!AA28=""),"!",IF('Encodage réponses Es'!AA28="","",'Encodage réponses Es'!AA28)))</f>
        <v/>
      </c>
      <c r="AD30" s="132" t="str">
        <f t="shared" si="12"/>
        <v/>
      </c>
      <c r="AE30" s="103" t="str">
        <f t="shared" si="13"/>
        <v/>
      </c>
      <c r="AF30" s="141" t="str">
        <f>IF(OR($F30="a",$F30="A"),$F30,IF(AND('Encodage réponses Es'!$BV28="!",'Encodage réponses Es'!AU28=""),"!",IF('Encodage réponses Es'!AU28="","",'Encodage réponses Es'!AU28)))</f>
        <v/>
      </c>
      <c r="AG30" s="139" t="str">
        <f>IF(OR($F30="a",$F30="A"),$F30,IF(AND('Encodage réponses Es'!$BV28="!",'Encodage réponses Es'!AV28=""),"!",IF('Encodage réponses Es'!AV28="","",'Encodage réponses Es'!AV28)))</f>
        <v/>
      </c>
      <c r="AH30" s="143" t="str">
        <f>IF(OR($F30="a",$F30="A"),$F30,IF(AND('Encodage réponses Es'!$BV28="!",'Encodage réponses Es'!AW28=""),"!",IF('Encodage réponses Es'!AW28="","",'Encodage réponses Es'!AW28)))</f>
        <v/>
      </c>
      <c r="AI30" s="139" t="str">
        <f>IF(OR($F30="a",$F30="A"),$F30,IF(AND('Encodage réponses Es'!$BV28="!",'Encodage réponses Es'!AX28=""),"!",IF('Encodage réponses Es'!AX28="","",'Encodage réponses Es'!AX28)))</f>
        <v/>
      </c>
      <c r="AJ30" s="143" t="str">
        <f>IF(OR($F30="a",$F30="A"),$F30,IF(AND('Encodage réponses Es'!$BV28="!",'Encodage réponses Es'!AY28=""),"!",IF('Encodage réponses Es'!AY28="","",'Encodage réponses Es'!AY28)))</f>
        <v/>
      </c>
      <c r="AK30" s="139" t="str">
        <f>IF(OR($F30="a",$F30="A"),$F30,IF(AND('Encodage réponses Es'!$BV28="!",'Encodage réponses Es'!AZ28=""),"!",IF('Encodage réponses Es'!AZ28="","",'Encodage réponses Es'!AZ28)))</f>
        <v/>
      </c>
      <c r="AL30" s="143" t="str">
        <f>IF(OR($F30="a",$F30="A"),$F30,IF(AND('Encodage réponses Es'!$BV28="!",'Encodage réponses Es'!BA28=""),"!",IF('Encodage réponses Es'!BA28="","",'Encodage réponses Es'!BA28)))</f>
        <v/>
      </c>
      <c r="AM30" s="139" t="str">
        <f>IF(OR($F30="a",$F30="A"),$F30,IF(AND('Encodage réponses Es'!$BV28="!",'Encodage réponses Es'!BC28=""),"!",IF('Encodage réponses Es'!BC28="","",'Encodage réponses Es'!BC28)))</f>
        <v/>
      </c>
      <c r="AN30" s="143" t="str">
        <f>IF(OR($F30="a",$F30="A"),$F30,IF(AND('Encodage réponses Es'!$BV28="!",'Encodage réponses Es'!BD28=""),"!",IF('Encodage réponses Es'!BD28="","",'Encodage réponses Es'!BD28)))</f>
        <v/>
      </c>
      <c r="AO30" s="139" t="str">
        <f>IF(OR($F30="a",$F30="A"),$F30,IF(AND('Encodage réponses Es'!$BV28="!",'Encodage réponses Es'!BE28=""),"!",IF('Encodage réponses Es'!BE28="","",'Encodage réponses Es'!BE28)))</f>
        <v/>
      </c>
      <c r="AP30" s="143" t="str">
        <f>IF(OR($F30="a",$F30="A"),$F30,IF(AND('Encodage réponses Es'!$BV28="!",'Encodage réponses Es'!BF28=""),"!",IF('Encodage réponses Es'!BF28="","",'Encodage réponses Es'!BF28)))</f>
        <v/>
      </c>
      <c r="AQ30" s="139" t="str">
        <f>IF(OR($F30="a",$F30="A"),$F30,IF(AND('Encodage réponses Es'!$BV28="!",'Encodage réponses Es'!BG28=""),"!",IF('Encodage réponses Es'!BG28="","",'Encodage réponses Es'!BG28)))</f>
        <v/>
      </c>
      <c r="AR30" s="143" t="str">
        <f>IF(OR($F30="a",$F30="A"),$F30,IF(AND('Encodage réponses Es'!$BV28="!",'Encodage réponses Es'!BJ28=""),"!",IF('Encodage réponses Es'!BJ28="","",'Encodage réponses Es'!BJ28)))</f>
        <v/>
      </c>
      <c r="AS30" s="288" t="str">
        <f>IF(OR($F30="a",$F30="A"),$F30,IF(AND('Encodage réponses Es'!$BV28="!",'Encodage réponses Es'!BK28=""),"!",IF('Encodage réponses Es'!BK28="","",'Encodage réponses Es'!BK28)))</f>
        <v/>
      </c>
      <c r="AT30" s="132" t="str">
        <f t="shared" si="14"/>
        <v/>
      </c>
      <c r="AU30" s="103" t="str">
        <f t="shared" si="15"/>
        <v/>
      </c>
      <c r="AV30" s="210" t="str">
        <f>IF(OR(F30="a",F30="A"),F30,IF(AND('Encodage réponses Es'!$BV28="!",'Encodage réponses Es'!Q28=""),"!",IF('Encodage réponses Es'!Q28="","",'Encodage réponses Es'!Q28)))</f>
        <v/>
      </c>
      <c r="AW30" s="207" t="str">
        <f>IF(OR(G30="a",G30="A"),G30,IF(AND('Encodage réponses Es'!$BV28="!",'Encodage réponses Es'!R28=""),"!",IF('Encodage réponses Es'!R28="","",'Encodage réponses Es'!R28)))</f>
        <v/>
      </c>
      <c r="AX30" s="143" t="str">
        <f>IF(OR($F30="a",$F30="A"),$F30,IF(AND('Encodage réponses Es'!$BV28="!",'Encodage réponses Es'!U28=""),"!",IF('Encodage réponses Es'!U28="","",'Encodage réponses Es'!U28)))</f>
        <v/>
      </c>
      <c r="AY30" s="143" t="str">
        <f>IF(OR($F30="a",$F30="A"),$F30,IF(AND('Encodage réponses Es'!$BV28="!",'Encodage réponses Es'!V28=""),"!",IF('Encodage réponses Es'!V28="","",'Encodage réponses Es'!V28)))</f>
        <v/>
      </c>
      <c r="AZ30" s="143" t="str">
        <f>IF(OR($F30="a",$F30="A"),$F30,IF(AND('Encodage réponses Es'!$BV28="!",'Encodage réponses Es'!W28=""),"!",IF('Encodage réponses Es'!W28="","",'Encodage réponses Es'!W28)))</f>
        <v/>
      </c>
      <c r="BA30" s="143" t="str">
        <f>IF(OR($F30="a",$F30="A"),$F30,IF(AND('Encodage réponses Es'!$BV28="!",'Encodage réponses Es'!X28=""),"!",IF('Encodage réponses Es'!X28="","",'Encodage réponses Es'!X28)))</f>
        <v/>
      </c>
      <c r="BB30" s="143" t="str">
        <f>IF(OR($F30="a",$F30="A"),$F30,IF(AND('Encodage réponses Es'!$BV28="!",'Encodage réponses Es'!Y28=""),"!",IF('Encodage réponses Es'!Y28="","",'Encodage réponses Es'!Y28)))</f>
        <v/>
      </c>
      <c r="BC30" s="143" t="str">
        <f>IF(OR($F30="a",$F30="A"),$F30,IF(AND('Encodage réponses Es'!$BV28="!",'Encodage réponses Es'!Z28=""),"!",IF('Encodage réponses Es'!Z28="","",'Encodage réponses Es'!Z28)))</f>
        <v/>
      </c>
      <c r="BD30" s="143" t="str">
        <f>IF(OR($F30="a",$F30="A"),$F30,IF(AND('Encodage réponses Es'!$BV28="!",'Encodage réponses Es'!AB28=""),"!",IF('Encodage réponses Es'!AB28="","",'Encodage réponses Es'!AB28)))</f>
        <v/>
      </c>
      <c r="BE30" s="143" t="str">
        <f>IF(OR($F30="a",$F30="A"),$F30,IF(AND('Encodage réponses Es'!$BV28="!",'Encodage réponses Es'!AC28=""),"!",IF('Encodage réponses Es'!AC28="","",'Encodage réponses Es'!AC28)))</f>
        <v/>
      </c>
      <c r="BF30" s="143" t="str">
        <f>IF(OR($F30="a",$F30="A"),$F30,IF(AND('Encodage réponses Es'!$BV28="!",'Encodage réponses Es'!AD28=""),"!",IF('Encodage réponses Es'!AD28="","",'Encodage réponses Es'!AD28)))</f>
        <v/>
      </c>
      <c r="BG30" s="143" t="str">
        <f>IF(OR($F30="a",$F30="A"),$F30,IF(AND('Encodage réponses Es'!$BV28="!",'Encodage réponses Es'!AE28=""),"!",IF('Encodage réponses Es'!AE28="","",'Encodage réponses Es'!AE28)))</f>
        <v/>
      </c>
      <c r="BH30" s="143" t="str">
        <f>IF(OR($F30="a",$F30="A"),$F30,IF(AND('Encodage réponses Es'!$BV28="!",'Encodage réponses Es'!AF28=""),"!",IF('Encodage réponses Es'!AF28="","",'Encodage réponses Es'!AF28)))</f>
        <v/>
      </c>
      <c r="BI30" s="143" t="str">
        <f>IF(OR($F30="a",$F30="A"),$F30,IF(AND('Encodage réponses Es'!$BV28="!",'Encodage réponses Es'!AG28=""),"!",IF('Encodage réponses Es'!AG28="","",'Encodage réponses Es'!AG28)))</f>
        <v/>
      </c>
      <c r="BJ30" s="143" t="str">
        <f>IF(OR($F30="a",$F30="A"),$F30,IF(AND('Encodage réponses Es'!$BV28="!",'Encodage réponses Es'!AH28=""),"!",IF('Encodage réponses Es'!AH28="","",'Encodage réponses Es'!AH28)))</f>
        <v/>
      </c>
      <c r="BK30" s="143" t="str">
        <f>IF(OR($F30="a",$F30="A"),$F30,IF(AND('Encodage réponses Es'!$BV28="!",'Encodage réponses Es'!AI28=""),"!",IF('Encodage réponses Es'!AI28="","",'Encodage réponses Es'!AI28)))</f>
        <v/>
      </c>
      <c r="BL30" s="143" t="str">
        <f>IF(OR($F30="a",$F30="A"),$F30,IF(AND('Encodage réponses Es'!$BV28="!",'Encodage réponses Es'!AJ28=""),"!",IF('Encodage réponses Es'!AJ28="","",'Encodage réponses Es'!AJ28)))</f>
        <v/>
      </c>
      <c r="BM30" s="143" t="str">
        <f>IF(OR($F30="a",$F30="A"),$F30,IF(AND('Encodage réponses Es'!$BV28="!",'Encodage réponses Es'!AK28=""),"!",IF('Encodage réponses Es'!AK28="","",'Encodage réponses Es'!AK28)))</f>
        <v/>
      </c>
      <c r="BN30" s="143" t="str">
        <f>IF(OR($F30="a",$F30="A"),$F30,IF(AND('Encodage réponses Es'!$BV28="!",'Encodage réponses Es'!AN28=""),"!",IF('Encodage réponses Es'!AN28="","",'Encodage réponses Es'!AN28)))</f>
        <v/>
      </c>
      <c r="BO30" s="143" t="str">
        <f>IF(OR($F30="a",$F30="A"),$F30,IF(AND('Encodage réponses Es'!$BV28="!",'Encodage réponses Es'!AO28=""),"!",IF('Encodage réponses Es'!AO28="","",'Encodage réponses Es'!AO28)))</f>
        <v/>
      </c>
      <c r="BP30" s="339" t="str">
        <f>IF(OR($F30="a",$F30="A"),$F30,IF(AND('Encodage réponses Es'!$BV28="!",'Encodage réponses Es'!AP28=""),"!",IF('Encodage réponses Es'!AP28="","",'Encodage réponses Es'!AP28)))</f>
        <v/>
      </c>
      <c r="BQ30" s="132" t="str">
        <f t="shared" si="16"/>
        <v/>
      </c>
      <c r="BR30" s="103" t="str">
        <f t="shared" si="17"/>
        <v/>
      </c>
      <c r="BS30" s="207" t="str">
        <f>IF(OR($F30="a",$F30="A"),$F30,IF(AND('Encodage réponses Es'!$BV28="!",'Encodage réponses Es'!AT28=""),"!",IF('Encodage réponses Es'!AT28="","",'Encodage réponses Es'!AT28)))</f>
        <v/>
      </c>
      <c r="BT30" s="208" t="str">
        <f>IF(OR($F30="a",$F30="A"),$F30,IF(AND('Encodage réponses Es'!$BV28="!",'Encodage réponses Es'!BB28=""),"!",IF('Encodage réponses Es'!BB28="","",'Encodage réponses Es'!BB28)))</f>
        <v/>
      </c>
      <c r="BU30" s="208" t="str">
        <f>IF(OR($F30="a",$F30="A"),$F30,IF(AND('Encodage réponses Es'!$BV28="!",'Encodage réponses Es'!BH28=""),"!",IF('Encodage réponses Es'!BH28="","",'Encodage réponses Es'!BH28)))</f>
        <v/>
      </c>
      <c r="BV30" s="208" t="str">
        <f>IF(OR($F30="a",$F30="A"),$F30,IF(AND('Encodage réponses Es'!$BV28="!",'Encodage réponses Es'!BI28=""),"!",IF('Encodage réponses Es'!BI28="","",'Encodage réponses Es'!BI28)))</f>
        <v/>
      </c>
      <c r="BW30" s="207" t="str">
        <f>IF(OR($F30="a",$F30="A"),$F30,IF(AND('Encodage réponses Es'!$BV28="!",'Encodage réponses Es'!BO28=""),"!",IF('Encodage réponses Es'!BO28="","",'Encodage réponses Es'!BO28)))</f>
        <v/>
      </c>
      <c r="BX30" s="208" t="str">
        <f>IF(OR($F30="a",$F30="A"),$F30,IF(AND('Encodage réponses Es'!$BV28="!",'Encodage réponses Es'!BP28=""),"!",IF('Encodage réponses Es'!BP28="","",'Encodage réponses Es'!BP28)))</f>
        <v/>
      </c>
      <c r="BY30" s="208" t="str">
        <f>IF(OR($F30="a",$F30="A"),$F30,IF(AND('Encodage réponses Es'!$BV28="!",'Encodage réponses Es'!BT28=""),"!",IF('Encodage réponses Es'!BT28="","",'Encodage réponses Es'!BT28)))</f>
        <v/>
      </c>
      <c r="BZ30" s="212" t="str">
        <f>IF(OR($F30="a",$F30="A"),$F30,IF(AND('Encodage réponses Es'!$BV28="!",'Encodage réponses Es'!BU28=""),"!",IF('Encodage réponses Es'!BU28="","",'Encodage réponses Es'!BU28)))</f>
        <v/>
      </c>
      <c r="CA30" s="132" t="str">
        <f t="shared" si="18"/>
        <v/>
      </c>
      <c r="CB30" s="103" t="str">
        <f t="shared" si="19"/>
        <v/>
      </c>
      <c r="CC30" s="138" t="str">
        <f>IF(OR($F30="a",$F30="A"),$F30,IF(AND('Encodage réponses Es'!$BV28="!",'Encodage réponses Es'!S28=""),"!",IF('Encodage réponses Es'!S28="","",'Encodage réponses Es'!S28)))</f>
        <v/>
      </c>
      <c r="CD30" s="108" t="str">
        <f>IF(OR($F30="a",$F30="A"),$F30,IF(AND('Encodage réponses Es'!$BV28="!",'Encodage réponses Es'!T28=""),"!",IF('Encodage réponses Es'!T28="","",'Encodage réponses Es'!T28)))</f>
        <v/>
      </c>
      <c r="CE30" s="108" t="str">
        <f>IF(OR($F30="a",$F30="A"),$F30,IF(AND('Encodage réponses Es'!$BV28="!",'Encodage réponses Es'!AL28=""),"!",IF('Encodage réponses Es'!AL28="","",'Encodage réponses Es'!AL28)))</f>
        <v/>
      </c>
      <c r="CF30" s="302" t="str">
        <f>IF(OR($F30="a",$F30="A"),$F30,IF(AND('Encodage réponses Es'!$BV28="!",'Encodage réponses Es'!AM28=""),"!",IF('Encodage réponses Es'!AM28="","",'Encodage réponses Es'!AM28)))</f>
        <v/>
      </c>
      <c r="CG30" s="339" t="str">
        <f t="shared" si="20"/>
        <v/>
      </c>
      <c r="CH30" s="103" t="str">
        <f t="shared" si="21"/>
        <v/>
      </c>
      <c r="CI30" s="108" t="str">
        <f>IF(OR($F30="a",$F30="A"),$F30,IF(AND('Encodage réponses Es'!$BV28="!",'Encodage réponses Es'!AQ28=""),"!",IF('Encodage réponses Es'!AQ28="","",'Encodage réponses Es'!AQ28)))</f>
        <v/>
      </c>
      <c r="CJ30" s="108" t="str">
        <f>IF(OR($F30="a",$F30="A"),$F30,IF(AND('Encodage réponses Es'!$BV28="!",'Encodage réponses Es'!AR28=""),"!",IF('Encodage réponses Es'!AR28="","",'Encodage réponses Es'!AR28)))</f>
        <v/>
      </c>
      <c r="CK30" s="108" t="str">
        <f>IF(OR($F30="a",$F30="A"),$F30,IF(AND('Encodage réponses Es'!$BV28="!",'Encodage réponses Es'!AS28=""),"!",IF('Encodage réponses Es'!AS28="","",'Encodage réponses Es'!AS28)))</f>
        <v/>
      </c>
      <c r="CL30" s="108" t="str">
        <f>IF(OR($F30="a",$F30="A"),$F30,IF(AND('Encodage réponses Es'!$BV28="!",'Encodage réponses Es'!BL28=""),"!",IF('Encodage réponses Es'!BL28="","",'Encodage réponses Es'!BL28)))</f>
        <v/>
      </c>
      <c r="CM30" s="108" t="str">
        <f>IF(OR($F30="a",$F30="A"),$F30,IF(AND('Encodage réponses Es'!$BV28="!",'Encodage réponses Es'!BM28=""),"!",IF('Encodage réponses Es'!BM28="","",'Encodage réponses Es'!BM28)))</f>
        <v/>
      </c>
      <c r="CN30" s="138" t="str">
        <f>IF(OR($F30="a",$F30="A"),$F30,IF(AND('Encodage réponses Es'!$BV28="!",'Encodage réponses Es'!BN28=""),"!",IF('Encodage réponses Es'!BN28="","",'Encodage réponses Es'!BN28)))</f>
        <v/>
      </c>
      <c r="CO30" s="108" t="str">
        <f>IF(OR($F30="a",$F30="A"),$F30,IF(AND('Encodage réponses Es'!$BV28="!",'Encodage réponses Es'!BQ28=""),"!",IF('Encodage réponses Es'!BQ28="","",'Encodage réponses Es'!BQ28)))</f>
        <v/>
      </c>
      <c r="CP30" s="108" t="str">
        <f>IF(OR($F30="a",$F30="A"),$F30,IF(AND('Encodage réponses Es'!$BV28="!",'Encodage réponses Es'!BR28=""),"!",IF('Encodage réponses Es'!BR28="","",'Encodage réponses Es'!BR28)))</f>
        <v/>
      </c>
      <c r="CQ30" s="302" t="str">
        <f>IF(OR($F30="a",$F30="A"),$F30,IF(AND('Encodage réponses Es'!$BV28="!",'Encodage réponses Es'!BS28=""),"!",IF('Encodage réponses Es'!BS28="","",'Encodage réponses Es'!BS28)))</f>
        <v/>
      </c>
      <c r="CR30" s="132" t="str">
        <f t="shared" si="22"/>
        <v/>
      </c>
      <c r="CS30" s="103" t="str">
        <f t="shared" si="23"/>
        <v/>
      </c>
    </row>
    <row r="31" spans="1:97" ht="11.25" customHeight="1" x14ac:dyDescent="0.2">
      <c r="A31" s="556"/>
      <c r="B31" s="557"/>
      <c r="C31" s="18">
        <v>27</v>
      </c>
      <c r="D31" s="399" t="str">
        <f>IF('Encodage réponses Es'!F29=0,"",'Encodage réponses Es'!F29)</f>
        <v/>
      </c>
      <c r="E31" s="400" t="str">
        <f>IF('Encodage réponses Es'!G29="","",'Encodage réponses Es'!G29)</f>
        <v/>
      </c>
      <c r="F31" s="398" t="str">
        <f>IF('Encodage réponses Es'!K29="","",'Encodage réponses Es'!K29)</f>
        <v/>
      </c>
      <c r="G31" s="66"/>
      <c r="H31" s="132" t="str">
        <f t="shared" si="0"/>
        <v/>
      </c>
      <c r="I31" s="103" t="str">
        <f t="shared" si="1"/>
        <v/>
      </c>
      <c r="J31" s="134"/>
      <c r="K31" s="132" t="str">
        <f t="shared" si="2"/>
        <v/>
      </c>
      <c r="L31" s="103" t="str">
        <f t="shared" si="3"/>
        <v/>
      </c>
      <c r="M31" s="134"/>
      <c r="N31" s="132" t="str">
        <f t="shared" si="4"/>
        <v/>
      </c>
      <c r="O31" s="103" t="str">
        <f t="shared" si="5"/>
        <v/>
      </c>
      <c r="P31" s="134"/>
      <c r="Q31" s="132" t="str">
        <f t="shared" si="6"/>
        <v/>
      </c>
      <c r="R31" s="103" t="str">
        <f t="shared" si="7"/>
        <v/>
      </c>
      <c r="S31" s="132" t="str">
        <f t="shared" si="8"/>
        <v/>
      </c>
      <c r="T31" s="103" t="str">
        <f t="shared" si="9"/>
        <v/>
      </c>
      <c r="U31" s="132" t="str">
        <f t="shared" si="10"/>
        <v/>
      </c>
      <c r="V31" s="103" t="str">
        <f t="shared" si="11"/>
        <v/>
      </c>
      <c r="W31" s="135"/>
      <c r="X31" s="202" t="str">
        <f>IF(OR($F31="a",$F31="A"),$F31,IF(AND('Encodage réponses Es'!$BV29="!",'Encodage réponses Es'!L29=""),"!",IF('Encodage réponses Es'!L29="","",'Encodage réponses Es'!L29)))</f>
        <v/>
      </c>
      <c r="Y31" s="139" t="str">
        <f>IF(OR($F31="a",$F31="A"),$F31,IF(AND('Encodage réponses Es'!$BV29="!",'Encodage réponses Es'!M29=""),"!",IF('Encodage réponses Es'!M29="","",'Encodage réponses Es'!M29)))</f>
        <v/>
      </c>
      <c r="Z31" s="184" t="str">
        <f>IF(OR($F31="a",$F31="A"),$F31,IF(AND('Encodage réponses Es'!$BV29="!",'Encodage réponses Es'!N29=""),"!",IF('Encodage réponses Es'!N29="","",'Encodage réponses Es'!N29)))</f>
        <v/>
      </c>
      <c r="AA31" s="139" t="str">
        <f>IF(OR($F31="a",$F31="A"),$F31,IF(AND('Encodage réponses Es'!$BV29="!",'Encodage réponses Es'!O29=""),"!",IF('Encodage réponses Es'!O29="","",'Encodage réponses Es'!O29)))</f>
        <v/>
      </c>
      <c r="AB31" s="184" t="str">
        <f>IF(OR($F31="a",$F31="A"),$F31,IF(AND('Encodage réponses Es'!$BV29="!",'Encodage réponses Es'!P29=""),"!",IF('Encodage réponses Es'!P29="","",'Encodage réponses Es'!P29)))</f>
        <v/>
      </c>
      <c r="AC31" s="288" t="str">
        <f>IF(OR($F31="a",$F31="A"),$F31,IF(AND('Encodage réponses Es'!$BV29="!",'Encodage réponses Es'!AA29=""),"!",IF('Encodage réponses Es'!AA29="","",'Encodage réponses Es'!AA29)))</f>
        <v/>
      </c>
      <c r="AD31" s="132" t="str">
        <f t="shared" si="12"/>
        <v/>
      </c>
      <c r="AE31" s="103" t="str">
        <f t="shared" si="13"/>
        <v/>
      </c>
      <c r="AF31" s="202" t="str">
        <f>IF(OR($F31="a",$F31="A"),$F31,IF(AND('Encodage réponses Es'!$BV29="!",'Encodage réponses Es'!AU29=""),"!",IF('Encodage réponses Es'!AU29="","",'Encodage réponses Es'!AU29)))</f>
        <v/>
      </c>
      <c r="AG31" s="139" t="str">
        <f>IF(OR($F31="a",$F31="A"),$F31,IF(AND('Encodage réponses Es'!$BV29="!",'Encodage réponses Es'!AV29=""),"!",IF('Encodage réponses Es'!AV29="","",'Encodage réponses Es'!AV29)))</f>
        <v/>
      </c>
      <c r="AH31" s="184" t="str">
        <f>IF(OR($F31="a",$F31="A"),$F31,IF(AND('Encodage réponses Es'!$BV29="!",'Encodage réponses Es'!AW29=""),"!",IF('Encodage réponses Es'!AW29="","",'Encodage réponses Es'!AW29)))</f>
        <v/>
      </c>
      <c r="AI31" s="139" t="str">
        <f>IF(OR($F31="a",$F31="A"),$F31,IF(AND('Encodage réponses Es'!$BV29="!",'Encodage réponses Es'!AX29=""),"!",IF('Encodage réponses Es'!AX29="","",'Encodage réponses Es'!AX29)))</f>
        <v/>
      </c>
      <c r="AJ31" s="184" t="str">
        <f>IF(OR($F31="a",$F31="A"),$F31,IF(AND('Encodage réponses Es'!$BV29="!",'Encodage réponses Es'!AY29=""),"!",IF('Encodage réponses Es'!AY29="","",'Encodage réponses Es'!AY29)))</f>
        <v/>
      </c>
      <c r="AK31" s="139" t="str">
        <f>IF(OR($F31="a",$F31="A"),$F31,IF(AND('Encodage réponses Es'!$BV29="!",'Encodage réponses Es'!AZ29=""),"!",IF('Encodage réponses Es'!AZ29="","",'Encodage réponses Es'!AZ29)))</f>
        <v/>
      </c>
      <c r="AL31" s="184" t="str">
        <f>IF(OR($F31="a",$F31="A"),$F31,IF(AND('Encodage réponses Es'!$BV29="!",'Encodage réponses Es'!BA29=""),"!",IF('Encodage réponses Es'!BA29="","",'Encodage réponses Es'!BA29)))</f>
        <v/>
      </c>
      <c r="AM31" s="139" t="str">
        <f>IF(OR($F31="a",$F31="A"),$F31,IF(AND('Encodage réponses Es'!$BV29="!",'Encodage réponses Es'!BC29=""),"!",IF('Encodage réponses Es'!BC29="","",'Encodage réponses Es'!BC29)))</f>
        <v/>
      </c>
      <c r="AN31" s="184" t="str">
        <f>IF(OR($F31="a",$F31="A"),$F31,IF(AND('Encodage réponses Es'!$BV29="!",'Encodage réponses Es'!BD29=""),"!",IF('Encodage réponses Es'!BD29="","",'Encodage réponses Es'!BD29)))</f>
        <v/>
      </c>
      <c r="AO31" s="139" t="str">
        <f>IF(OR($F31="a",$F31="A"),$F31,IF(AND('Encodage réponses Es'!$BV29="!",'Encodage réponses Es'!BE29=""),"!",IF('Encodage réponses Es'!BE29="","",'Encodage réponses Es'!BE29)))</f>
        <v/>
      </c>
      <c r="AP31" s="184" t="str">
        <f>IF(OR($F31="a",$F31="A"),$F31,IF(AND('Encodage réponses Es'!$BV29="!",'Encodage réponses Es'!BF29=""),"!",IF('Encodage réponses Es'!BF29="","",'Encodage réponses Es'!BF29)))</f>
        <v/>
      </c>
      <c r="AQ31" s="139" t="str">
        <f>IF(OR($F31="a",$F31="A"),$F31,IF(AND('Encodage réponses Es'!$BV29="!",'Encodage réponses Es'!BG29=""),"!",IF('Encodage réponses Es'!BG29="","",'Encodage réponses Es'!BG29)))</f>
        <v/>
      </c>
      <c r="AR31" s="184" t="str">
        <f>IF(OR($F31="a",$F31="A"),$F31,IF(AND('Encodage réponses Es'!$BV29="!",'Encodage réponses Es'!BJ29=""),"!",IF('Encodage réponses Es'!BJ29="","",'Encodage réponses Es'!BJ29)))</f>
        <v/>
      </c>
      <c r="AS31" s="288" t="str">
        <f>IF(OR($F31="a",$F31="A"),$F31,IF(AND('Encodage réponses Es'!$BV29="!",'Encodage réponses Es'!BK29=""),"!",IF('Encodage réponses Es'!BK29="","",'Encodage réponses Es'!BK29)))</f>
        <v/>
      </c>
      <c r="AT31" s="132" t="str">
        <f t="shared" si="14"/>
        <v/>
      </c>
      <c r="AU31" s="103" t="str">
        <f t="shared" si="15"/>
        <v/>
      </c>
      <c r="AV31" s="210" t="str">
        <f>IF(OR(F31="a",F31="A"),F31,IF(AND('Encodage réponses Es'!$BV29="!",'Encodage réponses Es'!Q29=""),"!",IF('Encodage réponses Es'!Q29="","",'Encodage réponses Es'!Q29)))</f>
        <v/>
      </c>
      <c r="AW31" s="207" t="str">
        <f>IF(OR(G31="a",G31="A"),G31,IF(AND('Encodage réponses Es'!$BV29="!",'Encodage réponses Es'!R29=""),"!",IF('Encodage réponses Es'!R29="","",'Encodage réponses Es'!R29)))</f>
        <v/>
      </c>
      <c r="AX31" s="143" t="str">
        <f>IF(OR($F31="a",$F31="A"),$F31,IF(AND('Encodage réponses Es'!$BV29="!",'Encodage réponses Es'!U29=""),"!",IF('Encodage réponses Es'!U29="","",'Encodage réponses Es'!U29)))</f>
        <v/>
      </c>
      <c r="AY31" s="143" t="str">
        <f>IF(OR($F31="a",$F31="A"),$F31,IF(AND('Encodage réponses Es'!$BV29="!",'Encodage réponses Es'!V29=""),"!",IF('Encodage réponses Es'!V29="","",'Encodage réponses Es'!V29)))</f>
        <v/>
      </c>
      <c r="AZ31" s="143" t="str">
        <f>IF(OR($F31="a",$F31="A"),$F31,IF(AND('Encodage réponses Es'!$BV29="!",'Encodage réponses Es'!W29=""),"!",IF('Encodage réponses Es'!W29="","",'Encodage réponses Es'!W29)))</f>
        <v/>
      </c>
      <c r="BA31" s="143" t="str">
        <f>IF(OR($F31="a",$F31="A"),$F31,IF(AND('Encodage réponses Es'!$BV29="!",'Encodage réponses Es'!X29=""),"!",IF('Encodage réponses Es'!X29="","",'Encodage réponses Es'!X29)))</f>
        <v/>
      </c>
      <c r="BB31" s="143" t="str">
        <f>IF(OR($F31="a",$F31="A"),$F31,IF(AND('Encodage réponses Es'!$BV29="!",'Encodage réponses Es'!Y29=""),"!",IF('Encodage réponses Es'!Y29="","",'Encodage réponses Es'!Y29)))</f>
        <v/>
      </c>
      <c r="BC31" s="143" t="str">
        <f>IF(OR($F31="a",$F31="A"),$F31,IF(AND('Encodage réponses Es'!$BV29="!",'Encodage réponses Es'!Z29=""),"!",IF('Encodage réponses Es'!Z29="","",'Encodage réponses Es'!Z29)))</f>
        <v/>
      </c>
      <c r="BD31" s="143" t="str">
        <f>IF(OR($F31="a",$F31="A"),$F31,IF(AND('Encodage réponses Es'!$BV29="!",'Encodage réponses Es'!AB29=""),"!",IF('Encodage réponses Es'!AB29="","",'Encodage réponses Es'!AB29)))</f>
        <v/>
      </c>
      <c r="BE31" s="143" t="str">
        <f>IF(OR($F31="a",$F31="A"),$F31,IF(AND('Encodage réponses Es'!$BV29="!",'Encodage réponses Es'!AC29=""),"!",IF('Encodage réponses Es'!AC29="","",'Encodage réponses Es'!AC29)))</f>
        <v/>
      </c>
      <c r="BF31" s="143" t="str">
        <f>IF(OR($F31="a",$F31="A"),$F31,IF(AND('Encodage réponses Es'!$BV29="!",'Encodage réponses Es'!AD29=""),"!",IF('Encodage réponses Es'!AD29="","",'Encodage réponses Es'!AD29)))</f>
        <v/>
      </c>
      <c r="BG31" s="143" t="str">
        <f>IF(OR($F31="a",$F31="A"),$F31,IF(AND('Encodage réponses Es'!$BV29="!",'Encodage réponses Es'!AE29=""),"!",IF('Encodage réponses Es'!AE29="","",'Encodage réponses Es'!AE29)))</f>
        <v/>
      </c>
      <c r="BH31" s="143" t="str">
        <f>IF(OR($F31="a",$F31="A"),$F31,IF(AND('Encodage réponses Es'!$BV29="!",'Encodage réponses Es'!AF29=""),"!",IF('Encodage réponses Es'!AF29="","",'Encodage réponses Es'!AF29)))</f>
        <v/>
      </c>
      <c r="BI31" s="143" t="str">
        <f>IF(OR($F31="a",$F31="A"),$F31,IF(AND('Encodage réponses Es'!$BV29="!",'Encodage réponses Es'!AG29=""),"!",IF('Encodage réponses Es'!AG29="","",'Encodage réponses Es'!AG29)))</f>
        <v/>
      </c>
      <c r="BJ31" s="143" t="str">
        <f>IF(OR($F31="a",$F31="A"),$F31,IF(AND('Encodage réponses Es'!$BV29="!",'Encodage réponses Es'!AH29=""),"!",IF('Encodage réponses Es'!AH29="","",'Encodage réponses Es'!AH29)))</f>
        <v/>
      </c>
      <c r="BK31" s="143" t="str">
        <f>IF(OR($F31="a",$F31="A"),$F31,IF(AND('Encodage réponses Es'!$BV29="!",'Encodage réponses Es'!AI29=""),"!",IF('Encodage réponses Es'!AI29="","",'Encodage réponses Es'!AI29)))</f>
        <v/>
      </c>
      <c r="BL31" s="143" t="str">
        <f>IF(OR($F31="a",$F31="A"),$F31,IF(AND('Encodage réponses Es'!$BV29="!",'Encodage réponses Es'!AJ29=""),"!",IF('Encodage réponses Es'!AJ29="","",'Encodage réponses Es'!AJ29)))</f>
        <v/>
      </c>
      <c r="BM31" s="143" t="str">
        <f>IF(OR($F31="a",$F31="A"),$F31,IF(AND('Encodage réponses Es'!$BV29="!",'Encodage réponses Es'!AK29=""),"!",IF('Encodage réponses Es'!AK29="","",'Encodage réponses Es'!AK29)))</f>
        <v/>
      </c>
      <c r="BN31" s="143" t="str">
        <f>IF(OR($F31="a",$F31="A"),$F31,IF(AND('Encodage réponses Es'!$BV29="!",'Encodage réponses Es'!AN29=""),"!",IF('Encodage réponses Es'!AN29="","",'Encodage réponses Es'!AN29)))</f>
        <v/>
      </c>
      <c r="BO31" s="143" t="str">
        <f>IF(OR($F31="a",$F31="A"),$F31,IF(AND('Encodage réponses Es'!$BV29="!",'Encodage réponses Es'!AO29=""),"!",IF('Encodage réponses Es'!AO29="","",'Encodage réponses Es'!AO29)))</f>
        <v/>
      </c>
      <c r="BP31" s="339" t="str">
        <f>IF(OR($F31="a",$F31="A"),$F31,IF(AND('Encodage réponses Es'!$BV29="!",'Encodage réponses Es'!AP29=""),"!",IF('Encodage réponses Es'!AP29="","",'Encodage réponses Es'!AP29)))</f>
        <v/>
      </c>
      <c r="BQ31" s="132" t="str">
        <f t="shared" si="16"/>
        <v/>
      </c>
      <c r="BR31" s="103" t="str">
        <f t="shared" si="17"/>
        <v/>
      </c>
      <c r="BS31" s="207" t="str">
        <f>IF(OR($F31="a",$F31="A"),$F31,IF(AND('Encodage réponses Es'!$BV29="!",'Encodage réponses Es'!AT29=""),"!",IF('Encodage réponses Es'!AT29="","",'Encodage réponses Es'!AT29)))</f>
        <v/>
      </c>
      <c r="BT31" s="208" t="str">
        <f>IF(OR($F31="a",$F31="A"),$F31,IF(AND('Encodage réponses Es'!$BV29="!",'Encodage réponses Es'!BB29=""),"!",IF('Encodage réponses Es'!BB29="","",'Encodage réponses Es'!BB29)))</f>
        <v/>
      </c>
      <c r="BU31" s="208" t="str">
        <f>IF(OR($F31="a",$F31="A"),$F31,IF(AND('Encodage réponses Es'!$BV29="!",'Encodage réponses Es'!BH29=""),"!",IF('Encodage réponses Es'!BH29="","",'Encodage réponses Es'!BH29)))</f>
        <v/>
      </c>
      <c r="BV31" s="208" t="str">
        <f>IF(OR($F31="a",$F31="A"),$F31,IF(AND('Encodage réponses Es'!$BV29="!",'Encodage réponses Es'!BI29=""),"!",IF('Encodage réponses Es'!BI29="","",'Encodage réponses Es'!BI29)))</f>
        <v/>
      </c>
      <c r="BW31" s="207" t="str">
        <f>IF(OR($F31="a",$F31="A"),$F31,IF(AND('Encodage réponses Es'!$BV29="!",'Encodage réponses Es'!BO29=""),"!",IF('Encodage réponses Es'!BO29="","",'Encodage réponses Es'!BO29)))</f>
        <v/>
      </c>
      <c r="BX31" s="208" t="str">
        <f>IF(OR($F31="a",$F31="A"),$F31,IF(AND('Encodage réponses Es'!$BV29="!",'Encodage réponses Es'!BP29=""),"!",IF('Encodage réponses Es'!BP29="","",'Encodage réponses Es'!BP29)))</f>
        <v/>
      </c>
      <c r="BY31" s="208" t="str">
        <f>IF(OR($F31="a",$F31="A"),$F31,IF(AND('Encodage réponses Es'!$BV29="!",'Encodage réponses Es'!BT29=""),"!",IF('Encodage réponses Es'!BT29="","",'Encodage réponses Es'!BT29)))</f>
        <v/>
      </c>
      <c r="BZ31" s="212" t="str">
        <f>IF(OR($F31="a",$F31="A"),$F31,IF(AND('Encodage réponses Es'!$BV29="!",'Encodage réponses Es'!BU29=""),"!",IF('Encodage réponses Es'!BU29="","",'Encodage réponses Es'!BU29)))</f>
        <v/>
      </c>
      <c r="CA31" s="132" t="str">
        <f t="shared" si="18"/>
        <v/>
      </c>
      <c r="CB31" s="103" t="str">
        <f t="shared" si="19"/>
        <v/>
      </c>
      <c r="CC31" s="138" t="str">
        <f>IF(OR($F31="a",$F31="A"),$F31,IF(AND('Encodage réponses Es'!$BV29="!",'Encodage réponses Es'!S29=""),"!",IF('Encodage réponses Es'!S29="","",'Encodage réponses Es'!S29)))</f>
        <v/>
      </c>
      <c r="CD31" s="108" t="str">
        <f>IF(OR($F31="a",$F31="A"),$F31,IF(AND('Encodage réponses Es'!$BV29="!",'Encodage réponses Es'!T29=""),"!",IF('Encodage réponses Es'!T29="","",'Encodage réponses Es'!T29)))</f>
        <v/>
      </c>
      <c r="CE31" s="108" t="str">
        <f>IF(OR($F31="a",$F31="A"),$F31,IF(AND('Encodage réponses Es'!$BV29="!",'Encodage réponses Es'!AL29=""),"!",IF('Encodage réponses Es'!AL29="","",'Encodage réponses Es'!AL29)))</f>
        <v/>
      </c>
      <c r="CF31" s="302" t="str">
        <f>IF(OR($F31="a",$F31="A"),$F31,IF(AND('Encodage réponses Es'!$BV29="!",'Encodage réponses Es'!AM29=""),"!",IF('Encodage réponses Es'!AM29="","",'Encodage réponses Es'!AM29)))</f>
        <v/>
      </c>
      <c r="CG31" s="339" t="str">
        <f t="shared" si="20"/>
        <v/>
      </c>
      <c r="CH31" s="103" t="str">
        <f t="shared" si="21"/>
        <v/>
      </c>
      <c r="CI31" s="108" t="str">
        <f>IF(OR($F31="a",$F31="A"),$F31,IF(AND('Encodage réponses Es'!$BV29="!",'Encodage réponses Es'!AQ29=""),"!",IF('Encodage réponses Es'!AQ29="","",'Encodage réponses Es'!AQ29)))</f>
        <v/>
      </c>
      <c r="CJ31" s="108" t="str">
        <f>IF(OR($F31="a",$F31="A"),$F31,IF(AND('Encodage réponses Es'!$BV29="!",'Encodage réponses Es'!AR29=""),"!",IF('Encodage réponses Es'!AR29="","",'Encodage réponses Es'!AR29)))</f>
        <v/>
      </c>
      <c r="CK31" s="108" t="str">
        <f>IF(OR($F31="a",$F31="A"),$F31,IF(AND('Encodage réponses Es'!$BV29="!",'Encodage réponses Es'!AS29=""),"!",IF('Encodage réponses Es'!AS29="","",'Encodage réponses Es'!AS29)))</f>
        <v/>
      </c>
      <c r="CL31" s="108" t="str">
        <f>IF(OR($F31="a",$F31="A"),$F31,IF(AND('Encodage réponses Es'!$BV29="!",'Encodage réponses Es'!BL29=""),"!",IF('Encodage réponses Es'!BL29="","",'Encodage réponses Es'!BL29)))</f>
        <v/>
      </c>
      <c r="CM31" s="108" t="str">
        <f>IF(OR($F31="a",$F31="A"),$F31,IF(AND('Encodage réponses Es'!$BV29="!",'Encodage réponses Es'!BM29=""),"!",IF('Encodage réponses Es'!BM29="","",'Encodage réponses Es'!BM29)))</f>
        <v/>
      </c>
      <c r="CN31" s="138" t="str">
        <f>IF(OR($F31="a",$F31="A"),$F31,IF(AND('Encodage réponses Es'!$BV29="!",'Encodage réponses Es'!BN29=""),"!",IF('Encodage réponses Es'!BN29="","",'Encodage réponses Es'!BN29)))</f>
        <v/>
      </c>
      <c r="CO31" s="108" t="str">
        <f>IF(OR($F31="a",$F31="A"),$F31,IF(AND('Encodage réponses Es'!$BV29="!",'Encodage réponses Es'!BQ29=""),"!",IF('Encodage réponses Es'!BQ29="","",'Encodage réponses Es'!BQ29)))</f>
        <v/>
      </c>
      <c r="CP31" s="108" t="str">
        <f>IF(OR($F31="a",$F31="A"),$F31,IF(AND('Encodage réponses Es'!$BV29="!",'Encodage réponses Es'!BR29=""),"!",IF('Encodage réponses Es'!BR29="","",'Encodage réponses Es'!BR29)))</f>
        <v/>
      </c>
      <c r="CQ31" s="302" t="str">
        <f>IF(OR($F31="a",$F31="A"),$F31,IF(AND('Encodage réponses Es'!$BV29="!",'Encodage réponses Es'!BS29=""),"!",IF('Encodage réponses Es'!BS29="","",'Encodage réponses Es'!BS29)))</f>
        <v/>
      </c>
      <c r="CR31" s="132" t="str">
        <f t="shared" si="22"/>
        <v/>
      </c>
      <c r="CS31" s="103" t="str">
        <f t="shared" si="23"/>
        <v/>
      </c>
    </row>
    <row r="32" spans="1:97" ht="11.25" customHeight="1" x14ac:dyDescent="0.2">
      <c r="A32" s="556"/>
      <c r="B32" s="557"/>
      <c r="C32" s="18">
        <v>28</v>
      </c>
      <c r="D32" s="399" t="str">
        <f>IF('Encodage réponses Es'!F30=0,"",'Encodage réponses Es'!F30)</f>
        <v/>
      </c>
      <c r="E32" s="401" t="str">
        <f>IF('Encodage réponses Es'!G30="","",'Encodage réponses Es'!G30)</f>
        <v/>
      </c>
      <c r="F32" s="398" t="str">
        <f>IF('Encodage réponses Es'!K30="","",'Encodage réponses Es'!K30)</f>
        <v/>
      </c>
      <c r="G32" s="66"/>
      <c r="H32" s="132" t="str">
        <f t="shared" si="0"/>
        <v/>
      </c>
      <c r="I32" s="103" t="str">
        <f t="shared" si="1"/>
        <v/>
      </c>
      <c r="J32" s="134"/>
      <c r="K32" s="132" t="str">
        <f t="shared" si="2"/>
        <v/>
      </c>
      <c r="L32" s="103" t="str">
        <f t="shared" si="3"/>
        <v/>
      </c>
      <c r="M32" s="134"/>
      <c r="N32" s="132" t="str">
        <f t="shared" si="4"/>
        <v/>
      </c>
      <c r="O32" s="103" t="str">
        <f t="shared" si="5"/>
        <v/>
      </c>
      <c r="P32" s="134"/>
      <c r="Q32" s="132" t="str">
        <f t="shared" si="6"/>
        <v/>
      </c>
      <c r="R32" s="103" t="str">
        <f t="shared" si="7"/>
        <v/>
      </c>
      <c r="S32" s="132" t="str">
        <f t="shared" si="8"/>
        <v/>
      </c>
      <c r="T32" s="103" t="str">
        <f t="shared" si="9"/>
        <v/>
      </c>
      <c r="U32" s="132" t="str">
        <f t="shared" si="10"/>
        <v/>
      </c>
      <c r="V32" s="103" t="str">
        <f t="shared" si="11"/>
        <v/>
      </c>
      <c r="W32" s="135"/>
      <c r="X32" s="203" t="str">
        <f>IF(OR($F32="a",$F32="A"),$F32,IF(AND('Encodage réponses Es'!$BV30="!",'Encodage réponses Es'!L30=""),"!",IF('Encodage réponses Es'!L30="","",'Encodage réponses Es'!L30)))</f>
        <v/>
      </c>
      <c r="Y32" s="139" t="str">
        <f>IF(OR($F32="a",$F32="A"),$F32,IF(AND('Encodage réponses Es'!$BV30="!",'Encodage réponses Es'!M30=""),"!",IF('Encodage réponses Es'!M30="","",'Encodage réponses Es'!M30)))</f>
        <v/>
      </c>
      <c r="Z32" s="185" t="str">
        <f>IF(OR($F32="a",$F32="A"),$F32,IF(AND('Encodage réponses Es'!$BV30="!",'Encodage réponses Es'!N30=""),"!",IF('Encodage réponses Es'!N30="","",'Encodage réponses Es'!N30)))</f>
        <v/>
      </c>
      <c r="AA32" s="139" t="str">
        <f>IF(OR($F32="a",$F32="A"),$F32,IF(AND('Encodage réponses Es'!$BV30="!",'Encodage réponses Es'!O30=""),"!",IF('Encodage réponses Es'!O30="","",'Encodage réponses Es'!O30)))</f>
        <v/>
      </c>
      <c r="AB32" s="185" t="str">
        <f>IF(OR($F32="a",$F32="A"),$F32,IF(AND('Encodage réponses Es'!$BV30="!",'Encodage réponses Es'!P30=""),"!",IF('Encodage réponses Es'!P30="","",'Encodage réponses Es'!P30)))</f>
        <v/>
      </c>
      <c r="AC32" s="288" t="str">
        <f>IF(OR($F32="a",$F32="A"),$F32,IF(AND('Encodage réponses Es'!$BV30="!",'Encodage réponses Es'!AA30=""),"!",IF('Encodage réponses Es'!AA30="","",'Encodage réponses Es'!AA30)))</f>
        <v/>
      </c>
      <c r="AD32" s="132" t="str">
        <f t="shared" si="12"/>
        <v/>
      </c>
      <c r="AE32" s="103" t="str">
        <f t="shared" si="13"/>
        <v/>
      </c>
      <c r="AF32" s="203" t="str">
        <f>IF(OR($F32="a",$F32="A"),$F32,IF(AND('Encodage réponses Es'!$BV30="!",'Encodage réponses Es'!AU30=""),"!",IF('Encodage réponses Es'!AU30="","",'Encodage réponses Es'!AU30)))</f>
        <v/>
      </c>
      <c r="AG32" s="139" t="str">
        <f>IF(OR($F32="a",$F32="A"),$F32,IF(AND('Encodage réponses Es'!$BV30="!",'Encodage réponses Es'!AV30=""),"!",IF('Encodage réponses Es'!AV30="","",'Encodage réponses Es'!AV30)))</f>
        <v/>
      </c>
      <c r="AH32" s="185" t="str">
        <f>IF(OR($F32="a",$F32="A"),$F32,IF(AND('Encodage réponses Es'!$BV30="!",'Encodage réponses Es'!AW30=""),"!",IF('Encodage réponses Es'!AW30="","",'Encodage réponses Es'!AW30)))</f>
        <v/>
      </c>
      <c r="AI32" s="139" t="str">
        <f>IF(OR($F32="a",$F32="A"),$F32,IF(AND('Encodage réponses Es'!$BV30="!",'Encodage réponses Es'!AX30=""),"!",IF('Encodage réponses Es'!AX30="","",'Encodage réponses Es'!AX30)))</f>
        <v/>
      </c>
      <c r="AJ32" s="185" t="str">
        <f>IF(OR($F32="a",$F32="A"),$F32,IF(AND('Encodage réponses Es'!$BV30="!",'Encodage réponses Es'!AY30=""),"!",IF('Encodage réponses Es'!AY30="","",'Encodage réponses Es'!AY30)))</f>
        <v/>
      </c>
      <c r="AK32" s="139" t="str">
        <f>IF(OR($F32="a",$F32="A"),$F32,IF(AND('Encodage réponses Es'!$BV30="!",'Encodage réponses Es'!AZ30=""),"!",IF('Encodage réponses Es'!AZ30="","",'Encodage réponses Es'!AZ30)))</f>
        <v/>
      </c>
      <c r="AL32" s="185" t="str">
        <f>IF(OR($F32="a",$F32="A"),$F32,IF(AND('Encodage réponses Es'!$BV30="!",'Encodage réponses Es'!BA30=""),"!",IF('Encodage réponses Es'!BA30="","",'Encodage réponses Es'!BA30)))</f>
        <v/>
      </c>
      <c r="AM32" s="139" t="str">
        <f>IF(OR($F32="a",$F32="A"),$F32,IF(AND('Encodage réponses Es'!$BV30="!",'Encodage réponses Es'!BC30=""),"!",IF('Encodage réponses Es'!BC30="","",'Encodage réponses Es'!BC30)))</f>
        <v/>
      </c>
      <c r="AN32" s="185" t="str">
        <f>IF(OR($F32="a",$F32="A"),$F32,IF(AND('Encodage réponses Es'!$BV30="!",'Encodage réponses Es'!BD30=""),"!",IF('Encodage réponses Es'!BD30="","",'Encodage réponses Es'!BD30)))</f>
        <v/>
      </c>
      <c r="AO32" s="139" t="str">
        <f>IF(OR($F32="a",$F32="A"),$F32,IF(AND('Encodage réponses Es'!$BV30="!",'Encodage réponses Es'!BE30=""),"!",IF('Encodage réponses Es'!BE30="","",'Encodage réponses Es'!BE30)))</f>
        <v/>
      </c>
      <c r="AP32" s="185" t="str">
        <f>IF(OR($F32="a",$F32="A"),$F32,IF(AND('Encodage réponses Es'!$BV30="!",'Encodage réponses Es'!BF30=""),"!",IF('Encodage réponses Es'!BF30="","",'Encodage réponses Es'!BF30)))</f>
        <v/>
      </c>
      <c r="AQ32" s="139" t="str">
        <f>IF(OR($F32="a",$F32="A"),$F32,IF(AND('Encodage réponses Es'!$BV30="!",'Encodage réponses Es'!BG30=""),"!",IF('Encodage réponses Es'!BG30="","",'Encodage réponses Es'!BG30)))</f>
        <v/>
      </c>
      <c r="AR32" s="185" t="str">
        <f>IF(OR($F32="a",$F32="A"),$F32,IF(AND('Encodage réponses Es'!$BV30="!",'Encodage réponses Es'!BJ30=""),"!",IF('Encodage réponses Es'!BJ30="","",'Encodage réponses Es'!BJ30)))</f>
        <v/>
      </c>
      <c r="AS32" s="288" t="str">
        <f>IF(OR($F32="a",$F32="A"),$F32,IF(AND('Encodage réponses Es'!$BV30="!",'Encodage réponses Es'!BK30=""),"!",IF('Encodage réponses Es'!BK30="","",'Encodage réponses Es'!BK30)))</f>
        <v/>
      </c>
      <c r="AT32" s="132" t="str">
        <f t="shared" si="14"/>
        <v/>
      </c>
      <c r="AU32" s="103" t="str">
        <f t="shared" si="15"/>
        <v/>
      </c>
      <c r="AV32" s="210" t="str">
        <f>IF(OR(F32="a",F32="A"),F32,IF(AND('Encodage réponses Es'!$BV30="!",'Encodage réponses Es'!Q30=""),"!",IF('Encodage réponses Es'!Q30="","",'Encodage réponses Es'!Q30)))</f>
        <v/>
      </c>
      <c r="AW32" s="207" t="str">
        <f>IF(OR(G32="a",G32="A"),G32,IF(AND('Encodage réponses Es'!$BV30="!",'Encodage réponses Es'!R30=""),"!",IF('Encodage réponses Es'!R30="","",'Encodage réponses Es'!R30)))</f>
        <v/>
      </c>
      <c r="AX32" s="143" t="str">
        <f>IF(OR($F32="a",$F32="A"),$F32,IF(AND('Encodage réponses Es'!$BV30="!",'Encodage réponses Es'!U30=""),"!",IF('Encodage réponses Es'!U30="","",'Encodage réponses Es'!U30)))</f>
        <v/>
      </c>
      <c r="AY32" s="143" t="str">
        <f>IF(OR($F32="a",$F32="A"),$F32,IF(AND('Encodage réponses Es'!$BV30="!",'Encodage réponses Es'!V30=""),"!",IF('Encodage réponses Es'!V30="","",'Encodage réponses Es'!V30)))</f>
        <v/>
      </c>
      <c r="AZ32" s="143" t="str">
        <f>IF(OR($F32="a",$F32="A"),$F32,IF(AND('Encodage réponses Es'!$BV30="!",'Encodage réponses Es'!W30=""),"!",IF('Encodage réponses Es'!W30="","",'Encodage réponses Es'!W30)))</f>
        <v/>
      </c>
      <c r="BA32" s="143" t="str">
        <f>IF(OR($F32="a",$F32="A"),$F32,IF(AND('Encodage réponses Es'!$BV30="!",'Encodage réponses Es'!X30=""),"!",IF('Encodage réponses Es'!X30="","",'Encodage réponses Es'!X30)))</f>
        <v/>
      </c>
      <c r="BB32" s="143" t="str">
        <f>IF(OR($F32="a",$F32="A"),$F32,IF(AND('Encodage réponses Es'!$BV30="!",'Encodage réponses Es'!Y30=""),"!",IF('Encodage réponses Es'!Y30="","",'Encodage réponses Es'!Y30)))</f>
        <v/>
      </c>
      <c r="BC32" s="143" t="str">
        <f>IF(OR($F32="a",$F32="A"),$F32,IF(AND('Encodage réponses Es'!$BV30="!",'Encodage réponses Es'!Z30=""),"!",IF('Encodage réponses Es'!Z30="","",'Encodage réponses Es'!Z30)))</f>
        <v/>
      </c>
      <c r="BD32" s="143" t="str">
        <f>IF(OR($F32="a",$F32="A"),$F32,IF(AND('Encodage réponses Es'!$BV30="!",'Encodage réponses Es'!AB30=""),"!",IF('Encodage réponses Es'!AB30="","",'Encodage réponses Es'!AB30)))</f>
        <v/>
      </c>
      <c r="BE32" s="143" t="str">
        <f>IF(OR($F32="a",$F32="A"),$F32,IF(AND('Encodage réponses Es'!$BV30="!",'Encodage réponses Es'!AC30=""),"!",IF('Encodage réponses Es'!AC30="","",'Encodage réponses Es'!AC30)))</f>
        <v/>
      </c>
      <c r="BF32" s="143" t="str">
        <f>IF(OR($F32="a",$F32="A"),$F32,IF(AND('Encodage réponses Es'!$BV30="!",'Encodage réponses Es'!AD30=""),"!",IF('Encodage réponses Es'!AD30="","",'Encodage réponses Es'!AD30)))</f>
        <v/>
      </c>
      <c r="BG32" s="143" t="str">
        <f>IF(OR($F32="a",$F32="A"),$F32,IF(AND('Encodage réponses Es'!$BV30="!",'Encodage réponses Es'!AE30=""),"!",IF('Encodage réponses Es'!AE30="","",'Encodage réponses Es'!AE30)))</f>
        <v/>
      </c>
      <c r="BH32" s="143" t="str">
        <f>IF(OR($F32="a",$F32="A"),$F32,IF(AND('Encodage réponses Es'!$BV30="!",'Encodage réponses Es'!AF30=""),"!",IF('Encodage réponses Es'!AF30="","",'Encodage réponses Es'!AF30)))</f>
        <v/>
      </c>
      <c r="BI32" s="143" t="str">
        <f>IF(OR($F32="a",$F32="A"),$F32,IF(AND('Encodage réponses Es'!$BV30="!",'Encodage réponses Es'!AG30=""),"!",IF('Encodage réponses Es'!AG30="","",'Encodage réponses Es'!AG30)))</f>
        <v/>
      </c>
      <c r="BJ32" s="143" t="str">
        <f>IF(OR($F32="a",$F32="A"),$F32,IF(AND('Encodage réponses Es'!$BV30="!",'Encodage réponses Es'!AH30=""),"!",IF('Encodage réponses Es'!AH30="","",'Encodage réponses Es'!AH30)))</f>
        <v/>
      </c>
      <c r="BK32" s="143" t="str">
        <f>IF(OR($F32="a",$F32="A"),$F32,IF(AND('Encodage réponses Es'!$BV30="!",'Encodage réponses Es'!AI30=""),"!",IF('Encodage réponses Es'!AI30="","",'Encodage réponses Es'!AI30)))</f>
        <v/>
      </c>
      <c r="BL32" s="143" t="str">
        <f>IF(OR($F32="a",$F32="A"),$F32,IF(AND('Encodage réponses Es'!$BV30="!",'Encodage réponses Es'!AJ30=""),"!",IF('Encodage réponses Es'!AJ30="","",'Encodage réponses Es'!AJ30)))</f>
        <v/>
      </c>
      <c r="BM32" s="143" t="str">
        <f>IF(OR($F32="a",$F32="A"),$F32,IF(AND('Encodage réponses Es'!$BV30="!",'Encodage réponses Es'!AK30=""),"!",IF('Encodage réponses Es'!AK30="","",'Encodage réponses Es'!AK30)))</f>
        <v/>
      </c>
      <c r="BN32" s="143" t="str">
        <f>IF(OR($F32="a",$F32="A"),$F32,IF(AND('Encodage réponses Es'!$BV30="!",'Encodage réponses Es'!AN30=""),"!",IF('Encodage réponses Es'!AN30="","",'Encodage réponses Es'!AN30)))</f>
        <v/>
      </c>
      <c r="BO32" s="143" t="str">
        <f>IF(OR($F32="a",$F32="A"),$F32,IF(AND('Encodage réponses Es'!$BV30="!",'Encodage réponses Es'!AO30=""),"!",IF('Encodage réponses Es'!AO30="","",'Encodage réponses Es'!AO30)))</f>
        <v/>
      </c>
      <c r="BP32" s="339" t="str">
        <f>IF(OR($F32="a",$F32="A"),$F32,IF(AND('Encodage réponses Es'!$BV30="!",'Encodage réponses Es'!AP30=""),"!",IF('Encodage réponses Es'!AP30="","",'Encodage réponses Es'!AP30)))</f>
        <v/>
      </c>
      <c r="BQ32" s="132" t="str">
        <f t="shared" si="16"/>
        <v/>
      </c>
      <c r="BR32" s="103" t="str">
        <f t="shared" si="17"/>
        <v/>
      </c>
      <c r="BS32" s="230" t="str">
        <f>IF(OR($F32="a",$F32="A"),$F32,IF(AND('Encodage réponses Es'!$BV30="!",'Encodage réponses Es'!AT30=""),"!",IF('Encodage réponses Es'!AT30="","",'Encodage réponses Es'!AT30)))</f>
        <v/>
      </c>
      <c r="BT32" s="213" t="str">
        <f>IF(OR($F32="a",$F32="A"),$F32,IF(AND('Encodage réponses Es'!$BV30="!",'Encodage réponses Es'!BB30=""),"!",IF('Encodage réponses Es'!BB30="","",'Encodage réponses Es'!BB30)))</f>
        <v/>
      </c>
      <c r="BU32" s="213" t="str">
        <f>IF(OR($F32="a",$F32="A"),$F32,IF(AND('Encodage réponses Es'!$BV30="!",'Encodage réponses Es'!BH30=""),"!",IF('Encodage réponses Es'!BH30="","",'Encodage réponses Es'!BH30)))</f>
        <v/>
      </c>
      <c r="BV32" s="299" t="str">
        <f>IF(OR($F32="a",$F32="A"),$F32,IF(AND('Encodage réponses Es'!$BV30="!",'Encodage réponses Es'!BI30=""),"!",IF('Encodage réponses Es'!BI30="","",'Encodage réponses Es'!BI30)))</f>
        <v/>
      </c>
      <c r="BW32" s="230" t="str">
        <f>IF(OR($F32="a",$F32="A"),$F32,IF(AND('Encodage réponses Es'!$BV30="!",'Encodage réponses Es'!BO30=""),"!",IF('Encodage réponses Es'!BO30="","",'Encodage réponses Es'!BO30)))</f>
        <v/>
      </c>
      <c r="BX32" s="213" t="str">
        <f>IF(OR($F32="a",$F32="A"),$F32,IF(AND('Encodage réponses Es'!$BV30="!",'Encodage réponses Es'!BP30=""),"!",IF('Encodage réponses Es'!BP30="","",'Encodage réponses Es'!BP30)))</f>
        <v/>
      </c>
      <c r="BY32" s="213" t="str">
        <f>IF(OR($F32="a",$F32="A"),$F32,IF(AND('Encodage réponses Es'!$BV30="!",'Encodage réponses Es'!BT30=""),"!",IF('Encodage réponses Es'!BT30="","",'Encodage réponses Es'!BT30)))</f>
        <v/>
      </c>
      <c r="BZ32" s="232" t="str">
        <f>IF(OR($F32="a",$F32="A"),$F32,IF(AND('Encodage réponses Es'!$BV30="!",'Encodage réponses Es'!BU30=""),"!",IF('Encodage réponses Es'!BU30="","",'Encodage réponses Es'!BU30)))</f>
        <v/>
      </c>
      <c r="CA32" s="132" t="str">
        <f t="shared" si="18"/>
        <v/>
      </c>
      <c r="CB32" s="103" t="str">
        <f t="shared" si="19"/>
        <v/>
      </c>
      <c r="CC32" s="138" t="str">
        <f>IF(OR($F32="a",$F32="A"),$F32,IF(AND('Encodage réponses Es'!$BV30="!",'Encodage réponses Es'!S30=""),"!",IF('Encodage réponses Es'!S30="","",'Encodage réponses Es'!S30)))</f>
        <v/>
      </c>
      <c r="CD32" s="108" t="str">
        <f>IF(OR($F32="a",$F32="A"),$F32,IF(AND('Encodage réponses Es'!$BV30="!",'Encodage réponses Es'!T30=""),"!",IF('Encodage réponses Es'!T30="","",'Encodage réponses Es'!T30)))</f>
        <v/>
      </c>
      <c r="CE32" s="108" t="str">
        <f>IF(OR($F32="a",$F32="A"),$F32,IF(AND('Encodage réponses Es'!$BV30="!",'Encodage réponses Es'!AL30=""),"!",IF('Encodage réponses Es'!AL30="","",'Encodage réponses Es'!AL30)))</f>
        <v/>
      </c>
      <c r="CF32" s="302" t="str">
        <f>IF(OR($F32="a",$F32="A"),$F32,IF(AND('Encodage réponses Es'!$BV30="!",'Encodage réponses Es'!AM30=""),"!",IF('Encodage réponses Es'!AM30="","",'Encodage réponses Es'!AM30)))</f>
        <v/>
      </c>
      <c r="CG32" s="339" t="str">
        <f t="shared" si="20"/>
        <v/>
      </c>
      <c r="CH32" s="103" t="str">
        <f t="shared" si="21"/>
        <v/>
      </c>
      <c r="CI32" s="108" t="str">
        <f>IF(OR($F32="a",$F32="A"),$F32,IF(AND('Encodage réponses Es'!$BV30="!",'Encodage réponses Es'!AQ30=""),"!",IF('Encodage réponses Es'!AQ30="","",'Encodage réponses Es'!AQ30)))</f>
        <v/>
      </c>
      <c r="CJ32" s="108" t="str">
        <f>IF(OR($F32="a",$F32="A"),$F32,IF(AND('Encodage réponses Es'!$BV30="!",'Encodage réponses Es'!AR30=""),"!",IF('Encodage réponses Es'!AR30="","",'Encodage réponses Es'!AR30)))</f>
        <v/>
      </c>
      <c r="CK32" s="108" t="str">
        <f>IF(OR($F32="a",$F32="A"),$F32,IF(AND('Encodage réponses Es'!$BV30="!",'Encodage réponses Es'!AS30=""),"!",IF('Encodage réponses Es'!AS30="","",'Encodage réponses Es'!AS30)))</f>
        <v/>
      </c>
      <c r="CL32" s="108" t="str">
        <f>IF(OR($F32="a",$F32="A"),$F32,IF(AND('Encodage réponses Es'!$BV30="!",'Encodage réponses Es'!BL30=""),"!",IF('Encodage réponses Es'!BL30="","",'Encodage réponses Es'!BL30)))</f>
        <v/>
      </c>
      <c r="CM32" s="108" t="str">
        <f>IF(OR($F32="a",$F32="A"),$F32,IF(AND('Encodage réponses Es'!$BV30="!",'Encodage réponses Es'!BM30=""),"!",IF('Encodage réponses Es'!BM30="","",'Encodage réponses Es'!BM30)))</f>
        <v/>
      </c>
      <c r="CN32" s="138" t="str">
        <f>IF(OR($F32="a",$F32="A"),$F32,IF(AND('Encodage réponses Es'!$BV30="!",'Encodage réponses Es'!BN30=""),"!",IF('Encodage réponses Es'!BN30="","",'Encodage réponses Es'!BN30)))</f>
        <v/>
      </c>
      <c r="CO32" s="108" t="str">
        <f>IF(OR($F32="a",$F32="A"),$F32,IF(AND('Encodage réponses Es'!$BV30="!",'Encodage réponses Es'!BQ30=""),"!",IF('Encodage réponses Es'!BQ30="","",'Encodage réponses Es'!BQ30)))</f>
        <v/>
      </c>
      <c r="CP32" s="108" t="str">
        <f>IF(OR($F32="a",$F32="A"),$F32,IF(AND('Encodage réponses Es'!$BV30="!",'Encodage réponses Es'!BR30=""),"!",IF('Encodage réponses Es'!BR30="","",'Encodage réponses Es'!BR30)))</f>
        <v/>
      </c>
      <c r="CQ32" s="302" t="str">
        <f>IF(OR($F32="a",$F32="A"),$F32,IF(AND('Encodage réponses Es'!$BV30="!",'Encodage réponses Es'!BS30=""),"!",IF('Encodage réponses Es'!BS30="","",'Encodage réponses Es'!BS30)))</f>
        <v/>
      </c>
      <c r="CR32" s="132" t="str">
        <f t="shared" si="22"/>
        <v/>
      </c>
      <c r="CS32" s="103" t="str">
        <f t="shared" si="23"/>
        <v/>
      </c>
    </row>
    <row r="33" spans="1:100" ht="11.25" customHeight="1" x14ac:dyDescent="0.2">
      <c r="A33" s="556"/>
      <c r="B33" s="557"/>
      <c r="C33" s="18">
        <v>29</v>
      </c>
      <c r="D33" s="399" t="str">
        <f>IF('Encodage réponses Es'!F31=0,"",'Encodage réponses Es'!F31)</f>
        <v/>
      </c>
      <c r="E33" s="402" t="str">
        <f>IF('Encodage réponses Es'!G31="","",'Encodage réponses Es'!G31)</f>
        <v/>
      </c>
      <c r="F33" s="398" t="str">
        <f>IF('Encodage réponses Es'!K31="","",'Encodage réponses Es'!K31)</f>
        <v/>
      </c>
      <c r="G33" s="66"/>
      <c r="H33" s="132" t="str">
        <f t="shared" si="0"/>
        <v/>
      </c>
      <c r="I33" s="103" t="str">
        <f t="shared" si="1"/>
        <v/>
      </c>
      <c r="J33" s="134"/>
      <c r="K33" s="132" t="str">
        <f t="shared" si="2"/>
        <v/>
      </c>
      <c r="L33" s="103" t="str">
        <f t="shared" si="3"/>
        <v/>
      </c>
      <c r="M33" s="134"/>
      <c r="N33" s="132" t="str">
        <f t="shared" si="4"/>
        <v/>
      </c>
      <c r="O33" s="103" t="str">
        <f t="shared" si="5"/>
        <v/>
      </c>
      <c r="P33" s="134"/>
      <c r="Q33" s="132" t="str">
        <f t="shared" si="6"/>
        <v/>
      </c>
      <c r="R33" s="103" t="str">
        <f t="shared" si="7"/>
        <v/>
      </c>
      <c r="S33" s="132" t="str">
        <f t="shared" si="8"/>
        <v/>
      </c>
      <c r="T33" s="103" t="str">
        <f t="shared" si="9"/>
        <v/>
      </c>
      <c r="U33" s="132" t="str">
        <f t="shared" si="10"/>
        <v/>
      </c>
      <c r="V33" s="103" t="str">
        <f t="shared" si="11"/>
        <v/>
      </c>
      <c r="W33" s="135"/>
      <c r="X33" s="141" t="str">
        <f>IF(OR($F33="a",$F33="A"),$F33,IF(AND('Encodage réponses Es'!$BV31="!",'Encodage réponses Es'!L31=""),"!",IF('Encodage réponses Es'!L31="","",'Encodage réponses Es'!L31)))</f>
        <v/>
      </c>
      <c r="Y33" s="139" t="str">
        <f>IF(OR($F33="a",$F33="A"),$F33,IF(AND('Encodage réponses Es'!$BV31="!",'Encodage réponses Es'!M31=""),"!",IF('Encodage réponses Es'!M31="","",'Encodage réponses Es'!M31)))</f>
        <v/>
      </c>
      <c r="Z33" s="143" t="str">
        <f>IF(OR($F33="a",$F33="A"),$F33,IF(AND('Encodage réponses Es'!$BV31="!",'Encodage réponses Es'!N31=""),"!",IF('Encodage réponses Es'!N31="","",'Encodage réponses Es'!N31)))</f>
        <v/>
      </c>
      <c r="AA33" s="139" t="str">
        <f>IF(OR($F33="a",$F33="A"),$F33,IF(AND('Encodage réponses Es'!$BV31="!",'Encodage réponses Es'!O31=""),"!",IF('Encodage réponses Es'!O31="","",'Encodage réponses Es'!O31)))</f>
        <v/>
      </c>
      <c r="AB33" s="143" t="str">
        <f>IF(OR($F33="a",$F33="A"),$F33,IF(AND('Encodage réponses Es'!$BV31="!",'Encodage réponses Es'!P31=""),"!",IF('Encodage réponses Es'!P31="","",'Encodage réponses Es'!P31)))</f>
        <v/>
      </c>
      <c r="AC33" s="288" t="str">
        <f>IF(OR($F33="a",$F33="A"),$F33,IF(AND('Encodage réponses Es'!$BV31="!",'Encodage réponses Es'!AA31=""),"!",IF('Encodage réponses Es'!AA31="","",'Encodage réponses Es'!AA31)))</f>
        <v/>
      </c>
      <c r="AD33" s="132" t="str">
        <f t="shared" si="12"/>
        <v/>
      </c>
      <c r="AE33" s="103" t="str">
        <f t="shared" si="13"/>
        <v/>
      </c>
      <c r="AF33" s="141" t="str">
        <f>IF(OR($F33="a",$F33="A"),$F33,IF(AND('Encodage réponses Es'!$BV31="!",'Encodage réponses Es'!AU31=""),"!",IF('Encodage réponses Es'!AU31="","",'Encodage réponses Es'!AU31)))</f>
        <v/>
      </c>
      <c r="AG33" s="139" t="str">
        <f>IF(OR($F33="a",$F33="A"),$F33,IF(AND('Encodage réponses Es'!$BV31="!",'Encodage réponses Es'!AV31=""),"!",IF('Encodage réponses Es'!AV31="","",'Encodage réponses Es'!AV31)))</f>
        <v/>
      </c>
      <c r="AH33" s="143" t="str">
        <f>IF(OR($F33="a",$F33="A"),$F33,IF(AND('Encodage réponses Es'!$BV31="!",'Encodage réponses Es'!AW31=""),"!",IF('Encodage réponses Es'!AW31="","",'Encodage réponses Es'!AW31)))</f>
        <v/>
      </c>
      <c r="AI33" s="139" t="str">
        <f>IF(OR($F33="a",$F33="A"),$F33,IF(AND('Encodage réponses Es'!$BV31="!",'Encodage réponses Es'!AX31=""),"!",IF('Encodage réponses Es'!AX31="","",'Encodage réponses Es'!AX31)))</f>
        <v/>
      </c>
      <c r="AJ33" s="143" t="str">
        <f>IF(OR($F33="a",$F33="A"),$F33,IF(AND('Encodage réponses Es'!$BV31="!",'Encodage réponses Es'!AY31=""),"!",IF('Encodage réponses Es'!AY31="","",'Encodage réponses Es'!AY31)))</f>
        <v/>
      </c>
      <c r="AK33" s="139" t="str">
        <f>IF(OR($F33="a",$F33="A"),$F33,IF(AND('Encodage réponses Es'!$BV31="!",'Encodage réponses Es'!AZ31=""),"!",IF('Encodage réponses Es'!AZ31="","",'Encodage réponses Es'!AZ31)))</f>
        <v/>
      </c>
      <c r="AL33" s="143" t="str">
        <f>IF(OR($F33="a",$F33="A"),$F33,IF(AND('Encodage réponses Es'!$BV31="!",'Encodage réponses Es'!BA31=""),"!",IF('Encodage réponses Es'!BA31="","",'Encodage réponses Es'!BA31)))</f>
        <v/>
      </c>
      <c r="AM33" s="139" t="str">
        <f>IF(OR($F33="a",$F33="A"),$F33,IF(AND('Encodage réponses Es'!$BV31="!",'Encodage réponses Es'!BC31=""),"!",IF('Encodage réponses Es'!BC31="","",'Encodage réponses Es'!BC31)))</f>
        <v/>
      </c>
      <c r="AN33" s="143" t="str">
        <f>IF(OR($F33="a",$F33="A"),$F33,IF(AND('Encodage réponses Es'!$BV31="!",'Encodage réponses Es'!BD31=""),"!",IF('Encodage réponses Es'!BD31="","",'Encodage réponses Es'!BD31)))</f>
        <v/>
      </c>
      <c r="AO33" s="139" t="str">
        <f>IF(OR($F33="a",$F33="A"),$F33,IF(AND('Encodage réponses Es'!$BV31="!",'Encodage réponses Es'!BE31=""),"!",IF('Encodage réponses Es'!BE31="","",'Encodage réponses Es'!BE31)))</f>
        <v/>
      </c>
      <c r="AP33" s="143" t="str">
        <f>IF(OR($F33="a",$F33="A"),$F33,IF(AND('Encodage réponses Es'!$BV31="!",'Encodage réponses Es'!BF31=""),"!",IF('Encodage réponses Es'!BF31="","",'Encodage réponses Es'!BF31)))</f>
        <v/>
      </c>
      <c r="AQ33" s="139" t="str">
        <f>IF(OR($F33="a",$F33="A"),$F33,IF(AND('Encodage réponses Es'!$BV31="!",'Encodage réponses Es'!BG31=""),"!",IF('Encodage réponses Es'!BG31="","",'Encodage réponses Es'!BG31)))</f>
        <v/>
      </c>
      <c r="AR33" s="143" t="str">
        <f>IF(OR($F33="a",$F33="A"),$F33,IF(AND('Encodage réponses Es'!$BV31="!",'Encodage réponses Es'!BJ31=""),"!",IF('Encodage réponses Es'!BJ31="","",'Encodage réponses Es'!BJ31)))</f>
        <v/>
      </c>
      <c r="AS33" s="288" t="str">
        <f>IF(OR($F33="a",$F33="A"),$F33,IF(AND('Encodage réponses Es'!$BV31="!",'Encodage réponses Es'!BK31=""),"!",IF('Encodage réponses Es'!BK31="","",'Encodage réponses Es'!BK31)))</f>
        <v/>
      </c>
      <c r="AT33" s="132" t="str">
        <f t="shared" si="14"/>
        <v/>
      </c>
      <c r="AU33" s="103" t="str">
        <f t="shared" si="15"/>
        <v/>
      </c>
      <c r="AV33" s="210" t="str">
        <f>IF(OR(F33="a",F33="A"),F33,IF(AND('Encodage réponses Es'!$BV31="!",'Encodage réponses Es'!Q31=""),"!",IF('Encodage réponses Es'!Q31="","",'Encodage réponses Es'!Q31)))</f>
        <v/>
      </c>
      <c r="AW33" s="207" t="str">
        <f>IF(OR(G33="a",G33="A"),G33,IF(AND('Encodage réponses Es'!$BV31="!",'Encodage réponses Es'!R31=""),"!",IF('Encodage réponses Es'!R31="","",'Encodage réponses Es'!R31)))</f>
        <v/>
      </c>
      <c r="AX33" s="143" t="str">
        <f>IF(OR($F33="a",$F33="A"),$F33,IF(AND('Encodage réponses Es'!$BV31="!",'Encodage réponses Es'!U31=""),"!",IF('Encodage réponses Es'!U31="","",'Encodage réponses Es'!U31)))</f>
        <v/>
      </c>
      <c r="AY33" s="143" t="str">
        <f>IF(OR($F33="a",$F33="A"),$F33,IF(AND('Encodage réponses Es'!$BV31="!",'Encodage réponses Es'!V31=""),"!",IF('Encodage réponses Es'!V31="","",'Encodage réponses Es'!V31)))</f>
        <v/>
      </c>
      <c r="AZ33" s="143" t="str">
        <f>IF(OR($F33="a",$F33="A"),$F33,IF(AND('Encodage réponses Es'!$BV31="!",'Encodage réponses Es'!W31=""),"!",IF('Encodage réponses Es'!W31="","",'Encodage réponses Es'!W31)))</f>
        <v/>
      </c>
      <c r="BA33" s="143" t="str">
        <f>IF(OR($F33="a",$F33="A"),$F33,IF(AND('Encodage réponses Es'!$BV31="!",'Encodage réponses Es'!X31=""),"!",IF('Encodage réponses Es'!X31="","",'Encodage réponses Es'!X31)))</f>
        <v/>
      </c>
      <c r="BB33" s="143" t="str">
        <f>IF(OR($F33="a",$F33="A"),$F33,IF(AND('Encodage réponses Es'!$BV31="!",'Encodage réponses Es'!Y31=""),"!",IF('Encodage réponses Es'!Y31="","",'Encodage réponses Es'!Y31)))</f>
        <v/>
      </c>
      <c r="BC33" s="143" t="str">
        <f>IF(OR($F33="a",$F33="A"),$F33,IF(AND('Encodage réponses Es'!$BV31="!",'Encodage réponses Es'!Z31=""),"!",IF('Encodage réponses Es'!Z31="","",'Encodage réponses Es'!Z31)))</f>
        <v/>
      </c>
      <c r="BD33" s="143" t="str">
        <f>IF(OR($F33="a",$F33="A"),$F33,IF(AND('Encodage réponses Es'!$BV31="!",'Encodage réponses Es'!AB31=""),"!",IF('Encodage réponses Es'!AB31="","",'Encodage réponses Es'!AB31)))</f>
        <v/>
      </c>
      <c r="BE33" s="143" t="str">
        <f>IF(OR($F33="a",$F33="A"),$F33,IF(AND('Encodage réponses Es'!$BV31="!",'Encodage réponses Es'!AC31=""),"!",IF('Encodage réponses Es'!AC31="","",'Encodage réponses Es'!AC31)))</f>
        <v/>
      </c>
      <c r="BF33" s="143" t="str">
        <f>IF(OR($F33="a",$F33="A"),$F33,IF(AND('Encodage réponses Es'!$BV31="!",'Encodage réponses Es'!AD31=""),"!",IF('Encodage réponses Es'!AD31="","",'Encodage réponses Es'!AD31)))</f>
        <v/>
      </c>
      <c r="BG33" s="143" t="str">
        <f>IF(OR($F33="a",$F33="A"),$F33,IF(AND('Encodage réponses Es'!$BV31="!",'Encodage réponses Es'!AE31=""),"!",IF('Encodage réponses Es'!AE31="","",'Encodage réponses Es'!AE31)))</f>
        <v/>
      </c>
      <c r="BH33" s="143" t="str">
        <f>IF(OR($F33="a",$F33="A"),$F33,IF(AND('Encodage réponses Es'!$BV31="!",'Encodage réponses Es'!AF31=""),"!",IF('Encodage réponses Es'!AF31="","",'Encodage réponses Es'!AF31)))</f>
        <v/>
      </c>
      <c r="BI33" s="143" t="str">
        <f>IF(OR($F33="a",$F33="A"),$F33,IF(AND('Encodage réponses Es'!$BV31="!",'Encodage réponses Es'!AG31=""),"!",IF('Encodage réponses Es'!AG31="","",'Encodage réponses Es'!AG31)))</f>
        <v/>
      </c>
      <c r="BJ33" s="143" t="str">
        <f>IF(OR($F33="a",$F33="A"),$F33,IF(AND('Encodage réponses Es'!$BV31="!",'Encodage réponses Es'!AH31=""),"!",IF('Encodage réponses Es'!AH31="","",'Encodage réponses Es'!AH31)))</f>
        <v/>
      </c>
      <c r="BK33" s="143" t="str">
        <f>IF(OR($F33="a",$F33="A"),$F33,IF(AND('Encodage réponses Es'!$BV31="!",'Encodage réponses Es'!AI31=""),"!",IF('Encodage réponses Es'!AI31="","",'Encodage réponses Es'!AI31)))</f>
        <v/>
      </c>
      <c r="BL33" s="143" t="str">
        <f>IF(OR($F33="a",$F33="A"),$F33,IF(AND('Encodage réponses Es'!$BV31="!",'Encodage réponses Es'!AJ31=""),"!",IF('Encodage réponses Es'!AJ31="","",'Encodage réponses Es'!AJ31)))</f>
        <v/>
      </c>
      <c r="BM33" s="143" t="str">
        <f>IF(OR($F33="a",$F33="A"),$F33,IF(AND('Encodage réponses Es'!$BV31="!",'Encodage réponses Es'!AK31=""),"!",IF('Encodage réponses Es'!AK31="","",'Encodage réponses Es'!AK31)))</f>
        <v/>
      </c>
      <c r="BN33" s="143" t="str">
        <f>IF(OR($F33="a",$F33="A"),$F33,IF(AND('Encodage réponses Es'!$BV31="!",'Encodage réponses Es'!AN31=""),"!",IF('Encodage réponses Es'!AN31="","",'Encodage réponses Es'!AN31)))</f>
        <v/>
      </c>
      <c r="BO33" s="143" t="str">
        <f>IF(OR($F33="a",$F33="A"),$F33,IF(AND('Encodage réponses Es'!$BV31="!",'Encodage réponses Es'!AO31=""),"!",IF('Encodage réponses Es'!AO31="","",'Encodage réponses Es'!AO31)))</f>
        <v/>
      </c>
      <c r="BP33" s="339" t="str">
        <f>IF(OR($F33="a",$F33="A"),$F33,IF(AND('Encodage réponses Es'!$BV31="!",'Encodage réponses Es'!AP31=""),"!",IF('Encodage réponses Es'!AP31="","",'Encodage réponses Es'!AP31)))</f>
        <v/>
      </c>
      <c r="BQ33" s="132" t="str">
        <f t="shared" si="16"/>
        <v/>
      </c>
      <c r="BR33" s="103" t="str">
        <f t="shared" si="17"/>
        <v/>
      </c>
      <c r="BS33" s="207" t="str">
        <f>IF(OR($F33="a",$F33="A"),$F33,IF(AND('Encodage réponses Es'!$BV31="!",'Encodage réponses Es'!AT31=""),"!",IF('Encodage réponses Es'!AT31="","",'Encodage réponses Es'!AT31)))</f>
        <v/>
      </c>
      <c r="BT33" s="208" t="str">
        <f>IF(OR($F33="a",$F33="A"),$F33,IF(AND('Encodage réponses Es'!$BV31="!",'Encodage réponses Es'!BB31=""),"!",IF('Encodage réponses Es'!BB31="","",'Encodage réponses Es'!BB31)))</f>
        <v/>
      </c>
      <c r="BU33" s="208" t="str">
        <f>IF(OR($F33="a",$F33="A"),$F33,IF(AND('Encodage réponses Es'!$BV31="!",'Encodage réponses Es'!BH31=""),"!",IF('Encodage réponses Es'!BH31="","",'Encodage réponses Es'!BH31)))</f>
        <v/>
      </c>
      <c r="BV33" s="208" t="str">
        <f>IF(OR($F33="a",$F33="A"),$F33,IF(AND('Encodage réponses Es'!$BV31="!",'Encodage réponses Es'!BI31=""),"!",IF('Encodage réponses Es'!BI31="","",'Encodage réponses Es'!BI31)))</f>
        <v/>
      </c>
      <c r="BW33" s="207" t="str">
        <f>IF(OR($F33="a",$F33="A"),$F33,IF(AND('Encodage réponses Es'!$BV31="!",'Encodage réponses Es'!BO31=""),"!",IF('Encodage réponses Es'!BO31="","",'Encodage réponses Es'!BO31)))</f>
        <v/>
      </c>
      <c r="BX33" s="208" t="str">
        <f>IF(OR($F33="a",$F33="A"),$F33,IF(AND('Encodage réponses Es'!$BV31="!",'Encodage réponses Es'!BP31=""),"!",IF('Encodage réponses Es'!BP31="","",'Encodage réponses Es'!BP31)))</f>
        <v/>
      </c>
      <c r="BY33" s="208" t="str">
        <f>IF(OR($F33="a",$F33="A"),$F33,IF(AND('Encodage réponses Es'!$BV31="!",'Encodage réponses Es'!BT31=""),"!",IF('Encodage réponses Es'!BT31="","",'Encodage réponses Es'!BT31)))</f>
        <v/>
      </c>
      <c r="BZ33" s="212" t="str">
        <f>IF(OR($F33="a",$F33="A"),$F33,IF(AND('Encodage réponses Es'!$BV31="!",'Encodage réponses Es'!BU31=""),"!",IF('Encodage réponses Es'!BU31="","",'Encodage réponses Es'!BU31)))</f>
        <v/>
      </c>
      <c r="CA33" s="132" t="str">
        <f t="shared" si="18"/>
        <v/>
      </c>
      <c r="CB33" s="103" t="str">
        <f t="shared" si="19"/>
        <v/>
      </c>
      <c r="CC33" s="138" t="str">
        <f>IF(OR($F33="a",$F33="A"),$F33,IF(AND('Encodage réponses Es'!$BV31="!",'Encodage réponses Es'!S31=""),"!",IF('Encodage réponses Es'!S31="","",'Encodage réponses Es'!S31)))</f>
        <v/>
      </c>
      <c r="CD33" s="108" t="str">
        <f>IF(OR($F33="a",$F33="A"),$F33,IF(AND('Encodage réponses Es'!$BV31="!",'Encodage réponses Es'!T31=""),"!",IF('Encodage réponses Es'!T31="","",'Encodage réponses Es'!T31)))</f>
        <v/>
      </c>
      <c r="CE33" s="108" t="str">
        <f>IF(OR($F33="a",$F33="A"),$F33,IF(AND('Encodage réponses Es'!$BV31="!",'Encodage réponses Es'!AL31=""),"!",IF('Encodage réponses Es'!AL31="","",'Encodage réponses Es'!AL31)))</f>
        <v/>
      </c>
      <c r="CF33" s="302" t="str">
        <f>IF(OR($F33="a",$F33="A"),$F33,IF(AND('Encodage réponses Es'!$BV31="!",'Encodage réponses Es'!AM31=""),"!",IF('Encodage réponses Es'!AM31="","",'Encodage réponses Es'!AM31)))</f>
        <v/>
      </c>
      <c r="CG33" s="339" t="str">
        <f t="shared" si="20"/>
        <v/>
      </c>
      <c r="CH33" s="103" t="str">
        <f t="shared" si="21"/>
        <v/>
      </c>
      <c r="CI33" s="108" t="str">
        <f>IF(OR($F33="a",$F33="A"),$F33,IF(AND('Encodage réponses Es'!$BV31="!",'Encodage réponses Es'!AQ31=""),"!",IF('Encodage réponses Es'!AQ31="","",'Encodage réponses Es'!AQ31)))</f>
        <v/>
      </c>
      <c r="CJ33" s="108" t="str">
        <f>IF(OR($F33="a",$F33="A"),$F33,IF(AND('Encodage réponses Es'!$BV31="!",'Encodage réponses Es'!AR31=""),"!",IF('Encodage réponses Es'!AR31="","",'Encodage réponses Es'!AR31)))</f>
        <v/>
      </c>
      <c r="CK33" s="108" t="str">
        <f>IF(OR($F33="a",$F33="A"),$F33,IF(AND('Encodage réponses Es'!$BV31="!",'Encodage réponses Es'!AS31=""),"!",IF('Encodage réponses Es'!AS31="","",'Encodage réponses Es'!AS31)))</f>
        <v/>
      </c>
      <c r="CL33" s="108" t="str">
        <f>IF(OR($F33="a",$F33="A"),$F33,IF(AND('Encodage réponses Es'!$BV31="!",'Encodage réponses Es'!BL31=""),"!",IF('Encodage réponses Es'!BL31="","",'Encodage réponses Es'!BL31)))</f>
        <v/>
      </c>
      <c r="CM33" s="108" t="str">
        <f>IF(OR($F33="a",$F33="A"),$F33,IF(AND('Encodage réponses Es'!$BV31="!",'Encodage réponses Es'!BM31=""),"!",IF('Encodage réponses Es'!BM31="","",'Encodage réponses Es'!BM31)))</f>
        <v/>
      </c>
      <c r="CN33" s="138" t="str">
        <f>IF(OR($F33="a",$F33="A"),$F33,IF(AND('Encodage réponses Es'!$BV31="!",'Encodage réponses Es'!BN31=""),"!",IF('Encodage réponses Es'!BN31="","",'Encodage réponses Es'!BN31)))</f>
        <v/>
      </c>
      <c r="CO33" s="108" t="str">
        <f>IF(OR($F33="a",$F33="A"),$F33,IF(AND('Encodage réponses Es'!$BV31="!",'Encodage réponses Es'!BQ31=""),"!",IF('Encodage réponses Es'!BQ31="","",'Encodage réponses Es'!BQ31)))</f>
        <v/>
      </c>
      <c r="CP33" s="108" t="str">
        <f>IF(OR($F33="a",$F33="A"),$F33,IF(AND('Encodage réponses Es'!$BV31="!",'Encodage réponses Es'!BR31=""),"!",IF('Encodage réponses Es'!BR31="","",'Encodage réponses Es'!BR31)))</f>
        <v/>
      </c>
      <c r="CQ33" s="302" t="str">
        <f>IF(OR($F33="a",$F33="A"),$F33,IF(AND('Encodage réponses Es'!$BV31="!",'Encodage réponses Es'!BS31=""),"!",IF('Encodage réponses Es'!BS31="","",'Encodage réponses Es'!BS31)))</f>
        <v/>
      </c>
      <c r="CR33" s="132" t="str">
        <f t="shared" si="22"/>
        <v/>
      </c>
      <c r="CS33" s="103" t="str">
        <f t="shared" si="23"/>
        <v/>
      </c>
    </row>
    <row r="34" spans="1:100" ht="11.25" customHeight="1" x14ac:dyDescent="0.2">
      <c r="A34" s="556"/>
      <c r="B34" s="557"/>
      <c r="C34" s="18">
        <v>30</v>
      </c>
      <c r="D34" s="399" t="str">
        <f>IF('Encodage réponses Es'!F32=0,"",'Encodage réponses Es'!F32)</f>
        <v/>
      </c>
      <c r="E34" s="402" t="str">
        <f>IF('Encodage réponses Es'!G32="","",'Encodage réponses Es'!G32)</f>
        <v/>
      </c>
      <c r="F34" s="398" t="str">
        <f>IF('Encodage réponses Es'!K32="","",'Encodage réponses Es'!K32)</f>
        <v/>
      </c>
      <c r="G34" s="66"/>
      <c r="H34" s="132" t="str">
        <f t="shared" si="0"/>
        <v/>
      </c>
      <c r="I34" s="103" t="str">
        <f t="shared" si="1"/>
        <v/>
      </c>
      <c r="J34" s="134"/>
      <c r="K34" s="132" t="str">
        <f t="shared" si="2"/>
        <v/>
      </c>
      <c r="L34" s="103" t="str">
        <f t="shared" si="3"/>
        <v/>
      </c>
      <c r="M34" s="134"/>
      <c r="N34" s="132" t="str">
        <f t="shared" si="4"/>
        <v/>
      </c>
      <c r="O34" s="103" t="str">
        <f t="shared" si="5"/>
        <v/>
      </c>
      <c r="P34" s="134"/>
      <c r="Q34" s="132" t="str">
        <f t="shared" si="6"/>
        <v/>
      </c>
      <c r="R34" s="103" t="str">
        <f t="shared" si="7"/>
        <v/>
      </c>
      <c r="S34" s="132" t="str">
        <f t="shared" si="8"/>
        <v/>
      </c>
      <c r="T34" s="103" t="str">
        <f t="shared" si="9"/>
        <v/>
      </c>
      <c r="U34" s="132" t="str">
        <f t="shared" si="10"/>
        <v/>
      </c>
      <c r="V34" s="103" t="str">
        <f t="shared" si="11"/>
        <v/>
      </c>
      <c r="W34" s="135"/>
      <c r="X34" s="203" t="str">
        <f>IF(OR($F34="a",$F34="A"),$F34,IF(AND('Encodage réponses Es'!$BV32="!",'Encodage réponses Es'!L32=""),"!",IF('Encodage réponses Es'!L32="","",'Encodage réponses Es'!L32)))</f>
        <v/>
      </c>
      <c r="Y34" s="139" t="str">
        <f>IF(OR($F34="a",$F34="A"),$F34,IF(AND('Encodage réponses Es'!$BV32="!",'Encodage réponses Es'!M32=""),"!",IF('Encodage réponses Es'!M32="","",'Encodage réponses Es'!M32)))</f>
        <v/>
      </c>
      <c r="Z34" s="185" t="str">
        <f>IF(OR($F34="a",$F34="A"),$F34,IF(AND('Encodage réponses Es'!$BV32="!",'Encodage réponses Es'!N32=""),"!",IF('Encodage réponses Es'!N32="","",'Encodage réponses Es'!N32)))</f>
        <v/>
      </c>
      <c r="AA34" s="139" t="str">
        <f>IF(OR($F34="a",$F34="A"),$F34,IF(AND('Encodage réponses Es'!$BV32="!",'Encodage réponses Es'!O32=""),"!",IF('Encodage réponses Es'!O32="","",'Encodage réponses Es'!O32)))</f>
        <v/>
      </c>
      <c r="AB34" s="185" t="str">
        <f>IF(OR($F34="a",$F34="A"),$F34,IF(AND('Encodage réponses Es'!$BV32="!",'Encodage réponses Es'!P32=""),"!",IF('Encodage réponses Es'!P32="","",'Encodage réponses Es'!P32)))</f>
        <v/>
      </c>
      <c r="AC34" s="288" t="str">
        <f>IF(OR($F34="a",$F34="A"),$F34,IF(AND('Encodage réponses Es'!$BV32="!",'Encodage réponses Es'!AA32=""),"!",IF('Encodage réponses Es'!AA32="","",'Encodage réponses Es'!AA32)))</f>
        <v/>
      </c>
      <c r="AD34" s="132" t="str">
        <f t="shared" si="12"/>
        <v/>
      </c>
      <c r="AE34" s="103" t="str">
        <f t="shared" si="13"/>
        <v/>
      </c>
      <c r="AF34" s="203" t="str">
        <f>IF(OR($F34="a",$F34="A"),$F34,IF(AND('Encodage réponses Es'!$BV32="!",'Encodage réponses Es'!AU32=""),"!",IF('Encodage réponses Es'!AU32="","",'Encodage réponses Es'!AU32)))</f>
        <v/>
      </c>
      <c r="AG34" s="139" t="str">
        <f>IF(OR($F34="a",$F34="A"),$F34,IF(AND('Encodage réponses Es'!$BV32="!",'Encodage réponses Es'!AV32=""),"!",IF('Encodage réponses Es'!AV32="","",'Encodage réponses Es'!AV32)))</f>
        <v/>
      </c>
      <c r="AH34" s="185" t="str">
        <f>IF(OR($F34="a",$F34="A"),$F34,IF(AND('Encodage réponses Es'!$BV32="!",'Encodage réponses Es'!AW32=""),"!",IF('Encodage réponses Es'!AW32="","",'Encodage réponses Es'!AW32)))</f>
        <v/>
      </c>
      <c r="AI34" s="139" t="str">
        <f>IF(OR($F34="a",$F34="A"),$F34,IF(AND('Encodage réponses Es'!$BV32="!",'Encodage réponses Es'!AX32=""),"!",IF('Encodage réponses Es'!AX32="","",'Encodage réponses Es'!AX32)))</f>
        <v/>
      </c>
      <c r="AJ34" s="185" t="str">
        <f>IF(OR($F34="a",$F34="A"),$F34,IF(AND('Encodage réponses Es'!$BV32="!",'Encodage réponses Es'!AY32=""),"!",IF('Encodage réponses Es'!AY32="","",'Encodage réponses Es'!AY32)))</f>
        <v/>
      </c>
      <c r="AK34" s="139" t="str">
        <f>IF(OR($F34="a",$F34="A"),$F34,IF(AND('Encodage réponses Es'!$BV32="!",'Encodage réponses Es'!AZ32=""),"!",IF('Encodage réponses Es'!AZ32="","",'Encodage réponses Es'!AZ32)))</f>
        <v/>
      </c>
      <c r="AL34" s="185" t="str">
        <f>IF(OR($F34="a",$F34="A"),$F34,IF(AND('Encodage réponses Es'!$BV32="!",'Encodage réponses Es'!BA32=""),"!",IF('Encodage réponses Es'!BA32="","",'Encodage réponses Es'!BA32)))</f>
        <v/>
      </c>
      <c r="AM34" s="139" t="str">
        <f>IF(OR($F34="a",$F34="A"),$F34,IF(AND('Encodage réponses Es'!$BV32="!",'Encodage réponses Es'!BC32=""),"!",IF('Encodage réponses Es'!BC32="","",'Encodage réponses Es'!BC32)))</f>
        <v/>
      </c>
      <c r="AN34" s="185" t="str">
        <f>IF(OR($F34="a",$F34="A"),$F34,IF(AND('Encodage réponses Es'!$BV32="!",'Encodage réponses Es'!BD32=""),"!",IF('Encodage réponses Es'!BD32="","",'Encodage réponses Es'!BD32)))</f>
        <v/>
      </c>
      <c r="AO34" s="139" t="str">
        <f>IF(OR($F34="a",$F34="A"),$F34,IF(AND('Encodage réponses Es'!$BV32="!",'Encodage réponses Es'!BE32=""),"!",IF('Encodage réponses Es'!BE32="","",'Encodage réponses Es'!BE32)))</f>
        <v/>
      </c>
      <c r="AP34" s="185" t="str">
        <f>IF(OR($F34="a",$F34="A"),$F34,IF(AND('Encodage réponses Es'!$BV32="!",'Encodage réponses Es'!BF32=""),"!",IF('Encodage réponses Es'!BF32="","",'Encodage réponses Es'!BF32)))</f>
        <v/>
      </c>
      <c r="AQ34" s="139" t="str">
        <f>IF(OR($F34="a",$F34="A"),$F34,IF(AND('Encodage réponses Es'!$BV32="!",'Encodage réponses Es'!BG32=""),"!",IF('Encodage réponses Es'!BG32="","",'Encodage réponses Es'!BG32)))</f>
        <v/>
      </c>
      <c r="AR34" s="185" t="str">
        <f>IF(OR($F34="a",$F34="A"),$F34,IF(AND('Encodage réponses Es'!$BV32="!",'Encodage réponses Es'!BJ32=""),"!",IF('Encodage réponses Es'!BJ32="","",'Encodage réponses Es'!BJ32)))</f>
        <v/>
      </c>
      <c r="AS34" s="288" t="str">
        <f>IF(OR($F34="a",$F34="A"),$F34,IF(AND('Encodage réponses Es'!$BV32="!",'Encodage réponses Es'!BK32=""),"!",IF('Encodage réponses Es'!BK32="","",'Encodage réponses Es'!BK32)))</f>
        <v/>
      </c>
      <c r="AT34" s="132" t="str">
        <f t="shared" si="14"/>
        <v/>
      </c>
      <c r="AU34" s="103" t="str">
        <f t="shared" si="15"/>
        <v/>
      </c>
      <c r="AV34" s="210" t="str">
        <f>IF(OR(F34="a",F34="A"),F34,IF(AND('Encodage réponses Es'!$BV32="!",'Encodage réponses Es'!Q32=""),"!",IF('Encodage réponses Es'!Q32="","",'Encodage réponses Es'!Q32)))</f>
        <v/>
      </c>
      <c r="AW34" s="207" t="str">
        <f>IF(OR(G34="a",G34="A"),G34,IF(AND('Encodage réponses Es'!$BV32="!",'Encodage réponses Es'!R32=""),"!",IF('Encodage réponses Es'!R32="","",'Encodage réponses Es'!R32)))</f>
        <v/>
      </c>
      <c r="AX34" s="143" t="str">
        <f>IF(OR($F34="a",$F34="A"),$F34,IF(AND('Encodage réponses Es'!$BV32="!",'Encodage réponses Es'!U32=""),"!",IF('Encodage réponses Es'!U32="","",'Encodage réponses Es'!U32)))</f>
        <v/>
      </c>
      <c r="AY34" s="143" t="str">
        <f>IF(OR($F34="a",$F34="A"),$F34,IF(AND('Encodage réponses Es'!$BV32="!",'Encodage réponses Es'!V32=""),"!",IF('Encodage réponses Es'!V32="","",'Encodage réponses Es'!V32)))</f>
        <v/>
      </c>
      <c r="AZ34" s="143" t="str">
        <f>IF(OR($F34="a",$F34="A"),$F34,IF(AND('Encodage réponses Es'!$BV32="!",'Encodage réponses Es'!W32=""),"!",IF('Encodage réponses Es'!W32="","",'Encodage réponses Es'!W32)))</f>
        <v/>
      </c>
      <c r="BA34" s="143" t="str">
        <f>IF(OR($F34="a",$F34="A"),$F34,IF(AND('Encodage réponses Es'!$BV32="!",'Encodage réponses Es'!X32=""),"!",IF('Encodage réponses Es'!X32="","",'Encodage réponses Es'!X32)))</f>
        <v/>
      </c>
      <c r="BB34" s="143" t="str">
        <f>IF(OR($F34="a",$F34="A"),$F34,IF(AND('Encodage réponses Es'!$BV32="!",'Encodage réponses Es'!Y32=""),"!",IF('Encodage réponses Es'!Y32="","",'Encodage réponses Es'!Y32)))</f>
        <v/>
      </c>
      <c r="BC34" s="143" t="str">
        <f>IF(OR($F34="a",$F34="A"),$F34,IF(AND('Encodage réponses Es'!$BV32="!",'Encodage réponses Es'!Z32=""),"!",IF('Encodage réponses Es'!Z32="","",'Encodage réponses Es'!Z32)))</f>
        <v/>
      </c>
      <c r="BD34" s="143" t="str">
        <f>IF(OR($F34="a",$F34="A"),$F34,IF(AND('Encodage réponses Es'!$BV32="!",'Encodage réponses Es'!AB32=""),"!",IF('Encodage réponses Es'!AB32="","",'Encodage réponses Es'!AB32)))</f>
        <v/>
      </c>
      <c r="BE34" s="143" t="str">
        <f>IF(OR($F34="a",$F34="A"),$F34,IF(AND('Encodage réponses Es'!$BV32="!",'Encodage réponses Es'!AC32=""),"!",IF('Encodage réponses Es'!AC32="","",'Encodage réponses Es'!AC32)))</f>
        <v/>
      </c>
      <c r="BF34" s="143" t="str">
        <f>IF(OR($F34="a",$F34="A"),$F34,IF(AND('Encodage réponses Es'!$BV32="!",'Encodage réponses Es'!AD32=""),"!",IF('Encodage réponses Es'!AD32="","",'Encodage réponses Es'!AD32)))</f>
        <v/>
      </c>
      <c r="BG34" s="143" t="str">
        <f>IF(OR($F34="a",$F34="A"),$F34,IF(AND('Encodage réponses Es'!$BV32="!",'Encodage réponses Es'!AE32=""),"!",IF('Encodage réponses Es'!AE32="","",'Encodage réponses Es'!AE32)))</f>
        <v/>
      </c>
      <c r="BH34" s="143" t="str">
        <f>IF(OR($F34="a",$F34="A"),$F34,IF(AND('Encodage réponses Es'!$BV32="!",'Encodage réponses Es'!AF32=""),"!",IF('Encodage réponses Es'!AF32="","",'Encodage réponses Es'!AF32)))</f>
        <v/>
      </c>
      <c r="BI34" s="143" t="str">
        <f>IF(OR($F34="a",$F34="A"),$F34,IF(AND('Encodage réponses Es'!$BV32="!",'Encodage réponses Es'!AG32=""),"!",IF('Encodage réponses Es'!AG32="","",'Encodage réponses Es'!AG32)))</f>
        <v/>
      </c>
      <c r="BJ34" s="143" t="str">
        <f>IF(OR($F34="a",$F34="A"),$F34,IF(AND('Encodage réponses Es'!$BV32="!",'Encodage réponses Es'!AH32=""),"!",IF('Encodage réponses Es'!AH32="","",'Encodage réponses Es'!AH32)))</f>
        <v/>
      </c>
      <c r="BK34" s="143" t="str">
        <f>IF(OR($F34="a",$F34="A"),$F34,IF(AND('Encodage réponses Es'!$BV32="!",'Encodage réponses Es'!AI32=""),"!",IF('Encodage réponses Es'!AI32="","",'Encodage réponses Es'!AI32)))</f>
        <v/>
      </c>
      <c r="BL34" s="143" t="str">
        <f>IF(OR($F34="a",$F34="A"),$F34,IF(AND('Encodage réponses Es'!$BV32="!",'Encodage réponses Es'!AJ32=""),"!",IF('Encodage réponses Es'!AJ32="","",'Encodage réponses Es'!AJ32)))</f>
        <v/>
      </c>
      <c r="BM34" s="143" t="str">
        <f>IF(OR($F34="a",$F34="A"),$F34,IF(AND('Encodage réponses Es'!$BV32="!",'Encodage réponses Es'!AK32=""),"!",IF('Encodage réponses Es'!AK32="","",'Encodage réponses Es'!AK32)))</f>
        <v/>
      </c>
      <c r="BN34" s="143" t="str">
        <f>IF(OR($F34="a",$F34="A"),$F34,IF(AND('Encodage réponses Es'!$BV32="!",'Encodage réponses Es'!AN32=""),"!",IF('Encodage réponses Es'!AN32="","",'Encodage réponses Es'!AN32)))</f>
        <v/>
      </c>
      <c r="BO34" s="143" t="str">
        <f>IF(OR($F34="a",$F34="A"),$F34,IF(AND('Encodage réponses Es'!$BV32="!",'Encodage réponses Es'!AO32=""),"!",IF('Encodage réponses Es'!AO32="","",'Encodage réponses Es'!AO32)))</f>
        <v/>
      </c>
      <c r="BP34" s="339" t="str">
        <f>IF(OR($F34="a",$F34="A"),$F34,IF(AND('Encodage réponses Es'!$BV32="!",'Encodage réponses Es'!AP32=""),"!",IF('Encodage réponses Es'!AP32="","",'Encodage réponses Es'!AP32)))</f>
        <v/>
      </c>
      <c r="BQ34" s="132" t="str">
        <f t="shared" si="16"/>
        <v/>
      </c>
      <c r="BR34" s="103" t="str">
        <f t="shared" si="17"/>
        <v/>
      </c>
      <c r="BS34" s="207" t="str">
        <f>IF(OR($F34="a",$F34="A"),$F34,IF(AND('Encodage réponses Es'!$BV32="!",'Encodage réponses Es'!AT32=""),"!",IF('Encodage réponses Es'!AT32="","",'Encodage réponses Es'!AT32)))</f>
        <v/>
      </c>
      <c r="BT34" s="208" t="str">
        <f>IF(OR($F34="a",$F34="A"),$F34,IF(AND('Encodage réponses Es'!$BV32="!",'Encodage réponses Es'!BB32=""),"!",IF('Encodage réponses Es'!BB32="","",'Encodage réponses Es'!BB32)))</f>
        <v/>
      </c>
      <c r="BU34" s="208" t="str">
        <f>IF(OR($F34="a",$F34="A"),$F34,IF(AND('Encodage réponses Es'!$BV32="!",'Encodage réponses Es'!BH32=""),"!",IF('Encodage réponses Es'!BH32="","",'Encodage réponses Es'!BH32)))</f>
        <v/>
      </c>
      <c r="BV34" s="208" t="str">
        <f>IF(OR($F34="a",$F34="A"),$F34,IF(AND('Encodage réponses Es'!$BV32="!",'Encodage réponses Es'!BI32=""),"!",IF('Encodage réponses Es'!BI32="","",'Encodage réponses Es'!BI32)))</f>
        <v/>
      </c>
      <c r="BW34" s="207" t="str">
        <f>IF(OR($F34="a",$F34="A"),$F34,IF(AND('Encodage réponses Es'!$BV32="!",'Encodage réponses Es'!BO32=""),"!",IF('Encodage réponses Es'!BO32="","",'Encodage réponses Es'!BO32)))</f>
        <v/>
      </c>
      <c r="BX34" s="208" t="str">
        <f>IF(OR($F34="a",$F34="A"),$F34,IF(AND('Encodage réponses Es'!$BV32="!",'Encodage réponses Es'!BP32=""),"!",IF('Encodage réponses Es'!BP32="","",'Encodage réponses Es'!BP32)))</f>
        <v/>
      </c>
      <c r="BY34" s="208" t="str">
        <f>IF(OR($F34="a",$F34="A"),$F34,IF(AND('Encodage réponses Es'!$BV32="!",'Encodage réponses Es'!BT32=""),"!",IF('Encodage réponses Es'!BT32="","",'Encodage réponses Es'!BT32)))</f>
        <v/>
      </c>
      <c r="BZ34" s="212" t="str">
        <f>IF(OR($F34="a",$F34="A"),$F34,IF(AND('Encodage réponses Es'!$BV32="!",'Encodage réponses Es'!BU32=""),"!",IF('Encodage réponses Es'!BU32="","",'Encodage réponses Es'!BU32)))</f>
        <v/>
      </c>
      <c r="CA34" s="132" t="str">
        <f t="shared" si="18"/>
        <v/>
      </c>
      <c r="CB34" s="103" t="str">
        <f t="shared" si="19"/>
        <v/>
      </c>
      <c r="CC34" s="138" t="str">
        <f>IF(OR($F34="a",$F34="A"),$F34,IF(AND('Encodage réponses Es'!$BV32="!",'Encodage réponses Es'!S32=""),"!",IF('Encodage réponses Es'!S32="","",'Encodage réponses Es'!S32)))</f>
        <v/>
      </c>
      <c r="CD34" s="108" t="str">
        <f>IF(OR($F34="a",$F34="A"),$F34,IF(AND('Encodage réponses Es'!$BV32="!",'Encodage réponses Es'!T32=""),"!",IF('Encodage réponses Es'!T32="","",'Encodage réponses Es'!T32)))</f>
        <v/>
      </c>
      <c r="CE34" s="108" t="str">
        <f>IF(OR($F34="a",$F34="A"),$F34,IF(AND('Encodage réponses Es'!$BV32="!",'Encodage réponses Es'!AL32=""),"!",IF('Encodage réponses Es'!AL32="","",'Encodage réponses Es'!AL32)))</f>
        <v/>
      </c>
      <c r="CF34" s="302" t="str">
        <f>IF(OR($F34="a",$F34="A"),$F34,IF(AND('Encodage réponses Es'!$BV32="!",'Encodage réponses Es'!AM32=""),"!",IF('Encodage réponses Es'!AM32="","",'Encodage réponses Es'!AM32)))</f>
        <v/>
      </c>
      <c r="CG34" s="339" t="str">
        <f t="shared" si="20"/>
        <v/>
      </c>
      <c r="CH34" s="103" t="str">
        <f t="shared" si="21"/>
        <v/>
      </c>
      <c r="CI34" s="108" t="str">
        <f>IF(OR($F34="a",$F34="A"),$F34,IF(AND('Encodage réponses Es'!$BV32="!",'Encodage réponses Es'!AQ32=""),"!",IF('Encodage réponses Es'!AQ32="","",'Encodage réponses Es'!AQ32)))</f>
        <v/>
      </c>
      <c r="CJ34" s="108" t="str">
        <f>IF(OR($F34="a",$F34="A"),$F34,IF(AND('Encodage réponses Es'!$BV32="!",'Encodage réponses Es'!AR32=""),"!",IF('Encodage réponses Es'!AR32="","",'Encodage réponses Es'!AR32)))</f>
        <v/>
      </c>
      <c r="CK34" s="108" t="str">
        <f>IF(OR($F34="a",$F34="A"),$F34,IF(AND('Encodage réponses Es'!$BV32="!",'Encodage réponses Es'!AS32=""),"!",IF('Encodage réponses Es'!AS32="","",'Encodage réponses Es'!AS32)))</f>
        <v/>
      </c>
      <c r="CL34" s="108" t="str">
        <f>IF(OR($F34="a",$F34="A"),$F34,IF(AND('Encodage réponses Es'!$BV32="!",'Encodage réponses Es'!BL32=""),"!",IF('Encodage réponses Es'!BL32="","",'Encodage réponses Es'!BL32)))</f>
        <v/>
      </c>
      <c r="CM34" s="108" t="str">
        <f>IF(OR($F34="a",$F34="A"),$F34,IF(AND('Encodage réponses Es'!$BV32="!",'Encodage réponses Es'!BM32=""),"!",IF('Encodage réponses Es'!BM32="","",'Encodage réponses Es'!BM32)))</f>
        <v/>
      </c>
      <c r="CN34" s="138" t="str">
        <f>IF(OR($F34="a",$F34="A"),$F34,IF(AND('Encodage réponses Es'!$BV32="!",'Encodage réponses Es'!BN32=""),"!",IF('Encodage réponses Es'!BN32="","",'Encodage réponses Es'!BN32)))</f>
        <v/>
      </c>
      <c r="CO34" s="108" t="str">
        <f>IF(OR($F34="a",$F34="A"),$F34,IF(AND('Encodage réponses Es'!$BV32="!",'Encodage réponses Es'!BQ32=""),"!",IF('Encodage réponses Es'!BQ32="","",'Encodage réponses Es'!BQ32)))</f>
        <v/>
      </c>
      <c r="CP34" s="108" t="str">
        <f>IF(OR($F34="a",$F34="A"),$F34,IF(AND('Encodage réponses Es'!$BV32="!",'Encodage réponses Es'!BR32=""),"!",IF('Encodage réponses Es'!BR32="","",'Encodage réponses Es'!BR32)))</f>
        <v/>
      </c>
      <c r="CQ34" s="302" t="str">
        <f>IF(OR($F34="a",$F34="A"),$F34,IF(AND('Encodage réponses Es'!$BV32="!",'Encodage réponses Es'!BS32=""),"!",IF('Encodage réponses Es'!BS32="","",'Encodage réponses Es'!BS32)))</f>
        <v/>
      </c>
      <c r="CR34" s="132" t="str">
        <f t="shared" si="22"/>
        <v/>
      </c>
      <c r="CS34" s="103" t="str">
        <f t="shared" si="23"/>
        <v/>
      </c>
    </row>
    <row r="35" spans="1:100" ht="11.25" customHeight="1" x14ac:dyDescent="0.2">
      <c r="A35" s="556"/>
      <c r="B35" s="557"/>
      <c r="C35" s="18">
        <v>31</v>
      </c>
      <c r="D35" s="399" t="str">
        <f>IF('Encodage réponses Es'!F33=0,"",'Encodage réponses Es'!F33)</f>
        <v/>
      </c>
      <c r="E35" s="402" t="str">
        <f>IF('Encodage réponses Es'!G33="","",'Encodage réponses Es'!G33)</f>
        <v/>
      </c>
      <c r="F35" s="398" t="str">
        <f>IF('Encodage réponses Es'!K33="","",'Encodage réponses Es'!K33)</f>
        <v/>
      </c>
      <c r="G35" s="66"/>
      <c r="H35" s="132" t="str">
        <f t="shared" si="0"/>
        <v/>
      </c>
      <c r="I35" s="103" t="str">
        <f t="shared" si="1"/>
        <v/>
      </c>
      <c r="J35" s="134"/>
      <c r="K35" s="132" t="str">
        <f t="shared" si="2"/>
        <v/>
      </c>
      <c r="L35" s="103" t="str">
        <f t="shared" si="3"/>
        <v/>
      </c>
      <c r="M35" s="134"/>
      <c r="N35" s="132" t="str">
        <f t="shared" si="4"/>
        <v/>
      </c>
      <c r="O35" s="103" t="str">
        <f t="shared" si="5"/>
        <v/>
      </c>
      <c r="P35" s="134"/>
      <c r="Q35" s="132" t="str">
        <f t="shared" si="6"/>
        <v/>
      </c>
      <c r="R35" s="103" t="str">
        <f t="shared" si="7"/>
        <v/>
      </c>
      <c r="S35" s="132" t="str">
        <f t="shared" si="8"/>
        <v/>
      </c>
      <c r="T35" s="103" t="str">
        <f t="shared" si="9"/>
        <v/>
      </c>
      <c r="U35" s="132" t="str">
        <f t="shared" si="10"/>
        <v/>
      </c>
      <c r="V35" s="103" t="str">
        <f t="shared" si="11"/>
        <v/>
      </c>
      <c r="W35" s="135"/>
      <c r="X35" s="141" t="str">
        <f>IF(OR($F35="a",$F35="A"),$F35,IF(AND('Encodage réponses Es'!$BV33="!",'Encodage réponses Es'!L33=""),"!",IF('Encodage réponses Es'!L33="","",'Encodage réponses Es'!L33)))</f>
        <v/>
      </c>
      <c r="Y35" s="139" t="str">
        <f>IF(OR($F35="a",$F35="A"),$F35,IF(AND('Encodage réponses Es'!$BV33="!",'Encodage réponses Es'!M33=""),"!",IF('Encodage réponses Es'!M33="","",'Encodage réponses Es'!M33)))</f>
        <v/>
      </c>
      <c r="Z35" s="143" t="str">
        <f>IF(OR($F35="a",$F35="A"),$F35,IF(AND('Encodage réponses Es'!$BV33="!",'Encodage réponses Es'!N33=""),"!",IF('Encodage réponses Es'!N33="","",'Encodage réponses Es'!N33)))</f>
        <v/>
      </c>
      <c r="AA35" s="139" t="str">
        <f>IF(OR($F35="a",$F35="A"),$F35,IF(AND('Encodage réponses Es'!$BV33="!",'Encodage réponses Es'!O33=""),"!",IF('Encodage réponses Es'!O33="","",'Encodage réponses Es'!O33)))</f>
        <v/>
      </c>
      <c r="AB35" s="143" t="str">
        <f>IF(OR($F35="a",$F35="A"),$F35,IF(AND('Encodage réponses Es'!$BV33="!",'Encodage réponses Es'!P33=""),"!",IF('Encodage réponses Es'!P33="","",'Encodage réponses Es'!P33)))</f>
        <v/>
      </c>
      <c r="AC35" s="288" t="str">
        <f>IF(OR($F35="a",$F35="A"),$F35,IF(AND('Encodage réponses Es'!$BV33="!",'Encodage réponses Es'!AA33=""),"!",IF('Encodage réponses Es'!AA33="","",'Encodage réponses Es'!AA33)))</f>
        <v/>
      </c>
      <c r="AD35" s="132" t="str">
        <f t="shared" si="12"/>
        <v/>
      </c>
      <c r="AE35" s="103" t="str">
        <f t="shared" si="13"/>
        <v/>
      </c>
      <c r="AF35" s="141" t="str">
        <f>IF(OR($F35="a",$F35="A"),$F35,IF(AND('Encodage réponses Es'!$BV33="!",'Encodage réponses Es'!AU33=""),"!",IF('Encodage réponses Es'!AU33="","",'Encodage réponses Es'!AU33)))</f>
        <v/>
      </c>
      <c r="AG35" s="139" t="str">
        <f>IF(OR($F35="a",$F35="A"),$F35,IF(AND('Encodage réponses Es'!$BV33="!",'Encodage réponses Es'!AV33=""),"!",IF('Encodage réponses Es'!AV33="","",'Encodage réponses Es'!AV33)))</f>
        <v/>
      </c>
      <c r="AH35" s="143" t="str">
        <f>IF(OR($F35="a",$F35="A"),$F35,IF(AND('Encodage réponses Es'!$BV33="!",'Encodage réponses Es'!AW33=""),"!",IF('Encodage réponses Es'!AW33="","",'Encodage réponses Es'!AW33)))</f>
        <v/>
      </c>
      <c r="AI35" s="139" t="str">
        <f>IF(OR($F35="a",$F35="A"),$F35,IF(AND('Encodage réponses Es'!$BV33="!",'Encodage réponses Es'!AX33=""),"!",IF('Encodage réponses Es'!AX33="","",'Encodage réponses Es'!AX33)))</f>
        <v/>
      </c>
      <c r="AJ35" s="143" t="str">
        <f>IF(OR($F35="a",$F35="A"),$F35,IF(AND('Encodage réponses Es'!$BV33="!",'Encodage réponses Es'!AY33=""),"!",IF('Encodage réponses Es'!AY33="","",'Encodage réponses Es'!AY33)))</f>
        <v/>
      </c>
      <c r="AK35" s="139" t="str">
        <f>IF(OR($F35="a",$F35="A"),$F35,IF(AND('Encodage réponses Es'!$BV33="!",'Encodage réponses Es'!AZ33=""),"!",IF('Encodage réponses Es'!AZ33="","",'Encodage réponses Es'!AZ33)))</f>
        <v/>
      </c>
      <c r="AL35" s="143" t="str">
        <f>IF(OR($F35="a",$F35="A"),$F35,IF(AND('Encodage réponses Es'!$BV33="!",'Encodage réponses Es'!BA33=""),"!",IF('Encodage réponses Es'!BA33="","",'Encodage réponses Es'!BA33)))</f>
        <v/>
      </c>
      <c r="AM35" s="139" t="str">
        <f>IF(OR($F35="a",$F35="A"),$F35,IF(AND('Encodage réponses Es'!$BV33="!",'Encodage réponses Es'!BC33=""),"!",IF('Encodage réponses Es'!BC33="","",'Encodage réponses Es'!BC33)))</f>
        <v/>
      </c>
      <c r="AN35" s="143" t="str">
        <f>IF(OR($F35="a",$F35="A"),$F35,IF(AND('Encodage réponses Es'!$BV33="!",'Encodage réponses Es'!BD33=""),"!",IF('Encodage réponses Es'!BD33="","",'Encodage réponses Es'!BD33)))</f>
        <v/>
      </c>
      <c r="AO35" s="139" t="str">
        <f>IF(OR($F35="a",$F35="A"),$F35,IF(AND('Encodage réponses Es'!$BV33="!",'Encodage réponses Es'!BE33=""),"!",IF('Encodage réponses Es'!BE33="","",'Encodage réponses Es'!BE33)))</f>
        <v/>
      </c>
      <c r="AP35" s="143" t="str">
        <f>IF(OR($F35="a",$F35="A"),$F35,IF(AND('Encodage réponses Es'!$BV33="!",'Encodage réponses Es'!BF33=""),"!",IF('Encodage réponses Es'!BF33="","",'Encodage réponses Es'!BF33)))</f>
        <v/>
      </c>
      <c r="AQ35" s="139" t="str">
        <f>IF(OR($F35="a",$F35="A"),$F35,IF(AND('Encodage réponses Es'!$BV33="!",'Encodage réponses Es'!BG33=""),"!",IF('Encodage réponses Es'!BG33="","",'Encodage réponses Es'!BG33)))</f>
        <v/>
      </c>
      <c r="AR35" s="143" t="str">
        <f>IF(OR($F35="a",$F35="A"),$F35,IF(AND('Encodage réponses Es'!$BV33="!",'Encodage réponses Es'!BJ33=""),"!",IF('Encodage réponses Es'!BJ33="","",'Encodage réponses Es'!BJ33)))</f>
        <v/>
      </c>
      <c r="AS35" s="288" t="str">
        <f>IF(OR($F35="a",$F35="A"),$F35,IF(AND('Encodage réponses Es'!$BV33="!",'Encodage réponses Es'!BK33=""),"!",IF('Encodage réponses Es'!BK33="","",'Encodage réponses Es'!BK33)))</f>
        <v/>
      </c>
      <c r="AT35" s="132" t="str">
        <f t="shared" si="14"/>
        <v/>
      </c>
      <c r="AU35" s="103" t="str">
        <f t="shared" si="15"/>
        <v/>
      </c>
      <c r="AV35" s="210" t="str">
        <f>IF(OR(F35="a",F35="A"),F35,IF(AND('Encodage réponses Es'!$BV33="!",'Encodage réponses Es'!Q33=""),"!",IF('Encodage réponses Es'!Q33="","",'Encodage réponses Es'!Q33)))</f>
        <v/>
      </c>
      <c r="AW35" s="207" t="str">
        <f>IF(OR(G35="a",G35="A"),G35,IF(AND('Encodage réponses Es'!$BV33="!",'Encodage réponses Es'!R33=""),"!",IF('Encodage réponses Es'!R33="","",'Encodage réponses Es'!R33)))</f>
        <v/>
      </c>
      <c r="AX35" s="143" t="str">
        <f>IF(OR($F35="a",$F35="A"),$F35,IF(AND('Encodage réponses Es'!$BV33="!",'Encodage réponses Es'!U33=""),"!",IF('Encodage réponses Es'!U33="","",'Encodage réponses Es'!U33)))</f>
        <v/>
      </c>
      <c r="AY35" s="143" t="str">
        <f>IF(OR($F35="a",$F35="A"),$F35,IF(AND('Encodage réponses Es'!$BV33="!",'Encodage réponses Es'!V33=""),"!",IF('Encodage réponses Es'!V33="","",'Encodage réponses Es'!V33)))</f>
        <v/>
      </c>
      <c r="AZ35" s="143" t="str">
        <f>IF(OR($F35="a",$F35="A"),$F35,IF(AND('Encodage réponses Es'!$BV33="!",'Encodage réponses Es'!W33=""),"!",IF('Encodage réponses Es'!W33="","",'Encodage réponses Es'!W33)))</f>
        <v/>
      </c>
      <c r="BA35" s="143" t="str">
        <f>IF(OR($F35="a",$F35="A"),$F35,IF(AND('Encodage réponses Es'!$BV33="!",'Encodage réponses Es'!X33=""),"!",IF('Encodage réponses Es'!X33="","",'Encodage réponses Es'!X33)))</f>
        <v/>
      </c>
      <c r="BB35" s="143" t="str">
        <f>IF(OR($F35="a",$F35="A"),$F35,IF(AND('Encodage réponses Es'!$BV33="!",'Encodage réponses Es'!Y33=""),"!",IF('Encodage réponses Es'!Y33="","",'Encodage réponses Es'!Y33)))</f>
        <v/>
      </c>
      <c r="BC35" s="143" t="str">
        <f>IF(OR($F35="a",$F35="A"),$F35,IF(AND('Encodage réponses Es'!$BV33="!",'Encodage réponses Es'!Z33=""),"!",IF('Encodage réponses Es'!Z33="","",'Encodage réponses Es'!Z33)))</f>
        <v/>
      </c>
      <c r="BD35" s="143" t="str">
        <f>IF(OR($F35="a",$F35="A"),$F35,IF(AND('Encodage réponses Es'!$BV33="!",'Encodage réponses Es'!AB33=""),"!",IF('Encodage réponses Es'!AB33="","",'Encodage réponses Es'!AB33)))</f>
        <v/>
      </c>
      <c r="BE35" s="143" t="str">
        <f>IF(OR($F35="a",$F35="A"),$F35,IF(AND('Encodage réponses Es'!$BV33="!",'Encodage réponses Es'!AC33=""),"!",IF('Encodage réponses Es'!AC33="","",'Encodage réponses Es'!AC33)))</f>
        <v/>
      </c>
      <c r="BF35" s="143" t="str">
        <f>IF(OR($F35="a",$F35="A"),$F35,IF(AND('Encodage réponses Es'!$BV33="!",'Encodage réponses Es'!AD33=""),"!",IF('Encodage réponses Es'!AD33="","",'Encodage réponses Es'!AD33)))</f>
        <v/>
      </c>
      <c r="BG35" s="143" t="str">
        <f>IF(OR($F35="a",$F35="A"),$F35,IF(AND('Encodage réponses Es'!$BV33="!",'Encodage réponses Es'!AE33=""),"!",IF('Encodage réponses Es'!AE33="","",'Encodage réponses Es'!AE33)))</f>
        <v/>
      </c>
      <c r="BH35" s="143" t="str">
        <f>IF(OR($F35="a",$F35="A"),$F35,IF(AND('Encodage réponses Es'!$BV33="!",'Encodage réponses Es'!AF33=""),"!",IF('Encodage réponses Es'!AF33="","",'Encodage réponses Es'!AF33)))</f>
        <v/>
      </c>
      <c r="BI35" s="143" t="str">
        <f>IF(OR($F35="a",$F35="A"),$F35,IF(AND('Encodage réponses Es'!$BV33="!",'Encodage réponses Es'!AG33=""),"!",IF('Encodage réponses Es'!AG33="","",'Encodage réponses Es'!AG33)))</f>
        <v/>
      </c>
      <c r="BJ35" s="143" t="str">
        <f>IF(OR($F35="a",$F35="A"),$F35,IF(AND('Encodage réponses Es'!$BV33="!",'Encodage réponses Es'!AH33=""),"!",IF('Encodage réponses Es'!AH33="","",'Encodage réponses Es'!AH33)))</f>
        <v/>
      </c>
      <c r="BK35" s="143" t="str">
        <f>IF(OR($F35="a",$F35="A"),$F35,IF(AND('Encodage réponses Es'!$BV33="!",'Encodage réponses Es'!AI33=""),"!",IF('Encodage réponses Es'!AI33="","",'Encodage réponses Es'!AI33)))</f>
        <v/>
      </c>
      <c r="BL35" s="143" t="str">
        <f>IF(OR($F35="a",$F35="A"),$F35,IF(AND('Encodage réponses Es'!$BV33="!",'Encodage réponses Es'!AJ33=""),"!",IF('Encodage réponses Es'!AJ33="","",'Encodage réponses Es'!AJ33)))</f>
        <v/>
      </c>
      <c r="BM35" s="143" t="str">
        <f>IF(OR($F35="a",$F35="A"),$F35,IF(AND('Encodage réponses Es'!$BV33="!",'Encodage réponses Es'!AK33=""),"!",IF('Encodage réponses Es'!AK33="","",'Encodage réponses Es'!AK33)))</f>
        <v/>
      </c>
      <c r="BN35" s="143" t="str">
        <f>IF(OR($F35="a",$F35="A"),$F35,IF(AND('Encodage réponses Es'!$BV33="!",'Encodage réponses Es'!AN33=""),"!",IF('Encodage réponses Es'!AN33="","",'Encodage réponses Es'!AN33)))</f>
        <v/>
      </c>
      <c r="BO35" s="143" t="str">
        <f>IF(OR($F35="a",$F35="A"),$F35,IF(AND('Encodage réponses Es'!$BV33="!",'Encodage réponses Es'!AO33=""),"!",IF('Encodage réponses Es'!AO33="","",'Encodage réponses Es'!AO33)))</f>
        <v/>
      </c>
      <c r="BP35" s="339" t="str">
        <f>IF(OR($F35="a",$F35="A"),$F35,IF(AND('Encodage réponses Es'!$BV33="!",'Encodage réponses Es'!AP33=""),"!",IF('Encodage réponses Es'!AP33="","",'Encodage réponses Es'!AP33)))</f>
        <v/>
      </c>
      <c r="BQ35" s="132" t="str">
        <f t="shared" si="16"/>
        <v/>
      </c>
      <c r="BR35" s="103" t="str">
        <f t="shared" si="17"/>
        <v/>
      </c>
      <c r="BS35" s="207" t="str">
        <f>IF(OR($F35="a",$F35="A"),$F35,IF(AND('Encodage réponses Es'!$BV33="!",'Encodage réponses Es'!AT33=""),"!",IF('Encodage réponses Es'!AT33="","",'Encodage réponses Es'!AT33)))</f>
        <v/>
      </c>
      <c r="BT35" s="208" t="str">
        <f>IF(OR($F35="a",$F35="A"),$F35,IF(AND('Encodage réponses Es'!$BV33="!",'Encodage réponses Es'!BB33=""),"!",IF('Encodage réponses Es'!BB33="","",'Encodage réponses Es'!BB33)))</f>
        <v/>
      </c>
      <c r="BU35" s="208" t="str">
        <f>IF(OR($F35="a",$F35="A"),$F35,IF(AND('Encodage réponses Es'!$BV33="!",'Encodage réponses Es'!BH33=""),"!",IF('Encodage réponses Es'!BH33="","",'Encodage réponses Es'!BH33)))</f>
        <v/>
      </c>
      <c r="BV35" s="213" t="str">
        <f>IF(OR($F35="a",$F35="A"),$F35,IF(AND('Encodage réponses Es'!$BV33="!",'Encodage réponses Es'!BI33=""),"!",IF('Encodage réponses Es'!BI33="","",'Encodage réponses Es'!BI33)))</f>
        <v/>
      </c>
      <c r="BW35" s="207" t="str">
        <f>IF(OR($F35="a",$F35="A"),$F35,IF(AND('Encodage réponses Es'!$BV33="!",'Encodage réponses Es'!BO33=""),"!",IF('Encodage réponses Es'!BO33="","",'Encodage réponses Es'!BO33)))</f>
        <v/>
      </c>
      <c r="BX35" s="208" t="str">
        <f>IF(OR($F35="a",$F35="A"),$F35,IF(AND('Encodage réponses Es'!$BV33="!",'Encodage réponses Es'!BP33=""),"!",IF('Encodage réponses Es'!BP33="","",'Encodage réponses Es'!BP33)))</f>
        <v/>
      </c>
      <c r="BY35" s="208" t="str">
        <f>IF(OR($F35="a",$F35="A"),$F35,IF(AND('Encodage réponses Es'!$BV33="!",'Encodage réponses Es'!BT33=""),"!",IF('Encodage réponses Es'!BT33="","",'Encodage réponses Es'!BT33)))</f>
        <v/>
      </c>
      <c r="BZ35" s="212" t="str">
        <f>IF(OR($F35="a",$F35="A"),$F35,IF(AND('Encodage réponses Es'!$BV33="!",'Encodage réponses Es'!BU33=""),"!",IF('Encodage réponses Es'!BU33="","",'Encodage réponses Es'!BU33)))</f>
        <v/>
      </c>
      <c r="CA35" s="132" t="str">
        <f t="shared" si="18"/>
        <v/>
      </c>
      <c r="CB35" s="103" t="str">
        <f t="shared" si="19"/>
        <v/>
      </c>
      <c r="CC35" s="138" t="str">
        <f>IF(OR($F35="a",$F35="A"),$F35,IF(AND('Encodage réponses Es'!$BV33="!",'Encodage réponses Es'!S33=""),"!",IF('Encodage réponses Es'!S33="","",'Encodage réponses Es'!S33)))</f>
        <v/>
      </c>
      <c r="CD35" s="108" t="str">
        <f>IF(OR($F35="a",$F35="A"),$F35,IF(AND('Encodage réponses Es'!$BV33="!",'Encodage réponses Es'!T33=""),"!",IF('Encodage réponses Es'!T33="","",'Encodage réponses Es'!T33)))</f>
        <v/>
      </c>
      <c r="CE35" s="108" t="str">
        <f>IF(OR($F35="a",$F35="A"),$F35,IF(AND('Encodage réponses Es'!$BV33="!",'Encodage réponses Es'!AL33=""),"!",IF('Encodage réponses Es'!AL33="","",'Encodage réponses Es'!AL33)))</f>
        <v/>
      </c>
      <c r="CF35" s="302" t="str">
        <f>IF(OR($F35="a",$F35="A"),$F35,IF(AND('Encodage réponses Es'!$BV33="!",'Encodage réponses Es'!AM33=""),"!",IF('Encodage réponses Es'!AM33="","",'Encodage réponses Es'!AM33)))</f>
        <v/>
      </c>
      <c r="CG35" s="339" t="str">
        <f t="shared" si="20"/>
        <v/>
      </c>
      <c r="CH35" s="103" t="str">
        <f t="shared" si="21"/>
        <v/>
      </c>
      <c r="CI35" s="108" t="str">
        <f>IF(OR($F35="a",$F35="A"),$F35,IF(AND('Encodage réponses Es'!$BV33="!",'Encodage réponses Es'!AQ33=""),"!",IF('Encodage réponses Es'!AQ33="","",'Encodage réponses Es'!AQ33)))</f>
        <v/>
      </c>
      <c r="CJ35" s="108" t="str">
        <f>IF(OR($F35="a",$F35="A"),$F35,IF(AND('Encodage réponses Es'!$BV33="!",'Encodage réponses Es'!AR33=""),"!",IF('Encodage réponses Es'!AR33="","",'Encodage réponses Es'!AR33)))</f>
        <v/>
      </c>
      <c r="CK35" s="108" t="str">
        <f>IF(OR($F35="a",$F35="A"),$F35,IF(AND('Encodage réponses Es'!$BV33="!",'Encodage réponses Es'!AS33=""),"!",IF('Encodage réponses Es'!AS33="","",'Encodage réponses Es'!AS33)))</f>
        <v/>
      </c>
      <c r="CL35" s="108" t="str">
        <f>IF(OR($F35="a",$F35="A"),$F35,IF(AND('Encodage réponses Es'!$BV33="!",'Encodage réponses Es'!BL33=""),"!",IF('Encodage réponses Es'!BL33="","",'Encodage réponses Es'!BL33)))</f>
        <v/>
      </c>
      <c r="CM35" s="108" t="str">
        <f>IF(OR($F35="a",$F35="A"),$F35,IF(AND('Encodage réponses Es'!$BV33="!",'Encodage réponses Es'!BM33=""),"!",IF('Encodage réponses Es'!BM33="","",'Encodage réponses Es'!BM33)))</f>
        <v/>
      </c>
      <c r="CN35" s="138" t="str">
        <f>IF(OR($F35="a",$F35="A"),$F35,IF(AND('Encodage réponses Es'!$BV33="!",'Encodage réponses Es'!BN33=""),"!",IF('Encodage réponses Es'!BN33="","",'Encodage réponses Es'!BN33)))</f>
        <v/>
      </c>
      <c r="CO35" s="108" t="str">
        <f>IF(OR($F35="a",$F35="A"),$F35,IF(AND('Encodage réponses Es'!$BV33="!",'Encodage réponses Es'!BQ33=""),"!",IF('Encodage réponses Es'!BQ33="","",'Encodage réponses Es'!BQ33)))</f>
        <v/>
      </c>
      <c r="CP35" s="108" t="str">
        <f>IF(OR($F35="a",$F35="A"),$F35,IF(AND('Encodage réponses Es'!$BV33="!",'Encodage réponses Es'!BR33=""),"!",IF('Encodage réponses Es'!BR33="","",'Encodage réponses Es'!BR33)))</f>
        <v/>
      </c>
      <c r="CQ35" s="302" t="str">
        <f>IF(OR($F35="a",$F35="A"),$F35,IF(AND('Encodage réponses Es'!$BV33="!",'Encodage réponses Es'!BS33=""),"!",IF('Encodage réponses Es'!BS33="","",'Encodage réponses Es'!BS33)))</f>
        <v/>
      </c>
      <c r="CR35" s="132" t="str">
        <f t="shared" si="22"/>
        <v/>
      </c>
      <c r="CS35" s="103" t="str">
        <f t="shared" si="23"/>
        <v/>
      </c>
    </row>
    <row r="36" spans="1:100" ht="11.25" customHeight="1" x14ac:dyDescent="0.2">
      <c r="A36" s="556"/>
      <c r="B36" s="557"/>
      <c r="C36" s="18">
        <v>32</v>
      </c>
      <c r="D36" s="399" t="str">
        <f>IF('Encodage réponses Es'!F34=0,"",'Encodage réponses Es'!F34)</f>
        <v/>
      </c>
      <c r="E36" s="402" t="str">
        <f>IF('Encodage réponses Es'!G34="","",'Encodage réponses Es'!G34)</f>
        <v/>
      </c>
      <c r="F36" s="398" t="str">
        <f>IF('Encodage réponses Es'!K34="","",'Encodage réponses Es'!K34)</f>
        <v/>
      </c>
      <c r="G36" s="66"/>
      <c r="H36" s="132" t="str">
        <f t="shared" si="0"/>
        <v/>
      </c>
      <c r="I36" s="103" t="str">
        <f t="shared" si="1"/>
        <v/>
      </c>
      <c r="J36" s="134"/>
      <c r="K36" s="132" t="str">
        <f t="shared" si="2"/>
        <v/>
      </c>
      <c r="L36" s="103" t="str">
        <f t="shared" si="3"/>
        <v/>
      </c>
      <c r="M36" s="134"/>
      <c r="N36" s="132" t="str">
        <f t="shared" si="4"/>
        <v/>
      </c>
      <c r="O36" s="103" t="str">
        <f t="shared" si="5"/>
        <v/>
      </c>
      <c r="P36" s="134"/>
      <c r="Q36" s="132" t="str">
        <f t="shared" si="6"/>
        <v/>
      </c>
      <c r="R36" s="103" t="str">
        <f t="shared" si="7"/>
        <v/>
      </c>
      <c r="S36" s="132" t="str">
        <f t="shared" si="8"/>
        <v/>
      </c>
      <c r="T36" s="103" t="str">
        <f t="shared" si="9"/>
        <v/>
      </c>
      <c r="U36" s="132" t="str">
        <f t="shared" si="10"/>
        <v/>
      </c>
      <c r="V36" s="103" t="str">
        <f t="shared" si="11"/>
        <v/>
      </c>
      <c r="W36" s="135"/>
      <c r="X36" s="141" t="str">
        <f>IF(OR($F36="a",$F36="A"),$F36,IF(AND('Encodage réponses Es'!$BV34="!",'Encodage réponses Es'!L34=""),"!",IF('Encodage réponses Es'!L34="","",'Encodage réponses Es'!L34)))</f>
        <v/>
      </c>
      <c r="Y36" s="139" t="str">
        <f>IF(OR($F36="a",$F36="A"),$F36,IF(AND('Encodage réponses Es'!$BV34="!",'Encodage réponses Es'!M34=""),"!",IF('Encodage réponses Es'!M34="","",'Encodage réponses Es'!M34)))</f>
        <v/>
      </c>
      <c r="Z36" s="143" t="str">
        <f>IF(OR($F36="a",$F36="A"),$F36,IF(AND('Encodage réponses Es'!$BV34="!",'Encodage réponses Es'!N34=""),"!",IF('Encodage réponses Es'!N34="","",'Encodage réponses Es'!N34)))</f>
        <v/>
      </c>
      <c r="AA36" s="139" t="str">
        <f>IF(OR($F36="a",$F36="A"),$F36,IF(AND('Encodage réponses Es'!$BV34="!",'Encodage réponses Es'!O34=""),"!",IF('Encodage réponses Es'!O34="","",'Encodage réponses Es'!O34)))</f>
        <v/>
      </c>
      <c r="AB36" s="143" t="str">
        <f>IF(OR($F36="a",$F36="A"),$F36,IF(AND('Encodage réponses Es'!$BV34="!",'Encodage réponses Es'!P34=""),"!",IF('Encodage réponses Es'!P34="","",'Encodage réponses Es'!P34)))</f>
        <v/>
      </c>
      <c r="AC36" s="288" t="str">
        <f>IF(OR($F36="a",$F36="A"),$F36,IF(AND('Encodage réponses Es'!$BV34="!",'Encodage réponses Es'!AA34=""),"!",IF('Encodage réponses Es'!AA34="","",'Encodage réponses Es'!AA34)))</f>
        <v/>
      </c>
      <c r="AD36" s="132" t="str">
        <f t="shared" si="12"/>
        <v/>
      </c>
      <c r="AE36" s="103" t="str">
        <f t="shared" si="13"/>
        <v/>
      </c>
      <c r="AF36" s="141" t="str">
        <f>IF(OR($F36="a",$F36="A"),$F36,IF(AND('Encodage réponses Es'!$BV34="!",'Encodage réponses Es'!AU34=""),"!",IF('Encodage réponses Es'!AU34="","",'Encodage réponses Es'!AU34)))</f>
        <v/>
      </c>
      <c r="AG36" s="139" t="str">
        <f>IF(OR($F36="a",$F36="A"),$F36,IF(AND('Encodage réponses Es'!$BV34="!",'Encodage réponses Es'!AV34=""),"!",IF('Encodage réponses Es'!AV34="","",'Encodage réponses Es'!AV34)))</f>
        <v/>
      </c>
      <c r="AH36" s="143" t="str">
        <f>IF(OR($F36="a",$F36="A"),$F36,IF(AND('Encodage réponses Es'!$BV34="!",'Encodage réponses Es'!AW34=""),"!",IF('Encodage réponses Es'!AW34="","",'Encodage réponses Es'!AW34)))</f>
        <v/>
      </c>
      <c r="AI36" s="139" t="str">
        <f>IF(OR($F36="a",$F36="A"),$F36,IF(AND('Encodage réponses Es'!$BV34="!",'Encodage réponses Es'!AX34=""),"!",IF('Encodage réponses Es'!AX34="","",'Encodage réponses Es'!AX34)))</f>
        <v/>
      </c>
      <c r="AJ36" s="143" t="str">
        <f>IF(OR($F36="a",$F36="A"),$F36,IF(AND('Encodage réponses Es'!$BV34="!",'Encodage réponses Es'!AY34=""),"!",IF('Encodage réponses Es'!AY34="","",'Encodage réponses Es'!AY34)))</f>
        <v/>
      </c>
      <c r="AK36" s="139" t="str">
        <f>IF(OR($F36="a",$F36="A"),$F36,IF(AND('Encodage réponses Es'!$BV34="!",'Encodage réponses Es'!AZ34=""),"!",IF('Encodage réponses Es'!AZ34="","",'Encodage réponses Es'!AZ34)))</f>
        <v/>
      </c>
      <c r="AL36" s="143" t="str">
        <f>IF(OR($F36="a",$F36="A"),$F36,IF(AND('Encodage réponses Es'!$BV34="!",'Encodage réponses Es'!BA34=""),"!",IF('Encodage réponses Es'!BA34="","",'Encodage réponses Es'!BA34)))</f>
        <v/>
      </c>
      <c r="AM36" s="139" t="str">
        <f>IF(OR($F36="a",$F36="A"),$F36,IF(AND('Encodage réponses Es'!$BV34="!",'Encodage réponses Es'!BC34=""),"!",IF('Encodage réponses Es'!BC34="","",'Encodage réponses Es'!BC34)))</f>
        <v/>
      </c>
      <c r="AN36" s="143" t="str">
        <f>IF(OR($F36="a",$F36="A"),$F36,IF(AND('Encodage réponses Es'!$BV34="!",'Encodage réponses Es'!BD34=""),"!",IF('Encodage réponses Es'!BD34="","",'Encodage réponses Es'!BD34)))</f>
        <v/>
      </c>
      <c r="AO36" s="139" t="str">
        <f>IF(OR($F36="a",$F36="A"),$F36,IF(AND('Encodage réponses Es'!$BV34="!",'Encodage réponses Es'!BE34=""),"!",IF('Encodage réponses Es'!BE34="","",'Encodage réponses Es'!BE34)))</f>
        <v/>
      </c>
      <c r="AP36" s="143" t="str">
        <f>IF(OR($F36="a",$F36="A"),$F36,IF(AND('Encodage réponses Es'!$BV34="!",'Encodage réponses Es'!BF34=""),"!",IF('Encodage réponses Es'!BF34="","",'Encodage réponses Es'!BF34)))</f>
        <v/>
      </c>
      <c r="AQ36" s="139" t="str">
        <f>IF(OR($F36="a",$F36="A"),$F36,IF(AND('Encodage réponses Es'!$BV34="!",'Encodage réponses Es'!BG34=""),"!",IF('Encodage réponses Es'!BG34="","",'Encodage réponses Es'!BG34)))</f>
        <v/>
      </c>
      <c r="AR36" s="143" t="str">
        <f>IF(OR($F36="a",$F36="A"),$F36,IF(AND('Encodage réponses Es'!$BV34="!",'Encodage réponses Es'!BJ34=""),"!",IF('Encodage réponses Es'!BJ34="","",'Encodage réponses Es'!BJ34)))</f>
        <v/>
      </c>
      <c r="AS36" s="288" t="str">
        <f>IF(OR($F36="a",$F36="A"),$F36,IF(AND('Encodage réponses Es'!$BV34="!",'Encodage réponses Es'!BK34=""),"!",IF('Encodage réponses Es'!BK34="","",'Encodage réponses Es'!BK34)))</f>
        <v/>
      </c>
      <c r="AT36" s="132" t="str">
        <f t="shared" si="14"/>
        <v/>
      </c>
      <c r="AU36" s="103" t="str">
        <f t="shared" si="15"/>
        <v/>
      </c>
      <c r="AV36" s="210" t="str">
        <f>IF(OR(F36="a",F36="A"),F36,IF(AND('Encodage réponses Es'!$BV34="!",'Encodage réponses Es'!Q34=""),"!",IF('Encodage réponses Es'!Q34="","",'Encodage réponses Es'!Q34)))</f>
        <v/>
      </c>
      <c r="AW36" s="207" t="str">
        <f>IF(OR(G36="a",G36="A"),G36,IF(AND('Encodage réponses Es'!$BV34="!",'Encodage réponses Es'!R34=""),"!",IF('Encodage réponses Es'!R34="","",'Encodage réponses Es'!R34)))</f>
        <v/>
      </c>
      <c r="AX36" s="143" t="str">
        <f>IF(OR($F36="a",$F36="A"),$F36,IF(AND('Encodage réponses Es'!$BV34="!",'Encodage réponses Es'!U34=""),"!",IF('Encodage réponses Es'!U34="","",'Encodage réponses Es'!U34)))</f>
        <v/>
      </c>
      <c r="AY36" s="143" t="str">
        <f>IF(OR($F36="a",$F36="A"),$F36,IF(AND('Encodage réponses Es'!$BV34="!",'Encodage réponses Es'!V34=""),"!",IF('Encodage réponses Es'!V34="","",'Encodage réponses Es'!V34)))</f>
        <v/>
      </c>
      <c r="AZ36" s="143" t="str">
        <f>IF(OR($F36="a",$F36="A"),$F36,IF(AND('Encodage réponses Es'!$BV34="!",'Encodage réponses Es'!W34=""),"!",IF('Encodage réponses Es'!W34="","",'Encodage réponses Es'!W34)))</f>
        <v/>
      </c>
      <c r="BA36" s="143" t="str">
        <f>IF(OR($F36="a",$F36="A"),$F36,IF(AND('Encodage réponses Es'!$BV34="!",'Encodage réponses Es'!X34=""),"!",IF('Encodage réponses Es'!X34="","",'Encodage réponses Es'!X34)))</f>
        <v/>
      </c>
      <c r="BB36" s="143" t="str">
        <f>IF(OR($F36="a",$F36="A"),$F36,IF(AND('Encodage réponses Es'!$BV34="!",'Encodage réponses Es'!Y34=""),"!",IF('Encodage réponses Es'!Y34="","",'Encodage réponses Es'!Y34)))</f>
        <v/>
      </c>
      <c r="BC36" s="143" t="str">
        <f>IF(OR($F36="a",$F36="A"),$F36,IF(AND('Encodage réponses Es'!$BV34="!",'Encodage réponses Es'!Z34=""),"!",IF('Encodage réponses Es'!Z34="","",'Encodage réponses Es'!Z34)))</f>
        <v/>
      </c>
      <c r="BD36" s="143" t="str">
        <f>IF(OR($F36="a",$F36="A"),$F36,IF(AND('Encodage réponses Es'!$BV34="!",'Encodage réponses Es'!AB34=""),"!",IF('Encodage réponses Es'!AB34="","",'Encodage réponses Es'!AB34)))</f>
        <v/>
      </c>
      <c r="BE36" s="143" t="str">
        <f>IF(OR($F36="a",$F36="A"),$F36,IF(AND('Encodage réponses Es'!$BV34="!",'Encodage réponses Es'!AC34=""),"!",IF('Encodage réponses Es'!AC34="","",'Encodage réponses Es'!AC34)))</f>
        <v/>
      </c>
      <c r="BF36" s="143" t="str">
        <f>IF(OR($F36="a",$F36="A"),$F36,IF(AND('Encodage réponses Es'!$BV34="!",'Encodage réponses Es'!AD34=""),"!",IF('Encodage réponses Es'!AD34="","",'Encodage réponses Es'!AD34)))</f>
        <v/>
      </c>
      <c r="BG36" s="143" t="str">
        <f>IF(OR($F36="a",$F36="A"),$F36,IF(AND('Encodage réponses Es'!$BV34="!",'Encodage réponses Es'!AE34=""),"!",IF('Encodage réponses Es'!AE34="","",'Encodage réponses Es'!AE34)))</f>
        <v/>
      </c>
      <c r="BH36" s="143" t="str">
        <f>IF(OR($F36="a",$F36="A"),$F36,IF(AND('Encodage réponses Es'!$BV34="!",'Encodage réponses Es'!AF34=""),"!",IF('Encodage réponses Es'!AF34="","",'Encodage réponses Es'!AF34)))</f>
        <v/>
      </c>
      <c r="BI36" s="143" t="str">
        <f>IF(OR($F36="a",$F36="A"),$F36,IF(AND('Encodage réponses Es'!$BV34="!",'Encodage réponses Es'!AG34=""),"!",IF('Encodage réponses Es'!AG34="","",'Encodage réponses Es'!AG34)))</f>
        <v/>
      </c>
      <c r="BJ36" s="143" t="str">
        <f>IF(OR($F36="a",$F36="A"),$F36,IF(AND('Encodage réponses Es'!$BV34="!",'Encodage réponses Es'!AH34=""),"!",IF('Encodage réponses Es'!AH34="","",'Encodage réponses Es'!AH34)))</f>
        <v/>
      </c>
      <c r="BK36" s="143" t="str">
        <f>IF(OR($F36="a",$F36="A"),$F36,IF(AND('Encodage réponses Es'!$BV34="!",'Encodage réponses Es'!AI34=""),"!",IF('Encodage réponses Es'!AI34="","",'Encodage réponses Es'!AI34)))</f>
        <v/>
      </c>
      <c r="BL36" s="143" t="str">
        <f>IF(OR($F36="a",$F36="A"),$F36,IF(AND('Encodage réponses Es'!$BV34="!",'Encodage réponses Es'!AJ34=""),"!",IF('Encodage réponses Es'!AJ34="","",'Encodage réponses Es'!AJ34)))</f>
        <v/>
      </c>
      <c r="BM36" s="143" t="str">
        <f>IF(OR($F36="a",$F36="A"),$F36,IF(AND('Encodage réponses Es'!$BV34="!",'Encodage réponses Es'!AK34=""),"!",IF('Encodage réponses Es'!AK34="","",'Encodage réponses Es'!AK34)))</f>
        <v/>
      </c>
      <c r="BN36" s="143" t="str">
        <f>IF(OR($F36="a",$F36="A"),$F36,IF(AND('Encodage réponses Es'!$BV34="!",'Encodage réponses Es'!AN34=""),"!",IF('Encodage réponses Es'!AN34="","",'Encodage réponses Es'!AN34)))</f>
        <v/>
      </c>
      <c r="BO36" s="143" t="str">
        <f>IF(OR($F36="a",$F36="A"),$F36,IF(AND('Encodage réponses Es'!$BV34="!",'Encodage réponses Es'!AO34=""),"!",IF('Encodage réponses Es'!AO34="","",'Encodage réponses Es'!AO34)))</f>
        <v/>
      </c>
      <c r="BP36" s="339" t="str">
        <f>IF(OR($F36="a",$F36="A"),$F36,IF(AND('Encodage réponses Es'!$BV34="!",'Encodage réponses Es'!AP34=""),"!",IF('Encodage réponses Es'!AP34="","",'Encodage réponses Es'!AP34)))</f>
        <v/>
      </c>
      <c r="BQ36" s="132" t="str">
        <f t="shared" si="16"/>
        <v/>
      </c>
      <c r="BR36" s="103" t="str">
        <f t="shared" si="17"/>
        <v/>
      </c>
      <c r="BS36" s="230" t="str">
        <f>IF(OR($F36="a",$F36="A"),$F36,IF(AND('Encodage réponses Es'!$BV34="!",'Encodage réponses Es'!AT34=""),"!",IF('Encodage réponses Es'!AT34="","",'Encodage réponses Es'!AT34)))</f>
        <v/>
      </c>
      <c r="BT36" s="213" t="str">
        <f>IF(OR($F36="a",$F36="A"),$F36,IF(AND('Encodage réponses Es'!$BV34="!",'Encodage réponses Es'!BB34=""),"!",IF('Encodage réponses Es'!BB34="","",'Encodage réponses Es'!BB34)))</f>
        <v/>
      </c>
      <c r="BU36" s="213" t="str">
        <f>IF(OR($F36="a",$F36="A"),$F36,IF(AND('Encodage réponses Es'!$BV34="!",'Encodage réponses Es'!BH34=""),"!",IF('Encodage réponses Es'!BH34="","",'Encodage réponses Es'!BH34)))</f>
        <v/>
      </c>
      <c r="BV36" s="208" t="str">
        <f>IF(OR($F36="a",$F36="A"),$F36,IF(AND('Encodage réponses Es'!$BV34="!",'Encodage réponses Es'!BI34=""),"!",IF('Encodage réponses Es'!BI34="","",'Encodage réponses Es'!BI34)))</f>
        <v/>
      </c>
      <c r="BW36" s="230" t="str">
        <f>IF(OR($F36="a",$F36="A"),$F36,IF(AND('Encodage réponses Es'!$BV34="!",'Encodage réponses Es'!BO34=""),"!",IF('Encodage réponses Es'!BO34="","",'Encodage réponses Es'!BO34)))</f>
        <v/>
      </c>
      <c r="BX36" s="213" t="str">
        <f>IF(OR($F36="a",$F36="A"),$F36,IF(AND('Encodage réponses Es'!$BV34="!",'Encodage réponses Es'!BP34=""),"!",IF('Encodage réponses Es'!BP34="","",'Encodage réponses Es'!BP34)))</f>
        <v/>
      </c>
      <c r="BY36" s="213" t="str">
        <f>IF(OR($F36="a",$F36="A"),$F36,IF(AND('Encodage réponses Es'!$BV34="!",'Encodage réponses Es'!BT34=""),"!",IF('Encodage réponses Es'!BT34="","",'Encodage réponses Es'!BT34)))</f>
        <v/>
      </c>
      <c r="BZ36" s="232" t="str">
        <f>IF(OR($F36="a",$F36="A"),$F36,IF(AND('Encodage réponses Es'!$BV34="!",'Encodage réponses Es'!BU34=""),"!",IF('Encodage réponses Es'!BU34="","",'Encodage réponses Es'!BU34)))</f>
        <v/>
      </c>
      <c r="CA36" s="132" t="str">
        <f t="shared" si="18"/>
        <v/>
      </c>
      <c r="CB36" s="103" t="str">
        <f t="shared" si="19"/>
        <v/>
      </c>
      <c r="CC36" s="138" t="str">
        <f>IF(OR($F36="a",$F36="A"),$F36,IF(AND('Encodage réponses Es'!$BV34="!",'Encodage réponses Es'!S34=""),"!",IF('Encodage réponses Es'!S34="","",'Encodage réponses Es'!S34)))</f>
        <v/>
      </c>
      <c r="CD36" s="108" t="str">
        <f>IF(OR($F36="a",$F36="A"),$F36,IF(AND('Encodage réponses Es'!$BV34="!",'Encodage réponses Es'!T34=""),"!",IF('Encodage réponses Es'!T34="","",'Encodage réponses Es'!T34)))</f>
        <v/>
      </c>
      <c r="CE36" s="108" t="str">
        <f>IF(OR($F36="a",$F36="A"),$F36,IF(AND('Encodage réponses Es'!$BV34="!",'Encodage réponses Es'!AL34=""),"!",IF('Encodage réponses Es'!AL34="","",'Encodage réponses Es'!AL34)))</f>
        <v/>
      </c>
      <c r="CF36" s="302" t="str">
        <f>IF(OR($F36="a",$F36="A"),$F36,IF(AND('Encodage réponses Es'!$BV34="!",'Encodage réponses Es'!AM34=""),"!",IF('Encodage réponses Es'!AM34="","",'Encodage réponses Es'!AM34)))</f>
        <v/>
      </c>
      <c r="CG36" s="339" t="str">
        <f t="shared" si="20"/>
        <v/>
      </c>
      <c r="CH36" s="103" t="str">
        <f t="shared" si="21"/>
        <v/>
      </c>
      <c r="CI36" s="108" t="str">
        <f>IF(OR($F36="a",$F36="A"),$F36,IF(AND('Encodage réponses Es'!$BV34="!",'Encodage réponses Es'!AQ34=""),"!",IF('Encodage réponses Es'!AQ34="","",'Encodage réponses Es'!AQ34)))</f>
        <v/>
      </c>
      <c r="CJ36" s="108" t="str">
        <f>IF(OR($F36="a",$F36="A"),$F36,IF(AND('Encodage réponses Es'!$BV34="!",'Encodage réponses Es'!AR34=""),"!",IF('Encodage réponses Es'!AR34="","",'Encodage réponses Es'!AR34)))</f>
        <v/>
      </c>
      <c r="CK36" s="108" t="str">
        <f>IF(OR($F36="a",$F36="A"),$F36,IF(AND('Encodage réponses Es'!$BV34="!",'Encodage réponses Es'!AS34=""),"!",IF('Encodage réponses Es'!AS34="","",'Encodage réponses Es'!AS34)))</f>
        <v/>
      </c>
      <c r="CL36" s="108" t="str">
        <f>IF(OR($F36="a",$F36="A"),$F36,IF(AND('Encodage réponses Es'!$BV34="!",'Encodage réponses Es'!BL34=""),"!",IF('Encodage réponses Es'!BL34="","",'Encodage réponses Es'!BL34)))</f>
        <v/>
      </c>
      <c r="CM36" s="108" t="str">
        <f>IF(OR($F36="a",$F36="A"),$F36,IF(AND('Encodage réponses Es'!$BV34="!",'Encodage réponses Es'!BM34=""),"!",IF('Encodage réponses Es'!BM34="","",'Encodage réponses Es'!BM34)))</f>
        <v/>
      </c>
      <c r="CN36" s="138" t="str">
        <f>IF(OR($F36="a",$F36="A"),$F36,IF(AND('Encodage réponses Es'!$BV34="!",'Encodage réponses Es'!BN34=""),"!",IF('Encodage réponses Es'!BN34="","",'Encodage réponses Es'!BN34)))</f>
        <v/>
      </c>
      <c r="CO36" s="108" t="str">
        <f>IF(OR($F36="a",$F36="A"),$F36,IF(AND('Encodage réponses Es'!$BV34="!",'Encodage réponses Es'!BQ34=""),"!",IF('Encodage réponses Es'!BQ34="","",'Encodage réponses Es'!BQ34)))</f>
        <v/>
      </c>
      <c r="CP36" s="108" t="str">
        <f>IF(OR($F36="a",$F36="A"),$F36,IF(AND('Encodage réponses Es'!$BV34="!",'Encodage réponses Es'!BR34=""),"!",IF('Encodage réponses Es'!BR34="","",'Encodage réponses Es'!BR34)))</f>
        <v/>
      </c>
      <c r="CQ36" s="302" t="str">
        <f>IF(OR($F36="a",$F36="A"),$F36,IF(AND('Encodage réponses Es'!$BV34="!",'Encodage réponses Es'!BS34=""),"!",IF('Encodage réponses Es'!BS34="","",'Encodage réponses Es'!BS34)))</f>
        <v/>
      </c>
      <c r="CR36" s="132" t="str">
        <f t="shared" si="22"/>
        <v/>
      </c>
      <c r="CS36" s="103" t="str">
        <f t="shared" si="23"/>
        <v/>
      </c>
    </row>
    <row r="37" spans="1:100" ht="11.25" customHeight="1" x14ac:dyDescent="0.2">
      <c r="A37" s="556"/>
      <c r="B37" s="557"/>
      <c r="C37" s="18">
        <v>33</v>
      </c>
      <c r="D37" s="399" t="str">
        <f>IF('Encodage réponses Es'!F35=0,"",'Encodage réponses Es'!F35)</f>
        <v/>
      </c>
      <c r="E37" s="402" t="str">
        <f>IF('Encodage réponses Es'!G35="","",'Encodage réponses Es'!G35)</f>
        <v/>
      </c>
      <c r="F37" s="398" t="str">
        <f>IF('Encodage réponses Es'!K35="","",'Encodage réponses Es'!K35)</f>
        <v/>
      </c>
      <c r="G37" s="66"/>
      <c r="H37" s="132" t="str">
        <f t="shared" si="0"/>
        <v/>
      </c>
      <c r="I37" s="103" t="str">
        <f t="shared" si="1"/>
        <v/>
      </c>
      <c r="J37" s="134"/>
      <c r="K37" s="132" t="str">
        <f t="shared" si="2"/>
        <v/>
      </c>
      <c r="L37" s="103" t="str">
        <f t="shared" si="3"/>
        <v/>
      </c>
      <c r="M37" s="134"/>
      <c r="N37" s="132" t="str">
        <f t="shared" si="4"/>
        <v/>
      </c>
      <c r="O37" s="103" t="str">
        <f t="shared" si="5"/>
        <v/>
      </c>
      <c r="P37" s="134"/>
      <c r="Q37" s="132" t="str">
        <f t="shared" si="6"/>
        <v/>
      </c>
      <c r="R37" s="103" t="str">
        <f t="shared" si="7"/>
        <v/>
      </c>
      <c r="S37" s="132" t="str">
        <f t="shared" si="8"/>
        <v/>
      </c>
      <c r="T37" s="103" t="str">
        <f t="shared" si="9"/>
        <v/>
      </c>
      <c r="U37" s="132" t="str">
        <f t="shared" si="10"/>
        <v/>
      </c>
      <c r="V37" s="103" t="str">
        <f t="shared" si="11"/>
        <v/>
      </c>
      <c r="W37" s="135"/>
      <c r="X37" s="205" t="str">
        <f>IF(OR($F37="a",$F37="A"),$F37,IF(AND('Encodage réponses Es'!$BV35="!",'Encodage réponses Es'!L35=""),"!",IF('Encodage réponses Es'!L35="","",'Encodage réponses Es'!L35)))</f>
        <v/>
      </c>
      <c r="Y37" s="139" t="str">
        <f>IF(OR($F37="a",$F37="A"),$F37,IF(AND('Encodage réponses Es'!$BV35="!",'Encodage réponses Es'!M35=""),"!",IF('Encodage réponses Es'!M35="","",'Encodage réponses Es'!M35)))</f>
        <v/>
      </c>
      <c r="Z37" s="145" t="str">
        <f>IF(OR($F37="a",$F37="A"),$F37,IF(AND('Encodage réponses Es'!$BV35="!",'Encodage réponses Es'!N35=""),"!",IF('Encodage réponses Es'!N35="","",'Encodage réponses Es'!N35)))</f>
        <v/>
      </c>
      <c r="AA37" s="139" t="str">
        <f>IF(OR($F37="a",$F37="A"),$F37,IF(AND('Encodage réponses Es'!$BV35="!",'Encodage réponses Es'!O35=""),"!",IF('Encodage réponses Es'!O35="","",'Encodage réponses Es'!O35)))</f>
        <v/>
      </c>
      <c r="AB37" s="145" t="str">
        <f>IF(OR($F37="a",$F37="A"),$F37,IF(AND('Encodage réponses Es'!$BV35="!",'Encodage réponses Es'!P35=""),"!",IF('Encodage réponses Es'!P35="","",'Encodage réponses Es'!P35)))</f>
        <v/>
      </c>
      <c r="AC37" s="288" t="str">
        <f>IF(OR($F37="a",$F37="A"),$F37,IF(AND('Encodage réponses Es'!$BV35="!",'Encodage réponses Es'!AA35=""),"!",IF('Encodage réponses Es'!AA35="","",'Encodage réponses Es'!AA35)))</f>
        <v/>
      </c>
      <c r="AD37" s="132" t="str">
        <f t="shared" si="12"/>
        <v/>
      </c>
      <c r="AE37" s="103" t="str">
        <f t="shared" si="13"/>
        <v/>
      </c>
      <c r="AF37" s="205" t="str">
        <f>IF(OR($F37="a",$F37="A"),$F37,IF(AND('Encodage réponses Es'!$BV35="!",'Encodage réponses Es'!AU35=""),"!",IF('Encodage réponses Es'!AU35="","",'Encodage réponses Es'!AU35)))</f>
        <v/>
      </c>
      <c r="AG37" s="139" t="str">
        <f>IF(OR($F37="a",$F37="A"),$F37,IF(AND('Encodage réponses Es'!$BV35="!",'Encodage réponses Es'!AV35=""),"!",IF('Encodage réponses Es'!AV35="","",'Encodage réponses Es'!AV35)))</f>
        <v/>
      </c>
      <c r="AH37" s="145" t="str">
        <f>IF(OR($F37="a",$F37="A"),$F37,IF(AND('Encodage réponses Es'!$BV35="!",'Encodage réponses Es'!AW35=""),"!",IF('Encodage réponses Es'!AW35="","",'Encodage réponses Es'!AW35)))</f>
        <v/>
      </c>
      <c r="AI37" s="139" t="str">
        <f>IF(OR($F37="a",$F37="A"),$F37,IF(AND('Encodage réponses Es'!$BV35="!",'Encodage réponses Es'!AX35=""),"!",IF('Encodage réponses Es'!AX35="","",'Encodage réponses Es'!AX35)))</f>
        <v/>
      </c>
      <c r="AJ37" s="145" t="str">
        <f>IF(OR($F37="a",$F37="A"),$F37,IF(AND('Encodage réponses Es'!$BV35="!",'Encodage réponses Es'!AY35=""),"!",IF('Encodage réponses Es'!AY35="","",'Encodage réponses Es'!AY35)))</f>
        <v/>
      </c>
      <c r="AK37" s="139" t="str">
        <f>IF(OR($F37="a",$F37="A"),$F37,IF(AND('Encodage réponses Es'!$BV35="!",'Encodage réponses Es'!AZ35=""),"!",IF('Encodage réponses Es'!AZ35="","",'Encodage réponses Es'!AZ35)))</f>
        <v/>
      </c>
      <c r="AL37" s="145" t="str">
        <f>IF(OR($F37="a",$F37="A"),$F37,IF(AND('Encodage réponses Es'!$BV35="!",'Encodage réponses Es'!BA35=""),"!",IF('Encodage réponses Es'!BA35="","",'Encodage réponses Es'!BA35)))</f>
        <v/>
      </c>
      <c r="AM37" s="139" t="str">
        <f>IF(OR($F37="a",$F37="A"),$F37,IF(AND('Encodage réponses Es'!$BV35="!",'Encodage réponses Es'!BC35=""),"!",IF('Encodage réponses Es'!BC35="","",'Encodage réponses Es'!BC35)))</f>
        <v/>
      </c>
      <c r="AN37" s="145" t="str">
        <f>IF(OR($F37="a",$F37="A"),$F37,IF(AND('Encodage réponses Es'!$BV35="!",'Encodage réponses Es'!BD35=""),"!",IF('Encodage réponses Es'!BD35="","",'Encodage réponses Es'!BD35)))</f>
        <v/>
      </c>
      <c r="AO37" s="139" t="str">
        <f>IF(OR($F37="a",$F37="A"),$F37,IF(AND('Encodage réponses Es'!$BV35="!",'Encodage réponses Es'!BE35=""),"!",IF('Encodage réponses Es'!BE35="","",'Encodage réponses Es'!BE35)))</f>
        <v/>
      </c>
      <c r="AP37" s="145" t="str">
        <f>IF(OR($F37="a",$F37="A"),$F37,IF(AND('Encodage réponses Es'!$BV35="!",'Encodage réponses Es'!BF35=""),"!",IF('Encodage réponses Es'!BF35="","",'Encodage réponses Es'!BF35)))</f>
        <v/>
      </c>
      <c r="AQ37" s="139" t="str">
        <f>IF(OR($F37="a",$F37="A"),$F37,IF(AND('Encodage réponses Es'!$BV35="!",'Encodage réponses Es'!BG35=""),"!",IF('Encodage réponses Es'!BG35="","",'Encodage réponses Es'!BG35)))</f>
        <v/>
      </c>
      <c r="AR37" s="145" t="str">
        <f>IF(OR($F37="a",$F37="A"),$F37,IF(AND('Encodage réponses Es'!$BV35="!",'Encodage réponses Es'!BJ35=""),"!",IF('Encodage réponses Es'!BJ35="","",'Encodage réponses Es'!BJ35)))</f>
        <v/>
      </c>
      <c r="AS37" s="288" t="str">
        <f>IF(OR($F37="a",$F37="A"),$F37,IF(AND('Encodage réponses Es'!$BV35="!",'Encodage réponses Es'!BK35=""),"!",IF('Encodage réponses Es'!BK35="","",'Encodage réponses Es'!BK35)))</f>
        <v/>
      </c>
      <c r="AT37" s="132" t="str">
        <f t="shared" si="14"/>
        <v/>
      </c>
      <c r="AU37" s="103" t="str">
        <f t="shared" si="15"/>
        <v/>
      </c>
      <c r="AV37" s="210" t="str">
        <f>IF(OR(F37="a",F37="A"),F37,IF(AND('Encodage réponses Es'!$BV35="!",'Encodage réponses Es'!Q35=""),"!",IF('Encodage réponses Es'!Q35="","",'Encodage réponses Es'!Q35)))</f>
        <v/>
      </c>
      <c r="AW37" s="207" t="str">
        <f>IF(OR(G37="a",G37="A"),G37,IF(AND('Encodage réponses Es'!$BV35="!",'Encodage réponses Es'!R35=""),"!",IF('Encodage réponses Es'!R35="","",'Encodage réponses Es'!R35)))</f>
        <v/>
      </c>
      <c r="AX37" s="143" t="str">
        <f>IF(OR($F37="a",$F37="A"),$F37,IF(AND('Encodage réponses Es'!$BV35="!",'Encodage réponses Es'!U35=""),"!",IF('Encodage réponses Es'!U35="","",'Encodage réponses Es'!U35)))</f>
        <v/>
      </c>
      <c r="AY37" s="143" t="str">
        <f>IF(OR($F37="a",$F37="A"),$F37,IF(AND('Encodage réponses Es'!$BV35="!",'Encodage réponses Es'!V35=""),"!",IF('Encodage réponses Es'!V35="","",'Encodage réponses Es'!V35)))</f>
        <v/>
      </c>
      <c r="AZ37" s="143" t="str">
        <f>IF(OR($F37="a",$F37="A"),$F37,IF(AND('Encodage réponses Es'!$BV35="!",'Encodage réponses Es'!W35=""),"!",IF('Encodage réponses Es'!W35="","",'Encodage réponses Es'!W35)))</f>
        <v/>
      </c>
      <c r="BA37" s="143" t="str">
        <f>IF(OR($F37="a",$F37="A"),$F37,IF(AND('Encodage réponses Es'!$BV35="!",'Encodage réponses Es'!X35=""),"!",IF('Encodage réponses Es'!X35="","",'Encodage réponses Es'!X35)))</f>
        <v/>
      </c>
      <c r="BB37" s="143" t="str">
        <f>IF(OR($F37="a",$F37="A"),$F37,IF(AND('Encodage réponses Es'!$BV35="!",'Encodage réponses Es'!Y35=""),"!",IF('Encodage réponses Es'!Y35="","",'Encodage réponses Es'!Y35)))</f>
        <v/>
      </c>
      <c r="BC37" s="143" t="str">
        <f>IF(OR($F37="a",$F37="A"),$F37,IF(AND('Encodage réponses Es'!$BV35="!",'Encodage réponses Es'!Z35=""),"!",IF('Encodage réponses Es'!Z35="","",'Encodage réponses Es'!Z35)))</f>
        <v/>
      </c>
      <c r="BD37" s="143" t="str">
        <f>IF(OR($F37="a",$F37="A"),$F37,IF(AND('Encodage réponses Es'!$BV35="!",'Encodage réponses Es'!AB35=""),"!",IF('Encodage réponses Es'!AB35="","",'Encodage réponses Es'!AB35)))</f>
        <v/>
      </c>
      <c r="BE37" s="143" t="str">
        <f>IF(OR($F37="a",$F37="A"),$F37,IF(AND('Encodage réponses Es'!$BV35="!",'Encodage réponses Es'!AC35=""),"!",IF('Encodage réponses Es'!AC35="","",'Encodage réponses Es'!AC35)))</f>
        <v/>
      </c>
      <c r="BF37" s="143" t="str">
        <f>IF(OR($F37="a",$F37="A"),$F37,IF(AND('Encodage réponses Es'!$BV35="!",'Encodage réponses Es'!AD35=""),"!",IF('Encodage réponses Es'!AD35="","",'Encodage réponses Es'!AD35)))</f>
        <v/>
      </c>
      <c r="BG37" s="143" t="str">
        <f>IF(OR($F37="a",$F37="A"),$F37,IF(AND('Encodage réponses Es'!$BV35="!",'Encodage réponses Es'!AE35=""),"!",IF('Encodage réponses Es'!AE35="","",'Encodage réponses Es'!AE35)))</f>
        <v/>
      </c>
      <c r="BH37" s="143" t="str">
        <f>IF(OR($F37="a",$F37="A"),$F37,IF(AND('Encodage réponses Es'!$BV35="!",'Encodage réponses Es'!AF35=""),"!",IF('Encodage réponses Es'!AF35="","",'Encodage réponses Es'!AF35)))</f>
        <v/>
      </c>
      <c r="BI37" s="143" t="str">
        <f>IF(OR($F37="a",$F37="A"),$F37,IF(AND('Encodage réponses Es'!$BV35="!",'Encodage réponses Es'!AG35=""),"!",IF('Encodage réponses Es'!AG35="","",'Encodage réponses Es'!AG35)))</f>
        <v/>
      </c>
      <c r="BJ37" s="143" t="str">
        <f>IF(OR($F37="a",$F37="A"),$F37,IF(AND('Encodage réponses Es'!$BV35="!",'Encodage réponses Es'!AH35=""),"!",IF('Encodage réponses Es'!AH35="","",'Encodage réponses Es'!AH35)))</f>
        <v/>
      </c>
      <c r="BK37" s="143" t="str">
        <f>IF(OR($F37="a",$F37="A"),$F37,IF(AND('Encodage réponses Es'!$BV35="!",'Encodage réponses Es'!AI35=""),"!",IF('Encodage réponses Es'!AI35="","",'Encodage réponses Es'!AI35)))</f>
        <v/>
      </c>
      <c r="BL37" s="143" t="str">
        <f>IF(OR($F37="a",$F37="A"),$F37,IF(AND('Encodage réponses Es'!$BV35="!",'Encodage réponses Es'!AJ35=""),"!",IF('Encodage réponses Es'!AJ35="","",'Encodage réponses Es'!AJ35)))</f>
        <v/>
      </c>
      <c r="BM37" s="143" t="str">
        <f>IF(OR($F37="a",$F37="A"),$F37,IF(AND('Encodage réponses Es'!$BV35="!",'Encodage réponses Es'!AK35=""),"!",IF('Encodage réponses Es'!AK35="","",'Encodage réponses Es'!AK35)))</f>
        <v/>
      </c>
      <c r="BN37" s="143" t="str">
        <f>IF(OR($F37="a",$F37="A"),$F37,IF(AND('Encodage réponses Es'!$BV35="!",'Encodage réponses Es'!AN35=""),"!",IF('Encodage réponses Es'!AN35="","",'Encodage réponses Es'!AN35)))</f>
        <v/>
      </c>
      <c r="BO37" s="143" t="str">
        <f>IF(OR($F37="a",$F37="A"),$F37,IF(AND('Encodage réponses Es'!$BV35="!",'Encodage réponses Es'!AO35=""),"!",IF('Encodage réponses Es'!AO35="","",'Encodage réponses Es'!AO35)))</f>
        <v/>
      </c>
      <c r="BP37" s="339" t="str">
        <f>IF(OR($F37="a",$F37="A"),$F37,IF(AND('Encodage réponses Es'!$BV35="!",'Encodage réponses Es'!AP35=""),"!",IF('Encodage réponses Es'!AP35="","",'Encodage réponses Es'!AP35)))</f>
        <v/>
      </c>
      <c r="BQ37" s="132" t="str">
        <f t="shared" si="16"/>
        <v/>
      </c>
      <c r="BR37" s="103" t="str">
        <f t="shared" si="17"/>
        <v/>
      </c>
      <c r="BS37" s="230" t="str">
        <f>IF(OR($F37="a",$F37="A"),$F37,IF(AND('Encodage réponses Es'!$BV35="!",'Encodage réponses Es'!AT35=""),"!",IF('Encodage réponses Es'!AT35="","",'Encodage réponses Es'!AT35)))</f>
        <v/>
      </c>
      <c r="BT37" s="213" t="str">
        <f>IF(OR($F37="a",$F37="A"),$F37,IF(AND('Encodage réponses Es'!$BV35="!",'Encodage réponses Es'!BB35=""),"!",IF('Encodage réponses Es'!BB35="","",'Encodage réponses Es'!BB35)))</f>
        <v/>
      </c>
      <c r="BU37" s="213" t="str">
        <f>IF(OR($F37="a",$F37="A"),$F37,IF(AND('Encodage réponses Es'!$BV35="!",'Encodage réponses Es'!BH35=""),"!",IF('Encodage réponses Es'!BH35="","",'Encodage réponses Es'!BH35)))</f>
        <v/>
      </c>
      <c r="BV37" s="208" t="str">
        <f>IF(OR($F37="a",$F37="A"),$F37,IF(AND('Encodage réponses Es'!$BV35="!",'Encodage réponses Es'!BI35=""),"!",IF('Encodage réponses Es'!BI35="","",'Encodage réponses Es'!BI35)))</f>
        <v/>
      </c>
      <c r="BW37" s="230" t="str">
        <f>IF(OR($F37="a",$F37="A"),$F37,IF(AND('Encodage réponses Es'!$BV35="!",'Encodage réponses Es'!BO35=""),"!",IF('Encodage réponses Es'!BO35="","",'Encodage réponses Es'!BO35)))</f>
        <v/>
      </c>
      <c r="BX37" s="213" t="str">
        <f>IF(OR($F37="a",$F37="A"),$F37,IF(AND('Encodage réponses Es'!$BV35="!",'Encodage réponses Es'!BP35=""),"!",IF('Encodage réponses Es'!BP35="","",'Encodage réponses Es'!BP35)))</f>
        <v/>
      </c>
      <c r="BY37" s="213" t="str">
        <f>IF(OR($F37="a",$F37="A"),$F37,IF(AND('Encodage réponses Es'!$BV35="!",'Encodage réponses Es'!BT35=""),"!",IF('Encodage réponses Es'!BT35="","",'Encodage réponses Es'!BT35)))</f>
        <v/>
      </c>
      <c r="BZ37" s="232" t="str">
        <f>IF(OR($F37="a",$F37="A"),$F37,IF(AND('Encodage réponses Es'!$BV35="!",'Encodage réponses Es'!BU35=""),"!",IF('Encodage réponses Es'!BU35="","",'Encodage réponses Es'!BU35)))</f>
        <v/>
      </c>
      <c r="CA37" s="132" t="str">
        <f t="shared" si="18"/>
        <v/>
      </c>
      <c r="CB37" s="103" t="str">
        <f t="shared" si="19"/>
        <v/>
      </c>
      <c r="CC37" s="138" t="str">
        <f>IF(OR($F37="a",$F37="A"),$F37,IF(AND('Encodage réponses Es'!$BV35="!",'Encodage réponses Es'!S35=""),"!",IF('Encodage réponses Es'!S35="","",'Encodage réponses Es'!S35)))</f>
        <v/>
      </c>
      <c r="CD37" s="108" t="str">
        <f>IF(OR($F37="a",$F37="A"),$F37,IF(AND('Encodage réponses Es'!$BV35="!",'Encodage réponses Es'!T35=""),"!",IF('Encodage réponses Es'!T35="","",'Encodage réponses Es'!T35)))</f>
        <v/>
      </c>
      <c r="CE37" s="108" t="str">
        <f>IF(OR($F37="a",$F37="A"),$F37,IF(AND('Encodage réponses Es'!$BV35="!",'Encodage réponses Es'!AL35=""),"!",IF('Encodage réponses Es'!AL35="","",'Encodage réponses Es'!AL35)))</f>
        <v/>
      </c>
      <c r="CF37" s="302" t="str">
        <f>IF(OR($F37="a",$F37="A"),$F37,IF(AND('Encodage réponses Es'!$BV35="!",'Encodage réponses Es'!AM35=""),"!",IF('Encodage réponses Es'!AM35="","",'Encodage réponses Es'!AM35)))</f>
        <v/>
      </c>
      <c r="CG37" s="339" t="str">
        <f t="shared" si="20"/>
        <v/>
      </c>
      <c r="CH37" s="103" t="str">
        <f t="shared" si="21"/>
        <v/>
      </c>
      <c r="CI37" s="108" t="str">
        <f>IF(OR($F37="a",$F37="A"),$F37,IF(AND('Encodage réponses Es'!$BV35="!",'Encodage réponses Es'!AQ35=""),"!",IF('Encodage réponses Es'!AQ35="","",'Encodage réponses Es'!AQ35)))</f>
        <v/>
      </c>
      <c r="CJ37" s="108" t="str">
        <f>IF(OR($F37="a",$F37="A"),$F37,IF(AND('Encodage réponses Es'!$BV35="!",'Encodage réponses Es'!AR35=""),"!",IF('Encodage réponses Es'!AR35="","",'Encodage réponses Es'!AR35)))</f>
        <v/>
      </c>
      <c r="CK37" s="108" t="str">
        <f>IF(OR($F37="a",$F37="A"),$F37,IF(AND('Encodage réponses Es'!$BV35="!",'Encodage réponses Es'!AS35=""),"!",IF('Encodage réponses Es'!AS35="","",'Encodage réponses Es'!AS35)))</f>
        <v/>
      </c>
      <c r="CL37" s="108" t="str">
        <f>IF(OR($F37="a",$F37="A"),$F37,IF(AND('Encodage réponses Es'!$BV35="!",'Encodage réponses Es'!BL35=""),"!",IF('Encodage réponses Es'!BL35="","",'Encodage réponses Es'!BL35)))</f>
        <v/>
      </c>
      <c r="CM37" s="108" t="str">
        <f>IF(OR($F37="a",$F37="A"),$F37,IF(AND('Encodage réponses Es'!$BV35="!",'Encodage réponses Es'!BM35=""),"!",IF('Encodage réponses Es'!BM35="","",'Encodage réponses Es'!BM35)))</f>
        <v/>
      </c>
      <c r="CN37" s="138" t="str">
        <f>IF(OR($F37="a",$F37="A"),$F37,IF(AND('Encodage réponses Es'!$BV35="!",'Encodage réponses Es'!BN35=""),"!",IF('Encodage réponses Es'!BN35="","",'Encodage réponses Es'!BN35)))</f>
        <v/>
      </c>
      <c r="CO37" s="108" t="str">
        <f>IF(OR($F37="a",$F37="A"),$F37,IF(AND('Encodage réponses Es'!$BV35="!",'Encodage réponses Es'!BQ35=""),"!",IF('Encodage réponses Es'!BQ35="","",'Encodage réponses Es'!BQ35)))</f>
        <v/>
      </c>
      <c r="CP37" s="108" t="str">
        <f>IF(OR($F37="a",$F37="A"),$F37,IF(AND('Encodage réponses Es'!$BV35="!",'Encodage réponses Es'!BR35=""),"!",IF('Encodage réponses Es'!BR35="","",'Encodage réponses Es'!BR35)))</f>
        <v/>
      </c>
      <c r="CQ37" s="302" t="str">
        <f>IF(OR($F37="a",$F37="A"),$F37,IF(AND('Encodage réponses Es'!$BV35="!",'Encodage réponses Es'!BS35=""),"!",IF('Encodage réponses Es'!BS35="","",'Encodage réponses Es'!BS35)))</f>
        <v/>
      </c>
      <c r="CR37" s="132" t="str">
        <f t="shared" si="22"/>
        <v/>
      </c>
      <c r="CS37" s="103" t="str">
        <f t="shared" si="23"/>
        <v/>
      </c>
    </row>
    <row r="38" spans="1:100" x14ac:dyDescent="0.2">
      <c r="A38" s="556"/>
      <c r="B38" s="557"/>
      <c r="C38" s="18">
        <v>34</v>
      </c>
      <c r="D38" s="399" t="str">
        <f>IF('Encodage réponses Es'!F36=0,"",'Encodage réponses Es'!F36)</f>
        <v/>
      </c>
      <c r="E38" s="402" t="str">
        <f>IF('Encodage réponses Es'!G36="","",'Encodage réponses Es'!G36)</f>
        <v/>
      </c>
      <c r="F38" s="398" t="str">
        <f>IF('Encodage réponses Es'!K36="","",'Encodage réponses Es'!K36)</f>
        <v/>
      </c>
      <c r="G38" s="66"/>
      <c r="H38" s="132" t="str">
        <f t="shared" si="0"/>
        <v/>
      </c>
      <c r="I38" s="103" t="str">
        <f t="shared" si="1"/>
        <v/>
      </c>
      <c r="J38" s="134"/>
      <c r="K38" s="132" t="str">
        <f t="shared" si="2"/>
        <v/>
      </c>
      <c r="L38" s="103" t="str">
        <f t="shared" si="3"/>
        <v/>
      </c>
      <c r="M38" s="134"/>
      <c r="N38" s="132" t="str">
        <f t="shared" si="4"/>
        <v/>
      </c>
      <c r="O38" s="103" t="str">
        <f t="shared" si="5"/>
        <v/>
      </c>
      <c r="P38" s="134"/>
      <c r="Q38" s="132" t="str">
        <f t="shared" si="6"/>
        <v/>
      </c>
      <c r="R38" s="103" t="str">
        <f t="shared" si="7"/>
        <v/>
      </c>
      <c r="S38" s="132" t="str">
        <f t="shared" si="8"/>
        <v/>
      </c>
      <c r="T38" s="103" t="str">
        <f t="shared" si="9"/>
        <v/>
      </c>
      <c r="U38" s="132" t="str">
        <f t="shared" si="10"/>
        <v/>
      </c>
      <c r="V38" s="103" t="str">
        <f t="shared" si="11"/>
        <v/>
      </c>
      <c r="W38" s="135"/>
      <c r="X38" s="141" t="str">
        <f>IF(OR($F38="a",$F38="A"),$F38,IF(AND('Encodage réponses Es'!$BV36="!",'Encodage réponses Es'!L36=""),"!",IF('Encodage réponses Es'!L36="","",'Encodage réponses Es'!L36)))</f>
        <v/>
      </c>
      <c r="Y38" s="139" t="str">
        <f>IF(OR($F38="a",$F38="A"),$F38,IF(AND('Encodage réponses Es'!$BV36="!",'Encodage réponses Es'!M36=""),"!",IF('Encodage réponses Es'!M36="","",'Encodage réponses Es'!M36)))</f>
        <v/>
      </c>
      <c r="Z38" s="143" t="str">
        <f>IF(OR($F38="a",$F38="A"),$F38,IF(AND('Encodage réponses Es'!$BV36="!",'Encodage réponses Es'!N36=""),"!",IF('Encodage réponses Es'!N36="","",'Encodage réponses Es'!N36)))</f>
        <v/>
      </c>
      <c r="AA38" s="139" t="str">
        <f>IF(OR($F38="a",$F38="A"),$F38,IF(AND('Encodage réponses Es'!$BV36="!",'Encodage réponses Es'!O36=""),"!",IF('Encodage réponses Es'!O36="","",'Encodage réponses Es'!O36)))</f>
        <v/>
      </c>
      <c r="AB38" s="143" t="str">
        <f>IF(OR($F38="a",$F38="A"),$F38,IF(AND('Encodage réponses Es'!$BV36="!",'Encodage réponses Es'!P36=""),"!",IF('Encodage réponses Es'!P36="","",'Encodage réponses Es'!P36)))</f>
        <v/>
      </c>
      <c r="AC38" s="288" t="str">
        <f>IF(OR($F38="a",$F38="A"),$F38,IF(AND('Encodage réponses Es'!$BV36="!",'Encodage réponses Es'!AA36=""),"!",IF('Encodage réponses Es'!AA36="","",'Encodage réponses Es'!AA36)))</f>
        <v/>
      </c>
      <c r="AD38" s="132" t="str">
        <f t="shared" si="12"/>
        <v/>
      </c>
      <c r="AE38" s="103" t="str">
        <f t="shared" si="13"/>
        <v/>
      </c>
      <c r="AF38" s="141" t="str">
        <f>IF(OR($F38="a",$F38="A"),$F38,IF(AND('Encodage réponses Es'!$BV36="!",'Encodage réponses Es'!AU36=""),"!",IF('Encodage réponses Es'!AU36="","",'Encodage réponses Es'!AU36)))</f>
        <v/>
      </c>
      <c r="AG38" s="139" t="str">
        <f>IF(OR($F38="a",$F38="A"),$F38,IF(AND('Encodage réponses Es'!$BV36="!",'Encodage réponses Es'!AV36=""),"!",IF('Encodage réponses Es'!AV36="","",'Encodage réponses Es'!AV36)))</f>
        <v/>
      </c>
      <c r="AH38" s="143" t="str">
        <f>IF(OR($F38="a",$F38="A"),$F38,IF(AND('Encodage réponses Es'!$BV36="!",'Encodage réponses Es'!AW36=""),"!",IF('Encodage réponses Es'!AW36="","",'Encodage réponses Es'!AW36)))</f>
        <v/>
      </c>
      <c r="AI38" s="139" t="str">
        <f>IF(OR($F38="a",$F38="A"),$F38,IF(AND('Encodage réponses Es'!$BV36="!",'Encodage réponses Es'!AX36=""),"!",IF('Encodage réponses Es'!AX36="","",'Encodage réponses Es'!AX36)))</f>
        <v/>
      </c>
      <c r="AJ38" s="143" t="str">
        <f>IF(OR($F38="a",$F38="A"),$F38,IF(AND('Encodage réponses Es'!$BV36="!",'Encodage réponses Es'!AY36=""),"!",IF('Encodage réponses Es'!AY36="","",'Encodage réponses Es'!AY36)))</f>
        <v/>
      </c>
      <c r="AK38" s="139" t="str">
        <f>IF(OR($F38="a",$F38="A"),$F38,IF(AND('Encodage réponses Es'!$BV36="!",'Encodage réponses Es'!AZ36=""),"!",IF('Encodage réponses Es'!AZ36="","",'Encodage réponses Es'!AZ36)))</f>
        <v/>
      </c>
      <c r="AL38" s="143" t="str">
        <f>IF(OR($F38="a",$F38="A"),$F38,IF(AND('Encodage réponses Es'!$BV36="!",'Encodage réponses Es'!BA36=""),"!",IF('Encodage réponses Es'!BA36="","",'Encodage réponses Es'!BA36)))</f>
        <v/>
      </c>
      <c r="AM38" s="139" t="str">
        <f>IF(OR($F38="a",$F38="A"),$F38,IF(AND('Encodage réponses Es'!$BV36="!",'Encodage réponses Es'!BC36=""),"!",IF('Encodage réponses Es'!BC36="","",'Encodage réponses Es'!BC36)))</f>
        <v/>
      </c>
      <c r="AN38" s="143" t="str">
        <f>IF(OR($F38="a",$F38="A"),$F38,IF(AND('Encodage réponses Es'!$BV36="!",'Encodage réponses Es'!BD36=""),"!",IF('Encodage réponses Es'!BD36="","",'Encodage réponses Es'!BD36)))</f>
        <v/>
      </c>
      <c r="AO38" s="139" t="str">
        <f>IF(OR($F38="a",$F38="A"),$F38,IF(AND('Encodage réponses Es'!$BV36="!",'Encodage réponses Es'!BE36=""),"!",IF('Encodage réponses Es'!BE36="","",'Encodage réponses Es'!BE36)))</f>
        <v/>
      </c>
      <c r="AP38" s="143" t="str">
        <f>IF(OR($F38="a",$F38="A"),$F38,IF(AND('Encodage réponses Es'!$BV36="!",'Encodage réponses Es'!BF36=""),"!",IF('Encodage réponses Es'!BF36="","",'Encodage réponses Es'!BF36)))</f>
        <v/>
      </c>
      <c r="AQ38" s="139" t="str">
        <f>IF(OR($F38="a",$F38="A"),$F38,IF(AND('Encodage réponses Es'!$BV36="!",'Encodage réponses Es'!BG36=""),"!",IF('Encodage réponses Es'!BG36="","",'Encodage réponses Es'!BG36)))</f>
        <v/>
      </c>
      <c r="AR38" s="143" t="str">
        <f>IF(OR($F38="a",$F38="A"),$F38,IF(AND('Encodage réponses Es'!$BV36="!",'Encodage réponses Es'!BJ36=""),"!",IF('Encodage réponses Es'!BJ36="","",'Encodage réponses Es'!BJ36)))</f>
        <v/>
      </c>
      <c r="AS38" s="288" t="str">
        <f>IF(OR($F38="a",$F38="A"),$F38,IF(AND('Encodage réponses Es'!$BV36="!",'Encodage réponses Es'!BK36=""),"!",IF('Encodage réponses Es'!BK36="","",'Encodage réponses Es'!BK36)))</f>
        <v/>
      </c>
      <c r="AT38" s="132" t="str">
        <f t="shared" si="14"/>
        <v/>
      </c>
      <c r="AU38" s="103" t="str">
        <f t="shared" si="15"/>
        <v/>
      </c>
      <c r="AV38" s="210" t="str">
        <f>IF(OR(F38="a",F38="A"),F38,IF(AND('Encodage réponses Es'!$BV36="!",'Encodage réponses Es'!Q36=""),"!",IF('Encodage réponses Es'!Q36="","",'Encodage réponses Es'!Q36)))</f>
        <v/>
      </c>
      <c r="AW38" s="207" t="str">
        <f>IF(OR(G38="a",G38="A"),G38,IF(AND('Encodage réponses Es'!$BV36="!",'Encodage réponses Es'!R36=""),"!",IF('Encodage réponses Es'!R36="","",'Encodage réponses Es'!R36)))</f>
        <v/>
      </c>
      <c r="AX38" s="143" t="str">
        <f>IF(OR($F38="a",$F38="A"),$F38,IF(AND('Encodage réponses Es'!$BV36="!",'Encodage réponses Es'!U36=""),"!",IF('Encodage réponses Es'!U36="","",'Encodage réponses Es'!U36)))</f>
        <v/>
      </c>
      <c r="AY38" s="143" t="str">
        <f>IF(OR($F38="a",$F38="A"),$F38,IF(AND('Encodage réponses Es'!$BV36="!",'Encodage réponses Es'!V36=""),"!",IF('Encodage réponses Es'!V36="","",'Encodage réponses Es'!V36)))</f>
        <v/>
      </c>
      <c r="AZ38" s="143" t="str">
        <f>IF(OR($F38="a",$F38="A"),$F38,IF(AND('Encodage réponses Es'!$BV36="!",'Encodage réponses Es'!W36=""),"!",IF('Encodage réponses Es'!W36="","",'Encodage réponses Es'!W36)))</f>
        <v/>
      </c>
      <c r="BA38" s="143" t="str">
        <f>IF(OR($F38="a",$F38="A"),$F38,IF(AND('Encodage réponses Es'!$BV36="!",'Encodage réponses Es'!X36=""),"!",IF('Encodage réponses Es'!X36="","",'Encodage réponses Es'!X36)))</f>
        <v/>
      </c>
      <c r="BB38" s="143" t="str">
        <f>IF(OR($F38="a",$F38="A"),$F38,IF(AND('Encodage réponses Es'!$BV36="!",'Encodage réponses Es'!Y36=""),"!",IF('Encodage réponses Es'!Y36="","",'Encodage réponses Es'!Y36)))</f>
        <v/>
      </c>
      <c r="BC38" s="143" t="str">
        <f>IF(OR($F38="a",$F38="A"),$F38,IF(AND('Encodage réponses Es'!$BV36="!",'Encodage réponses Es'!Z36=""),"!",IF('Encodage réponses Es'!Z36="","",'Encodage réponses Es'!Z36)))</f>
        <v/>
      </c>
      <c r="BD38" s="143" t="str">
        <f>IF(OR($F38="a",$F38="A"),$F38,IF(AND('Encodage réponses Es'!$BV36="!",'Encodage réponses Es'!AB36=""),"!",IF('Encodage réponses Es'!AB36="","",'Encodage réponses Es'!AB36)))</f>
        <v/>
      </c>
      <c r="BE38" s="143" t="str">
        <f>IF(OR($F38="a",$F38="A"),$F38,IF(AND('Encodage réponses Es'!$BV36="!",'Encodage réponses Es'!AC36=""),"!",IF('Encodage réponses Es'!AC36="","",'Encodage réponses Es'!AC36)))</f>
        <v/>
      </c>
      <c r="BF38" s="143" t="str">
        <f>IF(OR($F38="a",$F38="A"),$F38,IF(AND('Encodage réponses Es'!$BV36="!",'Encodage réponses Es'!AD36=""),"!",IF('Encodage réponses Es'!AD36="","",'Encodage réponses Es'!AD36)))</f>
        <v/>
      </c>
      <c r="BG38" s="143" t="str">
        <f>IF(OR($F38="a",$F38="A"),$F38,IF(AND('Encodage réponses Es'!$BV36="!",'Encodage réponses Es'!AE36=""),"!",IF('Encodage réponses Es'!AE36="","",'Encodage réponses Es'!AE36)))</f>
        <v/>
      </c>
      <c r="BH38" s="143" t="str">
        <f>IF(OR($F38="a",$F38="A"),$F38,IF(AND('Encodage réponses Es'!$BV36="!",'Encodage réponses Es'!AF36=""),"!",IF('Encodage réponses Es'!AF36="","",'Encodage réponses Es'!AF36)))</f>
        <v/>
      </c>
      <c r="BI38" s="143" t="str">
        <f>IF(OR($F38="a",$F38="A"),$F38,IF(AND('Encodage réponses Es'!$BV36="!",'Encodage réponses Es'!AG36=""),"!",IF('Encodage réponses Es'!AG36="","",'Encodage réponses Es'!AG36)))</f>
        <v/>
      </c>
      <c r="BJ38" s="143" t="str">
        <f>IF(OR($F38="a",$F38="A"),$F38,IF(AND('Encodage réponses Es'!$BV36="!",'Encodage réponses Es'!AH36=""),"!",IF('Encodage réponses Es'!AH36="","",'Encodage réponses Es'!AH36)))</f>
        <v/>
      </c>
      <c r="BK38" s="143" t="str">
        <f>IF(OR($F38="a",$F38="A"),$F38,IF(AND('Encodage réponses Es'!$BV36="!",'Encodage réponses Es'!AI36=""),"!",IF('Encodage réponses Es'!AI36="","",'Encodage réponses Es'!AI36)))</f>
        <v/>
      </c>
      <c r="BL38" s="143" t="str">
        <f>IF(OR($F38="a",$F38="A"),$F38,IF(AND('Encodage réponses Es'!$BV36="!",'Encodage réponses Es'!AJ36=""),"!",IF('Encodage réponses Es'!AJ36="","",'Encodage réponses Es'!AJ36)))</f>
        <v/>
      </c>
      <c r="BM38" s="143" t="str">
        <f>IF(OR($F38="a",$F38="A"),$F38,IF(AND('Encodage réponses Es'!$BV36="!",'Encodage réponses Es'!AK36=""),"!",IF('Encodage réponses Es'!AK36="","",'Encodage réponses Es'!AK36)))</f>
        <v/>
      </c>
      <c r="BN38" s="143" t="str">
        <f>IF(OR($F38="a",$F38="A"),$F38,IF(AND('Encodage réponses Es'!$BV36="!",'Encodage réponses Es'!AN36=""),"!",IF('Encodage réponses Es'!AN36="","",'Encodage réponses Es'!AN36)))</f>
        <v/>
      </c>
      <c r="BO38" s="143" t="str">
        <f>IF(OR($F38="a",$F38="A"),$F38,IF(AND('Encodage réponses Es'!$BV36="!",'Encodage réponses Es'!AO36=""),"!",IF('Encodage réponses Es'!AO36="","",'Encodage réponses Es'!AO36)))</f>
        <v/>
      </c>
      <c r="BP38" s="339" t="str">
        <f>IF(OR($F38="a",$F38="A"),$F38,IF(AND('Encodage réponses Es'!$BV36="!",'Encodage réponses Es'!AP36=""),"!",IF('Encodage réponses Es'!AP36="","",'Encodage réponses Es'!AP36)))</f>
        <v/>
      </c>
      <c r="BQ38" s="132" t="str">
        <f t="shared" si="16"/>
        <v/>
      </c>
      <c r="BR38" s="103" t="str">
        <f t="shared" si="17"/>
        <v/>
      </c>
      <c r="BS38" s="207" t="str">
        <f>IF(OR($F38="a",$F38="A"),$F38,IF(AND('Encodage réponses Es'!$BV36="!",'Encodage réponses Es'!AT36=""),"!",IF('Encodage réponses Es'!AT36="","",'Encodage réponses Es'!AT36)))</f>
        <v/>
      </c>
      <c r="BT38" s="208" t="str">
        <f>IF(OR($F38="a",$F38="A"),$F38,IF(AND('Encodage réponses Es'!$BV36="!",'Encodage réponses Es'!BB36=""),"!",IF('Encodage réponses Es'!BB36="","",'Encodage réponses Es'!BB36)))</f>
        <v/>
      </c>
      <c r="BU38" s="208" t="str">
        <f>IF(OR($F38="a",$F38="A"),$F38,IF(AND('Encodage réponses Es'!$BV36="!",'Encodage réponses Es'!BH36=""),"!",IF('Encodage réponses Es'!BH36="","",'Encodage réponses Es'!BH36)))</f>
        <v/>
      </c>
      <c r="BV38" s="208" t="str">
        <f>IF(OR($F38="a",$F38="A"),$F38,IF(AND('Encodage réponses Es'!$BV36="!",'Encodage réponses Es'!BI36=""),"!",IF('Encodage réponses Es'!BI36="","",'Encodage réponses Es'!BI36)))</f>
        <v/>
      </c>
      <c r="BW38" s="207" t="str">
        <f>IF(OR($F38="a",$F38="A"),$F38,IF(AND('Encodage réponses Es'!$BV36="!",'Encodage réponses Es'!BO36=""),"!",IF('Encodage réponses Es'!BO36="","",'Encodage réponses Es'!BO36)))</f>
        <v/>
      </c>
      <c r="BX38" s="208" t="str">
        <f>IF(OR($F38="a",$F38="A"),$F38,IF(AND('Encodage réponses Es'!$BV36="!",'Encodage réponses Es'!BP36=""),"!",IF('Encodage réponses Es'!BP36="","",'Encodage réponses Es'!BP36)))</f>
        <v/>
      </c>
      <c r="BY38" s="208" t="str">
        <f>IF(OR($F38="a",$F38="A"),$F38,IF(AND('Encodage réponses Es'!$BV36="!",'Encodage réponses Es'!BT36=""),"!",IF('Encodage réponses Es'!BT36="","",'Encodage réponses Es'!BT36)))</f>
        <v/>
      </c>
      <c r="BZ38" s="212" t="str">
        <f>IF(OR($F38="a",$F38="A"),$F38,IF(AND('Encodage réponses Es'!$BV36="!",'Encodage réponses Es'!BU36=""),"!",IF('Encodage réponses Es'!BU36="","",'Encodage réponses Es'!BU36)))</f>
        <v/>
      </c>
      <c r="CA38" s="132" t="str">
        <f t="shared" si="18"/>
        <v/>
      </c>
      <c r="CB38" s="103" t="str">
        <f t="shared" si="19"/>
        <v/>
      </c>
      <c r="CC38" s="138" t="str">
        <f>IF(OR($F38="a",$F38="A"),$F38,IF(AND('Encodage réponses Es'!$BV36="!",'Encodage réponses Es'!S36=""),"!",IF('Encodage réponses Es'!S36="","",'Encodage réponses Es'!S36)))</f>
        <v/>
      </c>
      <c r="CD38" s="108" t="str">
        <f>IF(OR($F38="a",$F38="A"),$F38,IF(AND('Encodage réponses Es'!$BV36="!",'Encodage réponses Es'!T36=""),"!",IF('Encodage réponses Es'!T36="","",'Encodage réponses Es'!T36)))</f>
        <v/>
      </c>
      <c r="CE38" s="108" t="str">
        <f>IF(OR($F38="a",$F38="A"),$F38,IF(AND('Encodage réponses Es'!$BV36="!",'Encodage réponses Es'!AL36=""),"!",IF('Encodage réponses Es'!AL36="","",'Encodage réponses Es'!AL36)))</f>
        <v/>
      </c>
      <c r="CF38" s="302" t="str">
        <f>IF(OR($F38="a",$F38="A"),$F38,IF(AND('Encodage réponses Es'!$BV36="!",'Encodage réponses Es'!AM36=""),"!",IF('Encodage réponses Es'!AM36="","",'Encodage réponses Es'!AM36)))</f>
        <v/>
      </c>
      <c r="CG38" s="339" t="str">
        <f t="shared" si="20"/>
        <v/>
      </c>
      <c r="CH38" s="103" t="str">
        <f t="shared" si="21"/>
        <v/>
      </c>
      <c r="CI38" s="108" t="str">
        <f>IF(OR($F38="a",$F38="A"),$F38,IF(AND('Encodage réponses Es'!$BV36="!",'Encodage réponses Es'!AQ36=""),"!",IF('Encodage réponses Es'!AQ36="","",'Encodage réponses Es'!AQ36)))</f>
        <v/>
      </c>
      <c r="CJ38" s="108" t="str">
        <f>IF(OR($F38="a",$F38="A"),$F38,IF(AND('Encodage réponses Es'!$BV36="!",'Encodage réponses Es'!AR36=""),"!",IF('Encodage réponses Es'!AR36="","",'Encodage réponses Es'!AR36)))</f>
        <v/>
      </c>
      <c r="CK38" s="108" t="str">
        <f>IF(OR($F38="a",$F38="A"),$F38,IF(AND('Encodage réponses Es'!$BV36="!",'Encodage réponses Es'!AS36=""),"!",IF('Encodage réponses Es'!AS36="","",'Encodage réponses Es'!AS36)))</f>
        <v/>
      </c>
      <c r="CL38" s="108" t="str">
        <f>IF(OR($F38="a",$F38="A"),$F38,IF(AND('Encodage réponses Es'!$BV36="!",'Encodage réponses Es'!BL36=""),"!",IF('Encodage réponses Es'!BL36="","",'Encodage réponses Es'!BL36)))</f>
        <v/>
      </c>
      <c r="CM38" s="108" t="str">
        <f>IF(OR($F38="a",$F38="A"),$F38,IF(AND('Encodage réponses Es'!$BV36="!",'Encodage réponses Es'!BM36=""),"!",IF('Encodage réponses Es'!BM36="","",'Encodage réponses Es'!BM36)))</f>
        <v/>
      </c>
      <c r="CN38" s="138" t="str">
        <f>IF(OR($F38="a",$F38="A"),$F38,IF(AND('Encodage réponses Es'!$BV36="!",'Encodage réponses Es'!BN36=""),"!",IF('Encodage réponses Es'!BN36="","",'Encodage réponses Es'!BN36)))</f>
        <v/>
      </c>
      <c r="CO38" s="108" t="str">
        <f>IF(OR($F38="a",$F38="A"),$F38,IF(AND('Encodage réponses Es'!$BV36="!",'Encodage réponses Es'!BQ36=""),"!",IF('Encodage réponses Es'!BQ36="","",'Encodage réponses Es'!BQ36)))</f>
        <v/>
      </c>
      <c r="CP38" s="108" t="str">
        <f>IF(OR($F38="a",$F38="A"),$F38,IF(AND('Encodage réponses Es'!$BV36="!",'Encodage réponses Es'!BR36=""),"!",IF('Encodage réponses Es'!BR36="","",'Encodage réponses Es'!BR36)))</f>
        <v/>
      </c>
      <c r="CQ38" s="302" t="str">
        <f>IF(OR($F38="a",$F38="A"),$F38,IF(AND('Encodage réponses Es'!$BV36="!",'Encodage réponses Es'!BS36=""),"!",IF('Encodage réponses Es'!BS36="","",'Encodage réponses Es'!BS36)))</f>
        <v/>
      </c>
      <c r="CR38" s="132" t="str">
        <f t="shared" si="22"/>
        <v/>
      </c>
      <c r="CS38" s="103" t="str">
        <f t="shared" si="23"/>
        <v/>
      </c>
    </row>
    <row r="39" spans="1:100" ht="12.75" customHeight="1" thickBot="1" x14ac:dyDescent="0.25">
      <c r="A39" s="558"/>
      <c r="B39" s="559"/>
      <c r="C39" s="19">
        <v>35</v>
      </c>
      <c r="D39" s="403" t="str">
        <f>IF('Encodage réponses Es'!F37=0,"",'Encodage réponses Es'!F37)</f>
        <v/>
      </c>
      <c r="E39" s="404" t="str">
        <f>IF('Encodage réponses Es'!G37="","",'Encodage réponses Es'!G37)</f>
        <v/>
      </c>
      <c r="F39" s="405" t="str">
        <f>IF('Encodage réponses Es'!K37="","",'Encodage réponses Es'!K37)</f>
        <v/>
      </c>
      <c r="G39" s="66"/>
      <c r="H39" s="110" t="str">
        <f t="shared" si="0"/>
        <v/>
      </c>
      <c r="I39" s="104" t="str">
        <f t="shared" si="1"/>
        <v/>
      </c>
      <c r="J39" s="134"/>
      <c r="K39" s="133" t="str">
        <f t="shared" si="2"/>
        <v/>
      </c>
      <c r="L39" s="104" t="str">
        <f t="shared" si="3"/>
        <v/>
      </c>
      <c r="M39" s="134"/>
      <c r="N39" s="110" t="str">
        <f t="shared" si="4"/>
        <v/>
      </c>
      <c r="O39" s="104" t="str">
        <f t="shared" si="5"/>
        <v/>
      </c>
      <c r="P39" s="134"/>
      <c r="Q39" s="133" t="str">
        <f t="shared" si="6"/>
        <v/>
      </c>
      <c r="R39" s="104" t="str">
        <f t="shared" si="7"/>
        <v/>
      </c>
      <c r="S39" s="133" t="str">
        <f t="shared" si="8"/>
        <v/>
      </c>
      <c r="T39" s="104" t="str">
        <f t="shared" si="9"/>
        <v/>
      </c>
      <c r="U39" s="133" t="str">
        <f t="shared" si="10"/>
        <v/>
      </c>
      <c r="V39" s="104" t="str">
        <f t="shared" si="11"/>
        <v/>
      </c>
      <c r="W39" s="135"/>
      <c r="X39" s="142" t="str">
        <f>IF(OR($F39="a",$F39="A"),$F39,IF(AND('Encodage réponses Es'!$BV37="!",'Encodage réponses Es'!L37=""),"!",IF('Encodage réponses Es'!L37="","",'Encodage réponses Es'!L37)))</f>
        <v/>
      </c>
      <c r="Y39" s="280" t="str">
        <f>IF(OR($F39="a",$F39="A"),$F39,IF(AND('Encodage réponses Es'!$BV37="!",'Encodage réponses Es'!M37=""),"!",IF('Encodage réponses Es'!M37="","",'Encodage réponses Es'!M37)))</f>
        <v/>
      </c>
      <c r="Z39" s="144" t="str">
        <f>IF(OR($F39="a",$F39="A"),$F39,IF(AND('Encodage réponses Es'!$BV37="!",'Encodage réponses Es'!N37=""),"!",IF('Encodage réponses Es'!N37="","",'Encodage réponses Es'!N37)))</f>
        <v/>
      </c>
      <c r="AA39" s="280" t="str">
        <f>IF(OR($F39="a",$F39="A"),$F39,IF(AND('Encodage réponses Es'!$BV37="!",'Encodage réponses Es'!O37=""),"!",IF('Encodage réponses Es'!O37="","",'Encodage réponses Es'!O37)))</f>
        <v/>
      </c>
      <c r="AB39" s="144" t="str">
        <f>IF(OR($F39="a",$F39="A"),$F39,IF(AND('Encodage réponses Es'!$BV37="!",'Encodage réponses Es'!P37=""),"!",IF('Encodage réponses Es'!P37="","",'Encodage réponses Es'!P37)))</f>
        <v/>
      </c>
      <c r="AC39" s="290" t="str">
        <f>IF(OR($F39="a",$F39="A"),$F39,IF(AND('Encodage réponses Es'!$BV37="!",'Encodage réponses Es'!AA37=""),"!",IF('Encodage réponses Es'!AA37="","",'Encodage réponses Es'!AA37)))</f>
        <v/>
      </c>
      <c r="AD39" s="133" t="str">
        <f t="shared" si="12"/>
        <v/>
      </c>
      <c r="AE39" s="104" t="str">
        <f t="shared" si="13"/>
        <v/>
      </c>
      <c r="AF39" s="142" t="str">
        <f>IF(OR($F39="a",$F39="A"),$F39,IF(AND('Encodage réponses Es'!$BV37="!",'Encodage réponses Es'!AU37=""),"!",IF('Encodage réponses Es'!AU37="","",'Encodage réponses Es'!AU37)))</f>
        <v/>
      </c>
      <c r="AG39" s="280" t="str">
        <f>IF(OR($F39="a",$F39="A"),$F39,IF(AND('Encodage réponses Es'!$BV37="!",'Encodage réponses Es'!AV37=""),"!",IF('Encodage réponses Es'!AV37="","",'Encodage réponses Es'!AV37)))</f>
        <v/>
      </c>
      <c r="AH39" s="144" t="str">
        <f>IF(OR($F39="a",$F39="A"),$F39,IF(AND('Encodage réponses Es'!$BV37="!",'Encodage réponses Es'!AW37=""),"!",IF('Encodage réponses Es'!AW37="","",'Encodage réponses Es'!AW37)))</f>
        <v/>
      </c>
      <c r="AI39" s="280" t="str">
        <f>IF(OR($F39="a",$F39="A"),$F39,IF(AND('Encodage réponses Es'!$BV37="!",'Encodage réponses Es'!AX37=""),"!",IF('Encodage réponses Es'!AX37="","",'Encodage réponses Es'!AX37)))</f>
        <v/>
      </c>
      <c r="AJ39" s="144" t="str">
        <f>IF(OR($F39="a",$F39="A"),$F39,IF(AND('Encodage réponses Es'!$BV37="!",'Encodage réponses Es'!AY37=""),"!",IF('Encodage réponses Es'!AY37="","",'Encodage réponses Es'!AY37)))</f>
        <v/>
      </c>
      <c r="AK39" s="292" t="str">
        <f>IF(OR($F39="a",$F39="A"),$F39,IF(AND('Encodage réponses Es'!$BV37="!",'Encodage réponses Es'!AZ37=""),"!",IF('Encodage réponses Es'!AZ37="","",'Encodage réponses Es'!AZ37)))</f>
        <v/>
      </c>
      <c r="AL39" s="280" t="str">
        <f>IF(OR($F39="a",$F39="A"),$F39,IF(AND('Encodage réponses Es'!$BV37="!",'Encodage réponses Es'!BA37=""),"!",IF('Encodage réponses Es'!BA37="","",'Encodage réponses Es'!BA37)))</f>
        <v/>
      </c>
      <c r="AM39" s="292" t="str">
        <f>IF(OR($F39="a",$F39="A"),$F39,IF(AND('Encodage réponses Es'!$BV37="!",'Encodage réponses Es'!BC37=""),"!",IF('Encodage réponses Es'!BC37="","",'Encodage réponses Es'!BC37)))</f>
        <v/>
      </c>
      <c r="AN39" s="280" t="str">
        <f>IF(OR($F39="a",$F39="A"),$F39,IF(AND('Encodage réponses Es'!$BV37="!",'Encodage réponses Es'!BD37=""),"!",IF('Encodage réponses Es'!BD37="","",'Encodage réponses Es'!BD37)))</f>
        <v/>
      </c>
      <c r="AO39" s="292" t="str">
        <f>IF(OR($F39="a",$F39="A"),$F39,IF(AND('Encodage réponses Es'!$BV37="!",'Encodage réponses Es'!BE37=""),"!",IF('Encodage réponses Es'!BE37="","",'Encodage réponses Es'!BE37)))</f>
        <v/>
      </c>
      <c r="AP39" s="280" t="str">
        <f>IF(OR($F39="a",$F39="A"),$F39,IF(AND('Encodage réponses Es'!$BV37="!",'Encodage réponses Es'!BF37=""),"!",IF('Encodage réponses Es'!BF37="","",'Encodage réponses Es'!BF37)))</f>
        <v/>
      </c>
      <c r="AQ39" s="292" t="str">
        <f>IF(OR($F39="a",$F39="A"),$F39,IF(AND('Encodage réponses Es'!$BV37="!",'Encodage réponses Es'!BG37=""),"!",IF('Encodage réponses Es'!BG37="","",'Encodage réponses Es'!BG37)))</f>
        <v/>
      </c>
      <c r="AR39" s="280" t="str">
        <f>IF(OR($F39="a",$F39="A"),$F39,IF(AND('Encodage réponses Es'!$BV37="!",'Encodage réponses Es'!BJ37=""),"!",IF('Encodage réponses Es'!BJ37="","",'Encodage réponses Es'!BJ37)))</f>
        <v/>
      </c>
      <c r="AS39" s="290" t="str">
        <f>IF(OR($F39="a",$F39="A"),$F39,IF(AND('Encodage réponses Es'!$BV37="!",'Encodage réponses Es'!BK37=""),"!",IF('Encodage réponses Es'!BK37="","",'Encodage réponses Es'!BK37)))</f>
        <v/>
      </c>
      <c r="AT39" s="110" t="str">
        <f t="shared" si="14"/>
        <v/>
      </c>
      <c r="AU39" s="104" t="str">
        <f t="shared" si="15"/>
        <v/>
      </c>
      <c r="AV39" s="211" t="str">
        <f>IF(OR(F39="a",F39="A"),F39,IF(AND('Encodage réponses Es'!$BV37="!",'Encodage réponses Es'!Q37=""),"!",IF('Encodage réponses Es'!Q37="","",'Encodage réponses Es'!Q37)))</f>
        <v/>
      </c>
      <c r="AW39" s="353" t="str">
        <f>IF(OR(G39="a",G39="A"),G39,IF(AND('Encodage réponses Es'!$BV37="!",'Encodage réponses Es'!R37=""),"!",IF('Encodage réponses Es'!R37="","",'Encodage réponses Es'!R37)))</f>
        <v/>
      </c>
      <c r="AX39" s="144" t="str">
        <f>IF(OR($F39="a",$F39="A"),$F39,IF(AND('Encodage réponses Es'!$BV37="!",'Encodage réponses Es'!U37=""),"!",IF('Encodage réponses Es'!U37="","",'Encodage réponses Es'!U37)))</f>
        <v/>
      </c>
      <c r="AY39" s="144" t="str">
        <f>IF(OR($F39="a",$F39="A"),$F39,IF(AND('Encodage réponses Es'!$BV37="!",'Encodage réponses Es'!V37=""),"!",IF('Encodage réponses Es'!V37="","",'Encodage réponses Es'!V37)))</f>
        <v/>
      </c>
      <c r="AZ39" s="144" t="str">
        <f>IF(OR($F39="a",$F39="A"),$F39,IF(AND('Encodage réponses Es'!$BV37="!",'Encodage réponses Es'!W37=""),"!",IF('Encodage réponses Es'!W37="","",'Encodage réponses Es'!W37)))</f>
        <v/>
      </c>
      <c r="BA39" s="144" t="str">
        <f>IF(OR($F39="a",$F39="A"),$F39,IF(AND('Encodage réponses Es'!$BV37="!",'Encodage réponses Es'!X37=""),"!",IF('Encodage réponses Es'!X37="","",'Encodage réponses Es'!X37)))</f>
        <v/>
      </c>
      <c r="BB39" s="144" t="str">
        <f>IF(OR($F39="a",$F39="A"),$F39,IF(AND('Encodage réponses Es'!$BV37="!",'Encodage réponses Es'!Y37=""),"!",IF('Encodage réponses Es'!Y37="","",'Encodage réponses Es'!Y37)))</f>
        <v/>
      </c>
      <c r="BC39" s="144" t="str">
        <f>IF(OR($F39="a",$F39="A"),$F39,IF(AND('Encodage réponses Es'!$BV37="!",'Encodage réponses Es'!Z37=""),"!",IF('Encodage réponses Es'!Z37="","",'Encodage réponses Es'!Z37)))</f>
        <v/>
      </c>
      <c r="BD39" s="144" t="str">
        <f>IF(OR($F39="a",$F39="A"),$F39,IF(AND('Encodage réponses Es'!$BV37="!",'Encodage réponses Es'!AB37=""),"!",IF('Encodage réponses Es'!AB37="","",'Encodage réponses Es'!AB37)))</f>
        <v/>
      </c>
      <c r="BE39" s="144" t="str">
        <f>IF(OR($F39="a",$F39="A"),$F39,IF(AND('Encodage réponses Es'!$BV37="!",'Encodage réponses Es'!AC37=""),"!",IF('Encodage réponses Es'!AC37="","",'Encodage réponses Es'!AC37)))</f>
        <v/>
      </c>
      <c r="BF39" s="144" t="str">
        <f>IF(OR($F39="a",$F39="A"),$F39,IF(AND('Encodage réponses Es'!$BV37="!",'Encodage réponses Es'!AD37=""),"!",IF('Encodage réponses Es'!AD37="","",'Encodage réponses Es'!AD37)))</f>
        <v/>
      </c>
      <c r="BG39" s="144" t="str">
        <f>IF(OR($F39="a",$F39="A"),$F39,IF(AND('Encodage réponses Es'!$BV37="!",'Encodage réponses Es'!AE37=""),"!",IF('Encodage réponses Es'!AE37="","",'Encodage réponses Es'!AE37)))</f>
        <v/>
      </c>
      <c r="BH39" s="144" t="str">
        <f>IF(OR($F39="a",$F39="A"),$F39,IF(AND('Encodage réponses Es'!$BV37="!",'Encodage réponses Es'!AF37=""),"!",IF('Encodage réponses Es'!AF37="","",'Encodage réponses Es'!AF37)))</f>
        <v/>
      </c>
      <c r="BI39" s="144" t="str">
        <f>IF(OR($F39="a",$F39="A"),$F39,IF(AND('Encodage réponses Es'!$BV37="!",'Encodage réponses Es'!AG37=""),"!",IF('Encodage réponses Es'!AG37="","",'Encodage réponses Es'!AG37)))</f>
        <v/>
      </c>
      <c r="BJ39" s="144" t="str">
        <f>IF(OR($F39="a",$F39="A"),$F39,IF(AND('Encodage réponses Es'!$BV37="!",'Encodage réponses Es'!AH37=""),"!",IF('Encodage réponses Es'!AH37="","",'Encodage réponses Es'!AH37)))</f>
        <v/>
      </c>
      <c r="BK39" s="144" t="str">
        <f>IF(OR($F39="a",$F39="A"),$F39,IF(AND('Encodage réponses Es'!$BV37="!",'Encodage réponses Es'!AI37=""),"!",IF('Encodage réponses Es'!AI37="","",'Encodage réponses Es'!AI37)))</f>
        <v/>
      </c>
      <c r="BL39" s="144" t="str">
        <f>IF(OR($F39="a",$F39="A"),$F39,IF(AND('Encodage réponses Es'!$BV37="!",'Encodage réponses Es'!AJ37=""),"!",IF('Encodage réponses Es'!AJ37="","",'Encodage réponses Es'!AJ37)))</f>
        <v/>
      </c>
      <c r="BM39" s="144" t="str">
        <f>IF(OR($F39="a",$F39="A"),$F39,IF(AND('Encodage réponses Es'!$BV37="!",'Encodage réponses Es'!AK37=""),"!",IF('Encodage réponses Es'!AK37="","",'Encodage réponses Es'!AK37)))</f>
        <v/>
      </c>
      <c r="BN39" s="144" t="str">
        <f>IF(OR($F39="a",$F39="A"),$F39,IF(AND('Encodage réponses Es'!$BV37="!",'Encodage réponses Es'!AN37=""),"!",IF('Encodage réponses Es'!AN37="","",'Encodage réponses Es'!AN37)))</f>
        <v/>
      </c>
      <c r="BO39" s="144" t="str">
        <f>IF(OR($F39="a",$F39="A"),$F39,IF(AND('Encodage réponses Es'!$BV37="!",'Encodage réponses Es'!AO37=""),"!",IF('Encodage réponses Es'!AO37="","",'Encodage réponses Es'!AO37)))</f>
        <v/>
      </c>
      <c r="BP39" s="340" t="str">
        <f>IF(OR($F39="a",$F39="A"),$F39,IF(AND('Encodage réponses Es'!$BV37="!",'Encodage réponses Es'!AP37=""),"!",IF('Encodage réponses Es'!AP37="","",'Encodage réponses Es'!AP37)))</f>
        <v/>
      </c>
      <c r="BQ39" s="133" t="str">
        <f t="shared" si="16"/>
        <v/>
      </c>
      <c r="BR39" s="104" t="str">
        <f t="shared" si="17"/>
        <v/>
      </c>
      <c r="BS39" s="301" t="str">
        <f>IF(OR($F39="a",$F39="A"),$F39,IF(AND('Encodage réponses Es'!$BV37="!",'Encodage réponses Es'!AT37=""),"!",IF('Encodage réponses Es'!AT37="","",'Encodage réponses Es'!AT37)))</f>
        <v/>
      </c>
      <c r="BT39" s="214" t="str">
        <f>IF(OR($F39="a",$F39="A"),$F39,IF(AND('Encodage réponses Es'!$BV37="!",'Encodage réponses Es'!BB37=""),"!",IF('Encodage réponses Es'!BB37="","",'Encodage réponses Es'!BB37)))</f>
        <v/>
      </c>
      <c r="BU39" s="214" t="str">
        <f>IF(OR($F39="a",$F39="A"),$F39,IF(AND('Encodage réponses Es'!$BV37="!",'Encodage réponses Es'!BH37=""),"!",IF('Encodage réponses Es'!BH37="","",'Encodage réponses Es'!BH37)))</f>
        <v/>
      </c>
      <c r="BV39" s="286" t="str">
        <f>IF(OR($F39="a",$F39="A"),$F39,IF(AND('Encodage réponses Es'!$BV37="!",'Encodage réponses Es'!BI37=""),"!",IF('Encodage réponses Es'!BI37="","",'Encodage réponses Es'!BI37)))</f>
        <v/>
      </c>
      <c r="BW39" s="301" t="str">
        <f>IF(OR($F39="a",$F39="A"),$F39,IF(AND('Encodage réponses Es'!$BV37="!",'Encodage réponses Es'!BO37=""),"!",IF('Encodage réponses Es'!BO37="","",'Encodage réponses Es'!BO37)))</f>
        <v/>
      </c>
      <c r="BX39" s="214" t="str">
        <f>IF(OR($F39="a",$F39="A"),$F39,IF(AND('Encodage réponses Es'!$BV37="!",'Encodage réponses Es'!BP37=""),"!",IF('Encodage réponses Es'!BP37="","",'Encodage réponses Es'!BP37)))</f>
        <v/>
      </c>
      <c r="BY39" s="214" t="str">
        <f>IF(OR($F39="a",$F39="A"),$F39,IF(AND('Encodage réponses Es'!$BV37="!",'Encodage réponses Es'!BT37=""),"!",IF('Encodage réponses Es'!BT37="","",'Encodage réponses Es'!BT37)))</f>
        <v/>
      </c>
      <c r="BZ39" s="228" t="str">
        <f>IF(OR($F39="a",$F39="A"),$F39,IF(AND('Encodage réponses Es'!$BV37="!",'Encodage réponses Es'!BU37=""),"!",IF('Encodage réponses Es'!BU37="","",'Encodage réponses Es'!BU37)))</f>
        <v/>
      </c>
      <c r="CA39" s="133" t="str">
        <f t="shared" si="18"/>
        <v/>
      </c>
      <c r="CB39" s="104" t="str">
        <f t="shared" si="19"/>
        <v/>
      </c>
      <c r="CC39" s="144" t="str">
        <f>IF(OR($F39="a",$F39="A"),$F39,IF(AND('Encodage réponses Es'!$BV37="!",'Encodage réponses Es'!S37=""),"!",IF('Encodage réponses Es'!S37="","",'Encodage réponses Es'!S37)))</f>
        <v/>
      </c>
      <c r="CD39" s="137" t="str">
        <f>IF(OR($F39="a",$F39="A"),$F39,IF(AND('Encodage réponses Es'!$BV37="!",'Encodage réponses Es'!T37=""),"!",IF('Encodage réponses Es'!T37="","",'Encodage réponses Es'!T37)))</f>
        <v/>
      </c>
      <c r="CE39" s="137" t="str">
        <f>IF(OR($F39="a",$F39="A"),$F39,IF(AND('Encodage réponses Es'!$BV37="!",'Encodage réponses Es'!AL37=""),"!",IF('Encodage réponses Es'!AL37="","",'Encodage réponses Es'!AL37)))</f>
        <v/>
      </c>
      <c r="CF39" s="303" t="str">
        <f>IF(OR($F39="a",$F39="A"),$F39,IF(AND('Encodage réponses Es'!$BV37="!",'Encodage réponses Es'!AM37=""),"!",IF('Encodage réponses Es'!AM37="","",'Encodage réponses Es'!AM37)))</f>
        <v/>
      </c>
      <c r="CG39" s="340" t="str">
        <f t="shared" si="20"/>
        <v/>
      </c>
      <c r="CH39" s="104" t="str">
        <f t="shared" si="21"/>
        <v/>
      </c>
      <c r="CI39" s="137" t="str">
        <f>IF(OR($F39="a",$F39="A"),$F39,IF(AND('Encodage réponses Es'!$BV37="!",'Encodage réponses Es'!AQ37=""),"!",IF('Encodage réponses Es'!AQ37="","",'Encodage réponses Es'!AQ37)))</f>
        <v/>
      </c>
      <c r="CJ39" s="137" t="str">
        <f>IF(OR($F39="a",$F39="A"),$F39,IF(AND('Encodage réponses Es'!$BV37="!",'Encodage réponses Es'!AR37=""),"!",IF('Encodage réponses Es'!AR37="","",'Encodage réponses Es'!AR37)))</f>
        <v/>
      </c>
      <c r="CK39" s="137" t="str">
        <f>IF(OR($F39="a",$F39="A"),$F39,IF(AND('Encodage réponses Es'!$BV37="!",'Encodage réponses Es'!AS37=""),"!",IF('Encodage réponses Es'!AS37="","",'Encodage réponses Es'!AS37)))</f>
        <v/>
      </c>
      <c r="CL39" s="137" t="str">
        <f>IF(OR($F39="a",$F39="A"),$F39,IF(AND('Encodage réponses Es'!$BV37="!",'Encodage réponses Es'!BL37=""),"!",IF('Encodage réponses Es'!BL37="","",'Encodage réponses Es'!BL37)))</f>
        <v/>
      </c>
      <c r="CM39" s="137" t="str">
        <f>IF(OR($F39="a",$F39="A"),$F39,IF(AND('Encodage réponses Es'!$BV37="!",'Encodage réponses Es'!BM37=""),"!",IF('Encodage réponses Es'!BM37="","",'Encodage réponses Es'!BM37)))</f>
        <v/>
      </c>
      <c r="CN39" s="186" t="str">
        <f>IF(OR($F39="a",$F39="A"),$F39,IF(AND('Encodage réponses Es'!$BV37="!",'Encodage réponses Es'!BN37=""),"!",IF('Encodage réponses Es'!BN37="","",'Encodage réponses Es'!BN37)))</f>
        <v/>
      </c>
      <c r="CO39" s="137" t="str">
        <f>IF(OR($F39="a",$F39="A"),$F39,IF(AND('Encodage réponses Es'!$BV37="!",'Encodage réponses Es'!BQ37=""),"!",IF('Encodage réponses Es'!BQ37="","",'Encodage réponses Es'!BQ37)))</f>
        <v/>
      </c>
      <c r="CP39" s="137" t="str">
        <f>IF(OR($F39="a",$F39="A"),$F39,IF(AND('Encodage réponses Es'!$BV37="!",'Encodage réponses Es'!BR37=""),"!",IF('Encodage réponses Es'!BR37="","",'Encodage réponses Es'!BR37)))</f>
        <v/>
      </c>
      <c r="CQ39" s="303" t="str">
        <f>IF(OR($F39="a",$F39="A"),$F39,IF(AND('Encodage réponses Es'!$BV37="!",'Encodage réponses Es'!BS37=""),"!",IF('Encodage réponses Es'!BS37="","",'Encodage réponses Es'!BS37)))</f>
        <v/>
      </c>
      <c r="CR39" s="133" t="str">
        <f t="shared" si="22"/>
        <v/>
      </c>
      <c r="CS39" s="104" t="str">
        <f t="shared" si="23"/>
        <v/>
      </c>
    </row>
    <row r="40" spans="1:100" ht="12.75" customHeight="1" thickBot="1" x14ac:dyDescent="0.25">
      <c r="A40" s="70"/>
      <c r="B40" s="70"/>
      <c r="C40" s="70"/>
      <c r="D40" s="71"/>
      <c r="E40" s="389"/>
      <c r="F40" s="156"/>
      <c r="G40" s="56"/>
      <c r="H40" s="14"/>
      <c r="I40" s="14"/>
      <c r="J40" s="56"/>
      <c r="M40" s="56"/>
      <c r="P40" s="56"/>
      <c r="W40" s="56"/>
      <c r="X40" s="97"/>
      <c r="Y40" s="97"/>
      <c r="Z40" s="97"/>
      <c r="AA40" s="97"/>
      <c r="AB40" s="97"/>
      <c r="AC40" s="97"/>
      <c r="AF40" s="97"/>
      <c r="AG40" s="97"/>
      <c r="AH40" s="97"/>
      <c r="AI40" s="97"/>
      <c r="AJ40" s="97"/>
      <c r="AK40" s="97"/>
      <c r="AL40" s="97"/>
      <c r="AM40" s="97"/>
      <c r="AN40" s="97"/>
      <c r="AO40" s="97"/>
      <c r="AP40" s="97"/>
      <c r="AQ40" s="97"/>
      <c r="AR40" s="97"/>
      <c r="AS40" s="97"/>
      <c r="AV40" s="240"/>
      <c r="AW40" s="240"/>
      <c r="AX40" s="240"/>
      <c r="AY40" s="240"/>
      <c r="AZ40" s="240"/>
      <c r="BA40" s="240"/>
      <c r="BB40" s="240"/>
      <c r="BC40" s="240"/>
      <c r="BD40" s="240"/>
      <c r="BE40" s="240"/>
      <c r="BF40" s="240"/>
      <c r="BG40" s="240"/>
      <c r="BH40" s="240"/>
      <c r="BI40" s="240"/>
      <c r="BJ40" s="240"/>
      <c r="BK40" s="240"/>
      <c r="BL40" s="240"/>
      <c r="BM40" s="240"/>
      <c r="BN40" s="240"/>
      <c r="BO40" s="240"/>
      <c r="BP40" s="240"/>
      <c r="BS40" s="69"/>
      <c r="BT40" s="69"/>
      <c r="BU40" s="69"/>
      <c r="BV40" s="347" t="str">
        <f>IF(OR(G40="a",G40="A"),G40,IF(AND('Encodage réponses Es'!$BV38="!",'Encodage réponses Es'!Q38=""),"!",IF('Encodage réponses Es'!Q38="","",'Encodage réponses Es'!Q38)))</f>
        <v/>
      </c>
      <c r="BW40" s="240"/>
      <c r="BX40" s="69"/>
      <c r="BY40" s="69"/>
      <c r="BZ40" s="69"/>
      <c r="CC40" s="240"/>
      <c r="CD40" s="240"/>
      <c r="CE40" s="240"/>
      <c r="CF40" s="240"/>
      <c r="CI40" s="240"/>
      <c r="CJ40" s="240"/>
      <c r="CK40" s="240"/>
      <c r="CL40" s="240"/>
      <c r="CM40" s="240"/>
      <c r="CN40" s="240"/>
      <c r="CO40" s="240"/>
      <c r="CP40" s="240"/>
      <c r="CQ40" s="240"/>
    </row>
    <row r="41" spans="1:100" ht="12.75" customHeight="1" x14ac:dyDescent="0.2">
      <c r="A41" s="55"/>
      <c r="B41" s="522"/>
      <c r="C41" s="522"/>
      <c r="D41" s="523" t="s">
        <v>219</v>
      </c>
      <c r="E41" s="389"/>
      <c r="F41" s="56"/>
      <c r="G41" s="73"/>
      <c r="H41" s="220">
        <f>COUNT(H5:H39)</f>
        <v>0</v>
      </c>
      <c r="I41" s="221" t="s">
        <v>0</v>
      </c>
      <c r="J41" s="56"/>
      <c r="K41" s="265">
        <f>COUNT(K5:K39)</f>
        <v>0</v>
      </c>
      <c r="L41" s="266" t="s">
        <v>0</v>
      </c>
      <c r="M41" s="67"/>
      <c r="N41" s="257">
        <f>COUNT(N5:N39)</f>
        <v>0</v>
      </c>
      <c r="O41" s="258" t="s">
        <v>0</v>
      </c>
      <c r="P41" s="56"/>
      <c r="Q41" s="220">
        <f>COUNT(Q5:Q39)</f>
        <v>0</v>
      </c>
      <c r="R41" s="221" t="s">
        <v>0</v>
      </c>
      <c r="S41" s="220">
        <f>COUNT(S5:S39)</f>
        <v>0</v>
      </c>
      <c r="T41" s="221" t="s">
        <v>0</v>
      </c>
      <c r="U41" s="220">
        <f>COUNT(U5:U39)</f>
        <v>0</v>
      </c>
      <c r="V41" s="221" t="s">
        <v>0</v>
      </c>
      <c r="W41" s="73"/>
      <c r="X41" s="12">
        <f>IF('Encodage réponses Es'!L39="","",'Encodage réponses Es'!L39)</f>
        <v>0</v>
      </c>
      <c r="Y41" s="287">
        <f>IF('Encodage réponses Es'!M39="","",'Encodage réponses Es'!M39)</f>
        <v>0</v>
      </c>
      <c r="Z41" s="148">
        <f>IF('Encodage réponses Es'!N39="","",'Encodage réponses Es'!N39)</f>
        <v>0</v>
      </c>
      <c r="AA41" s="287">
        <f>IF('Encodage réponses Es'!O39="","",'Encodage réponses Es'!O39)</f>
        <v>0</v>
      </c>
      <c r="AB41" s="148">
        <f>IF('Encodage réponses Es'!P39="","",'Encodage réponses Es'!P39)</f>
        <v>0</v>
      </c>
      <c r="AC41" s="148">
        <f>IF('Encodage réponses Es'!AA39="","",'Encodage réponses Es'!AA39)</f>
        <v>0</v>
      </c>
      <c r="AD41" s="265">
        <f>COUNT(AD5:AD39)</f>
        <v>0</v>
      </c>
      <c r="AE41" s="266" t="s">
        <v>0</v>
      </c>
      <c r="AF41" s="12">
        <f>IF('Encodage réponses Es'!AU39="","",'Encodage réponses Es'!AU39)</f>
        <v>0</v>
      </c>
      <c r="AG41" s="287">
        <f>IF('Encodage réponses Es'!AV39="","",'Encodage réponses Es'!AV39)</f>
        <v>0</v>
      </c>
      <c r="AH41" s="148">
        <f>IF('Encodage réponses Es'!AW39="","",'Encodage réponses Es'!AW39)</f>
        <v>0</v>
      </c>
      <c r="AI41" s="287">
        <f>IF('Encodage réponses Es'!AX39="","",'Encodage réponses Es'!AX39)</f>
        <v>0</v>
      </c>
      <c r="AJ41" s="148">
        <f>IF('Encodage réponses Es'!AY39="","",'Encodage réponses Es'!AY39)</f>
        <v>0</v>
      </c>
      <c r="AK41" s="287">
        <f>IF('Encodage réponses Es'!AZ39="","",'Encodage réponses Es'!AZ39)</f>
        <v>0</v>
      </c>
      <c r="AL41" s="148">
        <f>IF('Encodage réponses Es'!BA39="","",'Encodage réponses Es'!BA39)</f>
        <v>0</v>
      </c>
      <c r="AM41" s="287">
        <f>IF('Encodage réponses Es'!BC39="","",'Encodage réponses Es'!BC39)</f>
        <v>0</v>
      </c>
      <c r="AN41" s="148">
        <f>IF('Encodage réponses Es'!BD39="","",'Encodage réponses Es'!BD39)</f>
        <v>0</v>
      </c>
      <c r="AO41" s="287">
        <f>IF('Encodage réponses Es'!BE39="","",'Encodage réponses Es'!BE39)</f>
        <v>0</v>
      </c>
      <c r="AP41" s="148">
        <f>IF('Encodage réponses Es'!BF39="","",'Encodage réponses Es'!BF39)</f>
        <v>0</v>
      </c>
      <c r="AQ41" s="287">
        <f>IF('Encodage réponses Es'!BG39="","",'Encodage réponses Es'!BG39)</f>
        <v>0</v>
      </c>
      <c r="AR41" s="148">
        <f>IF('Encodage réponses Es'!BJ39="","",'Encodage réponses Es'!BJ39)</f>
        <v>0</v>
      </c>
      <c r="AS41" s="148">
        <f>IF('Encodage réponses Es'!BK39="","",'Encodage réponses Es'!BK39)</f>
        <v>0</v>
      </c>
      <c r="AT41" s="257">
        <f>COUNT(AT5:AT39)</f>
        <v>0</v>
      </c>
      <c r="AU41" s="258" t="s">
        <v>0</v>
      </c>
      <c r="AV41" s="12">
        <f>IF('Encodage réponses Es'!Q39="","",'Encodage réponses Es'!Q39)</f>
        <v>0</v>
      </c>
      <c r="AW41" s="287">
        <f>IF('Encodage réponses Es'!R39="","",'Encodage réponses Es'!R39)</f>
        <v>0</v>
      </c>
      <c r="AX41" s="287">
        <f>IF('Encodage réponses Es'!U39="","",'Encodage réponses Es'!U39)</f>
        <v>0</v>
      </c>
      <c r="AY41" s="287">
        <f>IF('Encodage réponses Es'!V39="","",'Encodage réponses Es'!V39)</f>
        <v>0</v>
      </c>
      <c r="AZ41" s="287">
        <f>IF('Encodage réponses Es'!W39="","",'Encodage réponses Es'!W39)</f>
        <v>0</v>
      </c>
      <c r="BA41" s="287">
        <f>IF('Encodage réponses Es'!X39="","",'Encodage réponses Es'!X39)</f>
        <v>0</v>
      </c>
      <c r="BB41" s="287">
        <f>IF('Encodage réponses Es'!Y39="","",'Encodage réponses Es'!Y39)</f>
        <v>0</v>
      </c>
      <c r="BC41" s="287">
        <f>IF('Encodage réponses Es'!Z39="","",'Encodage réponses Es'!Z39)</f>
        <v>0</v>
      </c>
      <c r="BD41" s="287">
        <f>IF('Encodage réponses Es'!AB39="","",'Encodage réponses Es'!AB39)</f>
        <v>0</v>
      </c>
      <c r="BE41" s="148">
        <f>IF('Encodage réponses Es'!AC39="","",'Encodage réponses Es'!AC39)</f>
        <v>0</v>
      </c>
      <c r="BF41" s="287">
        <f>IF('Encodage réponses Es'!AD39="","",'Encodage réponses Es'!AD39)</f>
        <v>0</v>
      </c>
      <c r="BG41" s="287">
        <f>IF('Encodage réponses Es'!AE39="","",'Encodage réponses Es'!AE39)</f>
        <v>0</v>
      </c>
      <c r="BH41" s="287">
        <f>IF('Encodage réponses Es'!AF39="","",'Encodage réponses Es'!AF39)</f>
        <v>0</v>
      </c>
      <c r="BI41" s="181">
        <f>IF('Encodage réponses Es'!AG39="","",'Encodage réponses Es'!AG39)</f>
        <v>0</v>
      </c>
      <c r="BJ41" s="287">
        <f>IF('Encodage réponses Es'!AH39="","",'Encodage réponses Es'!AH39)</f>
        <v>0</v>
      </c>
      <c r="BK41" s="287">
        <f>IF('Encodage réponses Es'!AI39="","",'Encodage réponses Es'!AI39)</f>
        <v>0</v>
      </c>
      <c r="BL41" s="287">
        <f>IF('Encodage réponses Es'!AJ39="","",'Encodage réponses Es'!AJ39)</f>
        <v>0</v>
      </c>
      <c r="BM41" s="287">
        <f>IF('Encodage réponses Es'!AK39="","",'Encodage réponses Es'!AK39)</f>
        <v>0</v>
      </c>
      <c r="BN41" s="287">
        <f>IF('Encodage réponses Es'!AN39="","",'Encodage réponses Es'!AN39)</f>
        <v>0</v>
      </c>
      <c r="BO41" s="287">
        <f>IF('Encodage réponses Es'!AO39="","",'Encodage réponses Es'!AO39)</f>
        <v>0</v>
      </c>
      <c r="BP41" s="181">
        <f>IF('Encodage réponses Es'!AP39="","",'Encodage réponses Es'!AP39)</f>
        <v>0</v>
      </c>
      <c r="BQ41" s="265">
        <f>COUNT(BQ5:BQ39)</f>
        <v>0</v>
      </c>
      <c r="BR41" s="266" t="s">
        <v>0</v>
      </c>
      <c r="BS41" s="12">
        <f>IF('Encodage réponses Es'!AT39="","",'Encodage réponses Es'!AT39)</f>
        <v>0</v>
      </c>
      <c r="BT41" s="148">
        <f>IF('Encodage réponses Es'!BB39="","",'Encodage réponses Es'!BB39)</f>
        <v>0</v>
      </c>
      <c r="BU41" s="148">
        <f>IF('Encodage réponses Es'!BH39="","",'Encodage réponses Es'!BH39)</f>
        <v>0</v>
      </c>
      <c r="BV41" s="233">
        <f>IF('Encodage réponses Es'!BI39="","",'Encodage réponses Es'!BI39)</f>
        <v>0</v>
      </c>
      <c r="BW41" s="287">
        <f>IF('Encodage réponses Es'!BO39="","",'Encodage réponses Es'!BO39)</f>
        <v>0</v>
      </c>
      <c r="BX41" s="148">
        <f>IF('Encodage réponses Es'!BP39="","",'Encodage réponses Es'!BP39)</f>
        <v>0</v>
      </c>
      <c r="BY41" s="148">
        <f>IF('Encodage réponses Es'!BT39="","",'Encodage réponses Es'!BT39)</f>
        <v>0</v>
      </c>
      <c r="BZ41" s="241">
        <f>IF('Encodage réponses Es'!BU39="","",'Encodage réponses Es'!BU39)</f>
        <v>0</v>
      </c>
      <c r="CA41" s="257">
        <f>COUNT(CA5:CA39)</f>
        <v>0</v>
      </c>
      <c r="CB41" s="258" t="s">
        <v>0</v>
      </c>
      <c r="CC41" s="9">
        <f>IF('Encodage réponses Es'!S39="","",'Encodage réponses Es'!S39)</f>
        <v>0</v>
      </c>
      <c r="CD41" s="9">
        <f>IF('Encodage réponses Es'!T39="","",'Encodage réponses Es'!T39)</f>
        <v>0</v>
      </c>
      <c r="CE41" s="9">
        <f>IF('Encodage réponses Es'!AL39="","",'Encodage réponses Es'!AL39)</f>
        <v>0</v>
      </c>
      <c r="CF41" s="9">
        <f>IF('Encodage réponses Es'!AM39="","",'Encodage réponses Es'!AM39)</f>
        <v>0</v>
      </c>
      <c r="CG41" s="265">
        <f>COUNT(CG5:CG39)</f>
        <v>0</v>
      </c>
      <c r="CH41" s="266" t="s">
        <v>0</v>
      </c>
      <c r="CI41" s="9">
        <f>IF('Encodage réponses Es'!AQ39="","",'Encodage réponses Es'!AQ39)</f>
        <v>0</v>
      </c>
      <c r="CJ41" s="9">
        <f>IF('Encodage réponses Es'!AR39="","",'Encodage réponses Es'!AR39)</f>
        <v>0</v>
      </c>
      <c r="CK41" s="9">
        <f>IF('Encodage réponses Es'!AS39="","",'Encodage réponses Es'!AS39)</f>
        <v>0</v>
      </c>
      <c r="CL41" s="9">
        <f>IF('Encodage réponses Es'!BL39="","",'Encodage réponses Es'!BL39)</f>
        <v>0</v>
      </c>
      <c r="CM41" s="9">
        <f>IF('Encodage réponses Es'!BM39="","",'Encodage réponses Es'!BM39)</f>
        <v>0</v>
      </c>
      <c r="CN41" s="9">
        <f>IF('Encodage réponses Es'!BN39="","",'Encodage réponses Es'!BN39)</f>
        <v>0</v>
      </c>
      <c r="CO41" s="9">
        <f>IF('Encodage réponses Es'!BQ39="","",'Encodage réponses Es'!BQ39)</f>
        <v>0</v>
      </c>
      <c r="CP41" s="9">
        <f>IF('Encodage réponses Es'!BR39="","",'Encodage réponses Es'!BR39)</f>
        <v>0</v>
      </c>
      <c r="CQ41" s="9">
        <f>IF('Encodage réponses Es'!BS39="","",'Encodage réponses Es'!BS39)</f>
        <v>0</v>
      </c>
      <c r="CR41" s="257">
        <f>COUNT(CR5:CR39)</f>
        <v>0</v>
      </c>
      <c r="CS41" s="258" t="s">
        <v>0</v>
      </c>
    </row>
    <row r="42" spans="1:100" ht="12.75" customHeight="1" thickBot="1" x14ac:dyDescent="0.25">
      <c r="A42" s="53"/>
      <c r="B42" s="56"/>
      <c r="C42" s="56"/>
      <c r="D42" s="73" t="s">
        <v>220</v>
      </c>
      <c r="E42" s="389"/>
      <c r="F42" s="56"/>
      <c r="G42" s="73"/>
      <c r="H42" s="222" t="s">
        <v>32</v>
      </c>
      <c r="I42" s="223" t="str">
        <f>IF(COUNT(I5:I39)=0,"",STDEVP(I5:I39))</f>
        <v/>
      </c>
      <c r="J42" s="56"/>
      <c r="K42" s="267" t="s">
        <v>32</v>
      </c>
      <c r="L42" s="268" t="str">
        <f>IF(COUNT(L5:L39)=0,"",STDEVP(L5:L39))</f>
        <v/>
      </c>
      <c r="M42" s="56"/>
      <c r="N42" s="259" t="s">
        <v>32</v>
      </c>
      <c r="O42" s="260" t="str">
        <f>IF(COUNT(O5:O39)=0,"",STDEVP(O5:O39))</f>
        <v/>
      </c>
      <c r="P42" s="56"/>
      <c r="Q42" s="222" t="s">
        <v>32</v>
      </c>
      <c r="R42" s="223" t="str">
        <f>IF(COUNT(R5:R39)=0,"",STDEVP(R5:R39))</f>
        <v/>
      </c>
      <c r="S42" s="222" t="s">
        <v>32</v>
      </c>
      <c r="T42" s="223" t="str">
        <f>IF(COUNT(T5:T39)=0,"",STDEVP(T5:T39))</f>
        <v/>
      </c>
      <c r="U42" s="222" t="s">
        <v>32</v>
      </c>
      <c r="V42" s="223" t="str">
        <f>IF(COUNT(V5:V39)=0,"",STDEVP(V5:V39))</f>
        <v/>
      </c>
      <c r="W42" s="73"/>
      <c r="X42" s="147">
        <f>IF('Encodage réponses Es'!L40="","",'Encodage réponses Es'!L40)</f>
        <v>0</v>
      </c>
      <c r="Y42" s="146">
        <f>IF('Encodage réponses Es'!M40="","",'Encodage réponses Es'!M40)</f>
        <v>0</v>
      </c>
      <c r="Z42" s="277">
        <f>IF('Encodage réponses Es'!N40="","",'Encodage réponses Es'!N40)</f>
        <v>0</v>
      </c>
      <c r="AA42" s="146">
        <f>IF('Encodage réponses Es'!O40="","",'Encodage réponses Es'!O40)</f>
        <v>0</v>
      </c>
      <c r="AB42" s="277">
        <f>IF('Encodage réponses Es'!P40="","",'Encodage réponses Es'!P40)</f>
        <v>0</v>
      </c>
      <c r="AC42" s="182">
        <f>IF('Encodage réponses Es'!AA40="","",'Encodage réponses Es'!AA40)</f>
        <v>0</v>
      </c>
      <c r="AD42" s="267" t="s">
        <v>32</v>
      </c>
      <c r="AE42" s="268" t="str">
        <f>IF(COUNT(AE5:AE39)=0,"",STDEVP(AE5:AE39))</f>
        <v/>
      </c>
      <c r="AF42" s="147">
        <f>IF('Encodage réponses Es'!AU40="","",'Encodage réponses Es'!AU40)</f>
        <v>0</v>
      </c>
      <c r="AG42" s="146">
        <f>IF('Encodage réponses Es'!AV40="","",'Encodage réponses Es'!AV40)</f>
        <v>0</v>
      </c>
      <c r="AH42" s="277">
        <f>IF('Encodage réponses Es'!AW40="","",'Encodage réponses Es'!AW40)</f>
        <v>0</v>
      </c>
      <c r="AI42" s="146">
        <f>IF('Encodage réponses Es'!AX40="","",'Encodage réponses Es'!AX40)</f>
        <v>0</v>
      </c>
      <c r="AJ42" s="277">
        <f>IF('Encodage réponses Es'!AY40="","",'Encodage réponses Es'!AY40)</f>
        <v>0</v>
      </c>
      <c r="AK42" s="146">
        <f>IF('Encodage réponses Es'!AZ40="","",'Encodage réponses Es'!AZ40)</f>
        <v>0</v>
      </c>
      <c r="AL42" s="277">
        <f>IF('Encodage réponses Es'!BA40="","",'Encodage réponses Es'!BA40)</f>
        <v>0</v>
      </c>
      <c r="AM42" s="146">
        <f>IF('Encodage réponses Es'!BC40="","",'Encodage réponses Es'!BC40)</f>
        <v>0</v>
      </c>
      <c r="AN42" s="277">
        <f>IF('Encodage réponses Es'!BD40="","",'Encodage réponses Es'!BD40)</f>
        <v>0</v>
      </c>
      <c r="AO42" s="146">
        <f>IF('Encodage réponses Es'!BE40="","",'Encodage réponses Es'!BE40)</f>
        <v>0</v>
      </c>
      <c r="AP42" s="277">
        <f>IF('Encodage réponses Es'!BF40="","",'Encodage réponses Es'!BF40)</f>
        <v>0</v>
      </c>
      <c r="AQ42" s="146">
        <f>IF('Encodage réponses Es'!BG40="","",'Encodage réponses Es'!BG40)</f>
        <v>0</v>
      </c>
      <c r="AR42" s="277">
        <f>IF('Encodage réponses Es'!BJ40="","",'Encodage réponses Es'!BJ40)</f>
        <v>0</v>
      </c>
      <c r="AS42" s="146">
        <f>IF('Encodage réponses Es'!BK40="","",'Encodage réponses Es'!BK40)</f>
        <v>0</v>
      </c>
      <c r="AT42" s="259" t="s">
        <v>32</v>
      </c>
      <c r="AU42" s="260" t="str">
        <f>IF(COUNT(AU5:AU39)=0,"",STDEVP(AU5:AU39))</f>
        <v/>
      </c>
      <c r="AV42" s="346">
        <f>IF('Encodage réponses Es'!Q40="","",'Encodage réponses Es'!Q40)</f>
        <v>0</v>
      </c>
      <c r="AW42" s="113">
        <f>IF('Encodage réponses Es'!R40="","",'Encodage réponses Es'!R40)</f>
        <v>0</v>
      </c>
      <c r="AX42" s="113">
        <f>IF('Encodage réponses Es'!U40="","",'Encodage réponses Es'!U40)</f>
        <v>0</v>
      </c>
      <c r="AY42" s="113">
        <f>IF('Encodage réponses Es'!V40="","",'Encodage réponses Es'!V40)</f>
        <v>0</v>
      </c>
      <c r="AZ42" s="113">
        <f>IF('Encodage réponses Es'!W40="","",'Encodage réponses Es'!W40)</f>
        <v>0</v>
      </c>
      <c r="BA42" s="113">
        <f>IF('Encodage réponses Es'!X40="","",'Encodage réponses Es'!X40)</f>
        <v>0</v>
      </c>
      <c r="BB42" s="113">
        <f>IF('Encodage réponses Es'!Y40="","",'Encodage réponses Es'!Y40)</f>
        <v>0</v>
      </c>
      <c r="BC42" s="113">
        <f>IF('Encodage réponses Es'!Z40="","",'Encodage réponses Es'!Z40)</f>
        <v>0</v>
      </c>
      <c r="BD42" s="113">
        <f>IF('Encodage réponses Es'!AB40="","",'Encodage réponses Es'!AB40)</f>
        <v>0</v>
      </c>
      <c r="BE42" s="114">
        <f>IF('Encodage réponses Es'!AC40="","",'Encodage réponses Es'!AC40)</f>
        <v>0</v>
      </c>
      <c r="BF42" s="113">
        <f>IF('Encodage réponses Es'!AD40="","",'Encodage réponses Es'!AD40)</f>
        <v>0</v>
      </c>
      <c r="BG42" s="113">
        <f>IF('Encodage réponses Es'!AE40="","",'Encodage réponses Es'!AE40)</f>
        <v>0</v>
      </c>
      <c r="BH42" s="113">
        <f>IF('Encodage réponses Es'!AF40="","",'Encodage réponses Es'!AF40)</f>
        <v>0</v>
      </c>
      <c r="BI42" s="146">
        <f>IF('Encodage réponses Es'!AG40="","",'Encodage réponses Es'!AG40)</f>
        <v>0</v>
      </c>
      <c r="BJ42" s="113">
        <f>IF('Encodage réponses Es'!AH40="","",'Encodage réponses Es'!AH40)</f>
        <v>0</v>
      </c>
      <c r="BK42" s="113">
        <f>IF('Encodage réponses Es'!AI40="","",'Encodage réponses Es'!AI40)</f>
        <v>0</v>
      </c>
      <c r="BL42" s="113">
        <f>IF('Encodage réponses Es'!AJ40="","",'Encodage réponses Es'!AJ40)</f>
        <v>0</v>
      </c>
      <c r="BM42" s="113">
        <f>IF('Encodage réponses Es'!AK40="","",'Encodage réponses Es'!AK40)</f>
        <v>0</v>
      </c>
      <c r="BN42" s="113">
        <f>IF('Encodage réponses Es'!AN40="","",'Encodage réponses Es'!AN40)</f>
        <v>0</v>
      </c>
      <c r="BO42" s="113">
        <f>IF('Encodage réponses Es'!AO40="","",'Encodage réponses Es'!AO40)</f>
        <v>0</v>
      </c>
      <c r="BP42" s="182">
        <f>IF('Encodage réponses Es'!AP40="","",'Encodage réponses Es'!AP40)</f>
        <v>0</v>
      </c>
      <c r="BQ42" s="267" t="s">
        <v>32</v>
      </c>
      <c r="BR42" s="268" t="str">
        <f>IF(COUNT(BR5:BR39)=0,"",STDEVP(BR5:BR39))</f>
        <v/>
      </c>
      <c r="BS42" s="114">
        <f>IF('Encodage réponses Es'!AT40="","",'Encodage réponses Es'!AT40)</f>
        <v>0</v>
      </c>
      <c r="BT42" s="114">
        <f>IF('Encodage réponses Es'!BB40="","",'Encodage réponses Es'!BB40)</f>
        <v>0</v>
      </c>
      <c r="BU42" s="114">
        <f>IF('Encodage réponses Es'!BH40="","",'Encodage réponses Es'!BH40)</f>
        <v>0</v>
      </c>
      <c r="BV42" s="114">
        <f>IF('Encodage réponses Es'!BI40="","",'Encodage réponses Es'!BI40)</f>
        <v>0</v>
      </c>
      <c r="BW42" s="114">
        <f>IF('Encodage réponses Es'!BO40="","",'Encodage réponses Es'!BO40)</f>
        <v>0</v>
      </c>
      <c r="BX42" s="114">
        <f>IF('Encodage réponses Es'!BP40="","",'Encodage réponses Es'!BP40)</f>
        <v>0</v>
      </c>
      <c r="BY42" s="114">
        <f>IF('Encodage réponses Es'!BT40="","",'Encodage réponses Es'!BT40)</f>
        <v>0</v>
      </c>
      <c r="BZ42" s="114">
        <f>IF('Encodage réponses Es'!BU40="","",'Encodage réponses Es'!BU40)</f>
        <v>0</v>
      </c>
      <c r="CA42" s="259" t="s">
        <v>32</v>
      </c>
      <c r="CB42" s="260" t="str">
        <f>IF(COUNT(CB5:CB39)=0,"",STDEVP(CB5:CB39))</f>
        <v/>
      </c>
      <c r="CC42" s="113">
        <f>IF('Encodage réponses Es'!S40="","",'Encodage réponses Es'!S40)</f>
        <v>0</v>
      </c>
      <c r="CD42" s="113">
        <f>IF('Encodage réponses Es'!T40="","",'Encodage réponses Es'!T40)</f>
        <v>0</v>
      </c>
      <c r="CE42" s="113">
        <f>IF('Encodage réponses Es'!AL40="","",'Encodage réponses Es'!AL40)</f>
        <v>0</v>
      </c>
      <c r="CF42" s="113">
        <f>IF('Encodage réponses Es'!AM40="","",'Encodage réponses Es'!AM40)</f>
        <v>0</v>
      </c>
      <c r="CG42" s="267" t="s">
        <v>32</v>
      </c>
      <c r="CH42" s="268" t="str">
        <f>IF(COUNT(CH5:CH39)=0,"",STDEVP(CH5:CH39))</f>
        <v/>
      </c>
      <c r="CI42" s="113">
        <f>IF('Encodage réponses Es'!AQ40="","",'Encodage réponses Es'!AQ40)</f>
        <v>0</v>
      </c>
      <c r="CJ42" s="113">
        <f>IF('Encodage réponses Es'!AR40="","",'Encodage réponses Es'!AR40)</f>
        <v>0</v>
      </c>
      <c r="CK42" s="113">
        <f>IF('Encodage réponses Es'!AS40="","",'Encodage réponses Es'!AS40)</f>
        <v>0</v>
      </c>
      <c r="CL42" s="113">
        <f>IF('Encodage réponses Es'!BL40="","",'Encodage réponses Es'!BL40)</f>
        <v>0</v>
      </c>
      <c r="CM42" s="113">
        <f>IF('Encodage réponses Es'!BM40="","",'Encodage réponses Es'!BM40)</f>
        <v>0</v>
      </c>
      <c r="CN42" s="113">
        <f>IF('Encodage réponses Es'!BN40="","",'Encodage réponses Es'!BN40)</f>
        <v>0</v>
      </c>
      <c r="CO42" s="113">
        <f>IF('Encodage réponses Es'!BQ40="","",'Encodage réponses Es'!BQ40)</f>
        <v>0</v>
      </c>
      <c r="CP42" s="113">
        <f>IF('Encodage réponses Es'!BR40="","",'Encodage réponses Es'!BR40)</f>
        <v>0</v>
      </c>
      <c r="CQ42" s="113">
        <f>IF('Encodage réponses Es'!BS40="","",'Encodage réponses Es'!BS40)</f>
        <v>0</v>
      </c>
      <c r="CR42" s="259" t="s">
        <v>32</v>
      </c>
      <c r="CS42" s="260" t="str">
        <f>IF(COUNT(CS5:CS39)=0,"",STDEVP(CS5:CS39))</f>
        <v/>
      </c>
    </row>
    <row r="43" spans="1:100" ht="12.75" customHeight="1" x14ac:dyDescent="0.2">
      <c r="A43" s="53"/>
      <c r="B43" s="547" t="s">
        <v>221</v>
      </c>
      <c r="C43" s="548"/>
      <c r="D43" s="549"/>
      <c r="E43" s="389"/>
      <c r="F43" s="56"/>
      <c r="G43" s="73"/>
      <c r="H43" s="222" t="s">
        <v>15</v>
      </c>
      <c r="I43" s="223" t="str">
        <f>IF(COUNT($I$5:$I$39)=0,"",AVERAGE($I$5:$I$39))</f>
        <v/>
      </c>
      <c r="J43" s="56"/>
      <c r="K43" s="267" t="s">
        <v>15</v>
      </c>
      <c r="L43" s="268" t="str">
        <f>IF(COUNT($L$5:$L$39)=0,"",AVERAGE($L$5:$L$39))</f>
        <v/>
      </c>
      <c r="M43" s="56"/>
      <c r="N43" s="259" t="s">
        <v>15</v>
      </c>
      <c r="O43" s="260" t="str">
        <f>IF(COUNT($O$5:$O$39)=0,"",AVERAGE($O$5:$O$39))</f>
        <v/>
      </c>
      <c r="P43" s="56"/>
      <c r="Q43" s="222" t="s">
        <v>15</v>
      </c>
      <c r="R43" s="223" t="str">
        <f>IF(COUNT($R$5:$R$39)=0,"",AVERAGE($R$5:$R$39))</f>
        <v/>
      </c>
      <c r="S43" s="222" t="s">
        <v>15</v>
      </c>
      <c r="T43" s="223" t="str">
        <f>IF(COUNT($T$5:$T$39)=0,"",AVERAGE($T$5:$T$39))</f>
        <v/>
      </c>
      <c r="U43" s="222" t="s">
        <v>15</v>
      </c>
      <c r="V43" s="223" t="str">
        <f>IF(COUNT($V$5:$V$39)=0,"",AVERAGE($V$5:$V$39))</f>
        <v/>
      </c>
      <c r="W43" s="73"/>
      <c r="X43" s="341"/>
      <c r="Y43" s="341"/>
      <c r="Z43" s="341"/>
      <c r="AA43" s="341"/>
      <c r="AB43" s="341"/>
      <c r="AC43" s="341"/>
      <c r="AD43" s="267" t="s">
        <v>15</v>
      </c>
      <c r="AE43" s="268" t="str">
        <f>IF(COUNT(AE5:AE39)=0,"",AVERAGE(AE5:AE39))</f>
        <v/>
      </c>
      <c r="AF43" s="341"/>
      <c r="AG43" s="341"/>
      <c r="AH43" s="341"/>
      <c r="AI43" s="341"/>
      <c r="AJ43" s="341"/>
      <c r="AK43" s="341"/>
      <c r="AL43" s="341"/>
      <c r="AM43" s="341"/>
      <c r="AN43" s="341"/>
      <c r="AO43" s="341"/>
      <c r="AP43" s="341"/>
      <c r="AQ43" s="187">
        <f>IF('Encodage réponses Es'!BG41="","",'Encodage réponses Es'!BG41)</f>
        <v>0</v>
      </c>
      <c r="AR43" s="341"/>
      <c r="AS43" s="341"/>
      <c r="AT43" s="259" t="s">
        <v>15</v>
      </c>
      <c r="AU43" s="260" t="str">
        <f>IF(COUNT(AU5:AU39)=0,"",AVERAGE(AU5:AU39))</f>
        <v/>
      </c>
      <c r="AV43" s="341"/>
      <c r="AW43" s="195"/>
      <c r="AX43" s="195"/>
      <c r="AY43" s="195"/>
      <c r="AZ43" s="195"/>
      <c r="BA43" s="195"/>
      <c r="BB43" s="195"/>
      <c r="BC43" s="195"/>
      <c r="BD43" s="195"/>
      <c r="BE43" s="345"/>
      <c r="BF43" s="195"/>
      <c r="BG43" s="195"/>
      <c r="BH43" s="195"/>
      <c r="BI43" s="195"/>
      <c r="BJ43" s="345"/>
      <c r="BK43" s="195"/>
      <c r="BL43" s="195"/>
      <c r="BM43" s="195"/>
      <c r="BN43" s="195"/>
      <c r="BO43" s="195"/>
      <c r="BP43" s="341"/>
      <c r="BQ43" s="267" t="s">
        <v>15</v>
      </c>
      <c r="BR43" s="268" t="str">
        <f>IF(COUNT(BR5:BR39)=0,"",AVERAGE(BR5:BR39))</f>
        <v/>
      </c>
      <c r="BS43" s="195"/>
      <c r="BT43" s="341"/>
      <c r="BU43" s="195"/>
      <c r="BV43" s="349"/>
      <c r="BW43" s="345"/>
      <c r="BX43" s="341"/>
      <c r="BY43" s="195"/>
      <c r="BZ43" s="341"/>
      <c r="CA43" s="259" t="s">
        <v>15</v>
      </c>
      <c r="CB43" s="260" t="str">
        <f>IF(COUNT(CB5:CB39)=0,"",AVERAGE(CB5:CB39))</f>
        <v/>
      </c>
      <c r="CC43" s="195"/>
      <c r="CD43" s="195"/>
      <c r="CE43" s="351">
        <f>IF('Encodage réponses Es'!AL41="","",'Encodage réponses Es'!AL41)</f>
        <v>0</v>
      </c>
      <c r="CF43" s="187">
        <f>IF('Encodage réponses Es'!AM41="","",'Encodage réponses Es'!AM41)</f>
        <v>0</v>
      </c>
      <c r="CG43" s="267" t="s">
        <v>15</v>
      </c>
      <c r="CH43" s="268" t="str">
        <f>IF(COUNT(CH5:CH39)=0,"",AVERAGE(CH5:CH39))</f>
        <v/>
      </c>
      <c r="CI43" s="195"/>
      <c r="CJ43" s="341"/>
      <c r="CK43" s="341"/>
      <c r="CL43" s="341"/>
      <c r="CM43" s="341"/>
      <c r="CN43" s="187">
        <f>IF('Encodage réponses Es'!BN41="","",'Encodage réponses Es'!BN41)</f>
        <v>0</v>
      </c>
      <c r="CO43" s="341"/>
      <c r="CP43" s="341"/>
      <c r="CQ43" s="341"/>
      <c r="CR43" s="259" t="s">
        <v>15</v>
      </c>
      <c r="CS43" s="260" t="str">
        <f>IF(COUNT(CS5:CS39)=0,"",AVERAGE(CS5:CS39))</f>
        <v/>
      </c>
      <c r="CT43" s="2" t="str">
        <f>IF('Encodage réponses Es'!BV41="","",'Encodage réponses Es'!BV41)</f>
        <v/>
      </c>
      <c r="CU43" s="2" t="str">
        <f>IF('Encodage réponses Es'!BW41="","",'Encodage réponses Es'!BW41)</f>
        <v/>
      </c>
      <c r="CV43" s="2" t="str">
        <f>IF('Encodage réponses Es'!BX41="","",'Encodage réponses Es'!BX41)</f>
        <v/>
      </c>
    </row>
    <row r="44" spans="1:100" ht="12.75" customHeight="1" thickBot="1" x14ac:dyDescent="0.25">
      <c r="A44" s="55"/>
      <c r="B44" s="56"/>
      <c r="C44" s="56"/>
      <c r="D44" s="73" t="s">
        <v>222</v>
      </c>
      <c r="E44" s="389"/>
      <c r="F44" s="57"/>
      <c r="G44" s="157"/>
      <c r="H44" s="20" t="s">
        <v>26</v>
      </c>
      <c r="I44" s="96">
        <v>0.55000000000000004</v>
      </c>
      <c r="J44" s="57"/>
      <c r="K44" s="20" t="s">
        <v>26</v>
      </c>
      <c r="L44" s="96">
        <v>0.66</v>
      </c>
      <c r="M44" s="57"/>
      <c r="N44" s="20" t="s">
        <v>26</v>
      </c>
      <c r="O44" s="96">
        <v>0.45</v>
      </c>
      <c r="P44" s="57"/>
      <c r="Q44" s="20" t="s">
        <v>26</v>
      </c>
      <c r="R44" s="96">
        <v>0.55000000000000004</v>
      </c>
      <c r="S44" s="20" t="s">
        <v>26</v>
      </c>
      <c r="T44" s="96">
        <v>0.51</v>
      </c>
      <c r="U44" s="20" t="s">
        <v>26</v>
      </c>
      <c r="V44" s="96">
        <v>0.59</v>
      </c>
      <c r="W44" s="74"/>
      <c r="X44" s="8">
        <f>IF('Encodage réponses Es'!L42="","",'Encodage réponses Es'!L42)</f>
        <v>0</v>
      </c>
      <c r="Y44" s="149">
        <f>IF('Encodage réponses Es'!M42="","",'Encodage réponses Es'!M42)</f>
        <v>0</v>
      </c>
      <c r="Z44" s="343">
        <f>IF('Encodage réponses Es'!N42="","",'Encodage réponses Es'!N42)</f>
        <v>0</v>
      </c>
      <c r="AA44" s="343">
        <f>IF('Encodage réponses Es'!O42="","",'Encodage réponses Es'!O42)</f>
        <v>0</v>
      </c>
      <c r="AB44" s="344">
        <f>IF('Encodage réponses Es'!P42="","",'Encodage réponses Es'!P42)</f>
        <v>0</v>
      </c>
      <c r="AC44" s="149">
        <f>IF('Encodage réponses Es'!AA42="","",'Encodage réponses Es'!AA42)</f>
        <v>0</v>
      </c>
      <c r="AD44" s="20" t="s">
        <v>26</v>
      </c>
      <c r="AE44" s="96"/>
      <c r="AF44" s="8">
        <f>IF('Encodage réponses Es'!AU42="","",'Encodage réponses Es'!AU42)</f>
        <v>0</v>
      </c>
      <c r="AG44" s="149">
        <f>IF('Encodage réponses Es'!AV42="","",'Encodage réponses Es'!AV42)</f>
        <v>0</v>
      </c>
      <c r="AH44" s="343">
        <f>IF('Encodage réponses Es'!AW42="","",'Encodage réponses Es'!AW42)</f>
        <v>0</v>
      </c>
      <c r="AI44" s="343">
        <f>IF('Encodage réponses Es'!AX42="","",'Encodage réponses Es'!AX42)</f>
        <v>0</v>
      </c>
      <c r="AJ44" s="344">
        <f>IF('Encodage réponses Es'!AY42="","",'Encodage réponses Es'!AY42)</f>
        <v>0</v>
      </c>
      <c r="AK44" s="343">
        <f>IF('Encodage réponses Es'!AZ42="","",'Encodage réponses Es'!AZ42)</f>
        <v>0</v>
      </c>
      <c r="AL44" s="344">
        <f>IF('Encodage réponses Es'!BA42="","",'Encodage réponses Es'!BA42)</f>
        <v>0</v>
      </c>
      <c r="AM44" s="343">
        <f>IF('Encodage réponses Es'!BC42="","",'Encodage réponses Es'!BC42)</f>
        <v>0</v>
      </c>
      <c r="AN44" s="344">
        <f>IF('Encodage réponses Es'!BD42="","",'Encodage réponses Es'!BD42)</f>
        <v>0</v>
      </c>
      <c r="AO44" s="343">
        <f>IF('Encodage réponses Es'!BE42="","",'Encodage réponses Es'!BE42)</f>
        <v>0</v>
      </c>
      <c r="AP44" s="344">
        <f>IF('Encodage réponses Es'!BF42="","",'Encodage réponses Es'!BF42)</f>
        <v>0</v>
      </c>
      <c r="AQ44" s="343">
        <f>IF('Encodage réponses Es'!BG42="","",'Encodage réponses Es'!BG42)</f>
        <v>0</v>
      </c>
      <c r="AR44" s="344">
        <f>IF('Encodage réponses Es'!BJ42="","",'Encodage réponses Es'!BJ42)</f>
        <v>0</v>
      </c>
      <c r="AS44" s="149">
        <f>IF('Encodage réponses Es'!BK42="","",'Encodage réponses Es'!BK42)</f>
        <v>0</v>
      </c>
      <c r="AT44" s="20" t="s">
        <v>26</v>
      </c>
      <c r="AU44" s="96"/>
      <c r="AV44" s="8">
        <f>IF('Encodage réponses Es'!Q42="","",'Encodage réponses Es'!Q42)</f>
        <v>0</v>
      </c>
      <c r="AW44" s="72">
        <f>IF('Encodage réponses Es'!R42="","",'Encodage réponses Es'!R42)</f>
        <v>0</v>
      </c>
      <c r="AX44" s="72">
        <f>IF('Encodage réponses Es'!U42="","",'Encodage réponses Es'!U42)</f>
        <v>0</v>
      </c>
      <c r="AY44" s="72">
        <f>IF('Encodage réponses Es'!V42="","",'Encodage réponses Es'!V42)</f>
        <v>0</v>
      </c>
      <c r="AZ44" s="72">
        <f>IF('Encodage réponses Es'!W42="","",'Encodage réponses Es'!W42)</f>
        <v>0</v>
      </c>
      <c r="BA44" s="72">
        <f>IF('Encodage réponses Es'!X42="","",'Encodage réponses Es'!X42)</f>
        <v>0</v>
      </c>
      <c r="BB44" s="72">
        <f>IF('Encodage réponses Es'!Y42="","",'Encodage réponses Es'!Y42)</f>
        <v>0</v>
      </c>
      <c r="BC44" s="72">
        <f>IF('Encodage réponses Es'!Z42="","",'Encodage réponses Es'!Z42)</f>
        <v>0</v>
      </c>
      <c r="BD44" s="72">
        <f>IF('Encodage réponses Es'!AB42="","",'Encodage réponses Es'!AB42)</f>
        <v>0</v>
      </c>
      <c r="BE44" s="72">
        <f>IF('Encodage réponses Es'!AC42="","",'Encodage réponses Es'!AC42)</f>
        <v>0</v>
      </c>
      <c r="BF44" s="72">
        <f>IF('Encodage réponses Es'!AD42="","",'Encodage réponses Es'!AD42)</f>
        <v>0</v>
      </c>
      <c r="BG44" s="72">
        <f>IF('Encodage réponses Es'!AE42="","",'Encodage réponses Es'!AE42)</f>
        <v>0</v>
      </c>
      <c r="BH44" s="72">
        <f>IF('Encodage réponses Es'!AF42="","",'Encodage réponses Es'!AF42)</f>
        <v>0</v>
      </c>
      <c r="BI44" s="72">
        <f>IF('Encodage réponses Es'!AG42="","",'Encodage réponses Es'!AG42)</f>
        <v>0</v>
      </c>
      <c r="BJ44" s="72">
        <f>IF('Encodage réponses Es'!AH42="","",'Encodage réponses Es'!AH42)</f>
        <v>0</v>
      </c>
      <c r="BK44" s="72">
        <f>IF('Encodage réponses Es'!AI42="","",'Encodage réponses Es'!AI42)</f>
        <v>0</v>
      </c>
      <c r="BL44" s="72">
        <f>IF('Encodage réponses Es'!AJ42="","",'Encodage réponses Es'!AJ42)</f>
        <v>0</v>
      </c>
      <c r="BM44" s="72">
        <f>IF('Encodage réponses Es'!AK42="","",'Encodage réponses Es'!AK42)</f>
        <v>0</v>
      </c>
      <c r="BN44" s="72">
        <f>IF('Encodage réponses Es'!AN42="","",'Encodage réponses Es'!AN42)</f>
        <v>0</v>
      </c>
      <c r="BO44" s="72">
        <f>IF('Encodage réponses Es'!AO42="","",'Encodage réponses Es'!AO42)</f>
        <v>0</v>
      </c>
      <c r="BP44" s="72">
        <f>IF('Encodage réponses Es'!AP42="","",'Encodage réponses Es'!AP42)</f>
        <v>0</v>
      </c>
      <c r="BQ44" s="20" t="s">
        <v>26</v>
      </c>
      <c r="BR44" s="96"/>
      <c r="BS44" s="72">
        <f>IF('Encodage réponses Es'!AT42="","",'Encodage réponses Es'!AT42)</f>
        <v>0</v>
      </c>
      <c r="BT44" s="72">
        <f>IF('Encodage réponses Es'!BB42="","",'Encodage réponses Es'!BB42)</f>
        <v>0</v>
      </c>
      <c r="BU44" s="72">
        <f>IF('Encodage réponses Es'!BH42="","",'Encodage réponses Es'!BH42)</f>
        <v>0</v>
      </c>
      <c r="BV44" s="9">
        <f>IF('Encodage réponses Es'!BI42="","",'Encodage réponses Es'!BI42)</f>
        <v>0</v>
      </c>
      <c r="BW44" s="72">
        <f>IF('Encodage réponses Es'!BO42="","",'Encodage réponses Es'!BO42)</f>
        <v>0</v>
      </c>
      <c r="BX44" s="72">
        <f>IF('Encodage réponses Es'!BP42="","",'Encodage réponses Es'!BP42)</f>
        <v>0</v>
      </c>
      <c r="BY44" s="72">
        <f>IF('Encodage réponses Es'!BT42="","",'Encodage réponses Es'!BT42)</f>
        <v>0</v>
      </c>
      <c r="BZ44" s="72">
        <f>IF('Encodage réponses Es'!BU42="","",'Encodage réponses Es'!BU42)</f>
        <v>0</v>
      </c>
      <c r="CA44" s="20" t="s">
        <v>26</v>
      </c>
      <c r="CB44" s="96"/>
      <c r="CC44" s="9">
        <f>IF('Encodage réponses Es'!S42="","",'Encodage réponses Es'!S42)</f>
        <v>0</v>
      </c>
      <c r="CD44" s="9">
        <f>IF('Encodage réponses Es'!T42="","",'Encodage réponses Es'!T42)</f>
        <v>0</v>
      </c>
      <c r="CE44" s="9">
        <f>IF('Encodage réponses Es'!AL42="","",'Encodage réponses Es'!AL42)</f>
        <v>0</v>
      </c>
      <c r="CF44" s="9">
        <f>IF('Encodage réponses Es'!AM42="","",'Encodage réponses Es'!AM42)</f>
        <v>0</v>
      </c>
      <c r="CG44" s="20" t="s">
        <v>26</v>
      </c>
      <c r="CH44" s="96"/>
      <c r="CI44" s="9">
        <f>IF('Encodage réponses Es'!AQ42="","",'Encodage réponses Es'!AQ42)</f>
        <v>0</v>
      </c>
      <c r="CJ44" s="9">
        <f>IF('Encodage réponses Es'!AR42="","",'Encodage réponses Es'!AR42)</f>
        <v>0</v>
      </c>
      <c r="CK44" s="9">
        <f>IF('Encodage réponses Es'!AS42="","",'Encodage réponses Es'!AS42)</f>
        <v>0</v>
      </c>
      <c r="CL44" s="9">
        <f>IF('Encodage réponses Es'!BL42="","",'Encodage réponses Es'!BL42)</f>
        <v>0</v>
      </c>
      <c r="CM44" s="9">
        <f>IF('Encodage réponses Es'!BM42="","",'Encodage réponses Es'!BM42)</f>
        <v>0</v>
      </c>
      <c r="CN44" s="9">
        <f>IF('Encodage réponses Es'!BN42="","",'Encodage réponses Es'!BN42)</f>
        <v>0</v>
      </c>
      <c r="CO44" s="9">
        <f>IF('Encodage réponses Es'!BQ42="","",'Encodage réponses Es'!BQ42)</f>
        <v>0</v>
      </c>
      <c r="CP44" s="9">
        <f>IF('Encodage réponses Es'!BR42="","",'Encodage réponses Es'!BR42)</f>
        <v>0</v>
      </c>
      <c r="CQ44" s="9">
        <f>IF('Encodage réponses Es'!BS42="","",'Encodage réponses Es'!BS42)</f>
        <v>0</v>
      </c>
      <c r="CR44" s="20" t="s">
        <v>26</v>
      </c>
      <c r="CS44" s="96"/>
      <c r="CT44" s="33"/>
    </row>
    <row r="45" spans="1:100" ht="15" customHeight="1" thickBot="1" x14ac:dyDescent="0.25">
      <c r="A45" s="55"/>
      <c r="B45" s="56"/>
      <c r="C45" s="56"/>
      <c r="D45" s="73" t="s">
        <v>223</v>
      </c>
      <c r="E45" s="389"/>
      <c r="F45" s="57"/>
      <c r="G45" s="57"/>
      <c r="H45" s="20"/>
      <c r="I45" s="129"/>
      <c r="J45" s="56"/>
      <c r="K45" s="130"/>
      <c r="L45" s="129"/>
      <c r="M45" s="56"/>
      <c r="N45" s="130"/>
      <c r="O45" s="96"/>
      <c r="P45" s="56"/>
      <c r="Q45" s="130"/>
      <c r="R45" s="129"/>
      <c r="S45" s="130"/>
      <c r="T45" s="129"/>
      <c r="U45" s="130"/>
      <c r="V45" s="129"/>
      <c r="W45" s="74"/>
      <c r="X45" s="196">
        <f>IF('Encodage réponses Es'!L43="","",'Encodage réponses Es'!L43)</f>
        <v>0</v>
      </c>
      <c r="Y45" s="350">
        <f>IF('Encodage réponses Es'!M43="","",'Encodage réponses Es'!M43)</f>
        <v>0</v>
      </c>
      <c r="Z45" s="190">
        <f>IF('Encodage réponses Es'!N43="","",'Encodage réponses Es'!N43)</f>
        <v>0</v>
      </c>
      <c r="AA45" s="190">
        <f>IF('Encodage réponses Es'!O43="","",'Encodage réponses Es'!O43)</f>
        <v>0</v>
      </c>
      <c r="AB45" s="190">
        <f>IF('Encodage réponses Es'!P43="","",'Encodage réponses Es'!P43)</f>
        <v>0</v>
      </c>
      <c r="AC45" s="355">
        <f>IF('Encodage réponses Es'!AA43="","",'Encodage réponses Es'!AA43)</f>
        <v>0</v>
      </c>
      <c r="AD45" s="130"/>
      <c r="AE45" s="129"/>
      <c r="AF45" s="196">
        <f>IF('Encodage réponses Es'!$AU$43="","",'Encodage réponses Es'!$AU$43)</f>
        <v>0</v>
      </c>
      <c r="AG45" s="190">
        <f>IF('Encodage réponses Es'!AV43="","",'Encodage réponses Es'!AV43)</f>
        <v>0</v>
      </c>
      <c r="AH45" s="342">
        <f>IF('Encodage réponses Es'!AW43="","",'Encodage réponses Es'!AW43)</f>
        <v>0</v>
      </c>
      <c r="AI45" s="190">
        <f>IF('Encodage réponses Es'!AX43="","",'Encodage réponses Es'!AX43)</f>
        <v>0</v>
      </c>
      <c r="AJ45" s="342">
        <f>IF('Encodage réponses Es'!AY43="","",'Encodage réponses Es'!AY43)</f>
        <v>0</v>
      </c>
      <c r="AK45" s="190">
        <f>IF('Encodage réponses Es'!AZ43="","",'Encodage réponses Es'!AZ43)</f>
        <v>0</v>
      </c>
      <c r="AL45" s="342">
        <f>IF('Encodage réponses Es'!BA43="","",'Encodage réponses Es'!BA43)</f>
        <v>0</v>
      </c>
      <c r="AM45" s="190">
        <f>IF('Encodage réponses Es'!BC43="","",'Encodage réponses Es'!BC43)</f>
        <v>0</v>
      </c>
      <c r="AN45" s="342">
        <f>IF('Encodage réponses Es'!BD43="","",'Encodage réponses Es'!BD43)</f>
        <v>0</v>
      </c>
      <c r="AO45" s="190">
        <f>IF('Encodage réponses Es'!BE43="","",'Encodage réponses Es'!BE43)</f>
        <v>0</v>
      </c>
      <c r="AP45" s="342">
        <f>IF('Encodage réponses Es'!BF43="","",'Encodage réponses Es'!BF43)</f>
        <v>0</v>
      </c>
      <c r="AQ45" s="190">
        <f>IF('Encodage réponses Es'!BG43="","",'Encodage réponses Es'!BG43)</f>
        <v>0</v>
      </c>
      <c r="AR45" s="342">
        <f>IF('Encodage réponses Es'!BJ43="","",'Encodage réponses Es'!BJ43)</f>
        <v>0</v>
      </c>
      <c r="AS45" s="190">
        <f>IF('Encodage réponses Es'!BK43="","",'Encodage réponses Es'!BK43)</f>
        <v>0</v>
      </c>
      <c r="AT45" s="130"/>
      <c r="AU45" s="96"/>
      <c r="AV45" s="197">
        <f>IF('Encodage réponses Es'!Q43="","",'Encodage réponses Es'!Q43)</f>
        <v>0</v>
      </c>
      <c r="AW45" s="189">
        <f>IF('Encodage réponses Es'!R43="","",'Encodage réponses Es'!R43)</f>
        <v>0</v>
      </c>
      <c r="AX45" s="189">
        <f>IF('Encodage réponses Es'!U43="","",'Encodage réponses Es'!U43)</f>
        <v>0</v>
      </c>
      <c r="AY45" s="189">
        <f>IF('Encodage réponses Es'!V43="","",'Encodage réponses Es'!V43)</f>
        <v>0</v>
      </c>
      <c r="AZ45" s="189">
        <f>IF('Encodage réponses Es'!W43="","",'Encodage réponses Es'!W43)</f>
        <v>0</v>
      </c>
      <c r="BA45" s="189">
        <f>IF('Encodage réponses Es'!X43="","",'Encodage réponses Es'!X43)</f>
        <v>0</v>
      </c>
      <c r="BB45" s="189">
        <f>IF('Encodage réponses Es'!Y43="","",'Encodage réponses Es'!Y43)</f>
        <v>0</v>
      </c>
      <c r="BC45" s="189">
        <f>IF('Encodage réponses Es'!Z43="","",'Encodage réponses Es'!Z43)</f>
        <v>0</v>
      </c>
      <c r="BD45" s="189">
        <f>IF('Encodage réponses Es'!AB43="","",'Encodage réponses Es'!AB43)</f>
        <v>0</v>
      </c>
      <c r="BE45" s="189">
        <f>IF('Encodage réponses Es'!AC43="","",'Encodage réponses Es'!AC43)</f>
        <v>0</v>
      </c>
      <c r="BF45" s="189">
        <f>IF('Encodage réponses Es'!AD43="","",'Encodage réponses Es'!AD43)</f>
        <v>0</v>
      </c>
      <c r="BG45" s="189">
        <f>IF('Encodage réponses Es'!AE43="","",'Encodage réponses Es'!AE43)</f>
        <v>0</v>
      </c>
      <c r="BH45" s="189">
        <f>IF('Encodage réponses Es'!AF43="","",'Encodage réponses Es'!AF43)</f>
        <v>0</v>
      </c>
      <c r="BI45" s="189">
        <f>IF('Encodage réponses Es'!AG43="","",'Encodage réponses Es'!AG43)</f>
        <v>0</v>
      </c>
      <c r="BJ45" s="189">
        <f>IF('Encodage réponses Es'!AH43="","",'Encodage réponses Es'!AH43)</f>
        <v>0</v>
      </c>
      <c r="BK45" s="189">
        <f>IF('Encodage réponses Es'!AI43="","",'Encodage réponses Es'!AI43)</f>
        <v>0</v>
      </c>
      <c r="BL45" s="189">
        <f>IF('Encodage réponses Es'!AJ43="","",'Encodage réponses Es'!AJ43)</f>
        <v>0</v>
      </c>
      <c r="BM45" s="189">
        <f>IF('Encodage réponses Es'!AK43="","",'Encodage réponses Es'!AK43)</f>
        <v>0</v>
      </c>
      <c r="BN45" s="189">
        <f>IF('Encodage réponses Es'!AN43="","",'Encodage réponses Es'!AN43)</f>
        <v>0</v>
      </c>
      <c r="BO45" s="189">
        <f>IF('Encodage réponses Es'!AO43="","",'Encodage réponses Es'!AO43)</f>
        <v>0</v>
      </c>
      <c r="BP45" s="189">
        <f>IF('Encodage réponses Es'!AP43="","",'Encodage réponses Es'!AP43)</f>
        <v>0</v>
      </c>
      <c r="BQ45" s="130"/>
      <c r="BR45" s="129"/>
      <c r="BS45" s="189">
        <f>IF('Encodage réponses Es'!AT43="","",'Encodage réponses Es'!AT43)</f>
        <v>0</v>
      </c>
      <c r="BT45" s="189">
        <f>IF('Encodage réponses Es'!BB43="","",'Encodage réponses Es'!BB43)</f>
        <v>0</v>
      </c>
      <c r="BU45" s="189">
        <f>IF('Encodage réponses Es'!BH43="","",'Encodage réponses Es'!BH43)</f>
        <v>0</v>
      </c>
      <c r="BV45" s="190">
        <f>IF('Encodage réponses Es'!BI43="","",'Encodage réponses Es'!BI43)</f>
        <v>0</v>
      </c>
      <c r="BW45" s="189">
        <f>IF('Encodage réponses Es'!BO43="","",'Encodage réponses Es'!BO43)</f>
        <v>0</v>
      </c>
      <c r="BX45" s="189">
        <f>IF('Encodage réponses Es'!BP43="","",'Encodage réponses Es'!BP43)</f>
        <v>0</v>
      </c>
      <c r="BY45" s="189">
        <f>IF('Encodage réponses Es'!BT43="","",'Encodage réponses Es'!BT43)</f>
        <v>0</v>
      </c>
      <c r="BZ45" s="198">
        <f>IF('Encodage réponses Es'!BU43="","",'Encodage réponses Es'!BU43)</f>
        <v>0</v>
      </c>
      <c r="CA45" s="130"/>
      <c r="CB45" s="96"/>
      <c r="CC45" s="190">
        <f>IF('Encodage réponses Es'!S43="","",'Encodage réponses Es'!S43)</f>
        <v>0</v>
      </c>
      <c r="CD45" s="190">
        <f>IF('Encodage réponses Es'!T43="","",'Encodage réponses Es'!T43)</f>
        <v>0</v>
      </c>
      <c r="CE45" s="190">
        <f>IF('Encodage réponses Es'!AL43="","",'Encodage réponses Es'!AL43)</f>
        <v>0</v>
      </c>
      <c r="CF45" s="190">
        <f>IF('Encodage réponses Es'!AM43="","",'Encodage réponses Es'!AM43)</f>
        <v>0</v>
      </c>
      <c r="CG45" s="130"/>
      <c r="CH45" s="129"/>
      <c r="CI45" s="190">
        <f>IF('Encodage réponses Es'!AQ43="","",'Encodage réponses Es'!AQ43)</f>
        <v>0</v>
      </c>
      <c r="CJ45" s="190">
        <f>IF('Encodage réponses Es'!AR43="","",'Encodage réponses Es'!AR43)</f>
        <v>0</v>
      </c>
      <c r="CK45" s="190">
        <f>IF('Encodage réponses Es'!AS43="","",'Encodage réponses Es'!AS43)</f>
        <v>0</v>
      </c>
      <c r="CL45" s="190">
        <f>IF('Encodage réponses Es'!BL43="","",'Encodage réponses Es'!BL43)</f>
        <v>0</v>
      </c>
      <c r="CM45" s="190">
        <f>IF('Encodage réponses Es'!BM43="","",'Encodage réponses Es'!BM43)</f>
        <v>0</v>
      </c>
      <c r="CN45" s="190">
        <f>IF('Encodage réponses Es'!BN43="","",'Encodage réponses Es'!BN43)</f>
        <v>0</v>
      </c>
      <c r="CO45" s="190">
        <f>IF('Encodage réponses Es'!BQ43="","",'Encodage réponses Es'!BQ43)</f>
        <v>0</v>
      </c>
      <c r="CP45" s="190">
        <f>IF('Encodage réponses Es'!BR43="","",'Encodage réponses Es'!BR43)</f>
        <v>0</v>
      </c>
      <c r="CQ45" s="190">
        <f>IF('Encodage réponses Es'!BS43="","",'Encodage réponses Es'!BS43)</f>
        <v>0</v>
      </c>
      <c r="CR45" s="130"/>
      <c r="CS45" s="96"/>
      <c r="CT45" s="33"/>
    </row>
    <row r="46" spans="1:100" ht="15" customHeight="1" x14ac:dyDescent="0.2">
      <c r="A46" s="55"/>
      <c r="B46" s="56"/>
      <c r="C46" s="56"/>
      <c r="D46" s="74"/>
      <c r="E46" s="389"/>
      <c r="F46" s="152"/>
      <c r="G46" s="152"/>
      <c r="H46" s="1" t="s">
        <v>33</v>
      </c>
      <c r="I46" s="21">
        <f>COUNTIF(I$5:I$39,"&lt;0,10")</f>
        <v>0</v>
      </c>
      <c r="J46" s="65"/>
      <c r="K46" s="1" t="s">
        <v>33</v>
      </c>
      <c r="L46" s="21">
        <f>COUNTIF(L$5:L$39,"&lt;0,10")</f>
        <v>0</v>
      </c>
      <c r="M46" s="65"/>
      <c r="N46" s="1" t="s">
        <v>33</v>
      </c>
      <c r="O46" s="21">
        <f>COUNTIF(O$5:O$39,"&lt;0,10")</f>
        <v>0</v>
      </c>
      <c r="P46" s="65"/>
      <c r="Q46" s="1" t="s">
        <v>33</v>
      </c>
      <c r="R46" s="21">
        <f>COUNTIF(R$5:R$39,"&lt;0,10")</f>
        <v>0</v>
      </c>
      <c r="S46" s="1" t="s">
        <v>33</v>
      </c>
      <c r="T46" s="21">
        <f>COUNTIF(T$5:T$39,"&lt;0,10")</f>
        <v>0</v>
      </c>
      <c r="U46" s="1" t="s">
        <v>33</v>
      </c>
      <c r="V46" s="21">
        <f>COUNTIF(V$5:V$39,"&lt;0,10")</f>
        <v>0</v>
      </c>
      <c r="W46" s="102"/>
      <c r="X46" s="69"/>
      <c r="Y46" s="69"/>
      <c r="Z46" s="69"/>
      <c r="AA46" s="69"/>
      <c r="AB46" s="69"/>
      <c r="AC46" s="354" t="str">
        <f>IF('Encodage réponses Es'!AA44="","",'Encodage réponses Es'!AA44)</f>
        <v/>
      </c>
      <c r="AD46" s="1" t="s">
        <v>33</v>
      </c>
      <c r="AE46" s="21">
        <f>COUNTIF(AE$5:AE$39,"&lt;0,10")</f>
        <v>0</v>
      </c>
      <c r="AF46" s="69"/>
      <c r="AG46" s="69"/>
      <c r="AH46" s="69"/>
      <c r="AI46" s="69"/>
      <c r="AJ46" s="69"/>
      <c r="AK46" s="69"/>
      <c r="AL46" s="69"/>
      <c r="AM46" s="69"/>
      <c r="AN46" s="69"/>
      <c r="AO46" s="69"/>
      <c r="AP46" s="69"/>
      <c r="AQ46" s="69"/>
      <c r="AR46" s="69"/>
      <c r="AS46" s="69"/>
      <c r="AT46" s="1" t="s">
        <v>33</v>
      </c>
      <c r="AU46" s="21">
        <f>COUNTIF(AU$5:AU$39,"&lt;0,10")</f>
        <v>0</v>
      </c>
      <c r="AV46" s="175"/>
      <c r="AW46" s="174"/>
      <c r="AX46" s="174"/>
      <c r="AY46" s="174"/>
      <c r="AZ46" s="174"/>
      <c r="BA46" s="174"/>
      <c r="BB46" s="174"/>
      <c r="BC46" s="174"/>
      <c r="BD46" s="174"/>
      <c r="BE46" s="174"/>
      <c r="BF46" s="174"/>
      <c r="BG46" s="174"/>
      <c r="BH46" s="174"/>
      <c r="BI46" s="174"/>
      <c r="BJ46" s="174"/>
      <c r="BK46" s="174"/>
      <c r="BL46" s="174"/>
      <c r="BM46" s="174"/>
      <c r="BN46" s="174"/>
      <c r="BO46" s="174"/>
      <c r="BP46" s="174"/>
      <c r="BQ46" s="1" t="s">
        <v>33</v>
      </c>
      <c r="BR46" s="21">
        <f>COUNTIF(BR$5:BR$39,"&lt;0,10")</f>
        <v>0</v>
      </c>
      <c r="BS46" s="199"/>
      <c r="BT46" s="199"/>
      <c r="BU46" s="199"/>
      <c r="BV46" s="199"/>
      <c r="BW46" s="199"/>
      <c r="BX46" s="199"/>
      <c r="BY46" s="199"/>
      <c r="BZ46" s="199"/>
      <c r="CA46" s="1" t="s">
        <v>33</v>
      </c>
      <c r="CB46" s="21">
        <f>COUNTIF(CB$5:CB$39,"&lt;0,10")</f>
        <v>0</v>
      </c>
      <c r="CC46" s="176"/>
      <c r="CD46" s="174"/>
      <c r="CE46" s="174"/>
      <c r="CF46" s="174"/>
      <c r="CG46" s="1" t="s">
        <v>33</v>
      </c>
      <c r="CH46" s="21">
        <f>COUNTIF(CH$5:CH$39,"&lt;0,10")</f>
        <v>0</v>
      </c>
      <c r="CI46" s="174"/>
      <c r="CJ46" s="174"/>
      <c r="CK46" s="174"/>
      <c r="CL46" s="174"/>
      <c r="CM46" s="174"/>
      <c r="CN46" s="174"/>
      <c r="CO46" s="174"/>
      <c r="CP46" s="174"/>
      <c r="CQ46" s="174"/>
      <c r="CR46" s="1" t="s">
        <v>33</v>
      </c>
      <c r="CS46" s="21">
        <f>COUNTIF(CS$5:CS$39,"&lt;0,10")</f>
        <v>0</v>
      </c>
      <c r="CT46" s="33"/>
    </row>
    <row r="47" spans="1:100" s="89" customFormat="1" x14ac:dyDescent="0.2">
      <c r="A47" s="84"/>
      <c r="B47" s="550" t="s">
        <v>23</v>
      </c>
      <c r="C47" s="550"/>
      <c r="D47" s="551"/>
      <c r="E47" s="389"/>
      <c r="F47" s="153"/>
      <c r="G47" s="153"/>
      <c r="H47" s="86" t="s">
        <v>34</v>
      </c>
      <c r="I47" s="87">
        <f>COUNTIF(I$5:I$39,"&lt;0,20")-I46</f>
        <v>0</v>
      </c>
      <c r="J47" s="85"/>
      <c r="K47" s="86" t="s">
        <v>34</v>
      </c>
      <c r="L47" s="87">
        <f>COUNTIF(L$5:L$39,"&lt;0,20")-L46</f>
        <v>0</v>
      </c>
      <c r="M47" s="85"/>
      <c r="N47" s="86" t="s">
        <v>34</v>
      </c>
      <c r="O47" s="87">
        <f>COUNTIF(O$5:O$39,"&lt;0,20")-O46</f>
        <v>0</v>
      </c>
      <c r="P47" s="85"/>
      <c r="Q47" s="86" t="s">
        <v>34</v>
      </c>
      <c r="R47" s="87">
        <f>COUNTIF(R$5:R$39,"&lt;0,20")-R46</f>
        <v>0</v>
      </c>
      <c r="S47" s="86" t="s">
        <v>34</v>
      </c>
      <c r="T47" s="87">
        <f>COUNTIF(T$5:T$39,"&lt;0,20")-T46</f>
        <v>0</v>
      </c>
      <c r="U47" s="86" t="s">
        <v>34</v>
      </c>
      <c r="V47" s="87">
        <f>COUNTIF(V$5:V$39,"&lt;0,20")-V46</f>
        <v>0</v>
      </c>
      <c r="W47" s="172"/>
      <c r="X47" s="150" t="str">
        <f>IF('Encodage réponses Es'!$L$45="","",'Encodage réponses Es'!$L$45)</f>
        <v/>
      </c>
      <c r="Y47" s="150" t="str">
        <f>IF('Encodage réponses Es'!$M$45="","",'Encodage réponses Es'!$M$45)</f>
        <v/>
      </c>
      <c r="Z47" s="150" t="str">
        <f>IF('Encodage réponses Es'!$N$45="","",'Encodage réponses Es'!$N$45)</f>
        <v/>
      </c>
      <c r="AA47" s="150" t="str">
        <f>IF('Encodage réponses Es'!$O$45="","",'Encodage réponses Es'!$O$45)</f>
        <v/>
      </c>
      <c r="AB47" s="150" t="str">
        <f>IF('Encodage réponses Es'!$P$45="","",'Encodage réponses Es'!$P$45)</f>
        <v/>
      </c>
      <c r="AC47" s="150" t="str">
        <f>IF('Encodage réponses Es'!$AA$45="","",'Encodage réponses Es'!$AA$45)</f>
        <v/>
      </c>
      <c r="AD47" s="86" t="s">
        <v>34</v>
      </c>
      <c r="AE47" s="87">
        <f>COUNTIF(AE$5:AE$39,"&lt;0,20")-AE46</f>
        <v>0</v>
      </c>
      <c r="AF47" s="150" t="str">
        <f>IF('Encodage réponses Es'!$AU$45="","",'Encodage réponses Es'!$AU$45)</f>
        <v/>
      </c>
      <c r="AG47" s="150" t="str">
        <f>IF('Encodage réponses Es'!$AV$45="","",'Encodage réponses Es'!$AV$45)</f>
        <v/>
      </c>
      <c r="AH47" s="150" t="str">
        <f>IF('Encodage réponses Es'!$AW$45="","",'Encodage réponses Es'!$AW$45)</f>
        <v/>
      </c>
      <c r="AI47" s="150" t="str">
        <f>IF('Encodage réponses Es'!$AX$45="","",'Encodage réponses Es'!$AX$45)</f>
        <v/>
      </c>
      <c r="AJ47" s="150" t="str">
        <f>IF('Encodage réponses Es'!$AY$45="","",'Encodage réponses Es'!$AY$45)</f>
        <v/>
      </c>
      <c r="AK47" s="150" t="str">
        <f>IF('Encodage réponses Es'!$AZ$45="","",'Encodage réponses Es'!$AZ$45)</f>
        <v/>
      </c>
      <c r="AL47" s="150" t="str">
        <f>IF('Encodage réponses Es'!$BA$45="","",'Encodage réponses Es'!$BA$45)</f>
        <v/>
      </c>
      <c r="AM47" s="150" t="str">
        <f>IF('Encodage réponses Es'!$BC$45="","",'Encodage réponses Es'!$BC$45)</f>
        <v/>
      </c>
      <c r="AN47" s="150" t="str">
        <f>IF('Encodage réponses Es'!$BD$45="","",'Encodage réponses Es'!$BD$45)</f>
        <v/>
      </c>
      <c r="AO47" s="150" t="str">
        <f>IF('Encodage réponses Es'!$BE$45="","",'Encodage réponses Es'!$BE$45)</f>
        <v/>
      </c>
      <c r="AP47" s="150" t="str">
        <f>IF('Encodage réponses Es'!$BF$45="","",'Encodage réponses Es'!$BF$45)</f>
        <v/>
      </c>
      <c r="AQ47" s="150" t="str">
        <f>IF('Encodage réponses Es'!$BG$45="","",'Encodage réponses Es'!$BG$45)</f>
        <v/>
      </c>
      <c r="AR47" s="150" t="str">
        <f>IF('Encodage réponses Es'!$BJ$45="","",'Encodage réponses Es'!$BJ$45)</f>
        <v/>
      </c>
      <c r="AS47" s="150" t="str">
        <f>IF('Encodage réponses Es'!$BK$45="","",'Encodage réponses Es'!$BK$45)</f>
        <v/>
      </c>
      <c r="AT47" s="86" t="s">
        <v>34</v>
      </c>
      <c r="AU47" s="87">
        <f>COUNTIF(AU$5:AU$39,"&lt;0,20")-AU46</f>
        <v>0</v>
      </c>
      <c r="AV47" s="151" t="str">
        <f>IF('Encodage réponses Es'!$Q$45="","",'Encodage réponses Es'!$Q$45)</f>
        <v/>
      </c>
      <c r="AW47" s="183" t="str">
        <f>IF('Encodage réponses Es'!$R$45="","",'Encodage réponses Es'!$R$45)</f>
        <v/>
      </c>
      <c r="AX47" s="183" t="str">
        <f>IF('Encodage réponses Es'!$U$45="","",'Encodage réponses Es'!$U$45)</f>
        <v/>
      </c>
      <c r="AY47" s="183" t="str">
        <f>IF('Encodage réponses Es'!$V$45="","",'Encodage réponses Es'!$V$45)</f>
        <v/>
      </c>
      <c r="AZ47" s="183" t="str">
        <f>IF('Encodage réponses Es'!$W$45="","",'Encodage réponses Es'!$W$45)</f>
        <v/>
      </c>
      <c r="BA47" s="183" t="str">
        <f>IF('Encodage réponses Es'!$X$45="","",'Encodage réponses Es'!$X$45)</f>
        <v/>
      </c>
      <c r="BB47" s="183" t="str">
        <f>IF('Encodage réponses Es'!$Y$45="","",'Encodage réponses Es'!$Y$45)</f>
        <v/>
      </c>
      <c r="BC47" s="183" t="str">
        <f>IF('Encodage réponses Es'!$Z$45="","",'Encodage réponses Es'!$Z$45)</f>
        <v/>
      </c>
      <c r="BD47" s="183" t="str">
        <f>IF('Encodage réponses Es'!$AB$45="","",'Encodage réponses Es'!$AB$45)</f>
        <v/>
      </c>
      <c r="BE47" s="183" t="str">
        <f>IF('Encodage réponses Es'!$AC$45="","",'Encodage réponses Es'!$AC$45)</f>
        <v/>
      </c>
      <c r="BF47" s="183" t="str">
        <f>IF('Encodage réponses Es'!$AD$45="","",'Encodage réponses Es'!$AD$45)</f>
        <v/>
      </c>
      <c r="BG47" s="183" t="str">
        <f>IF('Encodage réponses Es'!$AE$45="","",'Encodage réponses Es'!$AE$45)</f>
        <v/>
      </c>
      <c r="BH47" s="183" t="str">
        <f>IF('Encodage réponses Es'!$AF$45="","",'Encodage réponses Es'!$AF$45)</f>
        <v/>
      </c>
      <c r="BI47" s="183" t="str">
        <f>IF('Encodage réponses Es'!$AG$45="","",'Encodage réponses Es'!$AG$45)</f>
        <v/>
      </c>
      <c r="BJ47" s="183" t="str">
        <f>IF('Encodage réponses Es'!$AH$45="","",'Encodage réponses Es'!$AH$45)</f>
        <v/>
      </c>
      <c r="BK47" s="183" t="str">
        <f>IF('Encodage réponses Es'!$AI$45="","",'Encodage réponses Es'!$AI$45)</f>
        <v/>
      </c>
      <c r="BL47" s="183" t="str">
        <f>IF('Encodage réponses Es'!$AJ$45="","",'Encodage réponses Es'!$AJ$45)</f>
        <v/>
      </c>
      <c r="BM47" s="183" t="str">
        <f>IF('Encodage réponses Es'!$AK$45="","",'Encodage réponses Es'!$AK$45)</f>
        <v/>
      </c>
      <c r="BN47" s="183" t="str">
        <f>IF('Encodage réponses Es'!$AN$45="","",'Encodage réponses Es'!$AN$45)</f>
        <v/>
      </c>
      <c r="BO47" s="183" t="str">
        <f>IF('Encodage réponses Es'!$AO$45="","",'Encodage réponses Es'!$AO$45)</f>
        <v/>
      </c>
      <c r="BP47" s="183" t="str">
        <f>IF('Encodage réponses Es'!$AP$45="","",'Encodage réponses Es'!$AP$45)</f>
        <v/>
      </c>
      <c r="BQ47" s="86" t="s">
        <v>34</v>
      </c>
      <c r="BR47" s="87">
        <f>COUNTIF(BR$5:BR$39,"&lt;0,20")-BR46</f>
        <v>0</v>
      </c>
      <c r="BS47" s="77" t="str">
        <f>IF('Encodage réponses Es'!$AT$45="","",'Encodage réponses Es'!$AT$45)</f>
        <v/>
      </c>
      <c r="BT47" s="77" t="str">
        <f>IF('Encodage réponses Es'!$BB$45="","",'Encodage réponses Es'!$BB$45)</f>
        <v/>
      </c>
      <c r="BU47" s="77" t="str">
        <f>IF('Encodage réponses Es'!$BH$45="","",'Encodage réponses Es'!$BH$45)</f>
        <v/>
      </c>
      <c r="BV47" s="77" t="str">
        <f>IF('Encodage réponses Es'!$BI$45="","",'Encodage réponses Es'!$BI$45)</f>
        <v/>
      </c>
      <c r="BW47" s="77" t="str">
        <f>IF('Encodage réponses Es'!$BO$45="","",'Encodage réponses Es'!$BO$45)</f>
        <v/>
      </c>
      <c r="BX47" s="77" t="str">
        <f>IF('Encodage réponses Es'!$BP$45="","",'Encodage réponses Es'!$BP$45)</f>
        <v/>
      </c>
      <c r="BY47" s="77" t="str">
        <f>IF('Encodage réponses Es'!$BT$45="","",'Encodage réponses Es'!$BT$45)</f>
        <v/>
      </c>
      <c r="BZ47" s="77" t="str">
        <f>IF('Encodage réponses Es'!$BU$45="","",'Encodage réponses Es'!$BU$45)</f>
        <v/>
      </c>
      <c r="CA47" s="86" t="s">
        <v>34</v>
      </c>
      <c r="CB47" s="87">
        <f>COUNTIF(CB$5:CB$39,"&lt;0,20")-CB46</f>
        <v>0</v>
      </c>
      <c r="CC47" s="77" t="str">
        <f>IF('Encodage réponses Es'!$S$45="","",'Encodage réponses Es'!$S$45)</f>
        <v/>
      </c>
      <c r="CD47" s="77" t="str">
        <f>IF('Encodage réponses Es'!$T$45="","",'Encodage réponses Es'!$T$45)</f>
        <v/>
      </c>
      <c r="CE47" s="77" t="str">
        <f>IF('Encodage réponses Es'!$AL$45="","",'Encodage réponses Es'!$AL$45)</f>
        <v/>
      </c>
      <c r="CF47" s="77" t="str">
        <f>IF('Encodage réponses Es'!$AM$45="","",'Encodage réponses Es'!$AM$45)</f>
        <v/>
      </c>
      <c r="CG47" s="86" t="s">
        <v>34</v>
      </c>
      <c r="CH47" s="87">
        <f>COUNTIF(CH$5:CH$39,"&lt;0,20")-CH46</f>
        <v>0</v>
      </c>
      <c r="CI47" s="77" t="str">
        <f>IF('Encodage réponses Es'!$AQ$45="","",'Encodage réponses Es'!$AQ$45)</f>
        <v/>
      </c>
      <c r="CJ47" s="77" t="str">
        <f>IF('Encodage réponses Es'!$AR$45="","",'Encodage réponses Es'!$AR$45)</f>
        <v/>
      </c>
      <c r="CK47" s="77" t="str">
        <f>IF('Encodage réponses Es'!$AS$45="","",'Encodage réponses Es'!$AS$45)</f>
        <v/>
      </c>
      <c r="CL47" s="77" t="str">
        <f>IF('Encodage réponses Es'!$BL$45="","",'Encodage réponses Es'!$BL$45)</f>
        <v/>
      </c>
      <c r="CM47" s="77" t="str">
        <f>IF('Encodage réponses Es'!$BM$45="","",'Encodage réponses Es'!$BM$45)</f>
        <v/>
      </c>
      <c r="CN47" s="77" t="str">
        <f>IF('Encodage réponses Es'!$BN$45="","",'Encodage réponses Es'!$BN$45)</f>
        <v/>
      </c>
      <c r="CO47" s="77" t="str">
        <f>IF('Encodage réponses Es'!$BQ$45="","",'Encodage réponses Es'!$BQ$45)</f>
        <v/>
      </c>
      <c r="CP47" s="77" t="str">
        <f>IF('Encodage réponses Es'!$BR$45="","",'Encodage réponses Es'!$BR$45)</f>
        <v/>
      </c>
      <c r="CQ47" s="77" t="str">
        <f>IF('Encodage réponses Es'!$BS$45="","",'Encodage réponses Es'!$BS$45)</f>
        <v/>
      </c>
      <c r="CR47" s="86" t="s">
        <v>34</v>
      </c>
      <c r="CS47" s="87">
        <f>COUNTIF(CS$5:CS$39,"&lt;0,20")-CS46</f>
        <v>0</v>
      </c>
      <c r="CT47" s="88"/>
    </row>
    <row r="48" spans="1:100" s="26" customFormat="1" ht="13.5" thickBot="1" x14ac:dyDescent="0.25">
      <c r="A48" s="59"/>
      <c r="B48" s="155"/>
      <c r="C48" s="60"/>
      <c r="D48" s="524" t="s">
        <v>224</v>
      </c>
      <c r="E48" s="389"/>
      <c r="F48" s="154"/>
      <c r="G48" s="154"/>
      <c r="H48" s="27" t="s">
        <v>35</v>
      </c>
      <c r="I48" s="28">
        <f>COUNTIF(I$5:I$39,"&lt;0,30")-SUM(I46:I47)</f>
        <v>0</v>
      </c>
      <c r="J48" s="58"/>
      <c r="K48" s="27" t="s">
        <v>35</v>
      </c>
      <c r="L48" s="28">
        <f>COUNTIF(L$5:L$39,"&lt;0,30")-SUM(L46:L47)</f>
        <v>0</v>
      </c>
      <c r="M48" s="58"/>
      <c r="N48" s="27" t="s">
        <v>35</v>
      </c>
      <c r="O48" s="28">
        <f>COUNTIF(O$5:O$39,"&lt;0,30")-SUM(O46:O47)</f>
        <v>0</v>
      </c>
      <c r="P48" s="58"/>
      <c r="Q48" s="27" t="s">
        <v>35</v>
      </c>
      <c r="R48" s="28">
        <f>COUNTIF(R$5:R$39,"&lt;0,30")-SUM(R46:R47)</f>
        <v>0</v>
      </c>
      <c r="S48" s="27" t="s">
        <v>35</v>
      </c>
      <c r="T48" s="28">
        <f>COUNTIF(T$5:T$39,"&lt;0,30")-SUM(T46:T47)</f>
        <v>0</v>
      </c>
      <c r="U48" s="27" t="s">
        <v>35</v>
      </c>
      <c r="V48" s="28">
        <f>COUNTIF(V$5:V$39,"&lt;0,30")-SUM(V46:V47)</f>
        <v>0</v>
      </c>
      <c r="W48" s="173"/>
      <c r="X48" s="356">
        <f>IF('Encodage réponses Es'!L46="","",'Encodage réponses Es'!L46)</f>
        <v>0.95</v>
      </c>
      <c r="Y48" s="357">
        <f>IF('Encodage réponses Es'!M46="","",'Encodage réponses Es'!M46)</f>
        <v>0.79</v>
      </c>
      <c r="Z48" s="356">
        <f>IF('Encodage réponses Es'!N46="","",'Encodage réponses Es'!N46)</f>
        <v>0.79</v>
      </c>
      <c r="AA48" s="357">
        <f>IF('Encodage réponses Es'!O46="","",'Encodage réponses Es'!O46)</f>
        <v>0.77</v>
      </c>
      <c r="AB48" s="356">
        <f>IF('Encodage réponses Es'!P46="","",'Encodage réponses Es'!P46)</f>
        <v>0.18</v>
      </c>
      <c r="AC48" s="356">
        <f>IF('Encodage réponses Es'!AA46="","",'Encodage réponses Es'!AA46)</f>
        <v>0.73</v>
      </c>
      <c r="AD48" s="27" t="s">
        <v>35</v>
      </c>
      <c r="AE48" s="28">
        <f>COUNTIF(AE$5:AE$39,"&lt;0,30")-SUM(AE46:AE47)</f>
        <v>0</v>
      </c>
      <c r="AF48" s="78">
        <f>IF('Encodage réponses Es'!AU46="","",'Encodage réponses Es'!AU46)</f>
        <v>0.48</v>
      </c>
      <c r="AG48" s="79">
        <f>IF('Encodage réponses Es'!AV46="","",'Encodage réponses Es'!AV46)</f>
        <v>0.48</v>
      </c>
      <c r="AH48" s="78">
        <f>IF('Encodage réponses Es'!AW46="","",'Encodage réponses Es'!AW46)</f>
        <v>0.42</v>
      </c>
      <c r="AI48" s="79">
        <f>IF('Encodage réponses Es'!AX46="","",'Encodage réponses Es'!AX46)</f>
        <v>0.49</v>
      </c>
      <c r="AJ48" s="78">
        <f>IF('Encodage réponses Es'!AY46="","",'Encodage réponses Es'!AY46)</f>
        <v>0.79</v>
      </c>
      <c r="AK48" s="79">
        <f>IF('Encodage réponses Es'!AZ46="","",'Encodage réponses Es'!AZ46)</f>
        <v>0.52</v>
      </c>
      <c r="AL48" s="78">
        <f>IF('Encodage réponses Es'!BA46="","",'Encodage réponses Es'!BA46)</f>
        <v>0.57999999999999996</v>
      </c>
      <c r="AM48" s="79">
        <f>IF('Encodage réponses Es'!BC46="","",'Encodage réponses Es'!BC46)</f>
        <v>0.31</v>
      </c>
      <c r="AN48" s="78">
        <f>IF('Encodage réponses Es'!BD46="","",'Encodage réponses Es'!BD46)</f>
        <v>0.28000000000000003</v>
      </c>
      <c r="AO48" s="79">
        <f>IF('Encodage réponses Es'!BE46="","",'Encodage réponses Es'!BE46)</f>
        <v>0.31</v>
      </c>
      <c r="AP48" s="78">
        <f>IF('Encodage réponses Es'!BF46="","",'Encodage réponses Es'!BF46)</f>
        <v>0.34</v>
      </c>
      <c r="AQ48" s="79">
        <f>IF('Encodage réponses Es'!BG46="","",'Encodage réponses Es'!BG46)</f>
        <v>0.18</v>
      </c>
      <c r="AR48" s="78">
        <f>IF('Encodage réponses Es'!BJ46="","",'Encodage réponses Es'!BJ46)</f>
        <v>0.31</v>
      </c>
      <c r="AS48" s="79">
        <f>IF('Encodage réponses Es'!BK46="","",'Encodage réponses Es'!BK46)</f>
        <v>0.31</v>
      </c>
      <c r="AT48" s="27" t="s">
        <v>35</v>
      </c>
      <c r="AU48" s="28">
        <f>COUNTIF(AU$5:AU$39,"&lt;0,30")-SUM(AU46:AU47)</f>
        <v>0</v>
      </c>
      <c r="AV48" s="91">
        <f>IF('Encodage réponses Es'!Q46="","",'Encodage réponses Es'!Q46)</f>
        <v>0.87</v>
      </c>
      <c r="AW48" s="93">
        <f>IF('Encodage réponses Es'!R46="","",'Encodage réponses Es'!R46)</f>
        <v>0.86</v>
      </c>
      <c r="AX48" s="93">
        <f>IF('Encodage réponses Es'!U46="","",'Encodage réponses Es'!U46)</f>
        <v>0.5</v>
      </c>
      <c r="AY48" s="93">
        <f>IF('Encodage réponses Es'!V46="","",'Encodage réponses Es'!V46)</f>
        <v>0.71</v>
      </c>
      <c r="AZ48" s="93">
        <f>IF('Encodage réponses Es'!W46="","",'Encodage réponses Es'!W46)</f>
        <v>0.71</v>
      </c>
      <c r="BA48" s="93">
        <f>IF('Encodage réponses Es'!X46="","",'Encodage réponses Es'!X46)</f>
        <v>0.4</v>
      </c>
      <c r="BB48" s="93">
        <f>IF('Encodage réponses Es'!Y46="","",'Encodage réponses Es'!Y46)</f>
        <v>0.56999999999999995</v>
      </c>
      <c r="BC48" s="93">
        <f>IF('Encodage réponses Es'!Z46="","",'Encodage réponses Es'!Z46)</f>
        <v>0.48</v>
      </c>
      <c r="BD48" s="93">
        <f>IF('Encodage réponses Es'!AB46="","",'Encodage réponses Es'!AB46)</f>
        <v>0.52</v>
      </c>
      <c r="BE48" s="93">
        <f>IF('Encodage réponses Es'!AC46="","",'Encodage réponses Es'!AC46)</f>
        <v>0.73</v>
      </c>
      <c r="BF48" s="93">
        <f>IF('Encodage réponses Es'!AD46="","",'Encodage réponses Es'!AD46)</f>
        <v>0.56000000000000005</v>
      </c>
      <c r="BG48" s="93">
        <f>IF('Encodage réponses Es'!AE46="","",'Encodage réponses Es'!AE46)</f>
        <v>0.71</v>
      </c>
      <c r="BH48" s="93">
        <f>IF('Encodage réponses Es'!AF46="","",'Encodage réponses Es'!AF46)</f>
        <v>0.75</v>
      </c>
      <c r="BI48" s="93">
        <f>IF('Encodage réponses Es'!AG46="","",'Encodage réponses Es'!AG46)</f>
        <v>0.62</v>
      </c>
      <c r="BJ48" s="93">
        <f>IF('Encodage réponses Es'!AH46="","",'Encodage réponses Es'!AH46)</f>
        <v>0.67</v>
      </c>
      <c r="BK48" s="93">
        <f>IF('Encodage réponses Es'!AI46="","",'Encodage réponses Es'!AI46)</f>
        <v>0.73</v>
      </c>
      <c r="BL48" s="93">
        <f>IF('Encodage réponses Es'!AJ46="","",'Encodage réponses Es'!AJ46)</f>
        <v>0.37</v>
      </c>
      <c r="BM48" s="93">
        <f>IF('Encodage réponses Es'!AK46="","",'Encodage réponses Es'!AK46)</f>
        <v>0.39</v>
      </c>
      <c r="BN48" s="93">
        <f>IF('Encodage réponses Es'!AN46="","",'Encodage réponses Es'!AN46)</f>
        <v>0.95</v>
      </c>
      <c r="BO48" s="93">
        <f>IF('Encodage réponses Es'!AO46="","",'Encodage réponses Es'!AO46)</f>
        <v>0.94</v>
      </c>
      <c r="BP48" s="93">
        <f>IF('Encodage réponses Es'!AP46="","",'Encodage réponses Es'!AP46)</f>
        <v>0.93</v>
      </c>
      <c r="BQ48" s="27" t="s">
        <v>35</v>
      </c>
      <c r="BR48" s="28">
        <f>COUNTIF(BR$5:BR$39,"&lt;0,30")-SUM(BR46:BR47)</f>
        <v>0</v>
      </c>
      <c r="BS48" s="93">
        <f>IF('Encodage réponses Es'!AT46="","",'Encodage réponses Es'!AT46)</f>
        <v>0.51</v>
      </c>
      <c r="BT48" s="93">
        <f>IF('Encodage réponses Es'!BB46="","",'Encodage réponses Es'!BB46)</f>
        <v>0.17</v>
      </c>
      <c r="BU48" s="93">
        <f>IF('Encodage réponses Es'!BH46="","",'Encodage réponses Es'!BH46)</f>
        <v>0.66</v>
      </c>
      <c r="BV48" s="93">
        <f>IF('Encodage réponses Es'!BI46="","",'Encodage réponses Es'!BI46)</f>
        <v>0.31</v>
      </c>
      <c r="BW48" s="93">
        <f>IF('Encodage réponses Es'!BO46="","",'Encodage réponses Es'!BO46)</f>
        <v>0.46</v>
      </c>
      <c r="BX48" s="93">
        <f>IF('Encodage réponses Es'!BP46="","",'Encodage réponses Es'!BP46)</f>
        <v>0.41</v>
      </c>
      <c r="BY48" s="93">
        <f>IF('Encodage réponses Es'!BT46="","",'Encodage réponses Es'!BT46)</f>
        <v>0.32</v>
      </c>
      <c r="BZ48" s="93">
        <f>IF('Encodage réponses Es'!BU46="","",'Encodage réponses Es'!BU46)</f>
        <v>0.34</v>
      </c>
      <c r="CA48" s="27" t="s">
        <v>35</v>
      </c>
      <c r="CB48" s="28">
        <f>COUNTIF(CB$5:CB$39,"&lt;0,30")-SUM(CB46:CB47)</f>
        <v>0</v>
      </c>
      <c r="CC48" s="352">
        <f>IF('Encodage réponses Es'!S46="","",'Encodage réponses Es'!S46)</f>
        <v>0.71</v>
      </c>
      <c r="CD48" s="352">
        <f>IF('Encodage réponses Es'!T46="","",'Encodage réponses Es'!T46)</f>
        <v>0.67</v>
      </c>
      <c r="CE48" s="352">
        <f>IF('Encodage réponses Es'!AL46="","",'Encodage réponses Es'!AL46)</f>
        <v>0.3</v>
      </c>
      <c r="CF48" s="352">
        <f>IF('Encodage réponses Es'!AM46="","",'Encodage réponses Es'!AM46)</f>
        <v>0.47</v>
      </c>
      <c r="CG48" s="27" t="s">
        <v>35</v>
      </c>
      <c r="CH48" s="28">
        <f>COUNTIF(CH$5:CH$39,"&lt;0,30")-SUM(CH46:CH47)</f>
        <v>0</v>
      </c>
      <c r="CI48" s="92">
        <f>IF('Encodage réponses Es'!AQ46="","",'Encodage réponses Es'!AQ46)</f>
        <v>0.84</v>
      </c>
      <c r="CJ48" s="92">
        <f>IF('Encodage réponses Es'!AR46="","",'Encodage réponses Es'!AR46)</f>
        <v>0.83</v>
      </c>
      <c r="CK48" s="92">
        <f>IF('Encodage réponses Es'!AS46="","",'Encodage réponses Es'!AS46)</f>
        <v>0.3</v>
      </c>
      <c r="CL48" s="92">
        <f>IF('Encodage réponses Es'!BL46="","",'Encodage réponses Es'!BL46)</f>
        <v>0.31</v>
      </c>
      <c r="CM48" s="92">
        <f>IF('Encodage réponses Es'!BM46="","",'Encodage réponses Es'!BM46)</f>
        <v>0.28999999999999998</v>
      </c>
      <c r="CN48" s="92">
        <f>IF('Encodage réponses Es'!BN46="","",'Encodage réponses Es'!BN46)</f>
        <v>0.5</v>
      </c>
      <c r="CO48" s="92">
        <f>IF('Encodage réponses Es'!BQ46="","",'Encodage réponses Es'!BQ46)</f>
        <v>0.48</v>
      </c>
      <c r="CP48" s="92">
        <f>IF('Encodage réponses Es'!BR46="","",'Encodage réponses Es'!BR46)</f>
        <v>0.68</v>
      </c>
      <c r="CQ48" s="92">
        <f>IF('Encodage réponses Es'!BS46="","",'Encodage réponses Es'!BS46)</f>
        <v>0.53</v>
      </c>
      <c r="CR48" s="27" t="s">
        <v>35</v>
      </c>
      <c r="CS48" s="28">
        <f>COUNTIF(CS$5:CS$39,"&lt;0,30")-SUM(CS46:CS47)</f>
        <v>0</v>
      </c>
      <c r="CT48" s="34"/>
    </row>
    <row r="49" spans="1:98" ht="12.75" customHeight="1" x14ac:dyDescent="0.2">
      <c r="A49" s="55"/>
      <c r="B49" s="55"/>
      <c r="C49" s="55"/>
      <c r="D49" s="55"/>
      <c r="E49" s="389"/>
      <c r="F49" s="55"/>
      <c r="G49" s="55"/>
      <c r="H49" s="1" t="s">
        <v>36</v>
      </c>
      <c r="I49" s="21">
        <f>COUNTIF(I$5:I$39,"&lt;0,40")-SUM(I46:I48)</f>
        <v>0</v>
      </c>
      <c r="J49" s="55"/>
      <c r="K49" s="1" t="s">
        <v>36</v>
      </c>
      <c r="L49" s="21">
        <f>COUNTIF(L$5:L$39,"&lt;0,40")-SUM(L46:L48)</f>
        <v>0</v>
      </c>
      <c r="M49" s="55"/>
      <c r="N49" s="1" t="s">
        <v>36</v>
      </c>
      <c r="O49" s="21">
        <f>COUNTIF(O$5:O$39,"&lt;0,40")-SUM(O46:O48)</f>
        <v>0</v>
      </c>
      <c r="P49" s="55"/>
      <c r="Q49" s="1" t="s">
        <v>36</v>
      </c>
      <c r="R49" s="21">
        <f>COUNTIF(R$5:R$39,"&lt;0,40")-SUM(R46:R48)</f>
        <v>0</v>
      </c>
      <c r="S49" s="1" t="s">
        <v>36</v>
      </c>
      <c r="T49" s="21">
        <f>COUNTIF(T$5:T$39,"&lt;0,40")-SUM(T46:T48)</f>
        <v>0</v>
      </c>
      <c r="U49" s="1" t="s">
        <v>36</v>
      </c>
      <c r="V49" s="21">
        <f>COUNTIF(V$5:V$39,"&lt;0,40")-SUM(V46:V48)</f>
        <v>0</v>
      </c>
      <c r="W49" s="100"/>
      <c r="X49" s="69"/>
      <c r="Y49" s="69"/>
      <c r="Z49" s="69"/>
      <c r="AA49" s="69"/>
      <c r="AB49" s="69"/>
      <c r="AC49" s="69"/>
      <c r="AD49" s="1" t="s">
        <v>36</v>
      </c>
      <c r="AE49" s="21">
        <f>COUNTIF(AE$5:AE$39,"&lt;0,40")-SUM(AE46:AE48)</f>
        <v>0</v>
      </c>
      <c r="AF49" s="69"/>
      <c r="AG49" s="69"/>
      <c r="AH49" s="69"/>
      <c r="AI49" s="69"/>
      <c r="AJ49" s="69"/>
      <c r="AK49" s="69"/>
      <c r="AL49" s="69"/>
      <c r="AM49" s="69"/>
      <c r="AN49" s="69"/>
      <c r="AO49" s="69"/>
      <c r="AP49" s="69"/>
      <c r="AQ49" s="69"/>
      <c r="AR49" s="69"/>
      <c r="AS49" s="69"/>
      <c r="AT49" s="1" t="s">
        <v>36</v>
      </c>
      <c r="AU49" s="21">
        <f>COUNTIF(AU$5:AU$39,"&lt;0,40")-SUM(AU46:AU48)</f>
        <v>0</v>
      </c>
      <c r="AV49" s="67"/>
      <c r="AW49" s="67"/>
      <c r="AX49" s="67"/>
      <c r="AY49" s="67"/>
      <c r="AZ49" s="67"/>
      <c r="BA49" s="67"/>
      <c r="BB49" s="67"/>
      <c r="BC49" s="67"/>
      <c r="BD49" s="67"/>
      <c r="BE49" s="67"/>
      <c r="BF49" s="67"/>
      <c r="BG49" s="67"/>
      <c r="BH49" s="67"/>
      <c r="BI49" s="67"/>
      <c r="BJ49" s="67"/>
      <c r="BK49" s="67"/>
      <c r="BL49" s="67"/>
      <c r="BM49" s="67"/>
      <c r="BN49" s="67"/>
      <c r="BO49" s="67"/>
      <c r="BP49" s="67"/>
      <c r="BQ49" s="1" t="s">
        <v>36</v>
      </c>
      <c r="BR49" s="21">
        <f>COUNTIF(BR$5:BR$39,"&lt;0,40")-SUM(BR46:BR48)</f>
        <v>0</v>
      </c>
      <c r="BS49" s="39"/>
      <c r="BT49" s="39"/>
      <c r="BU49" s="39"/>
      <c r="BV49" s="39"/>
      <c r="BW49" s="39"/>
      <c r="BX49" s="39"/>
      <c r="BY49" s="39"/>
      <c r="BZ49" s="39"/>
      <c r="CA49" s="1" t="s">
        <v>36</v>
      </c>
      <c r="CB49" s="21">
        <f>COUNTIF(CB$5:CB$39,"&lt;0,40")-SUM(CB46:CB48)</f>
        <v>0</v>
      </c>
      <c r="CC49" s="105"/>
      <c r="CD49" s="67"/>
      <c r="CE49" s="67"/>
      <c r="CF49" s="67"/>
      <c r="CG49" s="1" t="s">
        <v>36</v>
      </c>
      <c r="CH49" s="21">
        <f>COUNTIF(CH$5:CH$39,"&lt;0,40")-SUM(CH46:CH48)</f>
        <v>0</v>
      </c>
      <c r="CI49" s="67"/>
      <c r="CJ49" s="67"/>
      <c r="CK49" s="67"/>
      <c r="CL49" s="67"/>
      <c r="CM49" s="67"/>
      <c r="CN49" s="67"/>
      <c r="CO49" s="67"/>
      <c r="CP49" s="67"/>
      <c r="CQ49" s="67"/>
      <c r="CR49" s="1" t="s">
        <v>36</v>
      </c>
      <c r="CS49" s="21">
        <f>COUNTIF(CS$5:CS$39,"&lt;0,40")-SUM(CS46:CS48)</f>
        <v>0</v>
      </c>
      <c r="CT49" s="33"/>
    </row>
    <row r="50" spans="1:98" ht="12.75" customHeight="1" x14ac:dyDescent="0.2">
      <c r="A50" s="55"/>
      <c r="B50" s="55"/>
      <c r="C50" s="55"/>
      <c r="D50" s="55"/>
      <c r="E50" s="389"/>
      <c r="F50" s="55"/>
      <c r="G50" s="55"/>
      <c r="H50" s="1" t="s">
        <v>37</v>
      </c>
      <c r="I50" s="21">
        <f>COUNTIF(I$5:I$39,"&lt;0,50")-SUM(I46:I49)</f>
        <v>0</v>
      </c>
      <c r="J50" s="55"/>
      <c r="K50" s="1" t="s">
        <v>37</v>
      </c>
      <c r="L50" s="21">
        <f>COUNTIF(L$5:L$39,"&lt;0,50")-SUM(L46:L49)</f>
        <v>0</v>
      </c>
      <c r="M50" s="55"/>
      <c r="N50" s="1" t="s">
        <v>37</v>
      </c>
      <c r="O50" s="21">
        <f>COUNTIF(O$5:O$39,"&lt;0,50")-SUM(O46:O49)</f>
        <v>0</v>
      </c>
      <c r="P50" s="55"/>
      <c r="Q50" s="1" t="s">
        <v>37</v>
      </c>
      <c r="R50" s="21">
        <f>COUNTIF(R$5:R$39,"&lt;0,50")-SUM(R46:R49)</f>
        <v>0</v>
      </c>
      <c r="S50" s="1" t="s">
        <v>37</v>
      </c>
      <c r="T50" s="21">
        <f>COUNTIF(T$5:T$39,"&lt;0,50")-SUM(T46:T49)</f>
        <v>0</v>
      </c>
      <c r="U50" s="1" t="s">
        <v>37</v>
      </c>
      <c r="V50" s="21">
        <f>COUNTIF(V$5:V$39,"&lt;0,50")-SUM(V46:V49)</f>
        <v>0</v>
      </c>
      <c r="W50" s="100"/>
      <c r="X50" s="69"/>
      <c r="Y50" s="69"/>
      <c r="Z50" s="69"/>
      <c r="AA50" s="69"/>
      <c r="AB50" s="69"/>
      <c r="AC50" s="69"/>
      <c r="AD50" s="1" t="s">
        <v>37</v>
      </c>
      <c r="AE50" s="21">
        <f>COUNTIF(AE$5:AE$39,"&lt;0,50")-SUM(AE46:AE49)</f>
        <v>0</v>
      </c>
      <c r="AF50" s="69"/>
      <c r="AG50" s="69"/>
      <c r="AH50" s="69"/>
      <c r="AI50" s="69"/>
      <c r="AJ50" s="69"/>
      <c r="AK50" s="69"/>
      <c r="AL50" s="69"/>
      <c r="AM50" s="69"/>
      <c r="AN50" s="69"/>
      <c r="AO50" s="69"/>
      <c r="AP50" s="69"/>
      <c r="AQ50" s="69"/>
      <c r="AR50" s="69"/>
      <c r="AS50" s="69"/>
      <c r="AT50" s="1" t="s">
        <v>37</v>
      </c>
      <c r="AU50" s="21">
        <f>COUNTIF(AU$5:AU$39,"&lt;0,50")-SUM(AU46:AU49)</f>
        <v>0</v>
      </c>
      <c r="AV50" s="67"/>
      <c r="AW50" s="67"/>
      <c r="AX50" s="67"/>
      <c r="AY50" s="67"/>
      <c r="AZ50" s="67"/>
      <c r="BA50" s="67"/>
      <c r="BB50" s="67"/>
      <c r="BC50" s="67"/>
      <c r="BD50" s="67"/>
      <c r="BE50" s="67"/>
      <c r="BF50" s="67"/>
      <c r="BG50" s="67"/>
      <c r="BH50" s="67"/>
      <c r="BI50" s="67"/>
      <c r="BJ50" s="67"/>
      <c r="BK50" s="67"/>
      <c r="BL50" s="67"/>
      <c r="BM50" s="67"/>
      <c r="BN50" s="67"/>
      <c r="BO50" s="67"/>
      <c r="BP50" s="67"/>
      <c r="BQ50" s="1" t="s">
        <v>37</v>
      </c>
      <c r="BR50" s="21">
        <f>COUNTIF(BR$5:BR$39,"&lt;0,50")-SUM(BR46:BR49)</f>
        <v>0</v>
      </c>
      <c r="BS50" s="39"/>
      <c r="BT50" s="39"/>
      <c r="BU50" s="39"/>
      <c r="BV50" s="39"/>
      <c r="BW50" s="39"/>
      <c r="BX50" s="39"/>
      <c r="BY50" s="39"/>
      <c r="BZ50" s="39"/>
      <c r="CA50" s="1" t="s">
        <v>37</v>
      </c>
      <c r="CB50" s="21">
        <f>COUNTIF(CB$5:CB$39,"&lt;0,50")-SUM(CB46:CB49)</f>
        <v>0</v>
      </c>
      <c r="CC50" s="106"/>
      <c r="CD50" s="67"/>
      <c r="CE50" s="67"/>
      <c r="CF50" s="67"/>
      <c r="CG50" s="1" t="s">
        <v>37</v>
      </c>
      <c r="CH50" s="21">
        <f>COUNTIF(CH$5:CH$39,"&lt;0,50")-SUM(CH46:CH49)</f>
        <v>0</v>
      </c>
      <c r="CI50" s="67"/>
      <c r="CJ50" s="67"/>
      <c r="CK50" s="67"/>
      <c r="CL50" s="67"/>
      <c r="CM50" s="67"/>
      <c r="CN50" s="67"/>
      <c r="CO50" s="67"/>
      <c r="CP50" s="67"/>
      <c r="CQ50" s="67"/>
      <c r="CR50" s="1" t="s">
        <v>37</v>
      </c>
      <c r="CS50" s="21">
        <f>COUNTIF(CS$5:CS$39,"&lt;0,50")-SUM(CS46:CS49)</f>
        <v>0</v>
      </c>
      <c r="CT50" s="33"/>
    </row>
    <row r="51" spans="1:98" ht="12.75" customHeight="1" x14ac:dyDescent="0.2">
      <c r="A51" s="55"/>
      <c r="B51" s="55"/>
      <c r="C51" s="55"/>
      <c r="D51" s="55"/>
      <c r="E51" s="389"/>
      <c r="F51" s="55"/>
      <c r="G51" s="55"/>
      <c r="H51" s="1" t="s">
        <v>38</v>
      </c>
      <c r="I51" s="21">
        <f>COUNTIF(I$5:I$39,"&lt;0,60")-SUM(I46:I50)</f>
        <v>0</v>
      </c>
      <c r="J51" s="55"/>
      <c r="K51" s="1" t="s">
        <v>38</v>
      </c>
      <c r="L51" s="21">
        <f>COUNTIF(L$5:L$39,"&lt;0,60")-SUM(L46:L50)</f>
        <v>0</v>
      </c>
      <c r="M51" s="55"/>
      <c r="N51" s="1" t="s">
        <v>38</v>
      </c>
      <c r="O51" s="21">
        <f>COUNTIF(O$5:O$39,"&lt;0,60")-SUM(O46:O50)</f>
        <v>0</v>
      </c>
      <c r="P51" s="55"/>
      <c r="Q51" s="1" t="s">
        <v>38</v>
      </c>
      <c r="R51" s="21">
        <f>COUNTIF(R$5:R$39,"&lt;0,60")-SUM(R46:R50)</f>
        <v>0</v>
      </c>
      <c r="S51" s="1" t="s">
        <v>38</v>
      </c>
      <c r="T51" s="21">
        <f>COUNTIF(T$5:T$39,"&lt;0,60")-SUM(T46:T50)</f>
        <v>0</v>
      </c>
      <c r="U51" s="1" t="s">
        <v>38</v>
      </c>
      <c r="V51" s="21">
        <f>COUNTIF(V$5:V$39,"&lt;0,60")-SUM(V46:V50)</f>
        <v>0</v>
      </c>
      <c r="W51" s="100"/>
      <c r="X51" s="69"/>
      <c r="Y51" s="69"/>
      <c r="Z51" s="69"/>
      <c r="AA51" s="69"/>
      <c r="AB51" s="69"/>
      <c r="AC51" s="69"/>
      <c r="AD51" s="1" t="s">
        <v>38</v>
      </c>
      <c r="AE51" s="21">
        <f>COUNTIF(AE$5:AE$39,"&lt;0,60")-SUM(AE46:AE50)</f>
        <v>0</v>
      </c>
      <c r="AF51" s="69"/>
      <c r="AG51" s="69"/>
      <c r="AH51" s="69"/>
      <c r="AI51" s="69"/>
      <c r="AJ51" s="69"/>
      <c r="AK51" s="69"/>
      <c r="AL51" s="69"/>
      <c r="AM51" s="69"/>
      <c r="AN51" s="69"/>
      <c r="AO51" s="69"/>
      <c r="AP51" s="69"/>
      <c r="AQ51" s="69"/>
      <c r="AR51" s="69"/>
      <c r="AS51" s="69"/>
      <c r="AT51" s="1" t="s">
        <v>38</v>
      </c>
      <c r="AU51" s="21">
        <f>COUNTIF(AU$5:AU$39,"&lt;0,60")-SUM(AU46:AU50)</f>
        <v>0</v>
      </c>
      <c r="AV51" s="67"/>
      <c r="AW51" s="67"/>
      <c r="AX51" s="67"/>
      <c r="AY51" s="67"/>
      <c r="AZ51" s="67"/>
      <c r="BA51" s="67"/>
      <c r="BB51" s="67"/>
      <c r="BC51" s="67"/>
      <c r="BD51" s="67"/>
      <c r="BE51" s="67"/>
      <c r="BF51" s="67"/>
      <c r="BG51" s="67"/>
      <c r="BH51" s="67"/>
      <c r="BI51" s="67"/>
      <c r="BJ51" s="67"/>
      <c r="BK51" s="67"/>
      <c r="BL51" s="67"/>
      <c r="BM51" s="67"/>
      <c r="BN51" s="67"/>
      <c r="BO51" s="67"/>
      <c r="BP51" s="67"/>
      <c r="BQ51" s="1" t="s">
        <v>38</v>
      </c>
      <c r="BR51" s="21">
        <f>COUNTIF(BR$5:BR$39,"&lt;0,60")-SUM(BR46:BR50)</f>
        <v>0</v>
      </c>
      <c r="BS51" s="39"/>
      <c r="BT51" s="39"/>
      <c r="BU51" s="39"/>
      <c r="BV51" s="39"/>
      <c r="BW51" s="39"/>
      <c r="BX51" s="39"/>
      <c r="BY51" s="39"/>
      <c r="BZ51" s="39"/>
      <c r="CA51" s="1" t="s">
        <v>38</v>
      </c>
      <c r="CB51" s="21">
        <f>COUNTIF(CB$5:CB$39,"&lt;0,60")-SUM(CB46:CB50)</f>
        <v>0</v>
      </c>
      <c r="CC51" s="106"/>
      <c r="CD51" s="67"/>
      <c r="CE51" s="67"/>
      <c r="CF51" s="67"/>
      <c r="CG51" s="1" t="s">
        <v>38</v>
      </c>
      <c r="CH51" s="21">
        <f>COUNTIF(CH$5:CH$39,"&lt;0,60")-SUM(CH46:CH50)</f>
        <v>0</v>
      </c>
      <c r="CI51" s="67"/>
      <c r="CJ51" s="67"/>
      <c r="CK51" s="67"/>
      <c r="CL51" s="67"/>
      <c r="CM51" s="67"/>
      <c r="CN51" s="67"/>
      <c r="CO51" s="67"/>
      <c r="CP51" s="67"/>
      <c r="CQ51" s="67"/>
      <c r="CR51" s="1" t="s">
        <v>38</v>
      </c>
      <c r="CS51" s="21">
        <f>COUNTIF(CS$5:CS$39,"&lt;0,60")-SUM(CS46:CS50)</f>
        <v>0</v>
      </c>
      <c r="CT51" s="33"/>
    </row>
    <row r="52" spans="1:98" ht="12.75" customHeight="1" x14ac:dyDescent="0.2">
      <c r="A52" s="55"/>
      <c r="B52" s="55"/>
      <c r="C52" s="55"/>
      <c r="D52" s="55"/>
      <c r="E52" s="389"/>
      <c r="F52" s="55"/>
      <c r="G52" s="55"/>
      <c r="H52" s="1" t="s">
        <v>39</v>
      </c>
      <c r="I52" s="21">
        <f>COUNTIF(I$5:I$39,"&lt;0,70")-SUM(I46:I51)</f>
        <v>0</v>
      </c>
      <c r="J52" s="55"/>
      <c r="K52" s="1" t="s">
        <v>39</v>
      </c>
      <c r="L52" s="21">
        <f>COUNTIF(L$5:L$39,"&lt;0,70")-SUM(L46:L51)</f>
        <v>0</v>
      </c>
      <c r="M52" s="55"/>
      <c r="N52" s="1" t="s">
        <v>39</v>
      </c>
      <c r="O52" s="21">
        <f>COUNTIF(O$5:O$39,"&lt;0,70")-SUM(O46:O51)</f>
        <v>0</v>
      </c>
      <c r="P52" s="55"/>
      <c r="Q52" s="1" t="s">
        <v>39</v>
      </c>
      <c r="R52" s="21">
        <f>COUNTIF(R$5:R$39,"&lt;0,70")-SUM(R46:R51)</f>
        <v>0</v>
      </c>
      <c r="S52" s="1" t="s">
        <v>39</v>
      </c>
      <c r="T52" s="21">
        <f>COUNTIF(T$5:T$39,"&lt;0,70")-SUM(T46:T51)</f>
        <v>0</v>
      </c>
      <c r="U52" s="1" t="s">
        <v>39</v>
      </c>
      <c r="V52" s="21">
        <f>COUNTIF(V$5:V$39,"&lt;0,70")-SUM(V46:V51)</f>
        <v>0</v>
      </c>
      <c r="W52" s="100"/>
      <c r="X52" s="69"/>
      <c r="Y52" s="69"/>
      <c r="Z52" s="69"/>
      <c r="AA52" s="69"/>
      <c r="AB52" s="69"/>
      <c r="AC52" s="69"/>
      <c r="AD52" s="1" t="s">
        <v>39</v>
      </c>
      <c r="AE52" s="21">
        <f>COUNTIF(AE$5:AE$39,"&lt;0,70")-SUM(AE46:AE51)</f>
        <v>0</v>
      </c>
      <c r="AF52" s="69"/>
      <c r="AG52" s="69"/>
      <c r="AH52" s="69"/>
      <c r="AI52" s="69"/>
      <c r="AJ52" s="69"/>
      <c r="AK52" s="69"/>
      <c r="AL52" s="69"/>
      <c r="AM52" s="69"/>
      <c r="AN52" s="69"/>
      <c r="AO52" s="69"/>
      <c r="AP52" s="69"/>
      <c r="AQ52" s="69"/>
      <c r="AR52" s="69"/>
      <c r="AS52" s="69"/>
      <c r="AT52" s="1" t="s">
        <v>39</v>
      </c>
      <c r="AU52" s="21">
        <f>COUNTIF(AU$5:AU$39,"&lt;0,70")-SUM(AU46:AU51)</f>
        <v>0</v>
      </c>
      <c r="AV52" s="67"/>
      <c r="AW52" s="67"/>
      <c r="AX52" s="67"/>
      <c r="AY52" s="67"/>
      <c r="AZ52" s="67"/>
      <c r="BA52" s="67"/>
      <c r="BB52" s="67"/>
      <c r="BC52" s="67"/>
      <c r="BD52" s="67"/>
      <c r="BE52" s="67"/>
      <c r="BF52" s="67"/>
      <c r="BG52" s="67"/>
      <c r="BH52" s="67"/>
      <c r="BI52" s="67"/>
      <c r="BJ52" s="67"/>
      <c r="BK52" s="67"/>
      <c r="BL52" s="67"/>
      <c r="BM52" s="67"/>
      <c r="BN52" s="67"/>
      <c r="BO52" s="67"/>
      <c r="BP52" s="67"/>
      <c r="BQ52" s="1" t="s">
        <v>39</v>
      </c>
      <c r="BR52" s="21">
        <f>COUNTIF(BR$5:BR$39,"&lt;0,70")-SUM(BR46:BR51)</f>
        <v>0</v>
      </c>
      <c r="BS52" s="39"/>
      <c r="BT52" s="39"/>
      <c r="BU52" s="39"/>
      <c r="BV52" s="40"/>
      <c r="BW52" s="39"/>
      <c r="BX52" s="39"/>
      <c r="BY52" s="39"/>
      <c r="BZ52" s="39"/>
      <c r="CA52" s="1" t="s">
        <v>39</v>
      </c>
      <c r="CB52" s="21">
        <f>COUNTIF(CB$5:CB$39,"&lt;0,70")-SUM(CB46:CB51)</f>
        <v>0</v>
      </c>
      <c r="CC52" s="106"/>
      <c r="CD52" s="67"/>
      <c r="CE52" s="67"/>
      <c r="CF52" s="67"/>
      <c r="CG52" s="1" t="s">
        <v>39</v>
      </c>
      <c r="CH52" s="21">
        <f>COUNTIF(CH$5:CH$39,"&lt;0,70")-SUM(CH46:CH51)</f>
        <v>0</v>
      </c>
      <c r="CI52" s="67"/>
      <c r="CJ52" s="67"/>
      <c r="CK52" s="67"/>
      <c r="CL52" s="67"/>
      <c r="CM52" s="67"/>
      <c r="CN52" s="67"/>
      <c r="CO52" s="67"/>
      <c r="CP52" s="67"/>
      <c r="CQ52" s="67"/>
      <c r="CR52" s="1" t="s">
        <v>39</v>
      </c>
      <c r="CS52" s="21">
        <f>COUNTIF(CS$5:CS$39,"&lt;0,70")-SUM(CS46:CS51)</f>
        <v>0</v>
      </c>
      <c r="CT52" s="25"/>
    </row>
    <row r="53" spans="1:98" ht="12.75" customHeight="1" x14ac:dyDescent="0.2">
      <c r="A53" s="55"/>
      <c r="B53" s="55"/>
      <c r="C53" s="55"/>
      <c r="D53" s="55"/>
      <c r="E53" s="389"/>
      <c r="F53" s="55"/>
      <c r="G53" s="55"/>
      <c r="H53" s="1" t="s">
        <v>40</v>
      </c>
      <c r="I53" s="21">
        <f>COUNTIF(I$5:I$39,"&lt;0,80")-SUM(I46:I52)</f>
        <v>0</v>
      </c>
      <c r="J53" s="55"/>
      <c r="K53" s="1" t="s">
        <v>40</v>
      </c>
      <c r="L53" s="21">
        <f>COUNTIF(L$5:L$39,"&lt;0,80")-SUM(L46:L52)</f>
        <v>0</v>
      </c>
      <c r="M53" s="55"/>
      <c r="N53" s="1" t="s">
        <v>40</v>
      </c>
      <c r="O53" s="21">
        <f>COUNTIF(O$5:O$39,"&lt;0,80")-SUM(O46:O52)</f>
        <v>0</v>
      </c>
      <c r="P53" s="55"/>
      <c r="Q53" s="1" t="s">
        <v>40</v>
      </c>
      <c r="R53" s="21">
        <f>COUNTIF(R$5:R$39,"&lt;0,80")-SUM(R46:R52)</f>
        <v>0</v>
      </c>
      <c r="S53" s="1" t="s">
        <v>40</v>
      </c>
      <c r="T53" s="21">
        <f>COUNTIF(T$5:T$39,"&lt;0,80")-SUM(T46:T52)</f>
        <v>0</v>
      </c>
      <c r="U53" s="1" t="s">
        <v>40</v>
      </c>
      <c r="V53" s="21">
        <f>COUNTIF(V$5:V$39,"&lt;0,80")-SUM(V46:V52)</f>
        <v>0</v>
      </c>
      <c r="W53" s="100"/>
      <c r="X53" s="69"/>
      <c r="Y53" s="69"/>
      <c r="Z53" s="69"/>
      <c r="AA53" s="69"/>
      <c r="AB53" s="69"/>
      <c r="AC53" s="69"/>
      <c r="AD53" s="1" t="s">
        <v>40</v>
      </c>
      <c r="AE53" s="21">
        <f>COUNTIF(AE$5:AE$39,"&lt;0,80")-SUM(AE46:AE52)</f>
        <v>0</v>
      </c>
      <c r="AF53" s="69"/>
      <c r="AG53" s="69"/>
      <c r="AH53" s="69"/>
      <c r="AI53" s="69"/>
      <c r="AJ53" s="69"/>
      <c r="AK53" s="69"/>
      <c r="AL53" s="69"/>
      <c r="AM53" s="69"/>
      <c r="AN53" s="69"/>
      <c r="AO53" s="69"/>
      <c r="AP53" s="69"/>
      <c r="AQ53" s="69"/>
      <c r="AR53" s="69"/>
      <c r="AS53" s="69"/>
      <c r="AT53" s="1" t="s">
        <v>40</v>
      </c>
      <c r="AU53" s="21">
        <f>COUNTIF(AU$5:AU$39,"&lt;0,80")-SUM(AU46:AU52)</f>
        <v>0</v>
      </c>
      <c r="AV53" s="67"/>
      <c r="AW53" s="67"/>
      <c r="AX53" s="67"/>
      <c r="AY53" s="67"/>
      <c r="AZ53" s="67"/>
      <c r="BA53" s="67"/>
      <c r="BB53" s="67"/>
      <c r="BC53" s="67"/>
      <c r="BD53" s="67"/>
      <c r="BE53" s="67"/>
      <c r="BF53" s="67"/>
      <c r="BG53" s="67"/>
      <c r="BH53" s="67"/>
      <c r="BI53" s="67"/>
      <c r="BJ53" s="67"/>
      <c r="BK53" s="67"/>
      <c r="BL53" s="67"/>
      <c r="BM53" s="67"/>
      <c r="BN53" s="67"/>
      <c r="BO53" s="67"/>
      <c r="BP53" s="67"/>
      <c r="BQ53" s="1" t="s">
        <v>40</v>
      </c>
      <c r="BR53" s="21">
        <f>COUNTIF(BR$5:BR$39,"&lt;0,80")-SUM(BR46:BR52)</f>
        <v>0</v>
      </c>
      <c r="BS53" s="39"/>
      <c r="BT53" s="39"/>
      <c r="BU53" s="39"/>
      <c r="BV53" s="39"/>
      <c r="BW53" s="39"/>
      <c r="BX53" s="39"/>
      <c r="BY53" s="39"/>
      <c r="BZ53" s="39"/>
      <c r="CA53" s="1" t="s">
        <v>40</v>
      </c>
      <c r="CB53" s="21">
        <f>COUNTIF(CB$5:CB$39,"&lt;0,80")-SUM(CB46:CB52)</f>
        <v>0</v>
      </c>
      <c r="CC53" s="106"/>
      <c r="CD53" s="67"/>
      <c r="CE53" s="67"/>
      <c r="CF53" s="67"/>
      <c r="CG53" s="1" t="s">
        <v>40</v>
      </c>
      <c r="CH53" s="21">
        <f>COUNTIF(CH$5:CH$39,"&lt;0,80")-SUM(CH46:CH52)</f>
        <v>0</v>
      </c>
      <c r="CI53" s="67"/>
      <c r="CJ53" s="67"/>
      <c r="CK53" s="67"/>
      <c r="CL53" s="67"/>
      <c r="CM53" s="67"/>
      <c r="CN53" s="67"/>
      <c r="CO53" s="67"/>
      <c r="CP53" s="67"/>
      <c r="CQ53" s="67"/>
      <c r="CR53" s="1" t="s">
        <v>40</v>
      </c>
      <c r="CS53" s="21">
        <f>COUNTIF(CS$5:CS$39,"&lt;0,80")-SUM(CS46:CS52)</f>
        <v>0</v>
      </c>
      <c r="CT53" s="25"/>
    </row>
    <row r="54" spans="1:98" ht="12.75" customHeight="1" x14ac:dyDescent="0.2">
      <c r="A54" s="55"/>
      <c r="B54" s="55"/>
      <c r="C54" s="55"/>
      <c r="D54" s="55"/>
      <c r="E54" s="389"/>
      <c r="F54" s="55"/>
      <c r="G54" s="55"/>
      <c r="H54" s="1" t="s">
        <v>41</v>
      </c>
      <c r="I54" s="21">
        <f>COUNTIF(I$5:I$39,"&lt;0,90")-SUM(I46:I53)</f>
        <v>0</v>
      </c>
      <c r="J54" s="55"/>
      <c r="K54" s="1" t="s">
        <v>41</v>
      </c>
      <c r="L54" s="21">
        <f>COUNTIF(L$5:L$39,"&lt;0,90")-SUM(L46:L53)</f>
        <v>0</v>
      </c>
      <c r="M54" s="55"/>
      <c r="N54" s="1" t="s">
        <v>41</v>
      </c>
      <c r="O54" s="21">
        <f>COUNTIF(O$5:O$39,"&lt;0,90")-SUM(O46:O53)</f>
        <v>0</v>
      </c>
      <c r="P54" s="55"/>
      <c r="Q54" s="1" t="s">
        <v>41</v>
      </c>
      <c r="R54" s="21">
        <f>COUNTIF(R$5:R$39,"&lt;0,90")-SUM(R46:R53)</f>
        <v>0</v>
      </c>
      <c r="S54" s="1" t="s">
        <v>41</v>
      </c>
      <c r="T54" s="21">
        <f>COUNTIF(T$5:T$39,"&lt;0,90")-SUM(T46:T53)</f>
        <v>0</v>
      </c>
      <c r="U54" s="1" t="s">
        <v>41</v>
      </c>
      <c r="V54" s="21">
        <f>COUNTIF(V$5:V$39,"&lt;0,90")-SUM(V46:V53)</f>
        <v>0</v>
      </c>
      <c r="W54" s="100"/>
      <c r="X54" s="69"/>
      <c r="Y54" s="69"/>
      <c r="Z54" s="69"/>
      <c r="AA54" s="69"/>
      <c r="AB54" s="69"/>
      <c r="AC54" s="69"/>
      <c r="AD54" s="1" t="s">
        <v>41</v>
      </c>
      <c r="AE54" s="21">
        <f>COUNTIF(AE$5:AE$39,"&lt;0,90")-SUM(AE46:AE53)</f>
        <v>0</v>
      </c>
      <c r="AF54" s="69"/>
      <c r="AG54" s="69"/>
      <c r="AH54" s="69"/>
      <c r="AI54" s="69"/>
      <c r="AJ54" s="69"/>
      <c r="AK54" s="69"/>
      <c r="AL54" s="69"/>
      <c r="AM54" s="69"/>
      <c r="AN54" s="69"/>
      <c r="AO54" s="69"/>
      <c r="AP54" s="69"/>
      <c r="AQ54" s="69"/>
      <c r="AR54" s="69"/>
      <c r="AS54" s="69"/>
      <c r="AT54" s="1" t="s">
        <v>41</v>
      </c>
      <c r="AU54" s="21">
        <f>COUNTIF(AU$5:AU$39,"&lt;0,90")-SUM(AU46:AU53)</f>
        <v>0</v>
      </c>
      <c r="AV54" s="67"/>
      <c r="AW54" s="67"/>
      <c r="AX54" s="67"/>
      <c r="AY54" s="67"/>
      <c r="AZ54" s="67"/>
      <c r="BA54" s="67"/>
      <c r="BB54" s="67"/>
      <c r="BC54" s="67"/>
      <c r="BD54" s="67"/>
      <c r="BE54" s="67"/>
      <c r="BF54" s="67"/>
      <c r="BG54" s="67"/>
      <c r="BH54" s="67"/>
      <c r="BI54" s="67"/>
      <c r="BJ54" s="67"/>
      <c r="BK54" s="67"/>
      <c r="BL54" s="67"/>
      <c r="BM54" s="67"/>
      <c r="BN54" s="67"/>
      <c r="BO54" s="67"/>
      <c r="BP54" s="67"/>
      <c r="BQ54" s="1" t="s">
        <v>41</v>
      </c>
      <c r="BR54" s="21">
        <f>COUNTIF(BR$5:BR$39,"&lt;0,90")-SUM(BR46:BR53)</f>
        <v>0</v>
      </c>
      <c r="BS54" s="39"/>
      <c r="BT54" s="39"/>
      <c r="BU54" s="39"/>
      <c r="BV54" s="39"/>
      <c r="BW54" s="39"/>
      <c r="BX54" s="39"/>
      <c r="BY54" s="39"/>
      <c r="BZ54" s="39"/>
      <c r="CA54" s="1" t="s">
        <v>41</v>
      </c>
      <c r="CB54" s="21">
        <f>COUNTIF(CB$5:CB$39,"&lt;0,90")-SUM(CB46:CB53)</f>
        <v>0</v>
      </c>
      <c r="CC54" s="106"/>
      <c r="CD54" s="67"/>
      <c r="CE54" s="67"/>
      <c r="CF54" s="67"/>
      <c r="CG54" s="1" t="s">
        <v>41</v>
      </c>
      <c r="CH54" s="21">
        <f>COUNTIF(CH$5:CH$39,"&lt;0,90")-SUM(CH46:CH53)</f>
        <v>0</v>
      </c>
      <c r="CI54" s="67"/>
      <c r="CJ54" s="67"/>
      <c r="CK54" s="67"/>
      <c r="CL54" s="67"/>
      <c r="CM54" s="67"/>
      <c r="CN54" s="67"/>
      <c r="CO54" s="67"/>
      <c r="CP54" s="67"/>
      <c r="CQ54" s="67"/>
      <c r="CR54" s="1" t="s">
        <v>41</v>
      </c>
      <c r="CS54" s="21">
        <f>COUNTIF(CS$5:CS$39,"&lt;0,90")-SUM(CS46:CS53)</f>
        <v>0</v>
      </c>
      <c r="CT54" s="25"/>
    </row>
    <row r="55" spans="1:98" ht="12.75" customHeight="1" x14ac:dyDescent="0.2">
      <c r="A55" s="55"/>
      <c r="B55" s="55"/>
      <c r="C55" s="55"/>
      <c r="D55" s="55"/>
      <c r="E55" s="389"/>
      <c r="F55" s="55"/>
      <c r="G55" s="55"/>
      <c r="H55" s="1" t="s">
        <v>42</v>
      </c>
      <c r="I55" s="21">
        <f>COUNTIF(I$5:I$39,"&lt;=1")-SUM(I46:I54)</f>
        <v>0</v>
      </c>
      <c r="J55" s="55"/>
      <c r="K55" s="1" t="s">
        <v>42</v>
      </c>
      <c r="L55" s="21">
        <f>COUNTIF(L$5:L$39,"&lt;=1")-SUM(L46:L54)</f>
        <v>0</v>
      </c>
      <c r="M55" s="55"/>
      <c r="N55" s="1" t="s">
        <v>42</v>
      </c>
      <c r="O55" s="21">
        <f>COUNTIF(O$5:O$39,"&lt;=1")-SUM(O46:O54)</f>
        <v>0</v>
      </c>
      <c r="P55" s="55"/>
      <c r="Q55" s="1" t="s">
        <v>42</v>
      </c>
      <c r="R55" s="21">
        <f>COUNTIF(R$5:R$39,"&lt;=1")-SUM(R46:R54)</f>
        <v>0</v>
      </c>
      <c r="S55" s="1" t="s">
        <v>42</v>
      </c>
      <c r="T55" s="21">
        <f>COUNTIF(T$5:T$39,"&lt;=1")-SUM(T46:T54)</f>
        <v>0</v>
      </c>
      <c r="U55" s="1" t="s">
        <v>42</v>
      </c>
      <c r="V55" s="21">
        <f>COUNTIF(V$5:V$39,"&lt;=1")-SUM(V46:V54)</f>
        <v>0</v>
      </c>
      <c r="W55" s="100"/>
      <c r="X55" s="69"/>
      <c r="Y55" s="69"/>
      <c r="Z55" s="69"/>
      <c r="AA55" s="69"/>
      <c r="AC55" s="69"/>
      <c r="AD55" s="1" t="s">
        <v>42</v>
      </c>
      <c r="AE55" s="21">
        <f>COUNTIF(AE$5:AE$39,"&lt;=1")-SUM(AE46:AE54)</f>
        <v>0</v>
      </c>
      <c r="AF55" s="69"/>
      <c r="AG55" s="69"/>
      <c r="AH55" s="69"/>
      <c r="AI55" s="69"/>
      <c r="AJ55" s="69"/>
      <c r="AK55" s="69"/>
      <c r="AL55" s="69"/>
      <c r="AM55" s="69"/>
      <c r="AN55" s="69"/>
      <c r="AO55" s="69"/>
      <c r="AP55" s="69"/>
      <c r="AQ55" s="69"/>
      <c r="AR55" s="69"/>
      <c r="AS55" s="69"/>
      <c r="AT55" s="1" t="s">
        <v>42</v>
      </c>
      <c r="AU55" s="21">
        <f>COUNTIF(AU$5:AU$39,"&lt;=1")-SUM(AU46:AU54)</f>
        <v>0</v>
      </c>
      <c r="AV55" s="67"/>
      <c r="AW55" s="67"/>
      <c r="AX55" s="67"/>
      <c r="AY55" s="67"/>
      <c r="AZ55" s="67"/>
      <c r="BA55" s="67"/>
      <c r="BB55" s="67"/>
      <c r="BC55" s="67"/>
      <c r="BD55" s="67"/>
      <c r="BE55" s="67"/>
      <c r="BF55" s="67"/>
      <c r="BG55" s="67"/>
      <c r="BH55" s="67"/>
      <c r="BI55" s="67"/>
      <c r="BJ55" s="67"/>
      <c r="BK55" s="67"/>
      <c r="BL55" s="67"/>
      <c r="BM55" s="67"/>
      <c r="BN55" s="67"/>
      <c r="BO55" s="67"/>
      <c r="BP55" s="67"/>
      <c r="BQ55" s="1" t="s">
        <v>42</v>
      </c>
      <c r="BR55" s="21">
        <f>COUNTIF(BR$5:BR$39,"&lt;=1")-SUM(BR46:BR54)</f>
        <v>0</v>
      </c>
      <c r="BS55" s="39"/>
      <c r="BT55" s="39"/>
      <c r="BU55" s="39"/>
      <c r="BV55" s="39"/>
      <c r="BW55" s="39"/>
      <c r="BX55" s="39"/>
      <c r="BY55" s="39"/>
      <c r="BZ55" s="39"/>
      <c r="CA55" s="1" t="s">
        <v>42</v>
      </c>
      <c r="CB55" s="21">
        <f>COUNTIF(CB$5:CB$39,"&lt;=1")-SUM(CB46:CB54)</f>
        <v>0</v>
      </c>
      <c r="CC55" s="106"/>
      <c r="CD55" s="67"/>
      <c r="CE55" s="67"/>
      <c r="CF55" s="67"/>
      <c r="CG55" s="1" t="s">
        <v>42</v>
      </c>
      <c r="CH55" s="21">
        <f>COUNTIF(CH$5:CH$39,"&lt;=1")-SUM(CH46:CH54)</f>
        <v>0</v>
      </c>
      <c r="CI55" s="67"/>
      <c r="CJ55" s="67"/>
      <c r="CK55" s="67"/>
      <c r="CL55" s="67"/>
      <c r="CM55" s="67"/>
      <c r="CN55" s="67"/>
      <c r="CO55" s="67"/>
      <c r="CP55" s="67"/>
      <c r="CQ55" s="67"/>
      <c r="CR55" s="1" t="s">
        <v>42</v>
      </c>
      <c r="CS55" s="21">
        <f>COUNTIF(CS$5:CS$39,"&lt;=1")-SUM(CS46:CS54)</f>
        <v>0</v>
      </c>
      <c r="CT55" s="25"/>
    </row>
    <row r="56" spans="1:98" ht="12.75" customHeight="1" x14ac:dyDescent="0.2">
      <c r="A56" s="55"/>
      <c r="B56" s="55"/>
      <c r="C56" s="55"/>
      <c r="D56" s="55"/>
      <c r="E56" s="389"/>
      <c r="F56" s="55"/>
      <c r="G56" s="55"/>
      <c r="J56" s="55"/>
      <c r="K56" s="4"/>
      <c r="L56" s="22"/>
      <c r="M56" s="55"/>
      <c r="N56" s="4"/>
      <c r="O56" s="22"/>
      <c r="P56" s="55"/>
      <c r="Q56" s="4"/>
      <c r="R56" s="22"/>
      <c r="S56" s="4"/>
      <c r="T56" s="22"/>
      <c r="U56" s="4"/>
      <c r="V56" s="22"/>
      <c r="W56" s="100"/>
      <c r="X56" s="69"/>
      <c r="Y56" s="69"/>
      <c r="Z56" s="69"/>
      <c r="AA56" s="69"/>
      <c r="AB56" s="69"/>
      <c r="AC56" s="69"/>
      <c r="AD56" s="4"/>
      <c r="AE56" s="22"/>
      <c r="AF56" s="69"/>
      <c r="AG56" s="69"/>
      <c r="AH56" s="69"/>
      <c r="AI56" s="69"/>
      <c r="AJ56" s="69"/>
      <c r="AK56" s="69"/>
      <c r="AL56" s="69"/>
      <c r="AM56" s="69"/>
      <c r="AN56" s="69"/>
      <c r="AO56" s="69"/>
      <c r="AP56" s="69"/>
      <c r="AQ56" s="69"/>
      <c r="AR56" s="69"/>
      <c r="AS56" s="69"/>
      <c r="AT56" s="4"/>
      <c r="AU56" s="22"/>
      <c r="AV56" s="67"/>
      <c r="AW56" s="67"/>
      <c r="AX56" s="67"/>
      <c r="AY56" s="67"/>
      <c r="AZ56" s="67"/>
      <c r="BA56" s="67"/>
      <c r="BB56" s="67"/>
      <c r="BC56" s="67"/>
      <c r="BD56" s="67"/>
      <c r="BE56" s="67"/>
      <c r="BF56" s="67"/>
      <c r="BG56" s="67"/>
      <c r="BH56" s="67"/>
      <c r="BI56" s="67"/>
      <c r="BJ56" s="67"/>
      <c r="BK56" s="67"/>
      <c r="BL56" s="67"/>
      <c r="BM56" s="67"/>
      <c r="BN56" s="67"/>
      <c r="BO56" s="67"/>
      <c r="BP56" s="67"/>
      <c r="BQ56" s="4"/>
      <c r="BR56" s="22"/>
      <c r="BU56" s="39"/>
      <c r="BV56" s="39"/>
      <c r="BY56" s="39"/>
      <c r="BZ56" s="39"/>
      <c r="CA56" s="4"/>
      <c r="CB56" s="22"/>
      <c r="CC56" s="106"/>
      <c r="CD56" s="67"/>
      <c r="CE56" s="67"/>
      <c r="CF56" s="67"/>
      <c r="CG56" s="4"/>
      <c r="CH56" s="22"/>
      <c r="CI56" s="67"/>
      <c r="CJ56" s="67"/>
      <c r="CK56" s="67"/>
      <c r="CL56" s="67"/>
      <c r="CM56" s="67"/>
      <c r="CN56" s="67"/>
      <c r="CO56" s="67"/>
      <c r="CP56" s="67"/>
      <c r="CQ56" s="67"/>
      <c r="CR56" s="4"/>
      <c r="CS56" s="22"/>
      <c r="CT56" s="25"/>
    </row>
    <row r="57" spans="1:98" ht="12.75" customHeight="1" x14ac:dyDescent="0.2">
      <c r="A57" s="55"/>
      <c r="B57" s="55"/>
      <c r="C57" s="55"/>
      <c r="D57" s="55"/>
      <c r="E57" s="389"/>
      <c r="F57" s="55"/>
      <c r="G57" s="55"/>
      <c r="J57" s="55"/>
      <c r="K57" s="4"/>
      <c r="L57" s="22"/>
      <c r="M57" s="55"/>
      <c r="N57" s="4"/>
      <c r="O57" s="22"/>
      <c r="P57" s="55"/>
      <c r="Q57" s="4"/>
      <c r="R57" s="22"/>
      <c r="S57" s="4"/>
      <c r="T57" s="22"/>
      <c r="U57" s="4"/>
      <c r="V57" s="22"/>
      <c r="W57" s="100"/>
      <c r="X57" s="69"/>
      <c r="Y57" s="69"/>
      <c r="Z57" s="69"/>
      <c r="AA57" s="69"/>
      <c r="AB57" s="69"/>
      <c r="AC57" s="69"/>
      <c r="AD57" s="4"/>
      <c r="AE57" s="22"/>
      <c r="AF57" s="69"/>
      <c r="AG57" s="69"/>
      <c r="AH57" s="69"/>
      <c r="AI57" s="69"/>
      <c r="AJ57" s="69"/>
      <c r="AK57" s="69"/>
      <c r="AL57" s="69"/>
      <c r="AM57" s="69"/>
      <c r="AN57" s="69"/>
      <c r="AO57" s="69"/>
      <c r="AP57" s="69"/>
      <c r="AQ57" s="69"/>
      <c r="AR57" s="69"/>
      <c r="AS57" s="69"/>
      <c r="AT57" s="4"/>
      <c r="AU57" s="22"/>
      <c r="AV57" s="67"/>
      <c r="AW57" s="67"/>
      <c r="AX57" s="67"/>
      <c r="AY57" s="67"/>
      <c r="AZ57" s="67"/>
      <c r="BA57" s="67"/>
      <c r="BB57" s="67"/>
      <c r="BC57" s="67"/>
      <c r="BD57" s="67"/>
      <c r="BE57" s="67"/>
      <c r="BF57" s="67"/>
      <c r="BG57" s="67"/>
      <c r="BH57" s="67"/>
      <c r="BI57" s="67"/>
      <c r="BJ57" s="67"/>
      <c r="BK57" s="67"/>
      <c r="BL57" s="67"/>
      <c r="BM57" s="67"/>
      <c r="BN57" s="67"/>
      <c r="BO57" s="67"/>
      <c r="BP57" s="67"/>
      <c r="BQ57" s="4"/>
      <c r="BR57" s="22"/>
      <c r="BS57" s="13"/>
      <c r="BT57" s="123"/>
      <c r="BU57" s="39"/>
      <c r="BV57" s="39"/>
      <c r="BW57" s="13"/>
      <c r="BX57" s="123"/>
      <c r="BY57" s="39"/>
      <c r="BZ57" s="39"/>
      <c r="CA57" s="4"/>
      <c r="CB57" s="22"/>
      <c r="CC57" s="106"/>
      <c r="CD57" s="67"/>
      <c r="CE57" s="67"/>
      <c r="CF57" s="67"/>
      <c r="CG57" s="4"/>
      <c r="CH57" s="22"/>
      <c r="CI57" s="67"/>
      <c r="CJ57" s="67"/>
      <c r="CK57" s="67"/>
      <c r="CL57" s="67"/>
      <c r="CM57" s="67"/>
      <c r="CN57" s="67"/>
      <c r="CO57" s="67"/>
      <c r="CP57" s="67"/>
      <c r="CQ57" s="67"/>
      <c r="CR57" s="4"/>
      <c r="CS57" s="22"/>
      <c r="CT57" s="25"/>
    </row>
    <row r="58" spans="1:98" ht="12.75" customHeight="1" x14ac:dyDescent="0.2">
      <c r="A58" s="55"/>
      <c r="B58" s="55"/>
      <c r="C58" s="55"/>
      <c r="D58" s="55"/>
      <c r="E58" s="389"/>
      <c r="F58" s="55"/>
      <c r="G58" s="55"/>
      <c r="J58" s="55"/>
      <c r="K58" s="4"/>
      <c r="L58" s="5"/>
      <c r="M58" s="55"/>
      <c r="N58" s="4"/>
      <c r="O58" s="5"/>
      <c r="P58" s="55"/>
      <c r="Q58" s="4"/>
      <c r="R58" s="5"/>
      <c r="S58" s="4"/>
      <c r="T58" s="5"/>
      <c r="U58" s="4"/>
      <c r="V58" s="5"/>
      <c r="W58" s="100"/>
      <c r="X58" s="69"/>
      <c r="Y58" s="69"/>
      <c r="Z58" s="69"/>
      <c r="AA58" s="69"/>
      <c r="AB58" s="69"/>
      <c r="AC58" s="69"/>
      <c r="AD58" s="4"/>
      <c r="AE58" s="5"/>
      <c r="AF58" s="69"/>
      <c r="AG58" s="69"/>
      <c r="AH58" s="69"/>
      <c r="AI58" s="69"/>
      <c r="AJ58" s="69"/>
      <c r="AK58" s="69"/>
      <c r="AL58" s="69"/>
      <c r="AM58" s="69"/>
      <c r="AN58" s="69"/>
      <c r="AO58" s="69"/>
      <c r="AP58" s="69"/>
      <c r="AQ58" s="69"/>
      <c r="AR58" s="69"/>
      <c r="AS58" s="69"/>
      <c r="AT58" s="4"/>
      <c r="AU58" s="5"/>
      <c r="AV58" s="67"/>
      <c r="AW58" s="67"/>
      <c r="AX58" s="67"/>
      <c r="AY58" s="67"/>
      <c r="AZ58" s="67"/>
      <c r="BA58" s="67"/>
      <c r="BB58" s="67"/>
      <c r="BC58" s="67"/>
      <c r="BD58" s="67"/>
      <c r="BE58" s="67"/>
      <c r="BF58" s="67"/>
      <c r="BG58" s="67"/>
      <c r="BH58" s="67"/>
      <c r="BI58" s="67"/>
      <c r="BJ58" s="67"/>
      <c r="BK58" s="67"/>
      <c r="BL58" s="67"/>
      <c r="BM58" s="67"/>
      <c r="BN58" s="67"/>
      <c r="BO58" s="67"/>
      <c r="BP58" s="67"/>
      <c r="BQ58" s="4"/>
      <c r="BR58" s="5"/>
      <c r="BS58" s="31"/>
      <c r="BT58" s="124"/>
      <c r="BU58" s="39"/>
      <c r="BV58" s="39"/>
      <c r="BW58" s="31"/>
      <c r="BX58" s="124"/>
      <c r="BY58" s="39"/>
      <c r="BZ58" s="39"/>
      <c r="CA58" s="4"/>
      <c r="CB58" s="5"/>
      <c r="CC58" s="67"/>
      <c r="CD58" s="67"/>
      <c r="CE58" s="67"/>
      <c r="CF58" s="67"/>
      <c r="CG58" s="4"/>
      <c r="CH58" s="5"/>
      <c r="CI58" s="67"/>
      <c r="CJ58" s="67"/>
      <c r="CK58" s="67"/>
      <c r="CL58" s="67"/>
      <c r="CM58" s="67"/>
      <c r="CN58" s="67"/>
      <c r="CO58" s="67"/>
      <c r="CP58" s="67"/>
      <c r="CQ58" s="67"/>
      <c r="CR58" s="4"/>
      <c r="CS58" s="5"/>
      <c r="CT58" s="25"/>
    </row>
    <row r="59" spans="1:98" ht="12.75" customHeight="1" x14ac:dyDescent="0.2">
      <c r="A59" s="55"/>
      <c r="B59" s="55"/>
      <c r="C59" s="55"/>
      <c r="D59" s="55"/>
      <c r="E59" s="389"/>
      <c r="F59" s="55"/>
      <c r="G59" s="55"/>
      <c r="J59" s="55"/>
      <c r="M59" s="55"/>
      <c r="P59" s="55"/>
      <c r="W59" s="100"/>
      <c r="X59" s="69"/>
      <c r="Y59" s="69"/>
      <c r="Z59" s="69"/>
      <c r="AA59" s="69"/>
      <c r="AB59" s="69"/>
      <c r="AC59" s="69"/>
      <c r="AF59" s="69"/>
      <c r="AG59" s="69"/>
      <c r="AH59" s="69"/>
      <c r="AI59" s="69"/>
      <c r="AJ59" s="69"/>
      <c r="AK59" s="69"/>
      <c r="AL59" s="69"/>
      <c r="AM59" s="69"/>
      <c r="AN59" s="69"/>
      <c r="AO59" s="69"/>
      <c r="AP59" s="69"/>
      <c r="AQ59" s="69"/>
      <c r="AR59" s="69"/>
      <c r="AS59" s="69"/>
      <c r="AV59" s="67"/>
      <c r="AW59" s="67"/>
      <c r="AX59" s="67"/>
      <c r="AY59" s="67"/>
      <c r="AZ59" s="67"/>
      <c r="BA59" s="67"/>
      <c r="BB59" s="67"/>
      <c r="BC59" s="67"/>
      <c r="BD59" s="67"/>
      <c r="BE59" s="67"/>
      <c r="BF59" s="67"/>
      <c r="BG59" s="67"/>
      <c r="BH59" s="67"/>
      <c r="BI59" s="67"/>
      <c r="BJ59" s="67"/>
      <c r="BK59" s="67"/>
      <c r="BL59" s="67"/>
      <c r="BM59" s="67"/>
      <c r="BN59" s="67"/>
      <c r="BO59" s="67"/>
      <c r="BP59" s="67"/>
      <c r="BS59" s="32"/>
      <c r="BU59" s="39"/>
      <c r="BV59" s="39"/>
      <c r="BW59" s="32"/>
      <c r="BY59" s="39"/>
      <c r="BZ59" s="39"/>
      <c r="CC59" s="67"/>
      <c r="CD59" s="67"/>
      <c r="CE59" s="67"/>
      <c r="CF59" s="67"/>
      <c r="CI59" s="67"/>
      <c r="CJ59" s="67"/>
      <c r="CK59" s="67"/>
      <c r="CL59" s="67"/>
      <c r="CM59" s="67"/>
      <c r="CN59" s="67"/>
      <c r="CO59" s="67"/>
      <c r="CP59" s="67"/>
      <c r="CQ59" s="67"/>
    </row>
    <row r="60" spans="1:98" s="13" customFormat="1" ht="12.75" customHeight="1" x14ac:dyDescent="0.2">
      <c r="A60" s="55"/>
      <c r="B60" s="55"/>
      <c r="C60" s="55"/>
      <c r="D60" s="61"/>
      <c r="E60" s="389"/>
      <c r="F60" s="61"/>
      <c r="G60" s="61"/>
      <c r="J60" s="61"/>
      <c r="K60" s="2"/>
      <c r="L60" s="2"/>
      <c r="M60" s="61"/>
      <c r="N60" s="2"/>
      <c r="O60" s="2"/>
      <c r="P60" s="61"/>
      <c r="Q60" s="2"/>
      <c r="R60" s="2"/>
      <c r="S60" s="2"/>
      <c r="T60" s="2"/>
      <c r="U60" s="2"/>
      <c r="V60" s="2"/>
      <c r="W60" s="101"/>
      <c r="X60" s="69"/>
      <c r="Y60" s="69"/>
      <c r="Z60" s="69"/>
      <c r="AA60" s="69"/>
      <c r="AB60" s="69"/>
      <c r="AC60" s="69"/>
      <c r="AD60" s="2"/>
      <c r="AE60" s="2"/>
      <c r="AF60" s="69"/>
      <c r="AG60" s="69"/>
      <c r="AH60" s="69"/>
      <c r="AI60" s="69"/>
      <c r="AJ60" s="69"/>
      <c r="AK60" s="69"/>
      <c r="AL60" s="69"/>
      <c r="AM60" s="69"/>
      <c r="AN60" s="69"/>
      <c r="AO60" s="69"/>
      <c r="AP60" s="69"/>
      <c r="AQ60" s="69"/>
      <c r="AR60" s="69"/>
      <c r="AS60" s="69"/>
      <c r="AT60" s="2"/>
      <c r="AU60" s="2"/>
      <c r="AV60" s="67"/>
      <c r="AW60" s="67"/>
      <c r="AX60" s="67"/>
      <c r="AY60" s="67"/>
      <c r="AZ60" s="67"/>
      <c r="BA60" s="67"/>
      <c r="BB60" s="67"/>
      <c r="BC60" s="67"/>
      <c r="BD60" s="67"/>
      <c r="BE60" s="67"/>
      <c r="BF60" s="67"/>
      <c r="BG60" s="67"/>
      <c r="BH60" s="67"/>
      <c r="BI60" s="67"/>
      <c r="BJ60" s="67"/>
      <c r="BK60" s="67"/>
      <c r="BL60" s="67"/>
      <c r="BM60" s="67"/>
      <c r="BN60" s="67"/>
      <c r="BO60" s="67"/>
      <c r="BP60" s="67"/>
      <c r="BQ60" s="2"/>
      <c r="BR60" s="2"/>
      <c r="BS60" s="4"/>
      <c r="BT60" s="125"/>
      <c r="BU60" s="39"/>
      <c r="BV60" s="39"/>
      <c r="BW60" s="4"/>
      <c r="BX60" s="125"/>
      <c r="BY60" s="39"/>
      <c r="BZ60" s="39"/>
      <c r="CA60" s="2"/>
      <c r="CB60" s="2"/>
      <c r="CC60" s="67"/>
      <c r="CD60" s="67"/>
      <c r="CE60" s="67"/>
      <c r="CF60" s="67"/>
      <c r="CG60" s="2"/>
      <c r="CH60" s="2"/>
      <c r="CI60" s="67"/>
      <c r="CJ60" s="67"/>
      <c r="CK60" s="67"/>
      <c r="CL60" s="67"/>
      <c r="CM60" s="67"/>
      <c r="CN60" s="67"/>
      <c r="CO60" s="67"/>
      <c r="CP60" s="67"/>
      <c r="CQ60" s="67"/>
      <c r="CR60" s="2"/>
      <c r="CS60" s="2"/>
    </row>
    <row r="61" spans="1:98" ht="12.75" customHeight="1" x14ac:dyDescent="0.2">
      <c r="E61" s="384"/>
    </row>
    <row r="62" spans="1:98" x14ac:dyDescent="0.2">
      <c r="A62" s="13"/>
      <c r="B62" s="13"/>
      <c r="C62" s="13"/>
      <c r="E62" s="384"/>
      <c r="K62" s="13"/>
      <c r="L62" s="13"/>
      <c r="N62" s="13"/>
      <c r="O62" s="13"/>
      <c r="Q62" s="13"/>
      <c r="R62" s="13"/>
      <c r="S62" s="13"/>
      <c r="T62" s="13"/>
      <c r="U62" s="13"/>
      <c r="V62" s="13"/>
      <c r="X62" s="17"/>
      <c r="Y62" s="17"/>
      <c r="Z62" s="17"/>
      <c r="AA62" s="17"/>
      <c r="AB62" s="17"/>
      <c r="AC62" s="17"/>
      <c r="AD62" s="13"/>
      <c r="AE62" s="13"/>
      <c r="AF62" s="17"/>
      <c r="AG62" s="17"/>
      <c r="AH62" s="17"/>
      <c r="AI62" s="17"/>
      <c r="AJ62" s="17"/>
      <c r="AK62" s="17"/>
      <c r="AL62" s="17"/>
      <c r="AM62" s="17"/>
      <c r="AN62" s="17"/>
      <c r="AO62" s="17"/>
      <c r="AP62" s="17"/>
      <c r="AQ62" s="17"/>
      <c r="AR62" s="17"/>
      <c r="AS62" s="17"/>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U62" s="13"/>
      <c r="BV62" s="13"/>
      <c r="BY62" s="13"/>
      <c r="BZ62" s="13"/>
      <c r="CA62" s="13"/>
      <c r="CB62" s="13"/>
      <c r="CC62" s="13"/>
      <c r="CD62" s="13"/>
      <c r="CE62" s="13"/>
      <c r="CF62" s="13"/>
      <c r="CG62" s="13"/>
      <c r="CH62" s="13"/>
      <c r="CI62" s="123"/>
      <c r="CJ62" s="123"/>
      <c r="CK62" s="123"/>
      <c r="CL62" s="13"/>
      <c r="CM62" s="13"/>
      <c r="CN62" s="123"/>
      <c r="CO62" s="123"/>
      <c r="CP62" s="123"/>
      <c r="CQ62" s="13"/>
      <c r="CR62" s="13"/>
      <c r="CS62" s="13"/>
    </row>
    <row r="63" spans="1:98" x14ac:dyDescent="0.2">
      <c r="E63" s="384"/>
      <c r="AV63" s="31"/>
      <c r="AW63" s="31"/>
      <c r="AX63" s="31"/>
      <c r="AY63" s="31"/>
      <c r="AZ63" s="31"/>
      <c r="BA63" s="31"/>
      <c r="BB63" s="31"/>
      <c r="BC63" s="31"/>
      <c r="BD63" s="31"/>
      <c r="BE63" s="31"/>
      <c r="BF63" s="31"/>
      <c r="BG63" s="31"/>
      <c r="BH63" s="31"/>
      <c r="BI63" s="31"/>
      <c r="BJ63" s="31"/>
      <c r="BK63" s="31"/>
      <c r="BL63" s="31"/>
      <c r="BM63" s="31"/>
      <c r="BN63" s="31"/>
      <c r="BO63" s="31"/>
      <c r="BP63" s="31"/>
      <c r="BU63" s="31"/>
      <c r="BV63" s="31"/>
      <c r="BY63" s="31"/>
      <c r="BZ63" s="31"/>
      <c r="CC63" s="31"/>
      <c r="CD63" s="31"/>
      <c r="CE63" s="31"/>
      <c r="CF63" s="31"/>
      <c r="CI63" s="124"/>
      <c r="CJ63" s="124"/>
      <c r="CK63" s="124"/>
      <c r="CL63" s="31"/>
      <c r="CM63" s="31"/>
      <c r="CN63" s="124"/>
      <c r="CO63" s="124"/>
      <c r="CP63" s="124"/>
      <c r="CQ63" s="31"/>
      <c r="CT63" s="11"/>
    </row>
    <row r="64" spans="1:98" x14ac:dyDescent="0.2">
      <c r="E64" s="384"/>
      <c r="AV64" s="11"/>
      <c r="AW64" s="11"/>
      <c r="AX64" s="11"/>
      <c r="AY64" s="11"/>
      <c r="AZ64" s="11"/>
      <c r="BA64" s="11"/>
      <c r="BB64" s="11"/>
      <c r="BC64" s="11"/>
      <c r="BD64" s="11"/>
      <c r="BE64" s="11"/>
      <c r="BF64" s="11"/>
      <c r="BG64" s="11"/>
      <c r="BH64" s="11"/>
      <c r="BI64" s="11"/>
      <c r="BJ64" s="11"/>
      <c r="BK64" s="11"/>
      <c r="BL64" s="11"/>
      <c r="BM64" s="11"/>
      <c r="BN64" s="11"/>
      <c r="BO64" s="11"/>
      <c r="BP64" s="11"/>
      <c r="BU64" s="32"/>
      <c r="BV64" s="32"/>
      <c r="BY64" s="32"/>
      <c r="BZ64" s="32"/>
      <c r="CC64" s="11"/>
      <c r="CD64" s="11"/>
      <c r="CE64" s="11"/>
      <c r="CF64" s="11"/>
      <c r="CL64" s="11"/>
      <c r="CM64" s="11"/>
      <c r="CQ64" s="11"/>
      <c r="CT64" s="11"/>
    </row>
    <row r="65" spans="5:5" x14ac:dyDescent="0.2">
      <c r="E65" s="384"/>
    </row>
    <row r="66" spans="5:5" x14ac:dyDescent="0.2">
      <c r="E66" s="384"/>
    </row>
    <row r="67" spans="5:5" x14ac:dyDescent="0.2">
      <c r="E67" s="384"/>
    </row>
    <row r="68" spans="5:5" x14ac:dyDescent="0.2">
      <c r="E68" s="384"/>
    </row>
    <row r="69" spans="5:5" x14ac:dyDescent="0.2">
      <c r="E69" s="384"/>
    </row>
    <row r="70" spans="5:5" x14ac:dyDescent="0.2">
      <c r="E70" s="384"/>
    </row>
    <row r="71" spans="5:5" x14ac:dyDescent="0.2">
      <c r="E71" s="384"/>
    </row>
    <row r="72" spans="5:5" x14ac:dyDescent="0.2">
      <c r="E72" s="384"/>
    </row>
    <row r="73" spans="5:5" x14ac:dyDescent="0.2">
      <c r="E73" s="384"/>
    </row>
    <row r="74" spans="5:5" x14ac:dyDescent="0.2">
      <c r="E74" s="384"/>
    </row>
    <row r="75" spans="5:5" x14ac:dyDescent="0.2">
      <c r="E75" s="384"/>
    </row>
    <row r="76" spans="5:5" x14ac:dyDescent="0.2">
      <c r="E76" s="384"/>
    </row>
    <row r="77" spans="5:5" x14ac:dyDescent="0.2">
      <c r="E77" s="384"/>
    </row>
    <row r="78" spans="5:5" x14ac:dyDescent="0.2">
      <c r="E78" s="384"/>
    </row>
    <row r="79" spans="5:5" x14ac:dyDescent="0.2">
      <c r="E79" s="384"/>
    </row>
    <row r="80" spans="5:5" x14ac:dyDescent="0.2">
      <c r="E80" s="384"/>
    </row>
    <row r="81" spans="5:5" x14ac:dyDescent="0.2">
      <c r="E81" s="384"/>
    </row>
    <row r="82" spans="5:5" x14ac:dyDescent="0.2">
      <c r="E82" s="384"/>
    </row>
    <row r="83" spans="5:5" x14ac:dyDescent="0.2">
      <c r="E83" s="384"/>
    </row>
    <row r="84" spans="5:5" x14ac:dyDescent="0.2">
      <c r="E84" s="384"/>
    </row>
    <row r="85" spans="5:5" x14ac:dyDescent="0.2">
      <c r="E85" s="384"/>
    </row>
    <row r="86" spans="5:5" x14ac:dyDescent="0.2">
      <c r="E86" s="384"/>
    </row>
    <row r="87" spans="5:5" x14ac:dyDescent="0.2">
      <c r="E87" s="384"/>
    </row>
    <row r="88" spans="5:5" x14ac:dyDescent="0.2">
      <c r="E88" s="384"/>
    </row>
    <row r="89" spans="5:5" x14ac:dyDescent="0.2">
      <c r="E89" s="384"/>
    </row>
    <row r="90" spans="5:5" x14ac:dyDescent="0.2">
      <c r="E90" s="384"/>
    </row>
    <row r="91" spans="5:5" x14ac:dyDescent="0.2">
      <c r="E91" s="384"/>
    </row>
    <row r="92" spans="5:5" x14ac:dyDescent="0.2">
      <c r="E92" s="384"/>
    </row>
    <row r="93" spans="5:5" x14ac:dyDescent="0.2">
      <c r="E93" s="384"/>
    </row>
    <row r="94" spans="5:5" x14ac:dyDescent="0.2">
      <c r="E94" s="384"/>
    </row>
    <row r="95" spans="5:5" x14ac:dyDescent="0.2">
      <c r="E95" s="384"/>
    </row>
    <row r="96" spans="5:5" x14ac:dyDescent="0.2">
      <c r="E96" s="384"/>
    </row>
    <row r="97" spans="5:5" x14ac:dyDescent="0.2">
      <c r="E97" s="384"/>
    </row>
    <row r="98" spans="5:5" x14ac:dyDescent="0.2">
      <c r="E98" s="384"/>
    </row>
    <row r="99" spans="5:5" x14ac:dyDescent="0.2">
      <c r="E99" s="384"/>
    </row>
    <row r="100" spans="5:5" x14ac:dyDescent="0.2">
      <c r="E100" s="384"/>
    </row>
    <row r="101" spans="5:5" x14ac:dyDescent="0.2">
      <c r="E101" s="384"/>
    </row>
    <row r="102" spans="5:5" x14ac:dyDescent="0.2">
      <c r="E102" s="384"/>
    </row>
    <row r="103" spans="5:5" x14ac:dyDescent="0.2">
      <c r="E103" s="384"/>
    </row>
    <row r="104" spans="5:5" x14ac:dyDescent="0.2">
      <c r="E104" s="384"/>
    </row>
    <row r="105" spans="5:5" x14ac:dyDescent="0.2">
      <c r="E105" s="384"/>
    </row>
    <row r="106" spans="5:5" x14ac:dyDescent="0.2">
      <c r="E106" s="384"/>
    </row>
    <row r="107" spans="5:5" x14ac:dyDescent="0.2">
      <c r="E107" s="384"/>
    </row>
    <row r="108" spans="5:5" x14ac:dyDescent="0.2">
      <c r="E108" s="384"/>
    </row>
    <row r="109" spans="5:5" x14ac:dyDescent="0.2">
      <c r="E109" s="384"/>
    </row>
    <row r="110" spans="5:5" x14ac:dyDescent="0.2">
      <c r="E110" s="384"/>
    </row>
    <row r="111" spans="5:5" x14ac:dyDescent="0.2">
      <c r="E111" s="384"/>
    </row>
    <row r="112" spans="5:5" x14ac:dyDescent="0.2">
      <c r="E112" s="384"/>
    </row>
    <row r="113" spans="5:5" x14ac:dyDescent="0.2">
      <c r="E113" s="384"/>
    </row>
    <row r="114" spans="5:5" x14ac:dyDescent="0.2">
      <c r="E114" s="384"/>
    </row>
    <row r="115" spans="5:5" x14ac:dyDescent="0.2">
      <c r="E115" s="384"/>
    </row>
    <row r="116" spans="5:5" x14ac:dyDescent="0.2">
      <c r="E116" s="384"/>
    </row>
    <row r="117" spans="5:5" x14ac:dyDescent="0.2">
      <c r="E117" s="384"/>
    </row>
    <row r="118" spans="5:5" x14ac:dyDescent="0.2">
      <c r="E118" s="384"/>
    </row>
    <row r="119" spans="5:5" x14ac:dyDescent="0.2">
      <c r="E119" s="384"/>
    </row>
    <row r="120" spans="5:5" x14ac:dyDescent="0.2">
      <c r="E120" s="384"/>
    </row>
    <row r="121" spans="5:5" x14ac:dyDescent="0.2">
      <c r="E121" s="384"/>
    </row>
    <row r="122" spans="5:5" x14ac:dyDescent="0.2">
      <c r="E122" s="384"/>
    </row>
    <row r="123" spans="5:5" x14ac:dyDescent="0.2">
      <c r="E123" s="384"/>
    </row>
    <row r="124" spans="5:5" x14ac:dyDescent="0.2">
      <c r="E124" s="384"/>
    </row>
    <row r="125" spans="5:5" x14ac:dyDescent="0.2">
      <c r="E125" s="384"/>
    </row>
    <row r="126" spans="5:5" x14ac:dyDescent="0.2">
      <c r="E126" s="384"/>
    </row>
    <row r="127" spans="5:5" x14ac:dyDescent="0.2">
      <c r="E127" s="384"/>
    </row>
    <row r="128" spans="5:5" x14ac:dyDescent="0.2">
      <c r="E128" s="384"/>
    </row>
    <row r="129" spans="5:5" x14ac:dyDescent="0.2">
      <c r="E129" s="384"/>
    </row>
    <row r="130" spans="5:5" x14ac:dyDescent="0.2">
      <c r="E130" s="384"/>
    </row>
    <row r="131" spans="5:5" x14ac:dyDescent="0.2">
      <c r="E131" s="384"/>
    </row>
    <row r="132" spans="5:5" x14ac:dyDescent="0.2">
      <c r="E132" s="384"/>
    </row>
    <row r="133" spans="5:5" x14ac:dyDescent="0.2">
      <c r="E133" s="384"/>
    </row>
    <row r="134" spans="5:5" x14ac:dyDescent="0.2">
      <c r="E134" s="384"/>
    </row>
    <row r="135" spans="5:5" x14ac:dyDescent="0.2">
      <c r="E135" s="384"/>
    </row>
    <row r="136" spans="5:5" x14ac:dyDescent="0.2">
      <c r="E136" s="384"/>
    </row>
    <row r="137" spans="5:5" x14ac:dyDescent="0.2">
      <c r="E137" s="384"/>
    </row>
    <row r="138" spans="5:5" x14ac:dyDescent="0.2">
      <c r="E138" s="384"/>
    </row>
    <row r="139" spans="5:5" x14ac:dyDescent="0.2">
      <c r="E139" s="384"/>
    </row>
    <row r="140" spans="5:5" x14ac:dyDescent="0.2">
      <c r="E140" s="384"/>
    </row>
    <row r="141" spans="5:5" x14ac:dyDescent="0.2">
      <c r="E141" s="384"/>
    </row>
    <row r="142" spans="5:5" x14ac:dyDescent="0.2">
      <c r="E142" s="384"/>
    </row>
    <row r="143" spans="5:5" x14ac:dyDescent="0.2">
      <c r="E143" s="384"/>
    </row>
    <row r="144" spans="5:5" x14ac:dyDescent="0.2">
      <c r="E144" s="384"/>
    </row>
    <row r="145" spans="5:5" x14ac:dyDescent="0.2">
      <c r="E145" s="384"/>
    </row>
    <row r="146" spans="5:5" x14ac:dyDescent="0.2">
      <c r="E146" s="384"/>
    </row>
    <row r="147" spans="5:5" x14ac:dyDescent="0.2">
      <c r="E147" s="384"/>
    </row>
    <row r="148" spans="5:5" x14ac:dyDescent="0.2">
      <c r="E148" s="384"/>
    </row>
    <row r="149" spans="5:5" x14ac:dyDescent="0.2">
      <c r="E149" s="384"/>
    </row>
    <row r="150" spans="5:5" x14ac:dyDescent="0.2">
      <c r="E150" s="384"/>
    </row>
    <row r="151" spans="5:5" x14ac:dyDescent="0.2">
      <c r="E151" s="384"/>
    </row>
    <row r="152" spans="5:5" x14ac:dyDescent="0.2">
      <c r="E152" s="384"/>
    </row>
    <row r="153" spans="5:5" x14ac:dyDescent="0.2">
      <c r="E153" s="384"/>
    </row>
    <row r="154" spans="5:5" x14ac:dyDescent="0.2">
      <c r="E154" s="384"/>
    </row>
    <row r="155" spans="5:5" x14ac:dyDescent="0.2">
      <c r="E155" s="384"/>
    </row>
    <row r="156" spans="5:5" x14ac:dyDescent="0.2">
      <c r="E156" s="384"/>
    </row>
    <row r="157" spans="5:5" x14ac:dyDescent="0.2">
      <c r="E157" s="384"/>
    </row>
    <row r="158" spans="5:5" x14ac:dyDescent="0.2">
      <c r="E158" s="384"/>
    </row>
    <row r="159" spans="5:5" x14ac:dyDescent="0.2">
      <c r="E159" s="384"/>
    </row>
    <row r="160" spans="5:5" x14ac:dyDescent="0.2">
      <c r="E160" s="384"/>
    </row>
    <row r="161" spans="5:5" x14ac:dyDescent="0.2">
      <c r="E161" s="384"/>
    </row>
    <row r="162" spans="5:5" x14ac:dyDescent="0.2">
      <c r="E162" s="384"/>
    </row>
    <row r="163" spans="5:5" x14ac:dyDescent="0.2">
      <c r="E163" s="384"/>
    </row>
    <row r="164" spans="5:5" x14ac:dyDescent="0.2">
      <c r="E164" s="384"/>
    </row>
    <row r="165" spans="5:5" x14ac:dyDescent="0.2">
      <c r="E165" s="384"/>
    </row>
    <row r="166" spans="5:5" x14ac:dyDescent="0.2">
      <c r="E166" s="384"/>
    </row>
    <row r="167" spans="5:5" x14ac:dyDescent="0.2">
      <c r="E167" s="384"/>
    </row>
    <row r="168" spans="5:5" x14ac:dyDescent="0.2">
      <c r="E168" s="384"/>
    </row>
    <row r="169" spans="5:5" x14ac:dyDescent="0.2">
      <c r="E169" s="384"/>
    </row>
    <row r="170" spans="5:5" x14ac:dyDescent="0.2">
      <c r="E170" s="384"/>
    </row>
    <row r="171" spans="5:5" x14ac:dyDescent="0.2">
      <c r="E171" s="384"/>
    </row>
    <row r="172" spans="5:5" x14ac:dyDescent="0.2">
      <c r="E172" s="384"/>
    </row>
    <row r="173" spans="5:5" x14ac:dyDescent="0.2">
      <c r="E173" s="384"/>
    </row>
    <row r="174" spans="5:5" x14ac:dyDescent="0.2">
      <c r="E174" s="384"/>
    </row>
    <row r="175" spans="5:5" x14ac:dyDescent="0.2">
      <c r="E175" s="384"/>
    </row>
    <row r="176" spans="5:5" x14ac:dyDescent="0.2">
      <c r="E176" s="384"/>
    </row>
    <row r="177" spans="5:5" x14ac:dyDescent="0.2">
      <c r="E177" s="384"/>
    </row>
    <row r="178" spans="5:5" x14ac:dyDescent="0.2">
      <c r="E178" s="384"/>
    </row>
    <row r="179" spans="5:5" x14ac:dyDescent="0.2">
      <c r="E179" s="384"/>
    </row>
    <row r="180" spans="5:5" x14ac:dyDescent="0.2">
      <c r="E180" s="384"/>
    </row>
    <row r="181" spans="5:5" x14ac:dyDescent="0.2">
      <c r="E181" s="384"/>
    </row>
    <row r="182" spans="5:5" x14ac:dyDescent="0.2">
      <c r="E182" s="384"/>
    </row>
    <row r="183" spans="5:5" x14ac:dyDescent="0.2">
      <c r="E183" s="384"/>
    </row>
    <row r="184" spans="5:5" x14ac:dyDescent="0.2">
      <c r="E184" s="384"/>
    </row>
    <row r="185" spans="5:5" x14ac:dyDescent="0.2">
      <c r="E185" s="384"/>
    </row>
    <row r="186" spans="5:5" x14ac:dyDescent="0.2">
      <c r="E186" s="384"/>
    </row>
    <row r="187" spans="5:5" x14ac:dyDescent="0.2">
      <c r="E187" s="384"/>
    </row>
    <row r="188" spans="5:5" x14ac:dyDescent="0.2">
      <c r="E188" s="384"/>
    </row>
    <row r="189" spans="5:5" x14ac:dyDescent="0.2">
      <c r="E189" s="384"/>
    </row>
    <row r="190" spans="5:5" x14ac:dyDescent="0.2">
      <c r="E190" s="384"/>
    </row>
    <row r="191" spans="5:5" x14ac:dyDescent="0.2">
      <c r="E191" s="384"/>
    </row>
    <row r="192" spans="5:5" x14ac:dyDescent="0.2">
      <c r="E192" s="384"/>
    </row>
    <row r="193" spans="5:5" x14ac:dyDescent="0.2">
      <c r="E193" s="384"/>
    </row>
    <row r="194" spans="5:5" x14ac:dyDescent="0.2">
      <c r="E194" s="384"/>
    </row>
    <row r="195" spans="5:5" x14ac:dyDescent="0.2">
      <c r="E195" s="384"/>
    </row>
    <row r="196" spans="5:5" x14ac:dyDescent="0.2">
      <c r="E196" s="384"/>
    </row>
    <row r="197" spans="5:5" x14ac:dyDescent="0.2">
      <c r="E197" s="384"/>
    </row>
    <row r="198" spans="5:5" x14ac:dyDescent="0.2">
      <c r="E198" s="384"/>
    </row>
    <row r="199" spans="5:5" x14ac:dyDescent="0.2">
      <c r="E199" s="384"/>
    </row>
    <row r="200" spans="5:5" x14ac:dyDescent="0.2">
      <c r="E200" s="384"/>
    </row>
    <row r="201" spans="5:5" x14ac:dyDescent="0.2">
      <c r="E201" s="384"/>
    </row>
    <row r="202" spans="5:5" x14ac:dyDescent="0.2">
      <c r="E202" s="384"/>
    </row>
    <row r="203" spans="5:5" x14ac:dyDescent="0.2">
      <c r="E203" s="384"/>
    </row>
    <row r="204" spans="5:5" x14ac:dyDescent="0.2">
      <c r="E204" s="384"/>
    </row>
    <row r="205" spans="5:5" x14ac:dyDescent="0.2">
      <c r="E205" s="384"/>
    </row>
    <row r="206" spans="5:5" x14ac:dyDescent="0.2">
      <c r="E206" s="384"/>
    </row>
    <row r="207" spans="5:5" x14ac:dyDescent="0.2">
      <c r="E207" s="384"/>
    </row>
    <row r="208" spans="5:5" x14ac:dyDescent="0.2">
      <c r="E208" s="384"/>
    </row>
    <row r="209" spans="5:5" x14ac:dyDescent="0.2">
      <c r="E209" s="384"/>
    </row>
    <row r="210" spans="5:5" x14ac:dyDescent="0.2">
      <c r="E210" s="384"/>
    </row>
    <row r="211" spans="5:5" x14ac:dyDescent="0.2">
      <c r="E211" s="384"/>
    </row>
    <row r="212" spans="5:5" x14ac:dyDescent="0.2">
      <c r="E212" s="384"/>
    </row>
    <row r="213" spans="5:5" x14ac:dyDescent="0.2">
      <c r="E213" s="384"/>
    </row>
    <row r="214" spans="5:5" x14ac:dyDescent="0.2">
      <c r="E214" s="384"/>
    </row>
    <row r="215" spans="5:5" x14ac:dyDescent="0.2">
      <c r="E215" s="384"/>
    </row>
    <row r="216" spans="5:5" x14ac:dyDescent="0.2">
      <c r="E216" s="384"/>
    </row>
    <row r="217" spans="5:5" x14ac:dyDescent="0.2">
      <c r="E217" s="384"/>
    </row>
    <row r="218" spans="5:5" x14ac:dyDescent="0.2">
      <c r="E218" s="384"/>
    </row>
    <row r="219" spans="5:5" x14ac:dyDescent="0.2">
      <c r="E219" s="384"/>
    </row>
    <row r="220" spans="5:5" x14ac:dyDescent="0.2">
      <c r="E220" s="384"/>
    </row>
    <row r="221" spans="5:5" x14ac:dyDescent="0.2">
      <c r="E221" s="384"/>
    </row>
    <row r="222" spans="5:5" x14ac:dyDescent="0.2">
      <c r="E222" s="384"/>
    </row>
    <row r="223" spans="5:5" x14ac:dyDescent="0.2">
      <c r="E223" s="384"/>
    </row>
    <row r="224" spans="5:5" x14ac:dyDescent="0.2">
      <c r="E224" s="384"/>
    </row>
    <row r="225" spans="5:5" x14ac:dyDescent="0.2">
      <c r="E225" s="384"/>
    </row>
    <row r="226" spans="5:5" x14ac:dyDescent="0.2">
      <c r="E226" s="384"/>
    </row>
    <row r="227" spans="5:5" x14ac:dyDescent="0.2">
      <c r="E227" s="384"/>
    </row>
    <row r="228" spans="5:5" x14ac:dyDescent="0.2">
      <c r="E228" s="384"/>
    </row>
    <row r="229" spans="5:5" x14ac:dyDescent="0.2">
      <c r="E229" s="384"/>
    </row>
    <row r="230" spans="5:5" x14ac:dyDescent="0.2">
      <c r="E230" s="384"/>
    </row>
    <row r="231" spans="5:5" x14ac:dyDescent="0.2">
      <c r="E231" s="384"/>
    </row>
    <row r="232" spans="5:5" x14ac:dyDescent="0.2">
      <c r="E232" s="384"/>
    </row>
    <row r="233" spans="5:5" x14ac:dyDescent="0.2">
      <c r="E233" s="384"/>
    </row>
    <row r="234" spans="5:5" x14ac:dyDescent="0.2">
      <c r="E234" s="384"/>
    </row>
    <row r="235" spans="5:5" x14ac:dyDescent="0.2">
      <c r="E235" s="384"/>
    </row>
    <row r="236" spans="5:5" x14ac:dyDescent="0.2">
      <c r="E236" s="384"/>
    </row>
    <row r="237" spans="5:5" x14ac:dyDescent="0.2">
      <c r="E237" s="384"/>
    </row>
    <row r="238" spans="5:5" x14ac:dyDescent="0.2">
      <c r="E238" s="384"/>
    </row>
    <row r="239" spans="5:5" x14ac:dyDescent="0.2">
      <c r="E239" s="384"/>
    </row>
    <row r="240" spans="5:5" x14ac:dyDescent="0.2">
      <c r="E240" s="384"/>
    </row>
    <row r="241" spans="5:5" x14ac:dyDescent="0.2">
      <c r="E241" s="384"/>
    </row>
    <row r="242" spans="5:5" x14ac:dyDescent="0.2">
      <c r="E242" s="384"/>
    </row>
    <row r="243" spans="5:5" x14ac:dyDescent="0.2">
      <c r="E243" s="384"/>
    </row>
    <row r="244" spans="5:5" x14ac:dyDescent="0.2">
      <c r="E244" s="384"/>
    </row>
    <row r="245" spans="5:5" x14ac:dyDescent="0.2">
      <c r="E245" s="384"/>
    </row>
    <row r="246" spans="5:5" x14ac:dyDescent="0.2">
      <c r="E246" s="384"/>
    </row>
    <row r="247" spans="5:5" x14ac:dyDescent="0.2">
      <c r="E247" s="384"/>
    </row>
    <row r="248" spans="5:5" x14ac:dyDescent="0.2">
      <c r="E248" s="384"/>
    </row>
    <row r="249" spans="5:5" x14ac:dyDescent="0.2">
      <c r="E249" s="384"/>
    </row>
    <row r="250" spans="5:5" x14ac:dyDescent="0.2">
      <c r="E250" s="384"/>
    </row>
    <row r="251" spans="5:5" x14ac:dyDescent="0.2">
      <c r="E251" s="384"/>
    </row>
    <row r="252" spans="5:5" x14ac:dyDescent="0.2">
      <c r="E252" s="384"/>
    </row>
    <row r="253" spans="5:5" x14ac:dyDescent="0.2">
      <c r="E253" s="384"/>
    </row>
    <row r="254" spans="5:5" x14ac:dyDescent="0.2">
      <c r="E254" s="384"/>
    </row>
    <row r="255" spans="5:5" x14ac:dyDescent="0.2">
      <c r="E255" s="384"/>
    </row>
    <row r="256" spans="5:5" x14ac:dyDescent="0.2">
      <c r="E256" s="384"/>
    </row>
    <row r="257" spans="5:5" x14ac:dyDescent="0.2">
      <c r="E257" s="384"/>
    </row>
    <row r="258" spans="5:5" x14ac:dyDescent="0.2">
      <c r="E258" s="384"/>
    </row>
    <row r="259" spans="5:5" x14ac:dyDescent="0.2">
      <c r="E259" s="384"/>
    </row>
    <row r="260" spans="5:5" x14ac:dyDescent="0.2">
      <c r="E260" s="384"/>
    </row>
    <row r="261" spans="5:5" x14ac:dyDescent="0.2">
      <c r="E261" s="384"/>
    </row>
    <row r="262" spans="5:5" x14ac:dyDescent="0.2">
      <c r="E262" s="384"/>
    </row>
    <row r="263" spans="5:5" x14ac:dyDescent="0.2">
      <c r="E263" s="384"/>
    </row>
    <row r="264" spans="5:5" x14ac:dyDescent="0.2">
      <c r="E264" s="384"/>
    </row>
    <row r="265" spans="5:5" x14ac:dyDescent="0.2">
      <c r="E265" s="384"/>
    </row>
    <row r="266" spans="5:5" x14ac:dyDescent="0.2">
      <c r="E266" s="384"/>
    </row>
    <row r="267" spans="5:5" x14ac:dyDescent="0.2">
      <c r="E267" s="384"/>
    </row>
    <row r="268" spans="5:5" x14ac:dyDescent="0.2">
      <c r="E268" s="384"/>
    </row>
    <row r="269" spans="5:5" x14ac:dyDescent="0.2">
      <c r="E269" s="384"/>
    </row>
    <row r="270" spans="5:5" x14ac:dyDescent="0.2">
      <c r="E270" s="384"/>
    </row>
    <row r="271" spans="5:5" x14ac:dyDescent="0.2">
      <c r="E271" s="384"/>
    </row>
    <row r="272" spans="5:5" x14ac:dyDescent="0.2">
      <c r="E272" s="384"/>
    </row>
    <row r="273" spans="5:5" x14ac:dyDescent="0.2">
      <c r="E273" s="384"/>
    </row>
    <row r="274" spans="5:5" x14ac:dyDescent="0.2">
      <c r="E274" s="384"/>
    </row>
    <row r="275" spans="5:5" x14ac:dyDescent="0.2">
      <c r="E275" s="384"/>
    </row>
    <row r="276" spans="5:5" x14ac:dyDescent="0.2">
      <c r="E276" s="384"/>
    </row>
    <row r="277" spans="5:5" x14ac:dyDescent="0.2">
      <c r="E277" s="384"/>
    </row>
    <row r="278" spans="5:5" x14ac:dyDescent="0.2">
      <c r="E278" s="384"/>
    </row>
    <row r="279" spans="5:5" x14ac:dyDescent="0.2">
      <c r="E279" s="384"/>
    </row>
    <row r="280" spans="5:5" x14ac:dyDescent="0.2">
      <c r="E280" s="384"/>
    </row>
    <row r="281" spans="5:5" x14ac:dyDescent="0.2">
      <c r="E281" s="384"/>
    </row>
    <row r="282" spans="5:5" x14ac:dyDescent="0.2">
      <c r="E282" s="384"/>
    </row>
    <row r="283" spans="5:5" x14ac:dyDescent="0.2">
      <c r="E283" s="384"/>
    </row>
    <row r="284" spans="5:5" x14ac:dyDescent="0.2">
      <c r="E284" s="384"/>
    </row>
    <row r="285" spans="5:5" x14ac:dyDescent="0.2">
      <c r="E285" s="384"/>
    </row>
    <row r="286" spans="5:5" x14ac:dyDescent="0.2">
      <c r="E286" s="384"/>
    </row>
    <row r="287" spans="5:5" x14ac:dyDescent="0.2">
      <c r="E287" s="384"/>
    </row>
    <row r="288" spans="5:5" x14ac:dyDescent="0.2">
      <c r="E288" s="384"/>
    </row>
    <row r="289" spans="5:5" x14ac:dyDescent="0.2">
      <c r="E289" s="384"/>
    </row>
    <row r="290" spans="5:5" x14ac:dyDescent="0.2">
      <c r="E290" s="384"/>
    </row>
    <row r="291" spans="5:5" x14ac:dyDescent="0.2">
      <c r="E291" s="384"/>
    </row>
    <row r="292" spans="5:5" x14ac:dyDescent="0.2">
      <c r="E292" s="384"/>
    </row>
    <row r="293" spans="5:5" x14ac:dyDescent="0.2">
      <c r="E293" s="384"/>
    </row>
    <row r="294" spans="5:5" x14ac:dyDescent="0.2">
      <c r="E294" s="384"/>
    </row>
    <row r="295" spans="5:5" x14ac:dyDescent="0.2">
      <c r="E295" s="384"/>
    </row>
    <row r="296" spans="5:5" x14ac:dyDescent="0.2">
      <c r="E296" s="384"/>
    </row>
    <row r="297" spans="5:5" x14ac:dyDescent="0.2">
      <c r="E297" s="384"/>
    </row>
    <row r="298" spans="5:5" x14ac:dyDescent="0.2">
      <c r="E298" s="384"/>
    </row>
    <row r="299" spans="5:5" x14ac:dyDescent="0.2">
      <c r="E299" s="384"/>
    </row>
    <row r="300" spans="5:5" x14ac:dyDescent="0.2">
      <c r="E300" s="384"/>
    </row>
    <row r="301" spans="5:5" x14ac:dyDescent="0.2">
      <c r="E301" s="384"/>
    </row>
    <row r="302" spans="5:5" x14ac:dyDescent="0.2">
      <c r="E302" s="384"/>
    </row>
    <row r="303" spans="5:5" x14ac:dyDescent="0.2">
      <c r="E303" s="384"/>
    </row>
    <row r="304" spans="5:5" x14ac:dyDescent="0.2">
      <c r="E304" s="384"/>
    </row>
    <row r="305" spans="5:5" x14ac:dyDescent="0.2">
      <c r="E305" s="384"/>
    </row>
    <row r="306" spans="5:5" x14ac:dyDescent="0.2">
      <c r="E306" s="384"/>
    </row>
    <row r="307" spans="5:5" x14ac:dyDescent="0.2">
      <c r="E307" s="384"/>
    </row>
    <row r="308" spans="5:5" x14ac:dyDescent="0.2">
      <c r="E308" s="384"/>
    </row>
    <row r="309" spans="5:5" x14ac:dyDescent="0.2">
      <c r="E309" s="384"/>
    </row>
    <row r="310" spans="5:5" x14ac:dyDescent="0.2">
      <c r="E310" s="384"/>
    </row>
    <row r="311" spans="5:5" x14ac:dyDescent="0.2">
      <c r="E311" s="384"/>
    </row>
    <row r="312" spans="5:5" x14ac:dyDescent="0.2">
      <c r="E312" s="384"/>
    </row>
    <row r="313" spans="5:5" x14ac:dyDescent="0.2">
      <c r="E313" s="384"/>
    </row>
    <row r="314" spans="5:5" x14ac:dyDescent="0.2">
      <c r="E314" s="384"/>
    </row>
    <row r="315" spans="5:5" x14ac:dyDescent="0.2">
      <c r="E315" s="384"/>
    </row>
    <row r="316" spans="5:5" x14ac:dyDescent="0.2">
      <c r="E316" s="384"/>
    </row>
    <row r="317" spans="5:5" x14ac:dyDescent="0.2">
      <c r="E317" s="384"/>
    </row>
    <row r="318" spans="5:5" x14ac:dyDescent="0.2">
      <c r="E318" s="384"/>
    </row>
    <row r="319" spans="5:5" x14ac:dyDescent="0.2">
      <c r="E319" s="384"/>
    </row>
    <row r="320" spans="5:5" x14ac:dyDescent="0.2">
      <c r="E320" s="384"/>
    </row>
    <row r="321" spans="5:5" x14ac:dyDescent="0.2">
      <c r="E321" s="384"/>
    </row>
    <row r="322" spans="5:5" x14ac:dyDescent="0.2">
      <c r="E322" s="384"/>
    </row>
    <row r="323" spans="5:5" x14ac:dyDescent="0.2">
      <c r="E323" s="384"/>
    </row>
    <row r="324" spans="5:5" x14ac:dyDescent="0.2">
      <c r="E324" s="384"/>
    </row>
    <row r="325" spans="5:5" x14ac:dyDescent="0.2">
      <c r="E325" s="384"/>
    </row>
    <row r="326" spans="5:5" x14ac:dyDescent="0.2">
      <c r="E326" s="384"/>
    </row>
    <row r="327" spans="5:5" x14ac:dyDescent="0.2">
      <c r="E327" s="384"/>
    </row>
    <row r="328" spans="5:5" x14ac:dyDescent="0.2">
      <c r="E328" s="384"/>
    </row>
    <row r="329" spans="5:5" x14ac:dyDescent="0.2">
      <c r="E329" s="384"/>
    </row>
    <row r="330" spans="5:5" x14ac:dyDescent="0.2">
      <c r="E330" s="384"/>
    </row>
    <row r="331" spans="5:5" x14ac:dyDescent="0.2">
      <c r="E331" s="384"/>
    </row>
    <row r="332" spans="5:5" x14ac:dyDescent="0.2">
      <c r="E332" s="384"/>
    </row>
    <row r="333" spans="5:5" x14ac:dyDescent="0.2">
      <c r="E333" s="384"/>
    </row>
    <row r="334" spans="5:5" x14ac:dyDescent="0.2">
      <c r="E334" s="384"/>
    </row>
    <row r="335" spans="5:5" x14ac:dyDescent="0.2">
      <c r="E335" s="384"/>
    </row>
    <row r="336" spans="5:5" x14ac:dyDescent="0.2">
      <c r="E336" s="384"/>
    </row>
    <row r="337" spans="5:5" x14ac:dyDescent="0.2">
      <c r="E337" s="384"/>
    </row>
    <row r="338" spans="5:5" x14ac:dyDescent="0.2">
      <c r="E338" s="384"/>
    </row>
    <row r="339" spans="5:5" x14ac:dyDescent="0.2">
      <c r="E339" s="384"/>
    </row>
    <row r="340" spans="5:5" x14ac:dyDescent="0.2">
      <c r="E340" s="384"/>
    </row>
    <row r="341" spans="5:5" x14ac:dyDescent="0.2">
      <c r="E341" s="384"/>
    </row>
    <row r="342" spans="5:5" x14ac:dyDescent="0.2">
      <c r="E342" s="384"/>
    </row>
    <row r="343" spans="5:5" x14ac:dyDescent="0.2">
      <c r="E343" s="384"/>
    </row>
    <row r="344" spans="5:5" x14ac:dyDescent="0.2">
      <c r="E344" s="384"/>
    </row>
    <row r="345" spans="5:5" x14ac:dyDescent="0.2">
      <c r="E345" s="384"/>
    </row>
    <row r="346" spans="5:5" x14ac:dyDescent="0.2">
      <c r="E346" s="384"/>
    </row>
    <row r="347" spans="5:5" x14ac:dyDescent="0.2">
      <c r="E347" s="384"/>
    </row>
    <row r="348" spans="5:5" x14ac:dyDescent="0.2">
      <c r="E348" s="384"/>
    </row>
    <row r="349" spans="5:5" x14ac:dyDescent="0.2">
      <c r="E349" s="384"/>
    </row>
    <row r="350" spans="5:5" x14ac:dyDescent="0.2">
      <c r="E350" s="384"/>
    </row>
    <row r="351" spans="5:5" x14ac:dyDescent="0.2">
      <c r="E351" s="384"/>
    </row>
    <row r="352" spans="5:5" x14ac:dyDescent="0.2">
      <c r="E352" s="384"/>
    </row>
    <row r="353" spans="5:5" x14ac:dyDescent="0.2">
      <c r="E353" s="384"/>
    </row>
    <row r="354" spans="5:5" x14ac:dyDescent="0.2">
      <c r="E354" s="384"/>
    </row>
    <row r="355" spans="5:5" x14ac:dyDescent="0.2">
      <c r="E355" s="384"/>
    </row>
    <row r="356" spans="5:5" x14ac:dyDescent="0.2">
      <c r="E356" s="384"/>
    </row>
    <row r="357" spans="5:5" x14ac:dyDescent="0.2">
      <c r="E357" s="384"/>
    </row>
    <row r="358" spans="5:5" x14ac:dyDescent="0.2">
      <c r="E358" s="384"/>
    </row>
    <row r="359" spans="5:5" x14ac:dyDescent="0.2">
      <c r="E359" s="384"/>
    </row>
    <row r="360" spans="5:5" x14ac:dyDescent="0.2">
      <c r="E360" s="384"/>
    </row>
    <row r="361" spans="5:5" x14ac:dyDescent="0.2">
      <c r="E361" s="384"/>
    </row>
    <row r="362" spans="5:5" x14ac:dyDescent="0.2">
      <c r="E362" s="384"/>
    </row>
    <row r="363" spans="5:5" x14ac:dyDescent="0.2">
      <c r="E363" s="384"/>
    </row>
    <row r="364" spans="5:5" x14ac:dyDescent="0.2">
      <c r="E364" s="384"/>
    </row>
    <row r="365" spans="5:5" x14ac:dyDescent="0.2">
      <c r="E365" s="384"/>
    </row>
    <row r="366" spans="5:5" x14ac:dyDescent="0.2">
      <c r="E366" s="384"/>
    </row>
    <row r="367" spans="5:5" x14ac:dyDescent="0.2">
      <c r="E367" s="384"/>
    </row>
    <row r="368" spans="5:5" x14ac:dyDescent="0.2">
      <c r="E368" s="384"/>
    </row>
    <row r="369" spans="5:5" x14ac:dyDescent="0.2">
      <c r="E369" s="384"/>
    </row>
    <row r="370" spans="5:5" x14ac:dyDescent="0.2">
      <c r="E370" s="384"/>
    </row>
    <row r="371" spans="5:5" x14ac:dyDescent="0.2">
      <c r="E371" s="384"/>
    </row>
    <row r="372" spans="5:5" x14ac:dyDescent="0.2">
      <c r="E372" s="384"/>
    </row>
    <row r="373" spans="5:5" x14ac:dyDescent="0.2">
      <c r="E373" s="384"/>
    </row>
    <row r="374" spans="5:5" x14ac:dyDescent="0.2">
      <c r="E374" s="384"/>
    </row>
    <row r="375" spans="5:5" x14ac:dyDescent="0.2">
      <c r="E375" s="384"/>
    </row>
    <row r="376" spans="5:5" x14ac:dyDescent="0.2">
      <c r="E376" s="384"/>
    </row>
    <row r="377" spans="5:5" x14ac:dyDescent="0.2">
      <c r="E377" s="384"/>
    </row>
    <row r="378" spans="5:5" x14ac:dyDescent="0.2">
      <c r="E378" s="384"/>
    </row>
    <row r="379" spans="5:5" x14ac:dyDescent="0.2">
      <c r="E379" s="384"/>
    </row>
    <row r="380" spans="5:5" x14ac:dyDescent="0.2">
      <c r="E380" s="384"/>
    </row>
    <row r="381" spans="5:5" x14ac:dyDescent="0.2">
      <c r="E381" s="384"/>
    </row>
    <row r="382" spans="5:5" x14ac:dyDescent="0.2">
      <c r="E382" s="384"/>
    </row>
    <row r="383" spans="5:5" x14ac:dyDescent="0.2">
      <c r="E383" s="384"/>
    </row>
    <row r="384" spans="5:5" x14ac:dyDescent="0.2">
      <c r="E384" s="384"/>
    </row>
    <row r="385" spans="5:5" x14ac:dyDescent="0.2">
      <c r="E385" s="384"/>
    </row>
    <row r="386" spans="5:5" x14ac:dyDescent="0.2">
      <c r="E386" s="384"/>
    </row>
    <row r="387" spans="5:5" x14ac:dyDescent="0.2">
      <c r="E387" s="384"/>
    </row>
    <row r="388" spans="5:5" x14ac:dyDescent="0.2">
      <c r="E388" s="384"/>
    </row>
    <row r="389" spans="5:5" x14ac:dyDescent="0.2">
      <c r="E389" s="384"/>
    </row>
    <row r="390" spans="5:5" x14ac:dyDescent="0.2">
      <c r="E390" s="384"/>
    </row>
    <row r="391" spans="5:5" x14ac:dyDescent="0.2">
      <c r="E391" s="384"/>
    </row>
    <row r="392" spans="5:5" x14ac:dyDescent="0.2">
      <c r="E392" s="384"/>
    </row>
    <row r="393" spans="5:5" x14ac:dyDescent="0.2">
      <c r="E393" s="384"/>
    </row>
    <row r="394" spans="5:5" x14ac:dyDescent="0.2">
      <c r="E394" s="384"/>
    </row>
    <row r="395" spans="5:5" x14ac:dyDescent="0.2">
      <c r="E395" s="384"/>
    </row>
    <row r="396" spans="5:5" x14ac:dyDescent="0.2">
      <c r="E396" s="384"/>
    </row>
    <row r="397" spans="5:5" x14ac:dyDescent="0.2">
      <c r="E397" s="384"/>
    </row>
    <row r="398" spans="5:5" x14ac:dyDescent="0.2">
      <c r="E398" s="384"/>
    </row>
    <row r="399" spans="5:5" x14ac:dyDescent="0.2">
      <c r="E399" s="384"/>
    </row>
    <row r="400" spans="5:5" x14ac:dyDescent="0.2">
      <c r="E400" s="384"/>
    </row>
    <row r="401" spans="5:5" x14ac:dyDescent="0.2">
      <c r="E401" s="384"/>
    </row>
    <row r="402" spans="5:5" x14ac:dyDescent="0.2">
      <c r="E402" s="384"/>
    </row>
    <row r="403" spans="5:5" x14ac:dyDescent="0.2">
      <c r="E403" s="384"/>
    </row>
    <row r="404" spans="5:5" x14ac:dyDescent="0.2">
      <c r="E404" s="384"/>
    </row>
    <row r="405" spans="5:5" x14ac:dyDescent="0.2">
      <c r="E405" s="384"/>
    </row>
    <row r="406" spans="5:5" x14ac:dyDescent="0.2">
      <c r="E406" s="384"/>
    </row>
    <row r="407" spans="5:5" x14ac:dyDescent="0.2">
      <c r="E407" s="384"/>
    </row>
    <row r="408" spans="5:5" x14ac:dyDescent="0.2">
      <c r="E408" s="384"/>
    </row>
    <row r="409" spans="5:5" x14ac:dyDescent="0.2">
      <c r="E409" s="384"/>
    </row>
    <row r="410" spans="5:5" x14ac:dyDescent="0.2">
      <c r="E410" s="384"/>
    </row>
    <row r="411" spans="5:5" x14ac:dyDescent="0.2">
      <c r="E411" s="384"/>
    </row>
    <row r="412" spans="5:5" x14ac:dyDescent="0.2">
      <c r="E412" s="384"/>
    </row>
    <row r="413" spans="5:5" x14ac:dyDescent="0.2">
      <c r="E413" s="384"/>
    </row>
    <row r="414" spans="5:5" x14ac:dyDescent="0.2">
      <c r="E414" s="384"/>
    </row>
    <row r="415" spans="5:5" x14ac:dyDescent="0.2">
      <c r="E415" s="384"/>
    </row>
    <row r="416" spans="5:5" x14ac:dyDescent="0.2">
      <c r="E416" s="384"/>
    </row>
    <row r="417" spans="5:5" x14ac:dyDescent="0.2">
      <c r="E417" s="384"/>
    </row>
    <row r="418" spans="5:5" x14ac:dyDescent="0.2">
      <c r="E418" s="384"/>
    </row>
    <row r="419" spans="5:5" x14ac:dyDescent="0.2">
      <c r="E419" s="384"/>
    </row>
    <row r="420" spans="5:5" x14ac:dyDescent="0.2">
      <c r="E420" s="384"/>
    </row>
    <row r="421" spans="5:5" x14ac:dyDescent="0.2">
      <c r="E421" s="384"/>
    </row>
    <row r="422" spans="5:5" x14ac:dyDescent="0.2">
      <c r="E422" s="384"/>
    </row>
    <row r="423" spans="5:5" x14ac:dyDescent="0.2">
      <c r="E423" s="384"/>
    </row>
    <row r="424" spans="5:5" x14ac:dyDescent="0.2">
      <c r="E424" s="384"/>
    </row>
    <row r="425" spans="5:5" x14ac:dyDescent="0.2">
      <c r="E425" s="384"/>
    </row>
    <row r="426" spans="5:5" x14ac:dyDescent="0.2">
      <c r="E426" s="384"/>
    </row>
    <row r="427" spans="5:5" x14ac:dyDescent="0.2">
      <c r="E427" s="384"/>
    </row>
    <row r="428" spans="5:5" x14ac:dyDescent="0.2">
      <c r="E428" s="384"/>
    </row>
    <row r="429" spans="5:5" x14ac:dyDescent="0.2">
      <c r="E429" s="384"/>
    </row>
    <row r="430" spans="5:5" x14ac:dyDescent="0.2">
      <c r="E430" s="384"/>
    </row>
    <row r="431" spans="5:5" x14ac:dyDescent="0.2">
      <c r="E431" s="384"/>
    </row>
    <row r="432" spans="5:5" x14ac:dyDescent="0.2">
      <c r="E432" s="384"/>
    </row>
    <row r="433" spans="5:5" x14ac:dyDescent="0.2">
      <c r="E433" s="384"/>
    </row>
    <row r="434" spans="5:5" x14ac:dyDescent="0.2">
      <c r="E434" s="384"/>
    </row>
    <row r="435" spans="5:5" x14ac:dyDescent="0.2">
      <c r="E435" s="384"/>
    </row>
    <row r="436" spans="5:5" x14ac:dyDescent="0.2">
      <c r="E436" s="384"/>
    </row>
    <row r="437" spans="5:5" x14ac:dyDescent="0.2">
      <c r="E437" s="384"/>
    </row>
    <row r="438" spans="5:5" x14ac:dyDescent="0.2">
      <c r="E438" s="384"/>
    </row>
    <row r="439" spans="5:5" x14ac:dyDescent="0.2">
      <c r="E439" s="384"/>
    </row>
    <row r="440" spans="5:5" x14ac:dyDescent="0.2">
      <c r="E440" s="384"/>
    </row>
    <row r="441" spans="5:5" x14ac:dyDescent="0.2">
      <c r="E441" s="384"/>
    </row>
    <row r="442" spans="5:5" x14ac:dyDescent="0.2">
      <c r="E442" s="384"/>
    </row>
    <row r="443" spans="5:5" x14ac:dyDescent="0.2">
      <c r="E443" s="384"/>
    </row>
    <row r="444" spans="5:5" x14ac:dyDescent="0.2">
      <c r="E444" s="384"/>
    </row>
    <row r="445" spans="5:5" x14ac:dyDescent="0.2">
      <c r="E445" s="384"/>
    </row>
    <row r="446" spans="5:5" x14ac:dyDescent="0.2">
      <c r="E446" s="384"/>
    </row>
    <row r="447" spans="5:5" x14ac:dyDescent="0.2">
      <c r="E447" s="384"/>
    </row>
    <row r="448" spans="5:5" x14ac:dyDescent="0.2">
      <c r="E448" s="384"/>
    </row>
    <row r="449" spans="5:5" x14ac:dyDescent="0.2">
      <c r="E449" s="384"/>
    </row>
    <row r="450" spans="5:5" x14ac:dyDescent="0.2">
      <c r="E450" s="384"/>
    </row>
    <row r="451" spans="5:5" x14ac:dyDescent="0.2">
      <c r="E451" s="384"/>
    </row>
    <row r="452" spans="5:5" x14ac:dyDescent="0.2">
      <c r="E452" s="384"/>
    </row>
    <row r="453" spans="5:5" x14ac:dyDescent="0.2">
      <c r="E453" s="384"/>
    </row>
    <row r="454" spans="5:5" x14ac:dyDescent="0.2">
      <c r="E454" s="384"/>
    </row>
    <row r="455" spans="5:5" x14ac:dyDescent="0.2">
      <c r="E455" s="384"/>
    </row>
    <row r="456" spans="5:5" x14ac:dyDescent="0.2">
      <c r="E456" s="384"/>
    </row>
    <row r="457" spans="5:5" x14ac:dyDescent="0.2">
      <c r="E457" s="384"/>
    </row>
    <row r="458" spans="5:5" x14ac:dyDescent="0.2">
      <c r="E458" s="384"/>
    </row>
    <row r="459" spans="5:5" x14ac:dyDescent="0.2">
      <c r="E459" s="384"/>
    </row>
    <row r="460" spans="5:5" x14ac:dyDescent="0.2">
      <c r="E460" s="384"/>
    </row>
    <row r="461" spans="5:5" x14ac:dyDescent="0.2">
      <c r="E461" s="384"/>
    </row>
    <row r="462" spans="5:5" x14ac:dyDescent="0.2">
      <c r="E462" s="384"/>
    </row>
    <row r="463" spans="5:5" x14ac:dyDescent="0.2">
      <c r="E463" s="384"/>
    </row>
    <row r="464" spans="5:5" x14ac:dyDescent="0.2">
      <c r="E464" s="384"/>
    </row>
    <row r="465" spans="5:5" x14ac:dyDescent="0.2">
      <c r="E465" s="384"/>
    </row>
    <row r="466" spans="5:5" x14ac:dyDescent="0.2">
      <c r="E466" s="384"/>
    </row>
    <row r="467" spans="5:5" x14ac:dyDescent="0.2">
      <c r="E467" s="384"/>
    </row>
    <row r="468" spans="5:5" x14ac:dyDescent="0.2">
      <c r="E468" s="384"/>
    </row>
    <row r="469" spans="5:5" x14ac:dyDescent="0.2">
      <c r="E469" s="384"/>
    </row>
    <row r="470" spans="5:5" x14ac:dyDescent="0.2">
      <c r="E470" s="384"/>
    </row>
    <row r="471" spans="5:5" x14ac:dyDescent="0.2">
      <c r="E471" s="384"/>
    </row>
    <row r="472" spans="5:5" x14ac:dyDescent="0.2">
      <c r="E472" s="384"/>
    </row>
    <row r="473" spans="5:5" x14ac:dyDescent="0.2">
      <c r="E473" s="384"/>
    </row>
    <row r="474" spans="5:5" x14ac:dyDescent="0.2">
      <c r="E474" s="384"/>
    </row>
    <row r="475" spans="5:5" x14ac:dyDescent="0.2">
      <c r="E475" s="384"/>
    </row>
    <row r="476" spans="5:5" x14ac:dyDescent="0.2">
      <c r="E476" s="384"/>
    </row>
    <row r="477" spans="5:5" x14ac:dyDescent="0.2">
      <c r="E477" s="384"/>
    </row>
    <row r="478" spans="5:5" x14ac:dyDescent="0.2">
      <c r="E478" s="384"/>
    </row>
    <row r="479" spans="5:5" x14ac:dyDescent="0.2">
      <c r="E479" s="384"/>
    </row>
    <row r="480" spans="5:5" x14ac:dyDescent="0.2">
      <c r="E480" s="384"/>
    </row>
    <row r="481" spans="5:5" x14ac:dyDescent="0.2">
      <c r="E481" s="384"/>
    </row>
    <row r="482" spans="5:5" x14ac:dyDescent="0.2">
      <c r="E482" s="384"/>
    </row>
    <row r="483" spans="5:5" x14ac:dyDescent="0.2">
      <c r="E483" s="384"/>
    </row>
    <row r="484" spans="5:5" x14ac:dyDescent="0.2">
      <c r="E484" s="384"/>
    </row>
    <row r="485" spans="5:5" x14ac:dyDescent="0.2">
      <c r="E485" s="384"/>
    </row>
    <row r="486" spans="5:5" x14ac:dyDescent="0.2">
      <c r="E486" s="384"/>
    </row>
    <row r="487" spans="5:5" x14ac:dyDescent="0.2">
      <c r="E487" s="384"/>
    </row>
    <row r="488" spans="5:5" x14ac:dyDescent="0.2">
      <c r="E488" s="384"/>
    </row>
    <row r="489" spans="5:5" x14ac:dyDescent="0.2">
      <c r="E489" s="384"/>
    </row>
    <row r="490" spans="5:5" x14ac:dyDescent="0.2">
      <c r="E490" s="384"/>
    </row>
    <row r="491" spans="5:5" x14ac:dyDescent="0.2">
      <c r="E491" s="384"/>
    </row>
    <row r="492" spans="5:5" x14ac:dyDescent="0.2">
      <c r="E492" s="384"/>
    </row>
    <row r="493" spans="5:5" x14ac:dyDescent="0.2">
      <c r="E493" s="384"/>
    </row>
    <row r="494" spans="5:5" x14ac:dyDescent="0.2">
      <c r="E494" s="384"/>
    </row>
    <row r="495" spans="5:5" x14ac:dyDescent="0.2">
      <c r="E495" s="384"/>
    </row>
    <row r="496" spans="5:5" x14ac:dyDescent="0.2">
      <c r="E496" s="384"/>
    </row>
    <row r="497" spans="5:5" x14ac:dyDescent="0.2">
      <c r="E497" s="384"/>
    </row>
    <row r="498" spans="5:5" x14ac:dyDescent="0.2">
      <c r="E498" s="384"/>
    </row>
    <row r="499" spans="5:5" x14ac:dyDescent="0.2">
      <c r="E499" s="384"/>
    </row>
    <row r="500" spans="5:5" x14ac:dyDescent="0.2">
      <c r="E500" s="384"/>
    </row>
    <row r="501" spans="5:5" x14ac:dyDescent="0.2">
      <c r="E501" s="384"/>
    </row>
    <row r="502" spans="5:5" x14ac:dyDescent="0.2">
      <c r="E502" s="384"/>
    </row>
    <row r="503" spans="5:5" x14ac:dyDescent="0.2">
      <c r="E503" s="384"/>
    </row>
    <row r="504" spans="5:5" x14ac:dyDescent="0.2">
      <c r="E504" s="384"/>
    </row>
    <row r="505" spans="5:5" x14ac:dyDescent="0.2">
      <c r="E505" s="384"/>
    </row>
    <row r="506" spans="5:5" x14ac:dyDescent="0.2">
      <c r="E506" s="384"/>
    </row>
    <row r="507" spans="5:5" x14ac:dyDescent="0.2">
      <c r="E507" s="384"/>
    </row>
    <row r="508" spans="5:5" x14ac:dyDescent="0.2">
      <c r="E508" s="384"/>
    </row>
    <row r="509" spans="5:5" x14ac:dyDescent="0.2">
      <c r="E509" s="384"/>
    </row>
    <row r="510" spans="5:5" x14ac:dyDescent="0.2">
      <c r="E510" s="384"/>
    </row>
    <row r="511" spans="5:5" x14ac:dyDescent="0.2">
      <c r="E511" s="384"/>
    </row>
    <row r="512" spans="5:5" x14ac:dyDescent="0.2">
      <c r="E512" s="384"/>
    </row>
    <row r="513" spans="5:5" x14ac:dyDescent="0.2">
      <c r="E513" s="384"/>
    </row>
    <row r="514" spans="5:5" x14ac:dyDescent="0.2">
      <c r="E514" s="384"/>
    </row>
    <row r="515" spans="5:5" x14ac:dyDescent="0.2">
      <c r="E515" s="384"/>
    </row>
    <row r="516" spans="5:5" x14ac:dyDescent="0.2">
      <c r="E516" s="384"/>
    </row>
    <row r="517" spans="5:5" x14ac:dyDescent="0.2">
      <c r="E517" s="384"/>
    </row>
    <row r="518" spans="5:5" x14ac:dyDescent="0.2">
      <c r="E518" s="384"/>
    </row>
    <row r="519" spans="5:5" x14ac:dyDescent="0.2">
      <c r="E519" s="384"/>
    </row>
    <row r="520" spans="5:5" x14ac:dyDescent="0.2">
      <c r="E520" s="384"/>
    </row>
    <row r="521" spans="5:5" x14ac:dyDescent="0.2">
      <c r="E521" s="384"/>
    </row>
    <row r="522" spans="5:5" x14ac:dyDescent="0.2">
      <c r="E522" s="384"/>
    </row>
    <row r="523" spans="5:5" x14ac:dyDescent="0.2">
      <c r="E523" s="384"/>
    </row>
    <row r="524" spans="5:5" x14ac:dyDescent="0.2">
      <c r="E524" s="384"/>
    </row>
    <row r="525" spans="5:5" x14ac:dyDescent="0.2">
      <c r="E525" s="384"/>
    </row>
    <row r="526" spans="5:5" x14ac:dyDescent="0.2">
      <c r="E526" s="384"/>
    </row>
    <row r="527" spans="5:5" x14ac:dyDescent="0.2">
      <c r="E527" s="384"/>
    </row>
    <row r="528" spans="5:5" x14ac:dyDescent="0.2">
      <c r="E528" s="384"/>
    </row>
    <row r="529" spans="5:5" x14ac:dyDescent="0.2">
      <c r="E529" s="384"/>
    </row>
    <row r="530" spans="5:5" x14ac:dyDescent="0.2">
      <c r="E530" s="384"/>
    </row>
    <row r="531" spans="5:5" x14ac:dyDescent="0.2">
      <c r="E531" s="384"/>
    </row>
    <row r="532" spans="5:5" x14ac:dyDescent="0.2">
      <c r="E532" s="384"/>
    </row>
    <row r="533" spans="5:5" x14ac:dyDescent="0.2">
      <c r="E533" s="384"/>
    </row>
    <row r="534" spans="5:5" x14ac:dyDescent="0.2">
      <c r="E534" s="384"/>
    </row>
    <row r="535" spans="5:5" x14ac:dyDescent="0.2">
      <c r="E535" s="384"/>
    </row>
    <row r="536" spans="5:5" x14ac:dyDescent="0.2">
      <c r="E536" s="384"/>
    </row>
    <row r="537" spans="5:5" x14ac:dyDescent="0.2">
      <c r="E537" s="384"/>
    </row>
    <row r="538" spans="5:5" x14ac:dyDescent="0.2">
      <c r="E538" s="384"/>
    </row>
    <row r="539" spans="5:5" x14ac:dyDescent="0.2">
      <c r="E539" s="384"/>
    </row>
    <row r="540" spans="5:5" x14ac:dyDescent="0.2">
      <c r="E540" s="384"/>
    </row>
    <row r="541" spans="5:5" x14ac:dyDescent="0.2">
      <c r="E541" s="384"/>
    </row>
    <row r="542" spans="5:5" x14ac:dyDescent="0.2">
      <c r="E542" s="384"/>
    </row>
    <row r="543" spans="5:5" x14ac:dyDescent="0.2">
      <c r="E543" s="384"/>
    </row>
    <row r="544" spans="5:5" x14ac:dyDescent="0.2">
      <c r="E544" s="384"/>
    </row>
    <row r="545" spans="5:5" x14ac:dyDescent="0.2">
      <c r="E545" s="384"/>
    </row>
    <row r="546" spans="5:5" x14ac:dyDescent="0.2">
      <c r="E546" s="384"/>
    </row>
    <row r="547" spans="5:5" x14ac:dyDescent="0.2">
      <c r="E547" s="384"/>
    </row>
    <row r="548" spans="5:5" x14ac:dyDescent="0.2">
      <c r="E548" s="384"/>
    </row>
    <row r="549" spans="5:5" x14ac:dyDescent="0.2">
      <c r="E549" s="384"/>
    </row>
    <row r="550" spans="5:5" x14ac:dyDescent="0.2">
      <c r="E550" s="384"/>
    </row>
    <row r="551" spans="5:5" x14ac:dyDescent="0.2">
      <c r="E551" s="384"/>
    </row>
    <row r="552" spans="5:5" x14ac:dyDescent="0.2">
      <c r="E552" s="384"/>
    </row>
    <row r="553" spans="5:5" x14ac:dyDescent="0.2">
      <c r="E553" s="384"/>
    </row>
    <row r="554" spans="5:5" x14ac:dyDescent="0.2">
      <c r="E554" s="384"/>
    </row>
    <row r="555" spans="5:5" x14ac:dyDescent="0.2">
      <c r="E555" s="384"/>
    </row>
    <row r="556" spans="5:5" x14ac:dyDescent="0.2">
      <c r="E556" s="384"/>
    </row>
    <row r="557" spans="5:5" x14ac:dyDescent="0.2">
      <c r="E557" s="384"/>
    </row>
    <row r="558" spans="5:5" x14ac:dyDescent="0.2">
      <c r="E558" s="384"/>
    </row>
    <row r="559" spans="5:5" x14ac:dyDescent="0.2">
      <c r="E559" s="384"/>
    </row>
    <row r="560" spans="5:5" x14ac:dyDescent="0.2">
      <c r="E560" s="384"/>
    </row>
    <row r="561" spans="5:5" x14ac:dyDescent="0.2">
      <c r="E561" s="384"/>
    </row>
    <row r="562" spans="5:5" x14ac:dyDescent="0.2">
      <c r="E562" s="384"/>
    </row>
    <row r="563" spans="5:5" x14ac:dyDescent="0.2">
      <c r="E563" s="384"/>
    </row>
    <row r="564" spans="5:5" x14ac:dyDescent="0.2">
      <c r="E564" s="384"/>
    </row>
    <row r="565" spans="5:5" x14ac:dyDescent="0.2">
      <c r="E565" s="384"/>
    </row>
    <row r="566" spans="5:5" x14ac:dyDescent="0.2">
      <c r="E566" s="384"/>
    </row>
    <row r="567" spans="5:5" x14ac:dyDescent="0.2">
      <c r="E567" s="384"/>
    </row>
    <row r="568" spans="5:5" x14ac:dyDescent="0.2">
      <c r="E568" s="384"/>
    </row>
    <row r="569" spans="5:5" x14ac:dyDescent="0.2">
      <c r="E569" s="384"/>
    </row>
    <row r="570" spans="5:5" x14ac:dyDescent="0.2">
      <c r="E570" s="384"/>
    </row>
    <row r="571" spans="5:5" x14ac:dyDescent="0.2">
      <c r="E571" s="384"/>
    </row>
    <row r="572" spans="5:5" x14ac:dyDescent="0.2">
      <c r="E572" s="384"/>
    </row>
    <row r="573" spans="5:5" x14ac:dyDescent="0.2">
      <c r="E573" s="384"/>
    </row>
    <row r="574" spans="5:5" x14ac:dyDescent="0.2">
      <c r="E574" s="384"/>
    </row>
    <row r="575" spans="5:5" x14ac:dyDescent="0.2">
      <c r="E575" s="384"/>
    </row>
    <row r="576" spans="5:5" x14ac:dyDescent="0.2">
      <c r="E576" s="384"/>
    </row>
    <row r="577" spans="5:5" x14ac:dyDescent="0.2">
      <c r="E577" s="384"/>
    </row>
    <row r="578" spans="5:5" x14ac:dyDescent="0.2">
      <c r="E578" s="384"/>
    </row>
    <row r="579" spans="5:5" x14ac:dyDescent="0.2">
      <c r="E579" s="384"/>
    </row>
    <row r="580" spans="5:5" x14ac:dyDescent="0.2">
      <c r="E580" s="384"/>
    </row>
    <row r="581" spans="5:5" x14ac:dyDescent="0.2">
      <c r="E581" s="384"/>
    </row>
    <row r="582" spans="5:5" x14ac:dyDescent="0.2">
      <c r="E582" s="384"/>
    </row>
    <row r="583" spans="5:5" x14ac:dyDescent="0.2">
      <c r="E583" s="384"/>
    </row>
    <row r="584" spans="5:5" x14ac:dyDescent="0.2">
      <c r="E584" s="384"/>
    </row>
    <row r="585" spans="5:5" x14ac:dyDescent="0.2">
      <c r="E585" s="384"/>
    </row>
    <row r="586" spans="5:5" x14ac:dyDescent="0.2">
      <c r="E586" s="384"/>
    </row>
    <row r="587" spans="5:5" x14ac:dyDescent="0.2">
      <c r="E587" s="384"/>
    </row>
    <row r="588" spans="5:5" x14ac:dyDescent="0.2">
      <c r="E588" s="384"/>
    </row>
    <row r="589" spans="5:5" x14ac:dyDescent="0.2">
      <c r="E589" s="384"/>
    </row>
    <row r="590" spans="5:5" x14ac:dyDescent="0.2">
      <c r="E590" s="384"/>
    </row>
    <row r="591" spans="5:5" x14ac:dyDescent="0.2">
      <c r="E591" s="384"/>
    </row>
    <row r="592" spans="5:5" x14ac:dyDescent="0.2">
      <c r="E592" s="384"/>
    </row>
    <row r="593" spans="5:5" x14ac:dyDescent="0.2">
      <c r="E593" s="384"/>
    </row>
    <row r="594" spans="5:5" x14ac:dyDescent="0.2">
      <c r="E594" s="384"/>
    </row>
    <row r="595" spans="5:5" x14ac:dyDescent="0.2">
      <c r="E595" s="384"/>
    </row>
    <row r="596" spans="5:5" x14ac:dyDescent="0.2">
      <c r="E596" s="384"/>
    </row>
    <row r="597" spans="5:5" x14ac:dyDescent="0.2">
      <c r="E597" s="384"/>
    </row>
    <row r="598" spans="5:5" x14ac:dyDescent="0.2">
      <c r="E598" s="384"/>
    </row>
    <row r="599" spans="5:5" x14ac:dyDescent="0.2">
      <c r="E599" s="384"/>
    </row>
    <row r="600" spans="5:5" x14ac:dyDescent="0.2">
      <c r="E600" s="384"/>
    </row>
    <row r="601" spans="5:5" x14ac:dyDescent="0.2">
      <c r="E601" s="384"/>
    </row>
    <row r="602" spans="5:5" x14ac:dyDescent="0.2">
      <c r="E602" s="384"/>
    </row>
    <row r="603" spans="5:5" x14ac:dyDescent="0.2">
      <c r="E603" s="384"/>
    </row>
    <row r="604" spans="5:5" x14ac:dyDescent="0.2">
      <c r="E604" s="384"/>
    </row>
    <row r="605" spans="5:5" x14ac:dyDescent="0.2">
      <c r="E605" s="384"/>
    </row>
    <row r="606" spans="5:5" x14ac:dyDescent="0.2">
      <c r="E606" s="384"/>
    </row>
    <row r="607" spans="5:5" x14ac:dyDescent="0.2">
      <c r="E607" s="384"/>
    </row>
    <row r="608" spans="5:5" x14ac:dyDescent="0.2">
      <c r="E608" s="384"/>
    </row>
    <row r="609" spans="5:5" x14ac:dyDescent="0.2">
      <c r="E609" s="384"/>
    </row>
    <row r="610" spans="5:5" x14ac:dyDescent="0.2">
      <c r="E610" s="384"/>
    </row>
    <row r="611" spans="5:5" x14ac:dyDescent="0.2">
      <c r="E611" s="384"/>
    </row>
    <row r="612" spans="5:5" x14ac:dyDescent="0.2">
      <c r="E612" s="384"/>
    </row>
    <row r="613" spans="5:5" x14ac:dyDescent="0.2">
      <c r="E613" s="384"/>
    </row>
    <row r="614" spans="5:5" x14ac:dyDescent="0.2">
      <c r="E614" s="384"/>
    </row>
    <row r="615" spans="5:5" x14ac:dyDescent="0.2">
      <c r="E615" s="384"/>
    </row>
    <row r="616" spans="5:5" x14ac:dyDescent="0.2">
      <c r="E616" s="384"/>
    </row>
    <row r="617" spans="5:5" x14ac:dyDescent="0.2">
      <c r="E617" s="384"/>
    </row>
    <row r="618" spans="5:5" x14ac:dyDescent="0.2">
      <c r="E618" s="384"/>
    </row>
    <row r="619" spans="5:5" x14ac:dyDescent="0.2">
      <c r="E619" s="384"/>
    </row>
    <row r="620" spans="5:5" x14ac:dyDescent="0.2">
      <c r="E620" s="384"/>
    </row>
    <row r="621" spans="5:5" x14ac:dyDescent="0.2">
      <c r="E621" s="384"/>
    </row>
    <row r="622" spans="5:5" x14ac:dyDescent="0.2">
      <c r="E622" s="384"/>
    </row>
    <row r="623" spans="5:5" x14ac:dyDescent="0.2">
      <c r="E623" s="384"/>
    </row>
    <row r="624" spans="5:5" x14ac:dyDescent="0.2">
      <c r="E624" s="384"/>
    </row>
    <row r="625" spans="5:5" x14ac:dyDescent="0.2">
      <c r="E625" s="384"/>
    </row>
    <row r="626" spans="5:5" x14ac:dyDescent="0.2">
      <c r="E626" s="384"/>
    </row>
    <row r="627" spans="5:5" x14ac:dyDescent="0.2">
      <c r="E627" s="384"/>
    </row>
    <row r="628" spans="5:5" x14ac:dyDescent="0.2">
      <c r="E628" s="384"/>
    </row>
    <row r="629" spans="5:5" x14ac:dyDescent="0.2">
      <c r="E629" s="384"/>
    </row>
    <row r="630" spans="5:5" x14ac:dyDescent="0.2">
      <c r="E630" s="384"/>
    </row>
  </sheetData>
  <sheetProtection algorithmName="SHA-512" hashValue="gKAqJHJkCs5P2fRvC7NwcnhUEeQ7QWWiAadlpEC1jwddz0oBhd4pi7X3yrHvhV0vPkz7dqDogfOQmOuMoriiwQ==" saltValue="sECZSSbHZFpR5LnAn/1fwA==" spinCount="100000" sheet="1" objects="1" scenarios="1"/>
  <mergeCells count="45">
    <mergeCell ref="BE3:BE4"/>
    <mergeCell ref="AV3:AV4"/>
    <mergeCell ref="AW3:AW4"/>
    <mergeCell ref="AY3:AY4"/>
    <mergeCell ref="BI3:BI4"/>
    <mergeCell ref="BB3:BB4"/>
    <mergeCell ref="BC3:BC4"/>
    <mergeCell ref="BD3:BD4"/>
    <mergeCell ref="AZ3:AZ4"/>
    <mergeCell ref="BA3:BA4"/>
    <mergeCell ref="AX3:AX4"/>
    <mergeCell ref="BJ3:BJ4"/>
    <mergeCell ref="BP3:BP4"/>
    <mergeCell ref="BN3:BN4"/>
    <mergeCell ref="BF3:BF4"/>
    <mergeCell ref="BG3:BG4"/>
    <mergeCell ref="BH3:BH4"/>
    <mergeCell ref="BK3:BK4"/>
    <mergeCell ref="BL3:BL4"/>
    <mergeCell ref="BM3:BM4"/>
    <mergeCell ref="BO3:BO4"/>
    <mergeCell ref="K1:L2"/>
    <mergeCell ref="N1:O2"/>
    <mergeCell ref="S1:T2"/>
    <mergeCell ref="U1:V2"/>
    <mergeCell ref="CI1:CS2"/>
    <mergeCell ref="Q1:R2"/>
    <mergeCell ref="X1:AE2"/>
    <mergeCell ref="AF1:AU2"/>
    <mergeCell ref="AV1:BR2"/>
    <mergeCell ref="BS1:CB2"/>
    <mergeCell ref="CC1:CH2"/>
    <mergeCell ref="B43:D43"/>
    <mergeCell ref="B47:D47"/>
    <mergeCell ref="H1:I2"/>
    <mergeCell ref="A7:B39"/>
    <mergeCell ref="A3:A4"/>
    <mergeCell ref="D3:D4"/>
    <mergeCell ref="B3:C4"/>
    <mergeCell ref="A1:A2"/>
    <mergeCell ref="B1:D2"/>
    <mergeCell ref="G1:G2"/>
    <mergeCell ref="F1:F2"/>
    <mergeCell ref="E1:E4"/>
    <mergeCell ref="F3:F4"/>
  </mergeCells>
  <phoneticPr fontId="2" type="noConversion"/>
  <conditionalFormatting sqref="X47:Y47 BS47:BV47 CC47:CF47 CI47:CM47 AY47:BP47 AV47:AW47">
    <cfRule type="cellIs" dxfId="275" priority="920" stopIfTrue="1" operator="equal">
      <formula>IF(X48&lt;&gt;"",X48,"")</formula>
    </cfRule>
    <cfRule type="cellIs" dxfId="274" priority="921" stopIfTrue="1" operator="lessThan">
      <formula>IF(X48&lt;&gt;"",X48,0)</formula>
    </cfRule>
    <cfRule type="cellIs" dxfId="273" priority="922" stopIfTrue="1" operator="greaterThan">
      <formula>IF(X48&lt;&gt;"",X48,101)</formula>
    </cfRule>
  </conditionalFormatting>
  <conditionalFormatting sqref="CT44:IW45 J44 F44:G45 D45">
    <cfRule type="cellIs" dxfId="272" priority="919" stopIfTrue="1" operator="equal">
      <formula>0</formula>
    </cfRule>
  </conditionalFormatting>
  <conditionalFormatting sqref="X5">
    <cfRule type="cellIs" dxfId="271" priority="927" stopIfTrue="1" operator="between">
      <formula>1</formula>
      <formula>2</formula>
    </cfRule>
    <cfRule type="cellIs" dxfId="270" priority="928" stopIfTrue="1" operator="equal">
      <formula>9</formula>
    </cfRule>
    <cfRule type="cellIs" dxfId="269" priority="929" stopIfTrue="1" operator="equal">
      <formula>8</formula>
    </cfRule>
  </conditionalFormatting>
  <conditionalFormatting sqref="AV5">
    <cfRule type="cellIs" dxfId="268" priority="930" stopIfTrue="1" operator="equal">
      <formula>1</formula>
    </cfRule>
    <cfRule type="cellIs" dxfId="267" priority="931" stopIfTrue="1" operator="equal">
      <formula>9</formula>
    </cfRule>
    <cfRule type="cellIs" dxfId="266" priority="932" stopIfTrue="1" operator="equal">
      <formula>8</formula>
    </cfRule>
  </conditionalFormatting>
  <conditionalFormatting sqref="BN5">
    <cfRule type="cellIs" dxfId="265" priority="933" stopIfTrue="1" operator="equal">
      <formula>1</formula>
    </cfRule>
    <cfRule type="cellIs" dxfId="264" priority="934" stopIfTrue="1" operator="equal">
      <formula>9</formula>
    </cfRule>
  </conditionalFormatting>
  <conditionalFormatting sqref="N5">
    <cfRule type="cellIs" dxfId="263" priority="935" stopIfTrue="1" operator="lessThan">
      <formula>16.5</formula>
    </cfRule>
    <cfRule type="cellIs" dxfId="262" priority="936" stopIfTrue="1" operator="equal">
      <formula>"absent(e)"</formula>
    </cfRule>
    <cfRule type="cellIs" dxfId="261" priority="937" stopIfTrue="1" operator="equal">
      <formula>"incomplet"</formula>
    </cfRule>
  </conditionalFormatting>
  <conditionalFormatting sqref="I5 L5 O5">
    <cfRule type="cellIs" dxfId="260" priority="938" stopIfTrue="1" operator="lessThan">
      <formula>0.5</formula>
    </cfRule>
    <cfRule type="cellIs" dxfId="259" priority="939" stopIfTrue="1" operator="equal">
      <formula>"absent(e)"</formula>
    </cfRule>
    <cfRule type="cellIs" dxfId="258" priority="940" stopIfTrue="1" operator="equal">
      <formula>"incomplet"</formula>
    </cfRule>
  </conditionalFormatting>
  <conditionalFormatting sqref="K5">
    <cfRule type="cellIs" dxfId="257" priority="941" stopIfTrue="1" operator="lessThan">
      <formula>3</formula>
    </cfRule>
    <cfRule type="cellIs" dxfId="256" priority="942" stopIfTrue="1" operator="equal">
      <formula>"absent(e)"</formula>
    </cfRule>
    <cfRule type="cellIs" dxfId="255" priority="943" stopIfTrue="1" operator="equal">
      <formula>"incomplet"</formula>
    </cfRule>
  </conditionalFormatting>
  <conditionalFormatting sqref="H5">
    <cfRule type="cellIs" dxfId="254" priority="944" stopIfTrue="1" operator="lessThan">
      <formula>19.5</formula>
    </cfRule>
    <cfRule type="cellIs" dxfId="253" priority="945" stopIfTrue="1" operator="equal">
      <formula>"absent(e)"</formula>
    </cfRule>
    <cfRule type="cellIs" dxfId="252" priority="946" stopIfTrue="1" operator="equal">
      <formula>"incomplet"</formula>
    </cfRule>
  </conditionalFormatting>
  <conditionalFormatting sqref="P44">
    <cfRule type="cellIs" dxfId="251" priority="900" stopIfTrue="1" operator="equal">
      <formula>0</formula>
    </cfRule>
  </conditionalFormatting>
  <conditionalFormatting sqref="AE5 AU5">
    <cfRule type="cellIs" dxfId="250" priority="904" stopIfTrue="1" operator="lessThan">
      <formula>0.5</formula>
    </cfRule>
    <cfRule type="cellIs" dxfId="249" priority="905" stopIfTrue="1" operator="equal">
      <formula>"absent(e)"</formula>
    </cfRule>
    <cfRule type="cellIs" dxfId="248" priority="906" stopIfTrue="1" operator="equal">
      <formula>"incomplet"</formula>
    </cfRule>
  </conditionalFormatting>
  <conditionalFormatting sqref="AD5">
    <cfRule type="cellIs" dxfId="247" priority="907" stopIfTrue="1" operator="lessThan">
      <formula>3</formula>
    </cfRule>
    <cfRule type="cellIs" dxfId="246" priority="908" stopIfTrue="1" operator="equal">
      <formula>"absent(e)"</formula>
    </cfRule>
    <cfRule type="cellIs" dxfId="245" priority="909" stopIfTrue="1" operator="equal">
      <formula>"incomplet"</formula>
    </cfRule>
  </conditionalFormatting>
  <conditionalFormatting sqref="R5">
    <cfRule type="cellIs" dxfId="244" priority="885" stopIfTrue="1" operator="lessThan">
      <formula>0.5</formula>
    </cfRule>
    <cfRule type="cellIs" dxfId="243" priority="886" stopIfTrue="1" operator="equal">
      <formula>"absent(e)"</formula>
    </cfRule>
    <cfRule type="cellIs" dxfId="242" priority="887" stopIfTrue="1" operator="equal">
      <formula>"incomplet"</formula>
    </cfRule>
  </conditionalFormatting>
  <conditionalFormatting sqref="Q5">
    <cfRule type="cellIs" dxfId="241" priority="888" stopIfTrue="1" operator="lessThan">
      <formula>3</formula>
    </cfRule>
    <cfRule type="cellIs" dxfId="240" priority="889" stopIfTrue="1" operator="equal">
      <formula>"absent(e)"</formula>
    </cfRule>
    <cfRule type="cellIs" dxfId="239" priority="890" stopIfTrue="1" operator="equal">
      <formula>"incomplet"</formula>
    </cfRule>
  </conditionalFormatting>
  <conditionalFormatting sqref="BR5 CB5">
    <cfRule type="cellIs" dxfId="238" priority="878" stopIfTrue="1" operator="lessThan">
      <formula>0.5</formula>
    </cfRule>
    <cfRule type="cellIs" dxfId="237" priority="879" stopIfTrue="1" operator="equal">
      <formula>"absent(e)"</formula>
    </cfRule>
    <cfRule type="cellIs" dxfId="236" priority="880" stopIfTrue="1" operator="equal">
      <formula>"incomplet"</formula>
    </cfRule>
  </conditionalFormatting>
  <conditionalFormatting sqref="T5">
    <cfRule type="cellIs" dxfId="235" priority="869" stopIfTrue="1" operator="lessThan">
      <formula>0.5</formula>
    </cfRule>
    <cfRule type="cellIs" dxfId="234" priority="870" stopIfTrue="1" operator="equal">
      <formula>"absent(e)"</formula>
    </cfRule>
    <cfRule type="cellIs" dxfId="233" priority="871" stopIfTrue="1" operator="equal">
      <formula>"incomplet"</formula>
    </cfRule>
  </conditionalFormatting>
  <conditionalFormatting sqref="CR5">
    <cfRule type="cellIs" dxfId="232" priority="860" stopIfTrue="1" operator="lessThan">
      <formula>4.5</formula>
    </cfRule>
    <cfRule type="cellIs" dxfId="231" priority="861" stopIfTrue="1" operator="equal">
      <formula>"absent(e)"</formula>
    </cfRule>
    <cfRule type="cellIs" dxfId="230" priority="862" stopIfTrue="1" operator="equal">
      <formula>"incomplet"</formula>
    </cfRule>
  </conditionalFormatting>
  <conditionalFormatting sqref="CH5 CS5">
    <cfRule type="cellIs" dxfId="229" priority="863" stopIfTrue="1" operator="lessThan">
      <formula>0.5</formula>
    </cfRule>
    <cfRule type="cellIs" dxfId="228" priority="864" stopIfTrue="1" operator="equal">
      <formula>"absent(e)"</formula>
    </cfRule>
    <cfRule type="cellIs" dxfId="227" priority="865" stopIfTrue="1" operator="equal">
      <formula>"incomplet"</formula>
    </cfRule>
  </conditionalFormatting>
  <conditionalFormatting sqref="V5">
    <cfRule type="cellIs" dxfId="226" priority="854" stopIfTrue="1" operator="lessThan">
      <formula>0.5</formula>
    </cfRule>
    <cfRule type="cellIs" dxfId="225" priority="855" stopIfTrue="1" operator="equal">
      <formula>"absent(e)"</formula>
    </cfRule>
    <cfRule type="cellIs" dxfId="224" priority="856" stopIfTrue="1" operator="equal">
      <formula>"incomplet"</formula>
    </cfRule>
  </conditionalFormatting>
  <conditionalFormatting sqref="Z47:AA47">
    <cfRule type="cellIs" dxfId="223" priority="845" stopIfTrue="1" operator="equal">
      <formula>IF(Z48&lt;&gt;"",Z48,"")</formula>
    </cfRule>
    <cfRule type="cellIs" dxfId="222" priority="846" stopIfTrue="1" operator="lessThan">
      <formula>IF(Z48&lt;&gt;"",Z48,0)</formula>
    </cfRule>
    <cfRule type="cellIs" dxfId="221" priority="847" stopIfTrue="1" operator="greaterThan">
      <formula>IF(Z48&lt;&gt;"",Z48,101)</formula>
    </cfRule>
  </conditionalFormatting>
  <conditionalFormatting sqref="AB47">
    <cfRule type="cellIs" dxfId="220" priority="836" stopIfTrue="1" operator="equal">
      <formula>IF(AB48&lt;&gt;"",AB48,"")</formula>
    </cfRule>
    <cfRule type="cellIs" dxfId="219" priority="837" stopIfTrue="1" operator="lessThan">
      <formula>IF(AB48&lt;&gt;"",AB48,0)</formula>
    </cfRule>
    <cfRule type="cellIs" dxfId="218" priority="838" stopIfTrue="1" operator="greaterThan">
      <formula>IF(AB48&lt;&gt;"",AB48,101)</formula>
    </cfRule>
  </conditionalFormatting>
  <conditionalFormatting sqref="AF5">
    <cfRule type="cellIs" dxfId="217" priority="830" stopIfTrue="1" operator="between">
      <formula>1</formula>
      <formula>2</formula>
    </cfRule>
    <cfRule type="cellIs" dxfId="216" priority="831" stopIfTrue="1" operator="equal">
      <formula>9</formula>
    </cfRule>
    <cfRule type="cellIs" dxfId="215" priority="832" stopIfTrue="1" operator="equal">
      <formula>8</formula>
    </cfRule>
  </conditionalFormatting>
  <conditionalFormatting sqref="AF47:AG47">
    <cfRule type="cellIs" dxfId="214" priority="827" stopIfTrue="1" operator="equal">
      <formula>IF(AF48&lt;&gt;"",AF48,"")</formula>
    </cfRule>
    <cfRule type="cellIs" dxfId="213" priority="828" stopIfTrue="1" operator="lessThan">
      <formula>IF(AF48&lt;&gt;"",AF48,0)</formula>
    </cfRule>
    <cfRule type="cellIs" dxfId="212" priority="829" stopIfTrue="1" operator="greaterThan">
      <formula>IF(AF48&lt;&gt;"",AF48,101)</formula>
    </cfRule>
  </conditionalFormatting>
  <conditionalFormatting sqref="AH47:AI47">
    <cfRule type="cellIs" dxfId="211" priority="818" stopIfTrue="1" operator="equal">
      <formula>IF(AH48&lt;&gt;"",AH48,"")</formula>
    </cfRule>
    <cfRule type="cellIs" dxfId="210" priority="819" stopIfTrue="1" operator="lessThan">
      <formula>IF(AH48&lt;&gt;"",AH48,0)</formula>
    </cfRule>
    <cfRule type="cellIs" dxfId="209" priority="820" stopIfTrue="1" operator="greaterThan">
      <formula>IF(AH48&lt;&gt;"",AH48,101)</formula>
    </cfRule>
  </conditionalFormatting>
  <conditionalFormatting sqref="AJ47:AK47">
    <cfRule type="cellIs" dxfId="208" priority="809" stopIfTrue="1" operator="equal">
      <formula>IF(AJ48&lt;&gt;"",AJ48,"")</formula>
    </cfRule>
    <cfRule type="cellIs" dxfId="207" priority="810" stopIfTrue="1" operator="lessThan">
      <formula>IF(AJ48&lt;&gt;"",AJ48,0)</formula>
    </cfRule>
    <cfRule type="cellIs" dxfId="206" priority="811" stopIfTrue="1" operator="greaterThan">
      <formula>IF(AJ48&lt;&gt;"",AJ48,101)</formula>
    </cfRule>
  </conditionalFormatting>
  <conditionalFormatting sqref="AL47:AM47">
    <cfRule type="cellIs" dxfId="205" priority="800" stopIfTrue="1" operator="equal">
      <formula>IF(AL48&lt;&gt;"",AL48,"")</formula>
    </cfRule>
    <cfRule type="cellIs" dxfId="204" priority="801" stopIfTrue="1" operator="lessThan">
      <formula>IF(AL48&lt;&gt;"",AL48,0)</formula>
    </cfRule>
    <cfRule type="cellIs" dxfId="203" priority="802" stopIfTrue="1" operator="greaterThan">
      <formula>IF(AL48&lt;&gt;"",AL48,101)</formula>
    </cfRule>
  </conditionalFormatting>
  <conditionalFormatting sqref="AN47:AO47">
    <cfRule type="cellIs" dxfId="202" priority="791" stopIfTrue="1" operator="equal">
      <formula>IF(AN48&lt;&gt;"",AN48,"")</formula>
    </cfRule>
    <cfRule type="cellIs" dxfId="201" priority="792" stopIfTrue="1" operator="lessThan">
      <formula>IF(AN48&lt;&gt;"",AN48,0)</formula>
    </cfRule>
    <cfRule type="cellIs" dxfId="200" priority="793" stopIfTrue="1" operator="greaterThan">
      <formula>IF(AN48&lt;&gt;"",AN48,101)</formula>
    </cfRule>
  </conditionalFormatting>
  <conditionalFormatting sqref="AP47:AQ47">
    <cfRule type="cellIs" dxfId="199" priority="782" stopIfTrue="1" operator="equal">
      <formula>IF(AP48&lt;&gt;"",AP48,"")</formula>
    </cfRule>
    <cfRule type="cellIs" dxfId="198" priority="783" stopIfTrue="1" operator="lessThan">
      <formula>IF(AP48&lt;&gt;"",AP48,0)</formula>
    </cfRule>
    <cfRule type="cellIs" dxfId="197" priority="784" stopIfTrue="1" operator="greaterThan">
      <formula>IF(AP48&lt;&gt;"",AP48,101)</formula>
    </cfRule>
  </conditionalFormatting>
  <conditionalFormatting sqref="AR47:AS47">
    <cfRule type="cellIs" dxfId="196" priority="773" stopIfTrue="1" operator="equal">
      <formula>IF(AR48&lt;&gt;"",AR48,"")</formula>
    </cfRule>
    <cfRule type="cellIs" dxfId="195" priority="774" stopIfTrue="1" operator="lessThan">
      <formula>IF(AR48&lt;&gt;"",AR48,0)</formula>
    </cfRule>
    <cfRule type="cellIs" dxfId="194" priority="775" stopIfTrue="1" operator="greaterThan">
      <formula>IF(AR48&lt;&gt;"",AR48,101)</formula>
    </cfRule>
  </conditionalFormatting>
  <conditionalFormatting sqref="BW47:BZ47">
    <cfRule type="cellIs" dxfId="193" priority="762" stopIfTrue="1" operator="equal">
      <formula>IF(BW48&lt;&gt;"",BW48,"")</formula>
    </cfRule>
    <cfRule type="cellIs" dxfId="192" priority="763" stopIfTrue="1" operator="lessThan">
      <formula>IF(BW48&lt;&gt;"",BW48,0)</formula>
    </cfRule>
    <cfRule type="cellIs" dxfId="191" priority="764" stopIfTrue="1" operator="greaterThan">
      <formula>IF(BW48&lt;&gt;"",BW48,101)</formula>
    </cfRule>
  </conditionalFormatting>
  <conditionalFormatting sqref="BV40">
    <cfRule type="cellIs" dxfId="190" priority="760" stopIfTrue="1" operator="equal">
      <formula>1</formula>
    </cfRule>
    <cfRule type="cellIs" dxfId="189" priority="761" stopIfTrue="1" operator="equal">
      <formula>9</formula>
    </cfRule>
  </conditionalFormatting>
  <conditionalFormatting sqref="CN47:CQ47">
    <cfRule type="cellIs" dxfId="188" priority="754" stopIfTrue="1" operator="equal">
      <formula>IF(CN48&lt;&gt;"",CN48,"")</formula>
    </cfRule>
    <cfRule type="cellIs" dxfId="187" priority="755" stopIfTrue="1" operator="lessThan">
      <formula>IF(CN48&lt;&gt;"",CN48,0)</formula>
    </cfRule>
    <cfRule type="cellIs" dxfId="186" priority="756" stopIfTrue="1" operator="greaterThan">
      <formula>IF(CN48&lt;&gt;"",CN48,101)</formula>
    </cfRule>
  </conditionalFormatting>
  <conditionalFormatting sqref="Y5:AB5">
    <cfRule type="cellIs" dxfId="185" priority="742" stopIfTrue="1" operator="between">
      <formula>1</formula>
      <formula>2</formula>
    </cfRule>
    <cfRule type="cellIs" dxfId="184" priority="743" stopIfTrue="1" operator="equal">
      <formula>9</formula>
    </cfRule>
    <cfRule type="cellIs" dxfId="183" priority="744" stopIfTrue="1" operator="equal">
      <formula>8</formula>
    </cfRule>
  </conditionalFormatting>
  <conditionalFormatting sqref="AC5">
    <cfRule type="cellIs" dxfId="182" priority="739" stopIfTrue="1" operator="between">
      <formula>1</formula>
      <formula>2</formula>
    </cfRule>
    <cfRule type="cellIs" dxfId="181" priority="740" stopIfTrue="1" operator="equal">
      <formula>9</formula>
    </cfRule>
    <cfRule type="cellIs" dxfId="180" priority="741" stopIfTrue="1" operator="equal">
      <formula>8</formula>
    </cfRule>
  </conditionalFormatting>
  <conditionalFormatting sqref="AG5:AL5">
    <cfRule type="cellIs" dxfId="179" priority="709" stopIfTrue="1" operator="between">
      <formula>1</formula>
      <formula>2</formula>
    </cfRule>
    <cfRule type="cellIs" dxfId="178" priority="710" stopIfTrue="1" operator="equal">
      <formula>9</formula>
    </cfRule>
    <cfRule type="cellIs" dxfId="177" priority="711" stopIfTrue="1" operator="equal">
      <formula>8</formula>
    </cfRule>
  </conditionalFormatting>
  <conditionalFormatting sqref="AM5">
    <cfRule type="cellIs" dxfId="176" priority="706" stopIfTrue="1" operator="between">
      <formula>1</formula>
      <formula>2</formula>
    </cfRule>
    <cfRule type="cellIs" dxfId="175" priority="707" stopIfTrue="1" operator="equal">
      <formula>9</formula>
    </cfRule>
    <cfRule type="cellIs" dxfId="174" priority="708" stopIfTrue="1" operator="equal">
      <formula>8</formula>
    </cfRule>
  </conditionalFormatting>
  <conditionalFormatting sqref="AN5:AQ5">
    <cfRule type="cellIs" dxfId="173" priority="703" stopIfTrue="1" operator="between">
      <formula>1</formula>
      <formula>2</formula>
    </cfRule>
    <cfRule type="cellIs" dxfId="172" priority="704" stopIfTrue="1" operator="equal">
      <formula>9</formula>
    </cfRule>
    <cfRule type="cellIs" dxfId="171" priority="705" stopIfTrue="1" operator="equal">
      <formula>8</formula>
    </cfRule>
  </conditionalFormatting>
  <conditionalFormatting sqref="AR5:AS5">
    <cfRule type="cellIs" dxfId="170" priority="700" stopIfTrue="1" operator="between">
      <formula>1</formula>
      <formula>2</formula>
    </cfRule>
    <cfRule type="cellIs" dxfId="169" priority="701" stopIfTrue="1" operator="equal">
      <formula>9</formula>
    </cfRule>
    <cfRule type="cellIs" dxfId="168" priority="702" stopIfTrue="1" operator="equal">
      <formula>8</formula>
    </cfRule>
  </conditionalFormatting>
  <conditionalFormatting sqref="BQ5">
    <cfRule type="cellIs" dxfId="167" priority="673" stopIfTrue="1" operator="lessThan">
      <formula>10.5</formula>
    </cfRule>
    <cfRule type="cellIs" dxfId="166" priority="674" stopIfTrue="1" operator="equal">
      <formula>"absent(e)"</formula>
    </cfRule>
    <cfRule type="cellIs" dxfId="165" priority="675" stopIfTrue="1" operator="equal">
      <formula>"incomplet"</formula>
    </cfRule>
  </conditionalFormatting>
  <conditionalFormatting sqref="AT5">
    <cfRule type="cellIs" dxfId="164" priority="664" stopIfTrue="1" operator="lessThan">
      <formula>7</formula>
    </cfRule>
    <cfRule type="cellIs" dxfId="163" priority="665" stopIfTrue="1" operator="equal">
      <formula>"absent(e)"</formula>
    </cfRule>
    <cfRule type="cellIs" dxfId="162" priority="666" stopIfTrue="1" operator="equal">
      <formula>"incomplet"</formula>
    </cfRule>
  </conditionalFormatting>
  <conditionalFormatting sqref="BS5">
    <cfRule type="cellIs" dxfId="161" priority="649" stopIfTrue="1" operator="equal">
      <formula>1</formula>
    </cfRule>
    <cfRule type="cellIs" dxfId="160" priority="650" stopIfTrue="1" operator="equal">
      <formula>9</formula>
    </cfRule>
    <cfRule type="cellIs" dxfId="159" priority="651" stopIfTrue="1" operator="equal">
      <formula>8</formula>
    </cfRule>
  </conditionalFormatting>
  <conditionalFormatting sqref="BT5:BZ5">
    <cfRule type="cellIs" dxfId="158" priority="646" stopIfTrue="1" operator="equal">
      <formula>1</formula>
    </cfRule>
    <cfRule type="cellIs" dxfId="157" priority="647" stopIfTrue="1" operator="equal">
      <formula>9</formula>
    </cfRule>
    <cfRule type="cellIs" dxfId="156" priority="648" stopIfTrue="1" operator="equal">
      <formula>8</formula>
    </cfRule>
  </conditionalFormatting>
  <conditionalFormatting sqref="CA5">
    <cfRule type="cellIs" dxfId="155" priority="631" stopIfTrue="1" operator="lessThan">
      <formula>4</formula>
    </cfRule>
    <cfRule type="cellIs" dxfId="154" priority="632" stopIfTrue="1" operator="equal">
      <formula>"absent(e)"</formula>
    </cfRule>
    <cfRule type="cellIs" dxfId="153" priority="633" stopIfTrue="1" operator="equal">
      <formula>"incomplet"</formula>
    </cfRule>
  </conditionalFormatting>
  <conditionalFormatting sqref="S5">
    <cfRule type="cellIs" dxfId="152" priority="622" stopIfTrue="1" operator="lessThan">
      <formula>3</formula>
    </cfRule>
    <cfRule type="cellIs" dxfId="151" priority="623" stopIfTrue="1" operator="equal">
      <formula>"absent(e)"</formula>
    </cfRule>
    <cfRule type="cellIs" dxfId="150" priority="624" stopIfTrue="1" operator="equal">
      <formula>"incomplet"</formula>
    </cfRule>
  </conditionalFormatting>
  <conditionalFormatting sqref="U5">
    <cfRule type="cellIs" dxfId="149" priority="592" stopIfTrue="1" operator="lessThan">
      <formula>3</formula>
    </cfRule>
    <cfRule type="cellIs" dxfId="148" priority="593" stopIfTrue="1" operator="equal">
      <formula>"absent(e)"</formula>
    </cfRule>
    <cfRule type="cellIs" dxfId="147" priority="594" stopIfTrue="1" operator="equal">
      <formula>"incomplet"</formula>
    </cfRule>
  </conditionalFormatting>
  <conditionalFormatting sqref="AX47">
    <cfRule type="cellIs" dxfId="146" priority="558" stopIfTrue="1" operator="equal">
      <formula>IF(AX48&lt;&gt;"",AX48,"")</formula>
    </cfRule>
    <cfRule type="cellIs" dxfId="145" priority="559" stopIfTrue="1" operator="lessThan">
      <formula>IF(AX48&lt;&gt;"",AX48,0)</formula>
    </cfRule>
    <cfRule type="cellIs" dxfId="144" priority="560" stopIfTrue="1" operator="greaterThan">
      <formula>IF(AX48&lt;&gt;"",AX48,101)</formula>
    </cfRule>
  </conditionalFormatting>
  <conditionalFormatting sqref="AX5">
    <cfRule type="cellIs" dxfId="143" priority="561" stopIfTrue="1" operator="equal">
      <formula>1</formula>
    </cfRule>
    <cfRule type="cellIs" dxfId="142" priority="562" stopIfTrue="1" operator="equal">
      <formula>9</formula>
    </cfRule>
  </conditionalFormatting>
  <conditionalFormatting sqref="BO5:BP5">
    <cfRule type="cellIs" dxfId="141" priority="444" stopIfTrue="1" operator="equal">
      <formula>1</formula>
    </cfRule>
    <cfRule type="cellIs" dxfId="140" priority="445" stopIfTrue="1" operator="equal">
      <formula>9</formula>
    </cfRule>
  </conditionalFormatting>
  <conditionalFormatting sqref="AY5:BC5">
    <cfRule type="cellIs" dxfId="139" priority="450" stopIfTrue="1" operator="equal">
      <formula>1</formula>
    </cfRule>
    <cfRule type="cellIs" dxfId="138" priority="451" stopIfTrue="1" operator="equal">
      <formula>9</formula>
    </cfRule>
  </conditionalFormatting>
  <conditionalFormatting sqref="BD5">
    <cfRule type="cellIs" dxfId="137" priority="448" stopIfTrue="1" operator="equal">
      <formula>1</formula>
    </cfRule>
    <cfRule type="cellIs" dxfId="136" priority="449" stopIfTrue="1" operator="equal">
      <formula>9</formula>
    </cfRule>
  </conditionalFormatting>
  <conditionalFormatting sqref="BE5:BM5">
    <cfRule type="cellIs" dxfId="135" priority="446" stopIfTrue="1" operator="equal">
      <formula>1</formula>
    </cfRule>
    <cfRule type="cellIs" dxfId="134" priority="447" stopIfTrue="1" operator="equal">
      <formula>9</formula>
    </cfRule>
  </conditionalFormatting>
  <conditionalFormatting sqref="AW5">
    <cfRule type="cellIs" dxfId="133" priority="350" stopIfTrue="1" operator="equal">
      <formula>1</formula>
    </cfRule>
    <cfRule type="cellIs" dxfId="132" priority="351" stopIfTrue="1" operator="equal">
      <formula>9</formula>
    </cfRule>
    <cfRule type="cellIs" dxfId="131" priority="352" stopIfTrue="1" operator="equal">
      <formula>8</formula>
    </cfRule>
  </conditionalFormatting>
  <conditionalFormatting sqref="CI5:CQ5">
    <cfRule type="cellIs" dxfId="130" priority="223" stopIfTrue="1" operator="between">
      <formula>1</formula>
      <formula>2</formula>
    </cfRule>
    <cfRule type="cellIs" dxfId="129" priority="224" stopIfTrue="1" operator="equal">
      <formula>9</formula>
    </cfRule>
    <cfRule type="cellIs" dxfId="128" priority="225" stopIfTrue="1" operator="equal">
      <formula>8</formula>
    </cfRule>
  </conditionalFormatting>
  <conditionalFormatting sqref="CG5">
    <cfRule type="cellIs" dxfId="127" priority="214" stopIfTrue="1" operator="between">
      <formula>1</formula>
      <formula>2</formula>
    </cfRule>
    <cfRule type="cellIs" dxfId="126" priority="215" stopIfTrue="1" operator="equal">
      <formula>9</formula>
    </cfRule>
    <cfRule type="cellIs" dxfId="125" priority="216" stopIfTrue="1" operator="equal">
      <formula>8</formula>
    </cfRule>
  </conditionalFormatting>
  <conditionalFormatting sqref="CC5:CE5">
    <cfRule type="cellIs" dxfId="124" priority="211" stopIfTrue="1" operator="between">
      <formula>1</formula>
      <formula>2</formula>
    </cfRule>
    <cfRule type="cellIs" dxfId="123" priority="212" stopIfTrue="1" operator="equal">
      <formula>9</formula>
    </cfRule>
    <cfRule type="cellIs" dxfId="122" priority="213" stopIfTrue="1" operator="equal">
      <formula>8</formula>
    </cfRule>
  </conditionalFormatting>
  <conditionalFormatting sqref="CF5">
    <cfRule type="cellIs" dxfId="121" priority="208" stopIfTrue="1" operator="between">
      <formula>1</formula>
      <formula>2</formula>
    </cfRule>
    <cfRule type="cellIs" dxfId="120" priority="209" stopIfTrue="1" operator="equal">
      <formula>9</formula>
    </cfRule>
    <cfRule type="cellIs" dxfId="119" priority="210" stopIfTrue="1" operator="equal">
      <formula>8</formula>
    </cfRule>
  </conditionalFormatting>
  <conditionalFormatting sqref="X6:X39">
    <cfRule type="cellIs" dxfId="118" priority="98" stopIfTrue="1" operator="between">
      <formula>1</formula>
      <formula>2</formula>
    </cfRule>
    <cfRule type="cellIs" dxfId="117" priority="99" stopIfTrue="1" operator="equal">
      <formula>9</formula>
    </cfRule>
    <cfRule type="cellIs" dxfId="116" priority="100" stopIfTrue="1" operator="equal">
      <formula>8</formula>
    </cfRule>
  </conditionalFormatting>
  <conditionalFormatting sqref="AV6:AV39">
    <cfRule type="cellIs" dxfId="115" priority="101" stopIfTrue="1" operator="equal">
      <formula>1</formula>
    </cfRule>
    <cfRule type="cellIs" dxfId="114" priority="102" stopIfTrue="1" operator="equal">
      <formula>9</formula>
    </cfRule>
    <cfRule type="cellIs" dxfId="113" priority="103" stopIfTrue="1" operator="equal">
      <formula>8</formula>
    </cfRule>
  </conditionalFormatting>
  <conditionalFormatting sqref="BN6:BN39">
    <cfRule type="cellIs" dxfId="112" priority="104" stopIfTrue="1" operator="equal">
      <formula>1</formula>
    </cfRule>
    <cfRule type="cellIs" dxfId="111" priority="105" stopIfTrue="1" operator="equal">
      <formula>9</formula>
    </cfRule>
  </conditionalFormatting>
  <conditionalFormatting sqref="N6:N39">
    <cfRule type="cellIs" dxfId="110" priority="106" stopIfTrue="1" operator="lessThan">
      <formula>16.5</formula>
    </cfRule>
    <cfRule type="cellIs" dxfId="109" priority="107" stopIfTrue="1" operator="equal">
      <formula>"absent(e)"</formula>
    </cfRule>
    <cfRule type="cellIs" dxfId="108" priority="108" stopIfTrue="1" operator="equal">
      <formula>"incomplet"</formula>
    </cfRule>
  </conditionalFormatting>
  <conditionalFormatting sqref="I6:I39 L6:L39 O6:O39">
    <cfRule type="cellIs" dxfId="107" priority="109" stopIfTrue="1" operator="lessThan">
      <formula>0.5</formula>
    </cfRule>
    <cfRule type="cellIs" dxfId="106" priority="110" stopIfTrue="1" operator="equal">
      <formula>"absent(e)"</formula>
    </cfRule>
    <cfRule type="cellIs" dxfId="105" priority="111" stopIfTrue="1" operator="equal">
      <formula>"incomplet"</formula>
    </cfRule>
  </conditionalFormatting>
  <conditionalFormatting sqref="K6:K39">
    <cfRule type="cellIs" dxfId="104" priority="112" stopIfTrue="1" operator="lessThan">
      <formula>3</formula>
    </cfRule>
    <cfRule type="cellIs" dxfId="103" priority="113" stopIfTrue="1" operator="equal">
      <formula>"absent(e)"</formula>
    </cfRule>
    <cfRule type="cellIs" dxfId="102" priority="114" stopIfTrue="1" operator="equal">
      <formula>"incomplet"</formula>
    </cfRule>
  </conditionalFormatting>
  <conditionalFormatting sqref="H6:H39">
    <cfRule type="cellIs" dxfId="101" priority="115" stopIfTrue="1" operator="lessThan">
      <formula>19.5</formula>
    </cfRule>
    <cfRule type="cellIs" dxfId="100" priority="116" stopIfTrue="1" operator="equal">
      <formula>"absent(e)"</formula>
    </cfRule>
    <cfRule type="cellIs" dxfId="99" priority="117" stopIfTrue="1" operator="equal">
      <formula>"incomplet"</formula>
    </cfRule>
  </conditionalFormatting>
  <conditionalFormatting sqref="AE6:AE39 AU6:AU39">
    <cfRule type="cellIs" dxfId="98" priority="92" stopIfTrue="1" operator="lessThan">
      <formula>0.5</formula>
    </cfRule>
    <cfRule type="cellIs" dxfId="97" priority="93" stopIfTrue="1" operator="equal">
      <formula>"absent(e)"</formula>
    </cfRule>
    <cfRule type="cellIs" dxfId="96" priority="94" stopIfTrue="1" operator="equal">
      <formula>"incomplet"</formula>
    </cfRule>
  </conditionalFormatting>
  <conditionalFormatting sqref="AD6:AD39">
    <cfRule type="cellIs" dxfId="95" priority="95" stopIfTrue="1" operator="lessThan">
      <formula>3</formula>
    </cfRule>
    <cfRule type="cellIs" dxfId="94" priority="96" stopIfTrue="1" operator="equal">
      <formula>"absent(e)"</formula>
    </cfRule>
    <cfRule type="cellIs" dxfId="93" priority="97" stopIfTrue="1" operator="equal">
      <formula>"incomplet"</formula>
    </cfRule>
  </conditionalFormatting>
  <conditionalFormatting sqref="R6:R39">
    <cfRule type="cellIs" dxfId="92" priority="86" stopIfTrue="1" operator="lessThan">
      <formula>0.5</formula>
    </cfRule>
    <cfRule type="cellIs" dxfId="91" priority="87" stopIfTrue="1" operator="equal">
      <formula>"absent(e)"</formula>
    </cfRule>
    <cfRule type="cellIs" dxfId="90" priority="88" stopIfTrue="1" operator="equal">
      <formula>"incomplet"</formula>
    </cfRule>
  </conditionalFormatting>
  <conditionalFormatting sqref="Q6:Q39">
    <cfRule type="cellIs" dxfId="89" priority="89" stopIfTrue="1" operator="lessThan">
      <formula>3</formula>
    </cfRule>
    <cfRule type="cellIs" dxfId="88" priority="90" stopIfTrue="1" operator="equal">
      <formula>"absent(e)"</formula>
    </cfRule>
    <cfRule type="cellIs" dxfId="87" priority="91" stopIfTrue="1" operator="equal">
      <formula>"incomplet"</formula>
    </cfRule>
  </conditionalFormatting>
  <conditionalFormatting sqref="BR6:BR39 CB6:CB39">
    <cfRule type="cellIs" dxfId="86" priority="83" stopIfTrue="1" operator="lessThan">
      <formula>0.5</formula>
    </cfRule>
    <cfRule type="cellIs" dxfId="85" priority="84" stopIfTrue="1" operator="equal">
      <formula>"absent(e)"</formula>
    </cfRule>
    <cfRule type="cellIs" dxfId="84" priority="85" stopIfTrue="1" operator="equal">
      <formula>"incomplet"</formula>
    </cfRule>
  </conditionalFormatting>
  <conditionalFormatting sqref="T6:T39">
    <cfRule type="cellIs" dxfId="83" priority="80" stopIfTrue="1" operator="lessThan">
      <formula>0.5</formula>
    </cfRule>
    <cfRule type="cellIs" dxfId="82" priority="81" stopIfTrue="1" operator="equal">
      <formula>"absent(e)"</formula>
    </cfRule>
    <cfRule type="cellIs" dxfId="81" priority="82" stopIfTrue="1" operator="equal">
      <formula>"incomplet"</formula>
    </cfRule>
  </conditionalFormatting>
  <conditionalFormatting sqref="CR6:CR39">
    <cfRule type="cellIs" dxfId="80" priority="74" stopIfTrue="1" operator="lessThan">
      <formula>4.5</formula>
    </cfRule>
    <cfRule type="cellIs" dxfId="79" priority="75" stopIfTrue="1" operator="equal">
      <formula>"absent(e)"</formula>
    </cfRule>
    <cfRule type="cellIs" dxfId="78" priority="76" stopIfTrue="1" operator="equal">
      <formula>"incomplet"</formula>
    </cfRule>
  </conditionalFormatting>
  <conditionalFormatting sqref="CH6:CH39 CS6:CS39">
    <cfRule type="cellIs" dxfId="77" priority="77" stopIfTrue="1" operator="lessThan">
      <formula>0.5</formula>
    </cfRule>
    <cfRule type="cellIs" dxfId="76" priority="78" stopIfTrue="1" operator="equal">
      <formula>"absent(e)"</formula>
    </cfRule>
    <cfRule type="cellIs" dxfId="75" priority="79" stopIfTrue="1" operator="equal">
      <formula>"incomplet"</formula>
    </cfRule>
  </conditionalFormatting>
  <conditionalFormatting sqref="V6:V39">
    <cfRule type="cellIs" dxfId="74" priority="71" stopIfTrue="1" operator="lessThan">
      <formula>0.5</formula>
    </cfRule>
    <cfRule type="cellIs" dxfId="73" priority="72" stopIfTrue="1" operator="equal">
      <formula>"absent(e)"</formula>
    </cfRule>
    <cfRule type="cellIs" dxfId="72" priority="73" stopIfTrue="1" operator="equal">
      <formula>"incomplet"</formula>
    </cfRule>
  </conditionalFormatting>
  <conditionalFormatting sqref="AF6:AF39">
    <cfRule type="cellIs" dxfId="71" priority="68" stopIfTrue="1" operator="between">
      <formula>1</formula>
      <formula>2</formula>
    </cfRule>
    <cfRule type="cellIs" dxfId="70" priority="69" stopIfTrue="1" operator="equal">
      <formula>9</formula>
    </cfRule>
    <cfRule type="cellIs" dxfId="69" priority="70" stopIfTrue="1" operator="equal">
      <formula>8</formula>
    </cfRule>
  </conditionalFormatting>
  <conditionalFormatting sqref="Y6:AB39">
    <cfRule type="cellIs" dxfId="68" priority="65" stopIfTrue="1" operator="between">
      <formula>1</formula>
      <formula>2</formula>
    </cfRule>
    <cfRule type="cellIs" dxfId="67" priority="66" stopIfTrue="1" operator="equal">
      <formula>9</formula>
    </cfRule>
    <cfRule type="cellIs" dxfId="66" priority="67" stopIfTrue="1" operator="equal">
      <formula>8</formula>
    </cfRule>
  </conditionalFormatting>
  <conditionalFormatting sqref="AC6:AC39">
    <cfRule type="cellIs" dxfId="65" priority="62" stopIfTrue="1" operator="between">
      <formula>1</formula>
      <formula>2</formula>
    </cfRule>
    <cfRule type="cellIs" dxfId="64" priority="63" stopIfTrue="1" operator="equal">
      <formula>9</formula>
    </cfRule>
    <cfRule type="cellIs" dxfId="63" priority="64" stopIfTrue="1" operator="equal">
      <formula>8</formula>
    </cfRule>
  </conditionalFormatting>
  <conditionalFormatting sqref="AG6:AL39">
    <cfRule type="cellIs" dxfId="62" priority="59" stopIfTrue="1" operator="between">
      <formula>1</formula>
      <formula>2</formula>
    </cfRule>
    <cfRule type="cellIs" dxfId="61" priority="60" stopIfTrue="1" operator="equal">
      <formula>9</formula>
    </cfRule>
    <cfRule type="cellIs" dxfId="60" priority="61" stopIfTrue="1" operator="equal">
      <formula>8</formula>
    </cfRule>
  </conditionalFormatting>
  <conditionalFormatting sqref="AM6:AM39">
    <cfRule type="cellIs" dxfId="59" priority="56" stopIfTrue="1" operator="between">
      <formula>1</formula>
      <formula>2</formula>
    </cfRule>
    <cfRule type="cellIs" dxfId="58" priority="57" stopIfTrue="1" operator="equal">
      <formula>9</formula>
    </cfRule>
    <cfRule type="cellIs" dxfId="57" priority="58" stopIfTrue="1" operator="equal">
      <formula>8</formula>
    </cfRule>
  </conditionalFormatting>
  <conditionalFormatting sqref="AN6:AQ39">
    <cfRule type="cellIs" dxfId="56" priority="53" stopIfTrue="1" operator="between">
      <formula>1</formula>
      <formula>2</formula>
    </cfRule>
    <cfRule type="cellIs" dxfId="55" priority="54" stopIfTrue="1" operator="equal">
      <formula>9</formula>
    </cfRule>
    <cfRule type="cellIs" dxfId="54" priority="55" stopIfTrue="1" operator="equal">
      <formula>8</formula>
    </cfRule>
  </conditionalFormatting>
  <conditionalFormatting sqref="AR6:AS39">
    <cfRule type="cellIs" dxfId="53" priority="50" stopIfTrue="1" operator="between">
      <formula>1</formula>
      <formula>2</formula>
    </cfRule>
    <cfRule type="cellIs" dxfId="52" priority="51" stopIfTrue="1" operator="equal">
      <formula>9</formula>
    </cfRule>
    <cfRule type="cellIs" dxfId="51" priority="52" stopIfTrue="1" operator="equal">
      <formula>8</formula>
    </cfRule>
  </conditionalFormatting>
  <conditionalFormatting sqref="BQ6:BQ39">
    <cfRule type="cellIs" dxfId="50" priority="47" stopIfTrue="1" operator="lessThan">
      <formula>10.5</formula>
    </cfRule>
    <cfRule type="cellIs" dxfId="49" priority="48" stopIfTrue="1" operator="equal">
      <formula>"absent(e)"</formula>
    </cfRule>
    <cfRule type="cellIs" dxfId="48" priority="49" stopIfTrue="1" operator="equal">
      <formula>"incomplet"</formula>
    </cfRule>
  </conditionalFormatting>
  <conditionalFormatting sqref="AT6:AT39">
    <cfRule type="cellIs" dxfId="47" priority="44" stopIfTrue="1" operator="lessThan">
      <formula>7</formula>
    </cfRule>
    <cfRule type="cellIs" dxfId="46" priority="45" stopIfTrue="1" operator="equal">
      <formula>"absent(e)"</formula>
    </cfRule>
    <cfRule type="cellIs" dxfId="45" priority="46" stopIfTrue="1" operator="equal">
      <formula>"incomplet"</formula>
    </cfRule>
  </conditionalFormatting>
  <conditionalFormatting sqref="BS6:BS39">
    <cfRule type="cellIs" dxfId="44" priority="41" stopIfTrue="1" operator="equal">
      <formula>1</formula>
    </cfRule>
    <cfRule type="cellIs" dxfId="43" priority="42" stopIfTrue="1" operator="equal">
      <formula>9</formula>
    </cfRule>
    <cfRule type="cellIs" dxfId="42" priority="43" stopIfTrue="1" operator="equal">
      <formula>8</formula>
    </cfRule>
  </conditionalFormatting>
  <conditionalFormatting sqref="BT6:BZ39">
    <cfRule type="cellIs" dxfId="41" priority="38" stopIfTrue="1" operator="equal">
      <formula>1</formula>
    </cfRule>
    <cfRule type="cellIs" dxfId="40" priority="39" stopIfTrue="1" operator="equal">
      <formula>9</formula>
    </cfRule>
    <cfRule type="cellIs" dxfId="39" priority="40" stopIfTrue="1" operator="equal">
      <formula>8</formula>
    </cfRule>
  </conditionalFormatting>
  <conditionalFormatting sqref="CA6:CA39">
    <cfRule type="cellIs" dxfId="38" priority="35" stopIfTrue="1" operator="lessThan">
      <formula>4</formula>
    </cfRule>
    <cfRule type="cellIs" dxfId="37" priority="36" stopIfTrue="1" operator="equal">
      <formula>"absent(e)"</formula>
    </cfRule>
    <cfRule type="cellIs" dxfId="36" priority="37" stopIfTrue="1" operator="equal">
      <formula>"incomplet"</formula>
    </cfRule>
  </conditionalFormatting>
  <conditionalFormatting sqref="S6:S39">
    <cfRule type="cellIs" dxfId="35" priority="32" stopIfTrue="1" operator="lessThan">
      <formula>3</formula>
    </cfRule>
    <cfRule type="cellIs" dxfId="34" priority="33" stopIfTrue="1" operator="equal">
      <formula>"absent(e)"</formula>
    </cfRule>
    <cfRule type="cellIs" dxfId="33" priority="34" stopIfTrue="1" operator="equal">
      <formula>"incomplet"</formula>
    </cfRule>
  </conditionalFormatting>
  <conditionalFormatting sqref="U6:U39">
    <cfRule type="cellIs" dxfId="32" priority="29" stopIfTrue="1" operator="lessThan">
      <formula>3</formula>
    </cfRule>
    <cfRule type="cellIs" dxfId="31" priority="30" stopIfTrue="1" operator="equal">
      <formula>"absent(e)"</formula>
    </cfRule>
    <cfRule type="cellIs" dxfId="30" priority="31" stopIfTrue="1" operator="equal">
      <formula>"incomplet"</formula>
    </cfRule>
  </conditionalFormatting>
  <conditionalFormatting sqref="AX6:AX39">
    <cfRule type="cellIs" dxfId="29" priority="27" stopIfTrue="1" operator="equal">
      <formula>1</formula>
    </cfRule>
    <cfRule type="cellIs" dxfId="28" priority="28" stopIfTrue="1" operator="equal">
      <formula>9</formula>
    </cfRule>
  </conditionalFormatting>
  <conditionalFormatting sqref="BO6:BP39">
    <cfRule type="cellIs" dxfId="27" priority="19" stopIfTrue="1" operator="equal">
      <formula>1</formula>
    </cfRule>
    <cfRule type="cellIs" dxfId="26" priority="20" stopIfTrue="1" operator="equal">
      <formula>9</formula>
    </cfRule>
  </conditionalFormatting>
  <conditionalFormatting sqref="AY6:BC39">
    <cfRule type="cellIs" dxfId="25" priority="25" stopIfTrue="1" operator="equal">
      <formula>1</formula>
    </cfRule>
    <cfRule type="cellIs" dxfId="24" priority="26" stopIfTrue="1" operator="equal">
      <formula>9</formula>
    </cfRule>
  </conditionalFormatting>
  <conditionalFormatting sqref="BD6:BD39">
    <cfRule type="cellIs" dxfId="23" priority="23" stopIfTrue="1" operator="equal">
      <formula>1</formula>
    </cfRule>
    <cfRule type="cellIs" dxfId="22" priority="24" stopIfTrue="1" operator="equal">
      <formula>9</formula>
    </cfRule>
  </conditionalFormatting>
  <conditionalFormatting sqref="BE6:BM39">
    <cfRule type="cellIs" dxfId="21" priority="21" stopIfTrue="1" operator="equal">
      <formula>1</formula>
    </cfRule>
    <cfRule type="cellIs" dxfId="20" priority="22" stopIfTrue="1" operator="equal">
      <formula>9</formula>
    </cfRule>
  </conditionalFormatting>
  <conditionalFormatting sqref="AW6:AW39">
    <cfRule type="cellIs" dxfId="19" priority="16" stopIfTrue="1" operator="equal">
      <formula>1</formula>
    </cfRule>
    <cfRule type="cellIs" dxfId="18" priority="17" stopIfTrue="1" operator="equal">
      <formula>9</formula>
    </cfRule>
    <cfRule type="cellIs" dxfId="17" priority="18" stopIfTrue="1" operator="equal">
      <formula>8</formula>
    </cfRule>
  </conditionalFormatting>
  <conditionalFormatting sqref="CI6:CQ39">
    <cfRule type="cellIs" dxfId="16" priority="13" stopIfTrue="1" operator="between">
      <formula>1</formula>
      <formula>2</formula>
    </cfRule>
    <cfRule type="cellIs" dxfId="15" priority="14" stopIfTrue="1" operator="equal">
      <formula>9</formula>
    </cfRule>
    <cfRule type="cellIs" dxfId="14" priority="15" stopIfTrue="1" operator="equal">
      <formula>8</formula>
    </cfRule>
  </conditionalFormatting>
  <conditionalFormatting sqref="CG6:CG39">
    <cfRule type="cellIs" dxfId="13" priority="10" stopIfTrue="1" operator="between">
      <formula>1</formula>
      <formula>2</formula>
    </cfRule>
    <cfRule type="cellIs" dxfId="12" priority="11" stopIfTrue="1" operator="equal">
      <formula>9</formula>
    </cfRule>
    <cfRule type="cellIs" dxfId="11" priority="12" stopIfTrue="1" operator="equal">
      <formula>8</formula>
    </cfRule>
  </conditionalFormatting>
  <conditionalFormatting sqref="CC6:CE39">
    <cfRule type="cellIs" dxfId="10" priority="7" stopIfTrue="1" operator="between">
      <formula>1</formula>
      <formula>2</formula>
    </cfRule>
    <cfRule type="cellIs" dxfId="9" priority="8" stopIfTrue="1" operator="equal">
      <formula>9</formula>
    </cfRule>
    <cfRule type="cellIs" dxfId="8" priority="9" stopIfTrue="1" operator="equal">
      <formula>8</formula>
    </cfRule>
  </conditionalFormatting>
  <conditionalFormatting sqref="CF6:CF39">
    <cfRule type="cellIs" dxfId="7" priority="4" stopIfTrue="1" operator="between">
      <formula>1</formula>
      <formula>2</formula>
    </cfRule>
    <cfRule type="cellIs" dxfId="6" priority="5" stopIfTrue="1" operator="equal">
      <formula>9</formula>
    </cfRule>
    <cfRule type="cellIs" dxfId="5" priority="6" stopIfTrue="1" operator="equal">
      <formula>8</formula>
    </cfRule>
  </conditionalFormatting>
  <conditionalFormatting sqref="AC47">
    <cfRule type="cellIs" dxfId="4" priority="1" stopIfTrue="1" operator="equal">
      <formula>IF(AC48&lt;&gt;"",AC48,"")</formula>
    </cfRule>
    <cfRule type="cellIs" dxfId="3" priority="2" stopIfTrue="1" operator="lessThan">
      <formula>IF(AC48&lt;&gt;"",AC48,0)</formula>
    </cfRule>
    <cfRule type="cellIs" dxfId="2" priority="3" stopIfTrue="1" operator="greaterThan">
      <formula>IF(AC48&lt;&gt;"",AC48,101)</formula>
    </cfRule>
  </conditionalFormatting>
  <dataValidations count="1">
    <dataValidation operator="lessThanOrEqual" allowBlank="1" showInputMessage="1" showErrorMessage="1" sqref="CB5:CB39 R5:R39 CS5:CS39 O5:O39 CH5:CH39 AU5:AU39 BR5:BR39 V5:V39 T5:T39 AE5:AE39 L5:L39"/>
  </dataValidations>
  <printOptions headings="1"/>
  <pageMargins left="0.31496062992125984" right="0.27559055118110237" top="0.35433070866141736" bottom="0.43307086614173229" header="0.23622047244094491" footer="0.27559055118110237"/>
  <pageSetup paperSize="9" scale="49" fitToWidth="12" pageOrder="overThenDown" orientation="landscape" horizontalDpi="300" verticalDpi="300" r:id="rId1"/>
  <headerFooter alignWithMargins="0">
    <oddFooter>&amp;LEENC 2017 &amp;A&amp;C4ème transition&amp;RPage &amp;P / &amp;N</oddFooter>
  </headerFooter>
  <colBreaks count="2" manualBreakCount="2">
    <brk id="22" max="58" man="1"/>
    <brk id="70"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indexed="26"/>
  </sheetPr>
  <dimension ref="A1:E63"/>
  <sheetViews>
    <sheetView view="pageBreakPreview" zoomScaleNormal="100" zoomScaleSheetLayoutView="100" workbookViewId="0">
      <selection activeCell="A2" sqref="A2"/>
    </sheetView>
  </sheetViews>
  <sheetFormatPr baseColWidth="10" defaultRowHeight="12.75" x14ac:dyDescent="0.2"/>
  <cols>
    <col min="2" max="3" width="9.7109375" customWidth="1"/>
    <col min="4" max="4" width="21.42578125" customWidth="1"/>
    <col min="5" max="5" width="27.85546875" customWidth="1"/>
  </cols>
  <sheetData>
    <row r="1" spans="1:5" x14ac:dyDescent="0.2">
      <c r="A1" s="35" t="s">
        <v>2</v>
      </c>
      <c r="B1" s="35" t="s">
        <v>17</v>
      </c>
      <c r="C1" s="35" t="s">
        <v>18</v>
      </c>
      <c r="D1" s="35" t="s">
        <v>3</v>
      </c>
      <c r="E1" s="225" t="s">
        <v>54</v>
      </c>
    </row>
    <row r="2" spans="1:5" ht="12.75" customHeight="1" x14ac:dyDescent="0.2">
      <c r="A2" s="358" t="s">
        <v>57</v>
      </c>
      <c r="B2" s="226" t="str">
        <f>IF('Encodage réponses Es'!$L$45="","",'Encodage réponses Es'!$L$45)</f>
        <v/>
      </c>
      <c r="C2" s="363">
        <v>0.95</v>
      </c>
      <c r="D2" s="364" t="s">
        <v>111</v>
      </c>
      <c r="E2" s="365" t="s">
        <v>114</v>
      </c>
    </row>
    <row r="3" spans="1:5" ht="12.75" customHeight="1" x14ac:dyDescent="0.2">
      <c r="A3" s="358" t="s">
        <v>58</v>
      </c>
      <c r="B3" s="226" t="str">
        <f>IF('Encodage réponses Es'!$M$45="","",'Encodage réponses Es'!$M$45)</f>
        <v/>
      </c>
      <c r="C3" s="215">
        <v>0.79</v>
      </c>
      <c r="D3" s="361" t="s">
        <v>111</v>
      </c>
      <c r="E3" s="362" t="s">
        <v>114</v>
      </c>
    </row>
    <row r="4" spans="1:5" x14ac:dyDescent="0.2">
      <c r="A4" s="358" t="s">
        <v>59</v>
      </c>
      <c r="B4" s="226" t="str">
        <f>IF('Encodage réponses Es'!$N$45="","",'Encodage réponses Es'!$N$45)</f>
        <v/>
      </c>
      <c r="C4" s="215">
        <v>0.79</v>
      </c>
      <c r="D4" s="359" t="s">
        <v>111</v>
      </c>
      <c r="E4" s="366" t="s">
        <v>114</v>
      </c>
    </row>
    <row r="5" spans="1:5" x14ac:dyDescent="0.2">
      <c r="A5" s="358" t="s">
        <v>60</v>
      </c>
      <c r="B5" s="226" t="str">
        <f>IF('Encodage réponses Es'!$O$45="","",'Encodage réponses Es'!$O$45)</f>
        <v/>
      </c>
      <c r="C5" s="215">
        <v>0.77</v>
      </c>
      <c r="D5" s="359" t="s">
        <v>111</v>
      </c>
      <c r="E5" s="366" t="s">
        <v>114</v>
      </c>
    </row>
    <row r="6" spans="1:5" x14ac:dyDescent="0.2">
      <c r="A6" s="358">
        <v>2</v>
      </c>
      <c r="B6" s="226" t="str">
        <f>IF('Encodage réponses Es'!$P$45="","",'Encodage réponses Es'!$P$45)</f>
        <v/>
      </c>
      <c r="C6" s="215">
        <v>0.18</v>
      </c>
      <c r="D6" s="359" t="s">
        <v>111</v>
      </c>
      <c r="E6" s="366" t="s">
        <v>114</v>
      </c>
    </row>
    <row r="7" spans="1:5" x14ac:dyDescent="0.2">
      <c r="A7" s="358" t="s">
        <v>44</v>
      </c>
      <c r="B7" s="226" t="str">
        <f>IF('Encodage réponses Es'!$Q$45="","",'Encodage réponses Es'!$Q$45)</f>
        <v/>
      </c>
      <c r="C7" s="215">
        <v>0.87</v>
      </c>
      <c r="D7" s="367" t="s">
        <v>112</v>
      </c>
      <c r="E7" s="366" t="s">
        <v>114</v>
      </c>
    </row>
    <row r="8" spans="1:5" x14ac:dyDescent="0.2">
      <c r="A8" s="358" t="s">
        <v>45</v>
      </c>
      <c r="B8" s="226" t="str">
        <f>IF('Encodage réponses Es'!$R$45="","",'Encodage réponses Es'!$R$45)</f>
        <v/>
      </c>
      <c r="C8" s="215">
        <v>0.86</v>
      </c>
      <c r="D8" s="367" t="s">
        <v>112</v>
      </c>
      <c r="E8" s="366" t="s">
        <v>114</v>
      </c>
    </row>
    <row r="9" spans="1:5" x14ac:dyDescent="0.2">
      <c r="A9" s="358" t="s">
        <v>46</v>
      </c>
      <c r="B9" s="226" t="str">
        <f>IF('Encodage réponses Es'!$S$45="","",'Encodage réponses Es'!$S$45)</f>
        <v/>
      </c>
      <c r="C9" s="215">
        <v>0.71</v>
      </c>
      <c r="D9" s="368" t="s">
        <v>113</v>
      </c>
      <c r="E9" s="366" t="s">
        <v>114</v>
      </c>
    </row>
    <row r="10" spans="1:5" x14ac:dyDescent="0.2">
      <c r="A10" s="358" t="s">
        <v>47</v>
      </c>
      <c r="B10" s="226" t="str">
        <f>IF('Encodage réponses Es'!$T$45="","",'Encodage réponses Es'!$T$45)</f>
        <v/>
      </c>
      <c r="C10" s="215">
        <v>0.67</v>
      </c>
      <c r="D10" s="368" t="s">
        <v>113</v>
      </c>
      <c r="E10" s="366" t="s">
        <v>114</v>
      </c>
    </row>
    <row r="11" spans="1:5" x14ac:dyDescent="0.2">
      <c r="A11" s="358" t="s">
        <v>61</v>
      </c>
      <c r="B11" s="226" t="str">
        <f>IF('Encodage réponses Es'!$U$45="","",'Encodage réponses Es'!$U$45)</f>
        <v/>
      </c>
      <c r="C11" s="215">
        <v>0.5</v>
      </c>
      <c r="D11" s="367" t="s">
        <v>112</v>
      </c>
      <c r="E11" s="366" t="s">
        <v>114</v>
      </c>
    </row>
    <row r="12" spans="1:5" x14ac:dyDescent="0.2">
      <c r="A12" s="358" t="s">
        <v>62</v>
      </c>
      <c r="B12" s="226" t="str">
        <f>IF('Encodage réponses Es'!$V$45="","",'Encodage réponses Es'!$V$45)</f>
        <v/>
      </c>
      <c r="C12" s="215">
        <v>0.71</v>
      </c>
      <c r="D12" s="367" t="s">
        <v>112</v>
      </c>
      <c r="E12" s="366" t="s">
        <v>114</v>
      </c>
    </row>
    <row r="13" spans="1:5" x14ac:dyDescent="0.2">
      <c r="A13" s="358" t="s">
        <v>63</v>
      </c>
      <c r="B13" s="226" t="str">
        <f>IF('Encodage réponses Es'!$W$45="","",'Encodage réponses Es'!$W$45)</f>
        <v/>
      </c>
      <c r="C13" s="215">
        <v>0.71</v>
      </c>
      <c r="D13" s="367" t="s">
        <v>112</v>
      </c>
      <c r="E13" s="366" t="s">
        <v>114</v>
      </c>
    </row>
    <row r="14" spans="1:5" x14ac:dyDescent="0.2">
      <c r="A14" s="358" t="s">
        <v>64</v>
      </c>
      <c r="B14" s="226" t="str">
        <f>IF('Encodage réponses Es'!$X$45="","",'Encodage réponses Es'!$X$45)</f>
        <v/>
      </c>
      <c r="C14" s="215">
        <v>0.4</v>
      </c>
      <c r="D14" s="367" t="s">
        <v>112</v>
      </c>
      <c r="E14" s="366" t="s">
        <v>114</v>
      </c>
    </row>
    <row r="15" spans="1:5" x14ac:dyDescent="0.2">
      <c r="A15" s="358" t="s">
        <v>65</v>
      </c>
      <c r="B15" s="226" t="str">
        <f>IF('Encodage réponses Es'!$Y$45="","",'Encodage réponses Es'!$Y$45)</f>
        <v/>
      </c>
      <c r="C15" s="215">
        <v>0.56999999999999995</v>
      </c>
      <c r="D15" s="367" t="s">
        <v>112</v>
      </c>
      <c r="E15" s="366" t="s">
        <v>114</v>
      </c>
    </row>
    <row r="16" spans="1:5" x14ac:dyDescent="0.2">
      <c r="A16" s="358" t="s">
        <v>66</v>
      </c>
      <c r="B16" s="226" t="str">
        <f>IF('Encodage réponses Es'!$Z$45="","",'Encodage réponses Es'!$Z$45)</f>
        <v/>
      </c>
      <c r="C16" s="215">
        <v>0.48</v>
      </c>
      <c r="D16" s="367" t="s">
        <v>112</v>
      </c>
      <c r="E16" s="366" t="s">
        <v>114</v>
      </c>
    </row>
    <row r="17" spans="1:5" x14ac:dyDescent="0.2">
      <c r="A17" s="358">
        <v>7</v>
      </c>
      <c r="B17" s="226" t="str">
        <f>IF('Encodage réponses Es'!$AA$45="","",'Encodage réponses Es'!$AA$45)</f>
        <v/>
      </c>
      <c r="C17" s="215">
        <v>0.73</v>
      </c>
      <c r="D17" s="359" t="s">
        <v>111</v>
      </c>
      <c r="E17" s="366" t="s">
        <v>114</v>
      </c>
    </row>
    <row r="18" spans="1:5" x14ac:dyDescent="0.2">
      <c r="A18" s="358">
        <v>8</v>
      </c>
      <c r="B18" s="226" t="str">
        <f>IF('Encodage réponses Es'!$AB$45="","",'Encodage réponses Es'!$AB$45)</f>
        <v/>
      </c>
      <c r="C18" s="215">
        <v>0.52</v>
      </c>
      <c r="D18" s="367" t="s">
        <v>112</v>
      </c>
      <c r="E18" s="366" t="s">
        <v>114</v>
      </c>
    </row>
    <row r="19" spans="1:5" x14ac:dyDescent="0.2">
      <c r="A19" s="358" t="s">
        <v>48</v>
      </c>
      <c r="B19" s="226" t="str">
        <f>IF('Encodage réponses Es'!$AC$45="","",'Encodage réponses Es'!$AC$45)</f>
        <v/>
      </c>
      <c r="C19" s="215">
        <v>0.73</v>
      </c>
      <c r="D19" s="367" t="s">
        <v>112</v>
      </c>
      <c r="E19" s="366" t="s">
        <v>114</v>
      </c>
    </row>
    <row r="20" spans="1:5" x14ac:dyDescent="0.2">
      <c r="A20" s="358" t="s">
        <v>49</v>
      </c>
      <c r="B20" s="226" t="str">
        <f>IF('Encodage réponses Es'!$AD$45="","",'Encodage réponses Es'!$AD$45)</f>
        <v/>
      </c>
      <c r="C20" s="215">
        <v>0.56000000000000005</v>
      </c>
      <c r="D20" s="367" t="s">
        <v>112</v>
      </c>
      <c r="E20" s="366" t="s">
        <v>114</v>
      </c>
    </row>
    <row r="21" spans="1:5" x14ac:dyDescent="0.2">
      <c r="A21" s="358" t="s">
        <v>50</v>
      </c>
      <c r="B21" s="226" t="str">
        <f>IF('Encodage réponses Es'!$AE$45="","",'Encodage réponses Es'!$AE$45)</f>
        <v/>
      </c>
      <c r="C21" s="215">
        <v>0.71</v>
      </c>
      <c r="D21" s="367" t="s">
        <v>112</v>
      </c>
      <c r="E21" s="366" t="s">
        <v>114</v>
      </c>
    </row>
    <row r="22" spans="1:5" x14ac:dyDescent="0.2">
      <c r="A22" s="358" t="s">
        <v>51</v>
      </c>
      <c r="B22" s="226" t="str">
        <f>IF('Encodage réponses Es'!$AF$45="","",'Encodage réponses Es'!$AF$45)</f>
        <v/>
      </c>
      <c r="C22" s="215">
        <v>0.75</v>
      </c>
      <c r="D22" s="367" t="s">
        <v>112</v>
      </c>
      <c r="E22" s="366" t="s">
        <v>114</v>
      </c>
    </row>
    <row r="23" spans="1:5" x14ac:dyDescent="0.2">
      <c r="A23" s="358" t="s">
        <v>67</v>
      </c>
      <c r="B23" s="226" t="str">
        <f>IF('Encodage réponses Es'!$AG$45="","",'Encodage réponses Es'!$AG$45)</f>
        <v/>
      </c>
      <c r="C23" s="215">
        <v>0.62</v>
      </c>
      <c r="D23" s="367" t="s">
        <v>112</v>
      </c>
      <c r="E23" s="366" t="s">
        <v>114</v>
      </c>
    </row>
    <row r="24" spans="1:5" x14ac:dyDescent="0.2">
      <c r="A24" s="358" t="s">
        <v>68</v>
      </c>
      <c r="B24" s="226" t="str">
        <f>IF('Encodage réponses Es'!$AH$45="","",'Encodage réponses Es'!$AH$45)</f>
        <v/>
      </c>
      <c r="C24" s="215">
        <v>0.67</v>
      </c>
      <c r="D24" s="367" t="s">
        <v>112</v>
      </c>
      <c r="E24" s="366" t="s">
        <v>114</v>
      </c>
    </row>
    <row r="25" spans="1:5" x14ac:dyDescent="0.2">
      <c r="A25" s="358" t="s">
        <v>69</v>
      </c>
      <c r="B25" s="226" t="str">
        <f>IF('Encodage réponses Es'!$AI$45="","",'Encodage réponses Es'!$AI$45)</f>
        <v/>
      </c>
      <c r="C25" s="215">
        <v>0.73</v>
      </c>
      <c r="D25" s="367" t="s">
        <v>112</v>
      </c>
      <c r="E25" s="366" t="s">
        <v>114</v>
      </c>
    </row>
    <row r="26" spans="1:5" x14ac:dyDescent="0.2">
      <c r="A26" s="358" t="s">
        <v>70</v>
      </c>
      <c r="B26" s="226" t="str">
        <f>IF('Encodage réponses Es'!$AJ$45="","",'Encodage réponses Es'!$AJ$45)</f>
        <v/>
      </c>
      <c r="C26" s="215">
        <v>0.37</v>
      </c>
      <c r="D26" s="367" t="s">
        <v>112</v>
      </c>
      <c r="E26" s="366" t="s">
        <v>114</v>
      </c>
    </row>
    <row r="27" spans="1:5" x14ac:dyDescent="0.2">
      <c r="A27" s="358" t="s">
        <v>71</v>
      </c>
      <c r="B27" s="226" t="str">
        <f>IF('Encodage réponses Es'!$AK$45="","",'Encodage réponses Es'!$AK$45)</f>
        <v/>
      </c>
      <c r="C27" s="215">
        <v>0.39</v>
      </c>
      <c r="D27" s="367" t="s">
        <v>112</v>
      </c>
      <c r="E27" s="366" t="s">
        <v>114</v>
      </c>
    </row>
    <row r="28" spans="1:5" x14ac:dyDescent="0.2">
      <c r="A28" s="358">
        <v>12</v>
      </c>
      <c r="B28" s="226" t="str">
        <f>IF('Encodage réponses Es'!$AL$45="","",'Encodage réponses Es'!$AL$45)</f>
        <v/>
      </c>
      <c r="C28" s="215">
        <v>0.3</v>
      </c>
      <c r="D28" s="368" t="s">
        <v>113</v>
      </c>
      <c r="E28" s="366" t="s">
        <v>114</v>
      </c>
    </row>
    <row r="29" spans="1:5" x14ac:dyDescent="0.2">
      <c r="A29" s="358">
        <v>13</v>
      </c>
      <c r="B29" s="226" t="str">
        <f>IF('Encodage réponses Es'!$AM$45="","",'Encodage réponses Es'!$AM$45)</f>
        <v/>
      </c>
      <c r="C29" s="215">
        <v>0.47</v>
      </c>
      <c r="D29" s="368" t="s">
        <v>113</v>
      </c>
      <c r="E29" s="366" t="s">
        <v>114</v>
      </c>
    </row>
    <row r="30" spans="1:5" x14ac:dyDescent="0.2">
      <c r="A30" s="358" t="s">
        <v>72</v>
      </c>
      <c r="B30" s="226" t="str">
        <f>IF('Encodage réponses Es'!$AN$45="","",'Encodage réponses Es'!$AN$45)</f>
        <v/>
      </c>
      <c r="C30" s="215">
        <v>0.95</v>
      </c>
      <c r="D30" s="367" t="s">
        <v>112</v>
      </c>
      <c r="E30" s="366" t="s">
        <v>114</v>
      </c>
    </row>
    <row r="31" spans="1:5" x14ac:dyDescent="0.2">
      <c r="A31" s="358" t="s">
        <v>73</v>
      </c>
      <c r="B31" s="226" t="str">
        <f>IF('Encodage réponses Es'!$AO$45="","",'Encodage réponses Es'!$AO$45)</f>
        <v/>
      </c>
      <c r="C31" s="215">
        <v>0.94</v>
      </c>
      <c r="D31" s="367" t="s">
        <v>112</v>
      </c>
      <c r="E31" s="366" t="s">
        <v>114</v>
      </c>
    </row>
    <row r="32" spans="1:5" x14ac:dyDescent="0.2">
      <c r="A32" s="358" t="s">
        <v>74</v>
      </c>
      <c r="B32" s="226" t="str">
        <f>IF('Encodage réponses Es'!$AP$45="","",'Encodage réponses Es'!$AP$45)</f>
        <v/>
      </c>
      <c r="C32" s="215">
        <v>0.93</v>
      </c>
      <c r="D32" s="367" t="s">
        <v>112</v>
      </c>
      <c r="E32" s="366" t="s">
        <v>114</v>
      </c>
    </row>
    <row r="33" spans="1:5" x14ac:dyDescent="0.2">
      <c r="A33" s="358" t="s">
        <v>75</v>
      </c>
      <c r="B33" s="226" t="str">
        <f>IF('Encodage réponses Es'!$AQ$45="","",'Encodage réponses Es'!$AQ$45)</f>
        <v/>
      </c>
      <c r="C33" s="215">
        <v>0.84</v>
      </c>
      <c r="D33" s="368" t="s">
        <v>113</v>
      </c>
      <c r="E33" s="369" t="s">
        <v>100</v>
      </c>
    </row>
    <row r="34" spans="1:5" x14ac:dyDescent="0.2">
      <c r="A34" s="358" t="s">
        <v>76</v>
      </c>
      <c r="B34" s="226" t="str">
        <f>IF('Encodage réponses Es'!$AR$45="","",'Encodage réponses Es'!$AR$45)</f>
        <v/>
      </c>
      <c r="C34" s="215">
        <v>0.83</v>
      </c>
      <c r="D34" s="368" t="s">
        <v>113</v>
      </c>
      <c r="E34" s="369" t="s">
        <v>100</v>
      </c>
    </row>
    <row r="35" spans="1:5" x14ac:dyDescent="0.2">
      <c r="A35" s="358">
        <v>16</v>
      </c>
      <c r="B35" s="226" t="str">
        <f>IF('Encodage réponses Es'!$AS$45="","",'Encodage réponses Es'!$AS$45)</f>
        <v/>
      </c>
      <c r="C35" s="215">
        <v>0.3</v>
      </c>
      <c r="D35" s="368" t="s">
        <v>113</v>
      </c>
      <c r="E35" s="369" t="s">
        <v>100</v>
      </c>
    </row>
    <row r="36" spans="1:5" x14ac:dyDescent="0.2">
      <c r="A36" s="358">
        <v>17</v>
      </c>
      <c r="B36" s="226" t="str">
        <f>IF('Encodage réponses Es'!$AT$45="","",'Encodage réponses Es'!$AT$45)</f>
        <v/>
      </c>
      <c r="C36" s="215">
        <v>0.51</v>
      </c>
      <c r="D36" s="367" t="s">
        <v>112</v>
      </c>
      <c r="E36" s="369" t="s">
        <v>100</v>
      </c>
    </row>
    <row r="37" spans="1:5" x14ac:dyDescent="0.2">
      <c r="A37" s="358" t="s">
        <v>77</v>
      </c>
      <c r="B37" s="226" t="str">
        <f>IF('Encodage réponses Es'!$AU$45="","",'Encodage réponses Es'!$AU$45)</f>
        <v/>
      </c>
      <c r="C37" s="215">
        <v>0.48</v>
      </c>
      <c r="D37" s="359" t="s">
        <v>111</v>
      </c>
      <c r="E37" s="369" t="s">
        <v>100</v>
      </c>
    </row>
    <row r="38" spans="1:5" x14ac:dyDescent="0.2">
      <c r="A38" s="358" t="s">
        <v>78</v>
      </c>
      <c r="B38" s="226" t="str">
        <f>IF('Encodage réponses Es'!$AV$45="","",'Encodage réponses Es'!$AV$45)</f>
        <v/>
      </c>
      <c r="C38" s="215">
        <v>0.48</v>
      </c>
      <c r="D38" s="359" t="s">
        <v>111</v>
      </c>
      <c r="E38" s="369" t="s">
        <v>100</v>
      </c>
    </row>
    <row r="39" spans="1:5" x14ac:dyDescent="0.2">
      <c r="A39" s="358" t="s">
        <v>79</v>
      </c>
      <c r="B39" s="226" t="str">
        <f>IF('Encodage réponses Es'!$AW$45="","",'Encodage réponses Es'!$AW$45)</f>
        <v/>
      </c>
      <c r="C39" s="215">
        <v>0.42</v>
      </c>
      <c r="D39" s="180" t="s">
        <v>111</v>
      </c>
      <c r="E39" s="360" t="s">
        <v>100</v>
      </c>
    </row>
    <row r="40" spans="1:5" x14ac:dyDescent="0.2">
      <c r="A40" s="358" t="s">
        <v>80</v>
      </c>
      <c r="B40" s="226" t="str">
        <f>IF('Encodage réponses Es'!$AX$45="","",'Encodage réponses Es'!$AX$45)</f>
        <v/>
      </c>
      <c r="C40" s="215">
        <v>0.49</v>
      </c>
      <c r="D40" s="359" t="s">
        <v>111</v>
      </c>
      <c r="E40" s="360" t="s">
        <v>100</v>
      </c>
    </row>
    <row r="41" spans="1:5" x14ac:dyDescent="0.2">
      <c r="A41" s="358" t="s">
        <v>81</v>
      </c>
      <c r="B41" s="226" t="str">
        <f>IF('Encodage réponses Es'!$AY$45="","",'Encodage réponses Es'!$AY$45)</f>
        <v/>
      </c>
      <c r="C41" s="215">
        <v>0.79</v>
      </c>
      <c r="D41" s="359" t="s">
        <v>111</v>
      </c>
      <c r="E41" s="360" t="s">
        <v>100</v>
      </c>
    </row>
    <row r="42" spans="1:5" x14ac:dyDescent="0.2">
      <c r="A42" s="358" t="s">
        <v>82</v>
      </c>
      <c r="B42" s="226" t="str">
        <f>IF('Encodage réponses Es'!$AZ$45="","",'Encodage réponses Es'!$AZ$45)</f>
        <v/>
      </c>
      <c r="C42" s="215">
        <v>0.52</v>
      </c>
      <c r="D42" s="180" t="s">
        <v>111</v>
      </c>
      <c r="E42" s="360" t="s">
        <v>100</v>
      </c>
    </row>
    <row r="43" spans="1:5" x14ac:dyDescent="0.2">
      <c r="A43" s="358" t="s">
        <v>83</v>
      </c>
      <c r="B43" s="226" t="str">
        <f>IF('Encodage réponses Es'!$BA$45="","",'Encodage réponses Es'!$BA$45)</f>
        <v/>
      </c>
      <c r="C43" s="215">
        <v>0.57999999999999996</v>
      </c>
      <c r="D43" s="180" t="s">
        <v>111</v>
      </c>
      <c r="E43" s="360" t="s">
        <v>100</v>
      </c>
    </row>
    <row r="44" spans="1:5" x14ac:dyDescent="0.2">
      <c r="A44" s="358">
        <v>20</v>
      </c>
      <c r="B44" s="226" t="str">
        <f>IF('Encodage réponses Es'!$BB$45="","",'Encodage réponses Es'!$BB$45)</f>
        <v/>
      </c>
      <c r="C44" s="215">
        <v>0.17</v>
      </c>
      <c r="D44" s="128" t="s">
        <v>112</v>
      </c>
      <c r="E44" s="360" t="s">
        <v>100</v>
      </c>
    </row>
    <row r="45" spans="1:5" x14ac:dyDescent="0.2">
      <c r="A45" s="358" t="s">
        <v>84</v>
      </c>
      <c r="B45" s="226" t="str">
        <f>IF('Encodage réponses Es'!$BC$45="","",'Encodage réponses Es'!$BC$45)</f>
        <v/>
      </c>
      <c r="C45" s="215">
        <v>0.31</v>
      </c>
      <c r="D45" s="180" t="s">
        <v>111</v>
      </c>
      <c r="E45" s="360" t="s">
        <v>100</v>
      </c>
    </row>
    <row r="46" spans="1:5" x14ac:dyDescent="0.2">
      <c r="A46" s="358" t="s">
        <v>85</v>
      </c>
      <c r="B46" s="226" t="str">
        <f>IF('Encodage réponses Es'!$BD$45="","",'Encodage réponses Es'!$BD$45)</f>
        <v/>
      </c>
      <c r="C46" s="215">
        <v>0.28000000000000003</v>
      </c>
      <c r="D46" s="180" t="s">
        <v>111</v>
      </c>
      <c r="E46" s="360" t="s">
        <v>100</v>
      </c>
    </row>
    <row r="47" spans="1:5" x14ac:dyDescent="0.2">
      <c r="A47" s="358" t="s">
        <v>86</v>
      </c>
      <c r="B47" s="226" t="str">
        <f>IF('Encodage réponses Es'!$BE$45="","",'Encodage réponses Es'!$BE$45)</f>
        <v/>
      </c>
      <c r="C47" s="215">
        <v>0.31</v>
      </c>
      <c r="D47" s="180" t="s">
        <v>111</v>
      </c>
      <c r="E47" s="360" t="s">
        <v>100</v>
      </c>
    </row>
    <row r="48" spans="1:5" x14ac:dyDescent="0.2">
      <c r="A48" s="358" t="s">
        <v>87</v>
      </c>
      <c r="B48" s="226" t="str">
        <f>IF('Encodage réponses Es'!$BF$45="","",'Encodage réponses Es'!$BF$45)</f>
        <v/>
      </c>
      <c r="C48" s="215">
        <v>0.34</v>
      </c>
      <c r="D48" s="180" t="s">
        <v>111</v>
      </c>
      <c r="E48" s="360" t="s">
        <v>100</v>
      </c>
    </row>
    <row r="49" spans="1:5" x14ac:dyDescent="0.2">
      <c r="A49" s="358">
        <v>22</v>
      </c>
      <c r="B49" s="226" t="str">
        <f>IF('Encodage réponses Es'!$BG$45="","",'Encodage réponses Es'!$BG$45)</f>
        <v/>
      </c>
      <c r="C49" s="215">
        <v>0.18</v>
      </c>
      <c r="D49" s="180" t="s">
        <v>111</v>
      </c>
      <c r="E49" s="360" t="s">
        <v>100</v>
      </c>
    </row>
    <row r="50" spans="1:5" x14ac:dyDescent="0.2">
      <c r="A50" s="358" t="s">
        <v>88</v>
      </c>
      <c r="B50" s="226" t="str">
        <f>IF('Encodage réponses Es'!$BH$45="","",'Encodage réponses Es'!$BH$45)</f>
        <v/>
      </c>
      <c r="C50" s="215">
        <v>0.66</v>
      </c>
      <c r="D50" s="128" t="s">
        <v>112</v>
      </c>
      <c r="E50" s="360" t="s">
        <v>100</v>
      </c>
    </row>
    <row r="51" spans="1:5" x14ac:dyDescent="0.2">
      <c r="A51" s="358" t="s">
        <v>89</v>
      </c>
      <c r="B51" s="226" t="str">
        <f>IF('Encodage réponses Es'!$BI$45="","",'Encodage réponses Es'!$BI$45)</f>
        <v/>
      </c>
      <c r="C51" s="215">
        <v>0.31</v>
      </c>
      <c r="D51" s="128" t="s">
        <v>112</v>
      </c>
      <c r="E51" s="360" t="s">
        <v>100</v>
      </c>
    </row>
    <row r="52" spans="1:5" x14ac:dyDescent="0.2">
      <c r="A52" s="358" t="s">
        <v>90</v>
      </c>
      <c r="B52" s="226" t="str">
        <f>IF('Encodage réponses Es'!$BJ$45="","",'Encodage réponses Es'!$BJ$45)</f>
        <v/>
      </c>
      <c r="C52" s="215">
        <v>0.31</v>
      </c>
      <c r="D52" s="180" t="s">
        <v>111</v>
      </c>
      <c r="E52" s="360" t="s">
        <v>100</v>
      </c>
    </row>
    <row r="53" spans="1:5" x14ac:dyDescent="0.2">
      <c r="A53" s="358" t="s">
        <v>91</v>
      </c>
      <c r="B53" s="226" t="str">
        <f>IF('Encodage réponses Es'!$BK$45="","",'Encodage réponses Es'!$BK$45)</f>
        <v/>
      </c>
      <c r="C53" s="215">
        <v>0.31</v>
      </c>
      <c r="D53" s="180" t="s">
        <v>111</v>
      </c>
      <c r="E53" s="360" t="s">
        <v>100</v>
      </c>
    </row>
    <row r="54" spans="1:5" x14ac:dyDescent="0.2">
      <c r="A54" s="358">
        <v>25</v>
      </c>
      <c r="B54" s="226" t="str">
        <f>IF('Encodage réponses Es'!$BL$45="","",'Encodage réponses Es'!$BL$45)</f>
        <v/>
      </c>
      <c r="C54" s="215">
        <v>0.31</v>
      </c>
      <c r="D54" s="273" t="s">
        <v>113</v>
      </c>
      <c r="E54" s="360" t="s">
        <v>100</v>
      </c>
    </row>
    <row r="55" spans="1:5" x14ac:dyDescent="0.2">
      <c r="A55" s="358" t="s">
        <v>92</v>
      </c>
      <c r="B55" s="226" t="str">
        <f>IF('Encodage réponses Es'!$BM$45="","",'Encodage réponses Es'!$BM$45)</f>
        <v/>
      </c>
      <c r="C55" s="215">
        <v>0.28999999999999998</v>
      </c>
      <c r="D55" s="273" t="s">
        <v>113</v>
      </c>
      <c r="E55" s="360" t="s">
        <v>100</v>
      </c>
    </row>
    <row r="56" spans="1:5" x14ac:dyDescent="0.2">
      <c r="A56" s="358" t="s">
        <v>93</v>
      </c>
      <c r="B56" s="226" t="str">
        <f>IF('Encodage réponses Es'!$BN$45="","",'Encodage réponses Es'!$BN$45)</f>
        <v/>
      </c>
      <c r="C56" s="215">
        <v>0.5</v>
      </c>
      <c r="D56" s="273" t="s">
        <v>113</v>
      </c>
      <c r="E56" s="360" t="s">
        <v>100</v>
      </c>
    </row>
    <row r="57" spans="1:5" x14ac:dyDescent="0.2">
      <c r="A57" s="358" t="s">
        <v>94</v>
      </c>
      <c r="B57" s="226" t="str">
        <f>IF('Encodage réponses Es'!$BO$45="","",'Encodage réponses Es'!$BO$45)</f>
        <v/>
      </c>
      <c r="C57" s="215">
        <v>0.46</v>
      </c>
      <c r="D57" s="128" t="s">
        <v>112</v>
      </c>
      <c r="E57" s="360" t="s">
        <v>100</v>
      </c>
    </row>
    <row r="58" spans="1:5" x14ac:dyDescent="0.2">
      <c r="A58" s="358" t="s">
        <v>95</v>
      </c>
      <c r="B58" s="226" t="str">
        <f>IF('Encodage réponses Es'!$BP$45="","",'Encodage réponses Es'!$BP$45)</f>
        <v/>
      </c>
      <c r="C58" s="215">
        <v>0.41</v>
      </c>
      <c r="D58" s="128" t="s">
        <v>112</v>
      </c>
      <c r="E58" s="360" t="s">
        <v>100</v>
      </c>
    </row>
    <row r="59" spans="1:5" x14ac:dyDescent="0.2">
      <c r="A59" s="358" t="s">
        <v>96</v>
      </c>
      <c r="B59" s="226" t="str">
        <f>IF('Encodage réponses Es'!$BQ$45="","",'Encodage réponses Es'!$BQ$45)</f>
        <v/>
      </c>
      <c r="C59" s="215">
        <v>0.48</v>
      </c>
      <c r="D59" s="273" t="s">
        <v>113</v>
      </c>
      <c r="E59" s="360" t="s">
        <v>100</v>
      </c>
    </row>
    <row r="60" spans="1:5" x14ac:dyDescent="0.2">
      <c r="A60" s="358" t="s">
        <v>97</v>
      </c>
      <c r="B60" s="226" t="str">
        <f>IF('Encodage réponses Es'!$BR$45="","",'Encodage réponses Es'!$BR$45)</f>
        <v/>
      </c>
      <c r="C60" s="215">
        <v>0.68</v>
      </c>
      <c r="D60" s="273" t="s">
        <v>113</v>
      </c>
      <c r="E60" s="360" t="s">
        <v>100</v>
      </c>
    </row>
    <row r="61" spans="1:5" x14ac:dyDescent="0.2">
      <c r="A61" s="358" t="s">
        <v>98</v>
      </c>
      <c r="B61" s="226" t="str">
        <f>IF('Encodage réponses Es'!$BS$45="","",'Encodage réponses Es'!$BS$45)</f>
        <v/>
      </c>
      <c r="C61" s="215">
        <v>0.53</v>
      </c>
      <c r="D61" s="273" t="s">
        <v>113</v>
      </c>
      <c r="E61" s="360" t="s">
        <v>100</v>
      </c>
    </row>
    <row r="62" spans="1:5" x14ac:dyDescent="0.2">
      <c r="A62" s="358">
        <v>29</v>
      </c>
      <c r="B62" s="226" t="str">
        <f>IF('Encodage réponses Es'!$BT$45="","",'Encodage réponses Es'!$BT$45)</f>
        <v/>
      </c>
      <c r="C62" s="215">
        <v>0.32</v>
      </c>
      <c r="D62" s="128" t="s">
        <v>112</v>
      </c>
      <c r="E62" s="360" t="s">
        <v>100</v>
      </c>
    </row>
    <row r="63" spans="1:5" x14ac:dyDescent="0.2">
      <c r="A63" s="358">
        <v>30</v>
      </c>
      <c r="B63" s="226" t="str">
        <f>IF('Encodage réponses Es'!$BU$45="","",'Encodage réponses Es'!$BU$45)</f>
        <v/>
      </c>
      <c r="C63" s="215">
        <v>0.34</v>
      </c>
      <c r="D63" s="128" t="s">
        <v>112</v>
      </c>
      <c r="E63" s="360" t="s">
        <v>100</v>
      </c>
    </row>
  </sheetData>
  <sheetProtection algorithmName="SHA-512" hashValue="d0snNFcNLfPHnWx2MGLvIzyuSnPmYJn8CJRZN2yYTJAxWrVm7gq5XR3LmFgeQiy51/BoJCHtmZnZyE1X6FX51A==" saltValue="2mGVYptQGr72Fa+nOxv0WA==" spinCount="100000" sheet="1" objects="1" scenarios="1" selectLockedCells="1" sort="0" autoFilter="0"/>
  <autoFilter ref="A1:D40"/>
  <phoneticPr fontId="2" type="noConversion"/>
  <conditionalFormatting sqref="B2:B63">
    <cfRule type="expression" dxfId="1" priority="3" stopIfTrue="1">
      <formula>$B2&gt;$C2</formula>
    </cfRule>
    <cfRule type="expression" dxfId="0" priority="2" stopIfTrue="1">
      <formula>$B2&lt;$C2</formula>
    </cfRule>
  </conditionalFormatting>
  <conditionalFormatting sqref="B2">
    <cfRule type="expression" priority="1" stopIfTrue="1">
      <formula>$B2=$C2</formula>
    </cfRule>
  </conditionalFormatting>
  <pageMargins left="0.39370078740157483" right="0.31496062992125984" top="0.51181102362204722" bottom="0.31496062992125984" header="0.51181102362204722" footer="0.31496062992125984"/>
  <pageSetup paperSize="9" scale="80" orientation="portrait" r:id="rId1"/>
  <headerFooter alignWithMargins="0">
    <oddFooter>&amp;LEENC 2017 &amp;A&amp;C4ème transition&amp;RPage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U138"/>
  <sheetViews>
    <sheetView showGridLines="0" view="pageBreakPreview" zoomScaleNormal="130" zoomScaleSheetLayoutView="100" workbookViewId="0">
      <selection activeCell="F56" sqref="F56"/>
    </sheetView>
  </sheetViews>
  <sheetFormatPr baseColWidth="10" defaultColWidth="11.42578125" defaultRowHeight="12.75" x14ac:dyDescent="0.2"/>
  <cols>
    <col min="1" max="11" width="8.7109375" style="436" customWidth="1"/>
    <col min="12" max="16384" width="11.42578125" style="436"/>
  </cols>
  <sheetData>
    <row r="1" spans="1:11" s="435" customFormat="1" ht="20.25" customHeight="1" x14ac:dyDescent="0.2">
      <c r="A1" s="651" t="s">
        <v>142</v>
      </c>
      <c r="B1" s="651"/>
      <c r="C1" s="651"/>
      <c r="D1" s="651"/>
      <c r="E1" s="651"/>
      <c r="F1" s="651"/>
      <c r="G1" s="651"/>
      <c r="H1" s="651"/>
      <c r="I1" s="651"/>
      <c r="J1" s="651"/>
      <c r="K1" s="651"/>
    </row>
    <row r="2" spans="1:11" ht="22.5" customHeight="1" x14ac:dyDescent="0.2">
      <c r="F2" s="500" t="s">
        <v>143</v>
      </c>
      <c r="G2" s="500" t="s">
        <v>144</v>
      </c>
      <c r="H2" s="500" t="s">
        <v>204</v>
      </c>
      <c r="I2" s="656" t="s">
        <v>145</v>
      </c>
      <c r="J2" s="656"/>
      <c r="K2" s="656"/>
    </row>
    <row r="3" spans="1:11" ht="4.5" customHeight="1" thickBot="1" x14ac:dyDescent="0.25">
      <c r="E3" s="494"/>
      <c r="F3" s="501"/>
      <c r="G3" s="500"/>
      <c r="H3" s="439"/>
      <c r="I3" s="440"/>
      <c r="J3" s="438"/>
    </row>
    <row r="4" spans="1:11" ht="16.5" customHeight="1" thickTop="1" thickBot="1" x14ac:dyDescent="0.25">
      <c r="A4" s="495" t="s">
        <v>169</v>
      </c>
      <c r="B4" s="495"/>
      <c r="C4" s="495"/>
      <c r="D4" s="495"/>
      <c r="E4" s="495"/>
      <c r="F4" s="495">
        <v>0.55000000000000004</v>
      </c>
      <c r="G4" s="495">
        <v>0.56999999999999995</v>
      </c>
      <c r="H4" s="495">
        <v>0.4</v>
      </c>
      <c r="I4" s="654" t="str">
        <f>IF(Compétences!I43="","",Compétences!I43)</f>
        <v/>
      </c>
      <c r="J4" s="654"/>
      <c r="K4" s="654"/>
    </row>
    <row r="5" spans="1:11" ht="6" customHeight="1" thickTop="1" thickBot="1" x14ac:dyDescent="0.25">
      <c r="A5" s="441"/>
      <c r="B5" s="441"/>
      <c r="C5" s="502"/>
      <c r="D5" s="502"/>
      <c r="F5" s="496"/>
      <c r="G5" s="496"/>
      <c r="H5" s="496"/>
      <c r="I5" s="496"/>
      <c r="J5" s="442"/>
      <c r="K5" s="438"/>
    </row>
    <row r="6" spans="1:11" ht="20.100000000000001" customHeight="1" thickTop="1" thickBot="1" x14ac:dyDescent="0.25">
      <c r="A6" s="497" t="s">
        <v>170</v>
      </c>
      <c r="B6" s="497"/>
      <c r="C6" s="497"/>
      <c r="D6" s="497"/>
      <c r="E6" s="497"/>
      <c r="F6" s="497">
        <v>0.66</v>
      </c>
      <c r="G6" s="497">
        <v>0.67</v>
      </c>
      <c r="H6" s="497">
        <v>0.52</v>
      </c>
      <c r="I6" s="655" t="str">
        <f>IF(Compétences!L43="","",Compétences!L43)</f>
        <v/>
      </c>
      <c r="J6" s="655"/>
      <c r="K6" s="655"/>
    </row>
    <row r="7" spans="1:11" ht="20.100000000000001" customHeight="1" thickTop="1" thickBot="1" x14ac:dyDescent="0.25">
      <c r="A7" s="497" t="s">
        <v>171</v>
      </c>
      <c r="B7" s="497"/>
      <c r="C7" s="497"/>
      <c r="D7" s="497"/>
      <c r="E7" s="497"/>
      <c r="F7" s="497">
        <v>0.45</v>
      </c>
      <c r="G7" s="497">
        <v>0.46</v>
      </c>
      <c r="H7" s="497">
        <v>0.28999999999999998</v>
      </c>
      <c r="I7" s="655" t="str">
        <f>IF(Compétences!O43="","",Compétences!O43)</f>
        <v/>
      </c>
      <c r="J7" s="655"/>
      <c r="K7" s="655"/>
    </row>
    <row r="8" spans="1:11" ht="6.75" customHeight="1" thickTop="1" thickBot="1" x14ac:dyDescent="0.25">
      <c r="A8" s="443"/>
      <c r="B8" s="443"/>
      <c r="C8" s="503"/>
      <c r="D8" s="503"/>
      <c r="F8" s="498"/>
      <c r="G8" s="498"/>
      <c r="H8" s="498"/>
      <c r="I8" s="444"/>
      <c r="J8" s="444"/>
      <c r="K8" s="438"/>
    </row>
    <row r="9" spans="1:11" ht="15.75" customHeight="1" thickTop="1" thickBot="1" x14ac:dyDescent="0.25">
      <c r="A9" s="499" t="s">
        <v>172</v>
      </c>
      <c r="B9" s="499"/>
      <c r="C9" s="499"/>
      <c r="D9" s="499"/>
      <c r="E9" s="499"/>
      <c r="F9" s="499">
        <v>0.55000000000000004</v>
      </c>
      <c r="G9" s="499">
        <v>0.56000000000000005</v>
      </c>
      <c r="H9" s="499">
        <v>0.35</v>
      </c>
      <c r="I9" s="616" t="str">
        <f>IF(Compétences!R43="","",Compétences!R43)</f>
        <v/>
      </c>
      <c r="J9" s="616"/>
      <c r="K9" s="616"/>
    </row>
    <row r="10" spans="1:11" ht="15" customHeight="1" thickTop="1" thickBot="1" x14ac:dyDescent="0.25">
      <c r="A10" s="499" t="s">
        <v>173</v>
      </c>
      <c r="B10" s="499"/>
      <c r="C10" s="499"/>
      <c r="D10" s="499"/>
      <c r="E10" s="499"/>
      <c r="F10" s="499">
        <v>0.51</v>
      </c>
      <c r="G10" s="499">
        <v>0.52</v>
      </c>
      <c r="H10" s="499">
        <v>0.36</v>
      </c>
      <c r="I10" s="616" t="str">
        <f>IF(Compétences!T43="","",Compétences!T43)</f>
        <v/>
      </c>
      <c r="J10" s="616"/>
      <c r="K10" s="616"/>
    </row>
    <row r="11" spans="1:11" ht="15" customHeight="1" thickTop="1" thickBot="1" x14ac:dyDescent="0.25">
      <c r="A11" s="499" t="s">
        <v>174</v>
      </c>
      <c r="B11" s="499"/>
      <c r="C11" s="499"/>
      <c r="D11" s="499"/>
      <c r="E11" s="499"/>
      <c r="F11" s="499">
        <v>0.59</v>
      </c>
      <c r="G11" s="499">
        <v>0.6</v>
      </c>
      <c r="H11" s="499">
        <v>0.45</v>
      </c>
      <c r="I11" s="616" t="str">
        <f>IF(Compétences!V43="","",Compétences!V43)</f>
        <v/>
      </c>
      <c r="J11" s="616"/>
      <c r="K11" s="616"/>
    </row>
    <row r="12" spans="1:11" ht="12.75" customHeight="1" thickTop="1" thickBot="1" x14ac:dyDescent="0.25">
      <c r="A12" s="445"/>
      <c r="B12" s="445"/>
      <c r="C12" s="445"/>
      <c r="D12" s="521"/>
      <c r="E12" s="445"/>
      <c r="F12" s="445"/>
      <c r="G12" s="446"/>
      <c r="H12" s="446"/>
      <c r="I12" s="446"/>
      <c r="J12" s="446"/>
      <c r="K12" s="446"/>
    </row>
    <row r="13" spans="1:11" ht="21" customHeight="1" thickTop="1" x14ac:dyDescent="0.2">
      <c r="A13" s="626" t="s">
        <v>146</v>
      </c>
      <c r="B13" s="626"/>
      <c r="C13" s="626"/>
      <c r="D13" s="626"/>
      <c r="E13" s="626"/>
      <c r="F13" s="626"/>
      <c r="G13" s="626"/>
      <c r="H13" s="626"/>
      <c r="I13" s="626"/>
      <c r="J13" s="626"/>
      <c r="K13" s="626"/>
    </row>
    <row r="14" spans="1:11" ht="21" customHeight="1" x14ac:dyDescent="0.2">
      <c r="A14" s="447"/>
      <c r="B14" s="447"/>
      <c r="C14" s="447"/>
      <c r="D14" s="447"/>
      <c r="E14" s="447"/>
      <c r="F14" s="447"/>
      <c r="G14" s="448"/>
      <c r="H14" s="448"/>
      <c r="I14" s="448"/>
      <c r="J14" s="448"/>
      <c r="K14" s="448"/>
    </row>
    <row r="15" spans="1:11" ht="12" customHeight="1" x14ac:dyDescent="0.2">
      <c r="A15" s="447"/>
      <c r="B15" s="447"/>
      <c r="C15" s="447"/>
      <c r="D15" s="447"/>
      <c r="E15" s="447"/>
      <c r="F15" s="447"/>
      <c r="G15" s="448"/>
      <c r="H15" s="448"/>
      <c r="I15" s="448"/>
      <c r="J15" s="448"/>
      <c r="K15" s="448"/>
    </row>
    <row r="16" spans="1:11" ht="12" customHeight="1" x14ac:dyDescent="0.2">
      <c r="A16" s="447" t="s">
        <v>147</v>
      </c>
      <c r="B16" s="447"/>
      <c r="C16" s="447"/>
      <c r="D16" s="447"/>
      <c r="E16" s="447"/>
      <c r="F16" s="447" t="s">
        <v>148</v>
      </c>
      <c r="G16" s="448"/>
      <c r="H16" s="448"/>
      <c r="I16" s="448"/>
      <c r="J16" s="448"/>
      <c r="K16" s="448"/>
    </row>
    <row r="17" spans="1:21" ht="12" customHeight="1" x14ac:dyDescent="0.2">
      <c r="A17" s="447" t="s">
        <v>33</v>
      </c>
      <c r="B17" s="447"/>
      <c r="C17" s="447"/>
      <c r="D17" s="449">
        <v>0</v>
      </c>
      <c r="E17" s="447"/>
      <c r="F17" s="447" t="s">
        <v>33</v>
      </c>
      <c r="G17" s="450">
        <v>0</v>
      </c>
      <c r="H17" s="448"/>
      <c r="I17" s="448"/>
      <c r="J17" s="448"/>
      <c r="K17" s="448"/>
    </row>
    <row r="18" spans="1:21" ht="12" customHeight="1" x14ac:dyDescent="0.2">
      <c r="A18" s="447" t="s">
        <v>34</v>
      </c>
      <c r="B18" s="447"/>
      <c r="C18" s="447"/>
      <c r="D18" s="449">
        <v>0</v>
      </c>
      <c r="E18" s="447"/>
      <c r="F18" s="447" t="s">
        <v>34</v>
      </c>
      <c r="G18" s="450">
        <v>0</v>
      </c>
      <c r="H18" s="448"/>
      <c r="I18" s="448"/>
      <c r="J18" s="448"/>
      <c r="K18" s="448"/>
    </row>
    <row r="19" spans="1:21" ht="12" customHeight="1" x14ac:dyDescent="0.2">
      <c r="A19" s="447" t="s">
        <v>35</v>
      </c>
      <c r="B19" s="447"/>
      <c r="C19" s="447"/>
      <c r="D19" s="449">
        <v>0.01</v>
      </c>
      <c r="E19" s="447"/>
      <c r="F19" s="447" t="s">
        <v>35</v>
      </c>
      <c r="G19" s="450">
        <v>0.19</v>
      </c>
      <c r="H19" s="448"/>
      <c r="I19" s="448"/>
      <c r="J19" s="448"/>
      <c r="K19" s="448"/>
    </row>
    <row r="20" spans="1:21" ht="12" customHeight="1" x14ac:dyDescent="0.2">
      <c r="A20" s="447" t="s">
        <v>36</v>
      </c>
      <c r="B20" s="447"/>
      <c r="C20" s="447"/>
      <c r="D20" s="449">
        <v>0.08</v>
      </c>
      <c r="E20" s="447"/>
      <c r="F20" s="447" t="s">
        <v>36</v>
      </c>
      <c r="G20" s="450">
        <v>0.28999999999999998</v>
      </c>
      <c r="H20" s="448"/>
      <c r="I20" s="448"/>
      <c r="J20" s="448"/>
      <c r="K20" s="448"/>
    </row>
    <row r="21" spans="1:21" ht="12" customHeight="1" x14ac:dyDescent="0.2">
      <c r="A21" s="447" t="s">
        <v>37</v>
      </c>
      <c r="B21" s="447"/>
      <c r="C21" s="447"/>
      <c r="D21" s="449">
        <v>0.27</v>
      </c>
      <c r="E21" s="447"/>
      <c r="F21" s="447" t="s">
        <v>37</v>
      </c>
      <c r="G21" s="450">
        <v>0.28000000000000003</v>
      </c>
      <c r="H21" s="448"/>
      <c r="I21" s="448"/>
      <c r="J21" s="448"/>
      <c r="K21" s="448"/>
    </row>
    <row r="22" spans="1:21" ht="12" customHeight="1" x14ac:dyDescent="0.2">
      <c r="A22" s="447" t="s">
        <v>38</v>
      </c>
      <c r="B22" s="447"/>
      <c r="C22" s="447"/>
      <c r="D22" s="449">
        <v>0.22</v>
      </c>
      <c r="E22" s="447"/>
      <c r="F22" s="447" t="s">
        <v>38</v>
      </c>
      <c r="G22" s="450">
        <v>0.1</v>
      </c>
      <c r="H22" s="448"/>
      <c r="I22" s="448"/>
      <c r="J22" s="448"/>
      <c r="K22" s="448"/>
    </row>
    <row r="23" spans="1:21" ht="12" customHeight="1" x14ac:dyDescent="0.2">
      <c r="A23" s="447" t="s">
        <v>39</v>
      </c>
      <c r="B23" s="447"/>
      <c r="C23" s="447"/>
      <c r="D23" s="449">
        <v>0.28000000000000003</v>
      </c>
      <c r="E23" s="447"/>
      <c r="F23" s="447" t="s">
        <v>39</v>
      </c>
      <c r="G23" s="450">
        <v>0.05</v>
      </c>
      <c r="H23" s="448"/>
      <c r="I23" s="448"/>
      <c r="J23" s="448"/>
      <c r="K23" s="448"/>
    </row>
    <row r="24" spans="1:21" ht="12" customHeight="1" x14ac:dyDescent="0.2">
      <c r="A24" s="447" t="s">
        <v>40</v>
      </c>
      <c r="B24" s="447"/>
      <c r="C24" s="447"/>
      <c r="D24" s="449">
        <v>0.12</v>
      </c>
      <c r="E24" s="447"/>
      <c r="F24" s="447" t="s">
        <v>40</v>
      </c>
      <c r="G24" s="450">
        <v>0</v>
      </c>
      <c r="H24" s="448"/>
      <c r="I24" s="448"/>
      <c r="J24" s="448"/>
      <c r="K24" s="448"/>
    </row>
    <row r="25" spans="1:21" ht="12" customHeight="1" x14ac:dyDescent="0.2">
      <c r="A25" s="447" t="s">
        <v>41</v>
      </c>
      <c r="B25" s="447"/>
      <c r="C25" s="447"/>
      <c r="D25" s="449">
        <v>0.02</v>
      </c>
      <c r="E25" s="447"/>
      <c r="F25" s="447" t="s">
        <v>41</v>
      </c>
      <c r="G25" s="450">
        <v>0</v>
      </c>
      <c r="H25" s="448"/>
      <c r="I25" s="448"/>
      <c r="J25" s="448"/>
      <c r="K25" s="448"/>
    </row>
    <row r="26" spans="1:21" ht="12" customHeight="1" x14ac:dyDescent="0.2">
      <c r="A26" s="447" t="s">
        <v>42</v>
      </c>
      <c r="B26" s="447"/>
      <c r="C26" s="447"/>
      <c r="D26" s="449">
        <v>0</v>
      </c>
      <c r="E26" s="447"/>
      <c r="F26" s="447" t="s">
        <v>42</v>
      </c>
      <c r="G26" s="450">
        <v>0</v>
      </c>
      <c r="H26" s="448"/>
      <c r="I26" s="448"/>
      <c r="J26" s="448"/>
      <c r="K26" s="448"/>
    </row>
    <row r="27" spans="1:21" ht="12" customHeight="1" x14ac:dyDescent="0.2">
      <c r="A27" s="447"/>
      <c r="B27" s="447"/>
      <c r="C27" s="447"/>
      <c r="D27" s="449"/>
      <c r="E27" s="447"/>
      <c r="F27" s="447"/>
      <c r="G27" s="450"/>
      <c r="H27" s="448"/>
      <c r="I27" s="448"/>
      <c r="J27" s="448"/>
      <c r="K27" s="448"/>
    </row>
    <row r="28" spans="1:21" ht="12" customHeight="1" x14ac:dyDescent="0.2">
      <c r="A28" s="447"/>
      <c r="B28" s="447"/>
      <c r="C28" s="447"/>
      <c r="D28" s="449"/>
      <c r="E28" s="447"/>
      <c r="F28" s="447"/>
      <c r="G28" s="450"/>
      <c r="H28" s="448"/>
      <c r="I28" s="448"/>
      <c r="J28" s="448"/>
      <c r="K28" s="448"/>
    </row>
    <row r="29" spans="1:21" ht="33" customHeight="1" x14ac:dyDescent="0.2">
      <c r="A29" s="447"/>
      <c r="B29" s="447"/>
      <c r="C29" s="447"/>
      <c r="D29" s="449"/>
      <c r="E29" s="447"/>
      <c r="F29" s="447"/>
      <c r="G29" s="450"/>
      <c r="H29" s="448"/>
      <c r="I29" s="448"/>
      <c r="J29" s="448"/>
      <c r="K29" s="448"/>
    </row>
    <row r="30" spans="1:21" ht="30.75" customHeight="1" x14ac:dyDescent="0.2">
      <c r="A30" s="473"/>
      <c r="B30" s="491" t="str">
        <f>IF($I4="","",IF(AND($I4&gt;=0,$I4&lt;0.1)," ↑",""))</f>
        <v/>
      </c>
      <c r="C30" s="491" t="str">
        <f>IF($I4="","",IF(AND($I4&gt;=0.1,$I4&lt;0.2)," ↑",""))</f>
        <v/>
      </c>
      <c r="D30" s="491" t="str">
        <f>IF($I4="","",IF(AND($I4&gt;=0.2,$I4&lt;0.3),"↑",""))</f>
        <v/>
      </c>
      <c r="E30" s="491" t="str">
        <f>IF($I4="","",IF(AND($I4&gt;=0.3,$I4&lt;0.4),"↑",""))</f>
        <v/>
      </c>
      <c r="F30" s="491" t="str">
        <f>IF($I4="","",IF(AND($I4&gt;=0.4,$I4&lt;0.5),"↑",""))</f>
        <v/>
      </c>
      <c r="G30" s="491" t="str">
        <f>IF($I4="","",IF(AND($I4&gt;=0.5,$I4&lt;0.6),"↑",""))</f>
        <v/>
      </c>
      <c r="H30" s="491" t="str">
        <f>IF($I4="","",IF(AND($I4&gt;=0.6,$I4&lt;0.7),"↑",""))</f>
        <v/>
      </c>
      <c r="I30" s="491" t="str">
        <f>IF($I4="","",IF(AND($I4&gt;=0.7,$I4&lt;0.8),"↑",""))</f>
        <v/>
      </c>
      <c r="J30" s="493" t="str">
        <f>IF($I4="","",IF(AND($I4&gt;=0.8,$I4&lt;0.9),"↑",""))</f>
        <v/>
      </c>
      <c r="K30" s="493" t="str">
        <f>IF($I4="","",IF(AND($I4&gt;=0.9,$I4&lt;=1),"↑",""))</f>
        <v/>
      </c>
      <c r="L30" s="452"/>
      <c r="M30" s="452"/>
      <c r="N30" s="452"/>
      <c r="O30"/>
      <c r="P30"/>
      <c r="Q30"/>
      <c r="R30"/>
      <c r="S30"/>
      <c r="T30"/>
      <c r="U30"/>
    </row>
    <row r="31" spans="1:21" ht="30.75" customHeight="1" x14ac:dyDescent="0.2">
      <c r="A31" s="627" t="s">
        <v>205</v>
      </c>
      <c r="B31" s="627"/>
      <c r="C31" s="627"/>
      <c r="D31" s="627"/>
      <c r="E31" s="627"/>
      <c r="F31" s="627"/>
      <c r="G31" s="627"/>
      <c r="H31" s="627"/>
      <c r="I31" s="627"/>
      <c r="J31" s="627"/>
      <c r="K31" s="627"/>
    </row>
    <row r="32" spans="1:21" ht="5.25" customHeight="1" x14ac:dyDescent="0.2">
      <c r="A32" s="492"/>
      <c r="B32" s="492"/>
      <c r="C32" s="492"/>
      <c r="D32" s="492"/>
      <c r="E32" s="492"/>
      <c r="F32" s="492"/>
      <c r="G32" s="492"/>
      <c r="H32" s="492"/>
      <c r="I32" s="492"/>
      <c r="J32" s="492"/>
      <c r="K32" s="492"/>
    </row>
    <row r="33" spans="1:11" ht="22.5" customHeight="1" x14ac:dyDescent="0.2">
      <c r="A33" s="626" t="s">
        <v>149</v>
      </c>
      <c r="B33" s="626"/>
      <c r="C33" s="626"/>
      <c r="D33" s="626"/>
      <c r="E33" s="626"/>
      <c r="F33" s="626"/>
      <c r="G33" s="626"/>
      <c r="H33" s="626"/>
      <c r="I33" s="626"/>
      <c r="J33" s="626"/>
      <c r="K33" s="626"/>
    </row>
    <row r="34" spans="1:11" ht="12" customHeight="1" x14ac:dyDescent="0.2">
      <c r="A34" s="447"/>
      <c r="B34" s="447"/>
      <c r="C34" s="447"/>
      <c r="D34" s="453"/>
      <c r="E34" s="454"/>
      <c r="F34" s="454"/>
      <c r="G34" s="455"/>
      <c r="H34" s="456"/>
      <c r="I34" s="456"/>
      <c r="J34" s="456"/>
      <c r="K34" s="456"/>
    </row>
    <row r="35" spans="1:11" ht="12" customHeight="1" x14ac:dyDescent="0.2">
      <c r="A35" s="447"/>
      <c r="B35" s="447"/>
      <c r="C35" s="447"/>
      <c r="D35" s="449"/>
      <c r="E35" s="447"/>
      <c r="F35" s="447"/>
      <c r="G35" s="450"/>
      <c r="H35" s="448"/>
      <c r="I35" s="448"/>
      <c r="J35" s="448"/>
      <c r="K35" s="448"/>
    </row>
    <row r="36" spans="1:11" ht="12" customHeight="1" x14ac:dyDescent="0.2">
      <c r="A36" s="447" t="s">
        <v>206</v>
      </c>
      <c r="B36" s="447"/>
      <c r="C36" s="449">
        <v>0</v>
      </c>
      <c r="D36" s="449"/>
      <c r="E36" s="447"/>
      <c r="F36" s="447"/>
      <c r="G36" s="450"/>
      <c r="H36" s="448"/>
      <c r="I36" s="448"/>
      <c r="J36" s="448"/>
      <c r="K36" s="448"/>
    </row>
    <row r="37" spans="1:11" ht="12" customHeight="1" x14ac:dyDescent="0.2">
      <c r="A37" s="447" t="s">
        <v>207</v>
      </c>
      <c r="B37" s="447"/>
      <c r="C37" s="449">
        <v>0</v>
      </c>
      <c r="D37" s="449"/>
      <c r="E37" s="447"/>
      <c r="F37" s="447"/>
      <c r="G37" s="450"/>
      <c r="H37" s="448"/>
      <c r="I37" s="448"/>
      <c r="J37" s="448"/>
      <c r="K37" s="448"/>
    </row>
    <row r="38" spans="1:11" ht="12" customHeight="1" x14ac:dyDescent="0.2">
      <c r="A38" s="447" t="s">
        <v>208</v>
      </c>
      <c r="B38" s="447"/>
      <c r="C38" s="449">
        <v>0.19</v>
      </c>
      <c r="D38" s="449"/>
      <c r="E38" s="447"/>
      <c r="F38" s="447"/>
      <c r="G38" s="450"/>
      <c r="H38" s="448"/>
      <c r="I38" s="448"/>
      <c r="J38" s="448"/>
      <c r="K38" s="448"/>
    </row>
    <row r="39" spans="1:11" ht="12" customHeight="1" x14ac:dyDescent="0.2">
      <c r="A39" s="447" t="s">
        <v>209</v>
      </c>
      <c r="B39" s="447"/>
      <c r="C39" s="449">
        <v>0.28999999999999998</v>
      </c>
      <c r="D39" s="449"/>
      <c r="E39" s="447"/>
      <c r="F39" s="447"/>
      <c r="G39" s="450"/>
      <c r="H39" s="448"/>
      <c r="I39" s="448"/>
      <c r="J39" s="448"/>
      <c r="K39" s="448"/>
    </row>
    <row r="40" spans="1:11" ht="12" customHeight="1" x14ac:dyDescent="0.2">
      <c r="A40" s="447" t="s">
        <v>210</v>
      </c>
      <c r="B40" s="447"/>
      <c r="C40" s="449">
        <v>0.38</v>
      </c>
      <c r="D40" s="449"/>
      <c r="E40" s="447"/>
      <c r="F40" s="447"/>
      <c r="G40" s="450"/>
      <c r="H40" s="448"/>
      <c r="I40" s="448"/>
      <c r="J40" s="448"/>
      <c r="K40" s="448"/>
    </row>
    <row r="41" spans="1:11" ht="12" customHeight="1" x14ac:dyDescent="0.2">
      <c r="A41" s="447" t="s">
        <v>211</v>
      </c>
      <c r="B41" s="447"/>
      <c r="C41" s="449">
        <v>0.09</v>
      </c>
      <c r="D41" s="449"/>
      <c r="E41" s="447"/>
      <c r="F41" s="447"/>
      <c r="G41" s="450"/>
      <c r="H41" s="448"/>
      <c r="I41" s="448"/>
      <c r="J41" s="448"/>
      <c r="K41" s="448"/>
    </row>
    <row r="42" spans="1:11" ht="12" customHeight="1" x14ac:dyDescent="0.2">
      <c r="A42" s="447" t="s">
        <v>212</v>
      </c>
      <c r="B42" s="447"/>
      <c r="C42" s="449">
        <v>0.05</v>
      </c>
      <c r="D42" s="449"/>
      <c r="E42" s="447"/>
      <c r="F42" s="447"/>
      <c r="G42" s="450"/>
      <c r="H42" s="448"/>
      <c r="I42" s="448"/>
      <c r="J42" s="448"/>
      <c r="K42" s="448"/>
    </row>
    <row r="43" spans="1:11" ht="12" customHeight="1" x14ac:dyDescent="0.2">
      <c r="A43" s="447" t="s">
        <v>213</v>
      </c>
      <c r="B43" s="447"/>
      <c r="C43" s="449">
        <v>0</v>
      </c>
      <c r="D43" s="449"/>
      <c r="E43" s="447"/>
      <c r="F43" s="447"/>
      <c r="G43" s="450"/>
      <c r="H43" s="448"/>
      <c r="I43" s="448"/>
      <c r="J43" s="448"/>
      <c r="K43" s="448"/>
    </row>
    <row r="44" spans="1:11" ht="12" customHeight="1" x14ac:dyDescent="0.2">
      <c r="A44" s="447" t="s">
        <v>214</v>
      </c>
      <c r="B44" s="447"/>
      <c r="C44" s="449">
        <v>0</v>
      </c>
      <c r="D44" s="447"/>
      <c r="E44" s="447"/>
      <c r="F44" s="447"/>
      <c r="G44" s="448"/>
      <c r="H44" s="448"/>
      <c r="I44" s="448"/>
      <c r="J44" s="448"/>
      <c r="K44" s="448"/>
    </row>
    <row r="45" spans="1:11" ht="12" customHeight="1" x14ac:dyDescent="0.2">
      <c r="A45" s="447" t="s">
        <v>215</v>
      </c>
      <c r="B45" s="447"/>
      <c r="C45" s="449">
        <v>0</v>
      </c>
      <c r="D45" s="447"/>
      <c r="E45" s="447"/>
      <c r="F45" s="447"/>
      <c r="G45" s="448"/>
      <c r="H45" s="448"/>
      <c r="I45" s="448"/>
      <c r="J45" s="448"/>
      <c r="K45" s="448"/>
    </row>
    <row r="46" spans="1:11" ht="12" customHeight="1" x14ac:dyDescent="0.2">
      <c r="A46" s="447"/>
      <c r="B46" s="447"/>
      <c r="C46" s="447"/>
      <c r="D46" s="447"/>
      <c r="E46" s="447"/>
      <c r="F46" s="447"/>
      <c r="G46" s="448"/>
      <c r="H46" s="448"/>
      <c r="I46" s="448"/>
      <c r="J46" s="448"/>
      <c r="K46" s="448"/>
    </row>
    <row r="47" spans="1:11" ht="12" customHeight="1" x14ac:dyDescent="0.2">
      <c r="A47" s="447"/>
      <c r="B47" s="447"/>
      <c r="C47" s="447"/>
      <c r="D47" s="447"/>
      <c r="E47" s="447"/>
      <c r="F47" s="447"/>
      <c r="G47" s="448"/>
      <c r="H47" s="448"/>
      <c r="I47" s="448"/>
      <c r="J47" s="448"/>
      <c r="K47" s="448"/>
    </row>
    <row r="48" spans="1:11" ht="12" customHeight="1" x14ac:dyDescent="0.2">
      <c r="A48" s="447"/>
      <c r="B48" s="447"/>
      <c r="C48" s="447"/>
      <c r="D48" s="447"/>
      <c r="E48" s="447"/>
      <c r="F48" s="447"/>
      <c r="G48" s="448"/>
      <c r="H48" s="448"/>
      <c r="I48" s="448"/>
      <c r="J48" s="448"/>
      <c r="K48" s="448"/>
    </row>
    <row r="49" spans="1:21" ht="45" customHeight="1" x14ac:dyDescent="0.2">
      <c r="A49" s="447"/>
      <c r="B49" s="447"/>
      <c r="C49" s="447"/>
      <c r="D49" s="447"/>
      <c r="E49" s="447"/>
      <c r="F49" s="447"/>
      <c r="G49" s="448"/>
      <c r="H49" s="448"/>
      <c r="I49" s="448"/>
      <c r="J49" s="448"/>
      <c r="K49" s="448"/>
    </row>
    <row r="50" spans="1:21" ht="33.75" customHeight="1" x14ac:dyDescent="0.2">
      <c r="A50" s="451"/>
      <c r="B50" s="491" t="str">
        <f>IF($I4="","",IF(AND($I4&gt;=0,$I4&lt;0.1)," ↑",""))</f>
        <v/>
      </c>
      <c r="C50" s="491" t="str">
        <f>IF($I4="","",IF(AND($I4&gt;=0.1,$I4&lt;0.2)," ↑",""))</f>
        <v/>
      </c>
      <c r="D50" s="491" t="str">
        <f>IF($I4="","",IF(AND($I4&gt;=0.2,$I4&lt;0.3),"↑",""))</f>
        <v/>
      </c>
      <c r="E50" s="491" t="str">
        <f>IF($I4="","",IF(AND($I4&gt;=0.3,$I4&lt;0.4),"↑",""))</f>
        <v/>
      </c>
      <c r="F50" s="491" t="str">
        <f>IF($I4="","",IF(AND($I4&gt;=0.4,$I4&lt;0.5),"↑",""))</f>
        <v/>
      </c>
      <c r="G50" s="491" t="str">
        <f>IF($I4="","",IF(AND($I4&gt;=0.5,$I4&lt;0.6),"↑",""))</f>
        <v/>
      </c>
      <c r="H50" s="491" t="str">
        <f>IF($I4="","",IF(AND($I4&gt;=0.6,$I4&lt;0.7),"↑",""))</f>
        <v/>
      </c>
      <c r="I50" s="491" t="str">
        <f>IF($I4="","",IF(AND($I4&gt;=0.7,$I4&lt;0.8),"↑",""))</f>
        <v/>
      </c>
      <c r="J50" s="491" t="str">
        <f>IF($I4="","",IF(AND($I4&gt;=0.8,$I4&lt;0.9),"↑",""))</f>
        <v/>
      </c>
      <c r="K50" s="491" t="str">
        <f>IF($I4="","",IF(AND($I4&gt;=0.9,$I4&lt;=1),"↑",""))</f>
        <v/>
      </c>
      <c r="L50" s="452"/>
      <c r="M50" s="452"/>
      <c r="N50" s="452"/>
      <c r="O50"/>
      <c r="P50"/>
      <c r="Q50"/>
      <c r="R50"/>
      <c r="S50"/>
      <c r="T50"/>
      <c r="U50"/>
    </row>
    <row r="51" spans="1:21" ht="23.25" customHeight="1" x14ac:dyDescent="0.2">
      <c r="A51" s="627" t="s">
        <v>205</v>
      </c>
      <c r="B51" s="627"/>
      <c r="C51" s="627"/>
      <c r="D51" s="627"/>
      <c r="E51" s="627"/>
      <c r="F51" s="627"/>
      <c r="G51" s="627"/>
      <c r="H51" s="627"/>
      <c r="I51" s="627"/>
      <c r="J51" s="627"/>
      <c r="K51" s="627"/>
    </row>
    <row r="52" spans="1:21" ht="17.25" customHeight="1" x14ac:dyDescent="0.2">
      <c r="A52" s="492"/>
      <c r="B52" s="492"/>
      <c r="C52" s="492"/>
      <c r="D52" s="492"/>
      <c r="E52" s="492"/>
      <c r="F52" s="492"/>
      <c r="G52" s="492"/>
      <c r="H52" s="492"/>
      <c r="I52" s="492"/>
      <c r="J52" s="492"/>
      <c r="K52" s="492"/>
    </row>
    <row r="53" spans="1:21" s="435" customFormat="1" ht="17.100000000000001" customHeight="1" x14ac:dyDescent="0.2">
      <c r="A53" s="652" t="s">
        <v>176</v>
      </c>
      <c r="B53" s="652"/>
      <c r="C53" s="652"/>
      <c r="D53" s="652"/>
      <c r="E53" s="652"/>
      <c r="F53" s="652"/>
      <c r="G53" s="652"/>
      <c r="H53" s="652"/>
      <c r="I53" s="652"/>
      <c r="J53" s="652"/>
      <c r="K53" s="652"/>
    </row>
    <row r="54" spans="1:21" s="435" customFormat="1" ht="17.100000000000001" customHeight="1" x14ac:dyDescent="0.2">
      <c r="A54" s="653" t="s">
        <v>175</v>
      </c>
      <c r="B54" s="653"/>
      <c r="C54" s="653"/>
      <c r="D54" s="653"/>
      <c r="E54" s="653"/>
      <c r="F54" s="653"/>
      <c r="G54" s="653"/>
      <c r="H54" s="653"/>
      <c r="I54" s="653"/>
      <c r="J54" s="653"/>
      <c r="K54" s="653"/>
    </row>
    <row r="55" spans="1:21" s="437" customFormat="1" ht="34.5" customHeight="1" x14ac:dyDescent="0.2">
      <c r="A55" s="471" t="s">
        <v>150</v>
      </c>
      <c r="B55" s="489" t="s">
        <v>151</v>
      </c>
      <c r="C55" s="489"/>
      <c r="D55" s="490" t="s">
        <v>216</v>
      </c>
      <c r="E55" s="490" t="s">
        <v>217</v>
      </c>
      <c r="F55" s="490" t="s">
        <v>148</v>
      </c>
      <c r="G55" s="613" t="s">
        <v>153</v>
      </c>
      <c r="H55" s="613"/>
      <c r="I55" s="614" t="s">
        <v>154</v>
      </c>
      <c r="J55" s="614"/>
      <c r="K55" s="614"/>
    </row>
    <row r="56" spans="1:21" ht="33.950000000000003" customHeight="1" x14ac:dyDescent="0.2">
      <c r="A56" s="619" t="s">
        <v>155</v>
      </c>
      <c r="B56" s="470" t="s">
        <v>57</v>
      </c>
      <c r="C56" s="470" t="s">
        <v>156</v>
      </c>
      <c r="D56" s="504">
        <v>0.95</v>
      </c>
      <c r="E56" s="504">
        <v>0.95</v>
      </c>
      <c r="F56" s="504">
        <v>0.9</v>
      </c>
      <c r="G56" s="623" t="str">
        <f>IF('Encodage réponses Es'!$L$45="","",'Encodage réponses Es'!$L$45)</f>
        <v/>
      </c>
      <c r="H56" s="623" t="str">
        <f>IF('Encodage réponses Es'!$L$45="","",'Encodage réponses Es'!$L$45)</f>
        <v/>
      </c>
      <c r="I56" s="621"/>
      <c r="J56" s="621"/>
      <c r="K56" s="621"/>
    </row>
    <row r="57" spans="1:21" s="435" customFormat="1" ht="33.950000000000003" customHeight="1" x14ac:dyDescent="0.2">
      <c r="A57" s="619"/>
      <c r="B57" s="469" t="s">
        <v>58</v>
      </c>
      <c r="C57" s="469" t="s">
        <v>156</v>
      </c>
      <c r="D57" s="505">
        <v>0.79</v>
      </c>
      <c r="E57" s="505">
        <v>0.8</v>
      </c>
      <c r="F57" s="505">
        <v>0.67</v>
      </c>
      <c r="G57" s="624" t="str">
        <f>IF('Encodage réponses Es'!$M$45="","",'Encodage réponses Es'!$M$45)</f>
        <v/>
      </c>
      <c r="H57" s="624" t="str">
        <f>IF('Encodage réponses Es'!$M$45="","",'Encodage réponses Es'!$M$45)</f>
        <v/>
      </c>
      <c r="I57" s="632"/>
      <c r="J57" s="632"/>
      <c r="K57" s="632"/>
    </row>
    <row r="58" spans="1:21" ht="33.950000000000003" customHeight="1" x14ac:dyDescent="0.2">
      <c r="A58" s="619"/>
      <c r="B58" s="470" t="s">
        <v>59</v>
      </c>
      <c r="C58" s="470" t="s">
        <v>156</v>
      </c>
      <c r="D58" s="504">
        <v>0.79</v>
      </c>
      <c r="E58" s="504">
        <v>0.79</v>
      </c>
      <c r="F58" s="504">
        <v>0.68</v>
      </c>
      <c r="G58" s="623" t="str">
        <f>IF('Encodage réponses Es'!$N$45="","",'Encodage réponses Es'!$N$45)</f>
        <v/>
      </c>
      <c r="H58" s="623" t="str">
        <f>IF('Encodage réponses Es'!$N$45="","",'Encodage réponses Es'!$N$45)</f>
        <v/>
      </c>
      <c r="I58" s="622"/>
      <c r="J58" s="622"/>
      <c r="K58" s="622"/>
    </row>
    <row r="59" spans="1:21" s="435" customFormat="1" ht="33.950000000000003" customHeight="1" x14ac:dyDescent="0.2">
      <c r="A59" s="620"/>
      <c r="B59" s="469" t="s">
        <v>60</v>
      </c>
      <c r="C59" s="469" t="s">
        <v>156</v>
      </c>
      <c r="D59" s="505">
        <v>0.77</v>
      </c>
      <c r="E59" s="505">
        <v>0.78</v>
      </c>
      <c r="F59" s="505">
        <v>0.62</v>
      </c>
      <c r="G59" s="624" t="str">
        <f>IF('Encodage réponses Es'!$O$45="","",'Encodage réponses Es'!$O$45)</f>
        <v/>
      </c>
      <c r="H59" s="624" t="str">
        <f>IF('Encodage réponses Es'!$O$45="","",'Encodage réponses Es'!$O$45)</f>
        <v/>
      </c>
      <c r="I59" s="622"/>
      <c r="J59" s="622"/>
      <c r="K59" s="622"/>
    </row>
    <row r="60" spans="1:21" s="435" customFormat="1" ht="33.950000000000003" customHeight="1" x14ac:dyDescent="0.2">
      <c r="A60" s="472" t="s">
        <v>158</v>
      </c>
      <c r="B60" s="470">
        <v>2</v>
      </c>
      <c r="C60" s="470" t="s">
        <v>156</v>
      </c>
      <c r="D60" s="504">
        <v>0.18</v>
      </c>
      <c r="E60" s="504">
        <v>0.19</v>
      </c>
      <c r="F60" s="504">
        <v>0.1</v>
      </c>
      <c r="G60" s="623" t="str">
        <f>IF('Encodage réponses Es'!$P$45="","",'Encodage réponses Es'!$P$45)</f>
        <v/>
      </c>
      <c r="H60" s="623" t="str">
        <f>IF('Encodage réponses Es'!$P$45="","",'Encodage réponses Es'!$P$45)</f>
        <v/>
      </c>
      <c r="I60" s="622"/>
      <c r="J60" s="622"/>
      <c r="K60" s="622"/>
    </row>
    <row r="61" spans="1:21" s="435" customFormat="1" ht="33.950000000000003" customHeight="1" x14ac:dyDescent="0.2">
      <c r="A61" s="466" t="s">
        <v>160</v>
      </c>
      <c r="B61" s="469">
        <v>7</v>
      </c>
      <c r="C61" s="469" t="s">
        <v>156</v>
      </c>
      <c r="D61" s="505">
        <v>0.73</v>
      </c>
      <c r="E61" s="505">
        <v>0.74</v>
      </c>
      <c r="F61" s="505">
        <v>0.6</v>
      </c>
      <c r="G61" s="624" t="str">
        <f>IF('Encodage réponses Es'!$AA$45="","",'Encodage réponses Es'!$AA$45)</f>
        <v/>
      </c>
      <c r="H61" s="624" t="str">
        <f>IF('Encodage réponses Es'!$AA$45="","",'Encodage réponses Es'!$AA$45)</f>
        <v/>
      </c>
      <c r="I61" s="622"/>
      <c r="J61" s="622"/>
      <c r="K61" s="622"/>
    </row>
    <row r="62" spans="1:21" ht="9.75" customHeight="1" x14ac:dyDescent="0.2">
      <c r="A62" s="459"/>
      <c r="B62" s="459"/>
      <c r="C62" s="460"/>
      <c r="D62" s="460"/>
      <c r="E62" s="461"/>
      <c r="F62" s="461"/>
      <c r="G62" s="462"/>
      <c r="H62" s="462"/>
      <c r="I62" s="459"/>
      <c r="J62" s="459"/>
      <c r="K62" s="463"/>
    </row>
    <row r="63" spans="1:21" ht="20.100000000000001" customHeight="1" x14ac:dyDescent="0.2">
      <c r="A63" s="653" t="s">
        <v>177</v>
      </c>
      <c r="B63" s="653"/>
      <c r="C63" s="653"/>
      <c r="D63" s="653"/>
      <c r="E63" s="653"/>
      <c r="F63" s="653"/>
      <c r="G63" s="653"/>
      <c r="H63" s="653"/>
      <c r="I63" s="653"/>
      <c r="J63" s="653"/>
      <c r="K63" s="653"/>
    </row>
    <row r="64" spans="1:21" s="437" customFormat="1" ht="34.5" customHeight="1" x14ac:dyDescent="0.2">
      <c r="A64" s="471" t="s">
        <v>150</v>
      </c>
      <c r="B64" s="489" t="s">
        <v>151</v>
      </c>
      <c r="C64" s="489"/>
      <c r="D64" s="490" t="s">
        <v>216</v>
      </c>
      <c r="E64" s="490" t="s">
        <v>217</v>
      </c>
      <c r="F64" s="490" t="s">
        <v>148</v>
      </c>
      <c r="G64" s="613" t="s">
        <v>153</v>
      </c>
      <c r="H64" s="613"/>
      <c r="I64" s="614" t="s">
        <v>154</v>
      </c>
      <c r="J64" s="614"/>
      <c r="K64" s="614"/>
    </row>
    <row r="65" spans="1:11" ht="33.950000000000003" customHeight="1" x14ac:dyDescent="0.2">
      <c r="A65" s="619" t="s">
        <v>167</v>
      </c>
      <c r="B65" s="475" t="s">
        <v>77</v>
      </c>
      <c r="C65" s="475" t="s">
        <v>156</v>
      </c>
      <c r="D65" s="506">
        <v>0.48</v>
      </c>
      <c r="E65" s="506">
        <v>0.49</v>
      </c>
      <c r="F65" s="506">
        <v>0.35</v>
      </c>
      <c r="G65" s="618" t="str">
        <f>IF('Encodage réponses Es'!$AU$45="","",'Encodage réponses Es'!$AU$45)</f>
        <v/>
      </c>
      <c r="H65" s="618" t="str">
        <f>IF('Encodage réponses Es'!$AU$45="","",'Encodage réponses Es'!$AU$45)</f>
        <v/>
      </c>
      <c r="I65" s="617"/>
      <c r="J65" s="617"/>
      <c r="K65" s="617"/>
    </row>
    <row r="66" spans="1:11" s="435" customFormat="1" ht="33.950000000000003" customHeight="1" x14ac:dyDescent="0.2">
      <c r="A66" s="619"/>
      <c r="B66" s="476" t="s">
        <v>78</v>
      </c>
      <c r="C66" s="476" t="s">
        <v>156</v>
      </c>
      <c r="D66" s="507">
        <v>0.48</v>
      </c>
      <c r="E66" s="507">
        <v>0.49</v>
      </c>
      <c r="F66" s="507">
        <v>0.25</v>
      </c>
      <c r="G66" s="639" t="str">
        <f>IF('Encodage réponses Es'!$AV$45="","",'Encodage réponses Es'!$AV$45)</f>
        <v/>
      </c>
      <c r="H66" s="639"/>
      <c r="I66" s="631"/>
      <c r="J66" s="631"/>
      <c r="K66" s="631"/>
    </row>
    <row r="67" spans="1:11" ht="33.950000000000003" customHeight="1" x14ac:dyDescent="0.2">
      <c r="A67" s="615"/>
      <c r="B67" s="477" t="s">
        <v>79</v>
      </c>
      <c r="C67" s="477" t="s">
        <v>156</v>
      </c>
      <c r="D67" s="508">
        <v>0.42</v>
      </c>
      <c r="E67" s="508">
        <v>0.43</v>
      </c>
      <c r="F67" s="508">
        <v>0.26</v>
      </c>
      <c r="G67" s="638" t="str">
        <f>IF('Encodage réponses Es'!$AW$45="","",'Encodage réponses Es'!$AW$45)</f>
        <v/>
      </c>
      <c r="H67" s="638"/>
      <c r="I67" s="615"/>
      <c r="J67" s="615"/>
      <c r="K67" s="615"/>
    </row>
    <row r="68" spans="1:11" s="435" customFormat="1" ht="33.950000000000003" customHeight="1" x14ac:dyDescent="0.2">
      <c r="A68" s="625" t="s">
        <v>168</v>
      </c>
      <c r="B68" s="476" t="s">
        <v>80</v>
      </c>
      <c r="C68" s="476" t="s">
        <v>156</v>
      </c>
      <c r="D68" s="507">
        <v>0.49</v>
      </c>
      <c r="E68" s="507">
        <v>0.5</v>
      </c>
      <c r="F68" s="507">
        <v>0.36</v>
      </c>
      <c r="G68" s="639" t="str">
        <f>IF('Encodage réponses Es'!$AX$45="","",'Encodage réponses Es'!$AX$45)</f>
        <v/>
      </c>
      <c r="H68" s="639"/>
      <c r="I68" s="625"/>
      <c r="J68" s="625"/>
      <c r="K68" s="625"/>
    </row>
    <row r="69" spans="1:11" ht="33.950000000000003" customHeight="1" x14ac:dyDescent="0.2">
      <c r="A69" s="619"/>
      <c r="B69" s="478" t="s">
        <v>81</v>
      </c>
      <c r="C69" s="478" t="s">
        <v>156</v>
      </c>
      <c r="D69" s="509">
        <v>0.79</v>
      </c>
      <c r="E69" s="509">
        <v>0.81</v>
      </c>
      <c r="F69" s="509">
        <v>0.67</v>
      </c>
      <c r="G69" s="638" t="str">
        <f>IF('Encodage réponses Es'!$AY$45="","",'Encodage réponses Es'!$AY$45)</f>
        <v/>
      </c>
      <c r="H69" s="638"/>
      <c r="I69" s="631"/>
      <c r="J69" s="631"/>
      <c r="K69" s="631"/>
    </row>
    <row r="70" spans="1:11" s="435" customFormat="1" ht="33.950000000000003" customHeight="1" x14ac:dyDescent="0.2">
      <c r="A70" s="619"/>
      <c r="B70" s="476" t="s">
        <v>82</v>
      </c>
      <c r="C70" s="476" t="s">
        <v>156</v>
      </c>
      <c r="D70" s="507">
        <v>0.52</v>
      </c>
      <c r="E70" s="507">
        <v>0.53</v>
      </c>
      <c r="F70" s="507">
        <v>0.32</v>
      </c>
      <c r="G70" s="639" t="str">
        <f>IF('Encodage réponses Es'!$AZ$45="","",'Encodage réponses Es'!$AZ$45)</f>
        <v/>
      </c>
      <c r="H70" s="639"/>
      <c r="I70" s="615"/>
      <c r="J70" s="615"/>
      <c r="K70" s="615"/>
    </row>
    <row r="71" spans="1:11" ht="33.950000000000003" customHeight="1" x14ac:dyDescent="0.2">
      <c r="A71" s="615"/>
      <c r="B71" s="478" t="s">
        <v>83</v>
      </c>
      <c r="C71" s="478" t="s">
        <v>156</v>
      </c>
      <c r="D71" s="509">
        <v>0.57999999999999996</v>
      </c>
      <c r="E71" s="509">
        <v>0.59</v>
      </c>
      <c r="F71" s="509">
        <v>0.47</v>
      </c>
      <c r="G71" s="638" t="str">
        <f>IF('Encodage réponses Es'!$BA$45="","",'Encodage réponses Es'!$BA$45)</f>
        <v/>
      </c>
      <c r="H71" s="638"/>
      <c r="I71" s="630"/>
      <c r="J71" s="630"/>
      <c r="K71" s="630"/>
    </row>
    <row r="72" spans="1:11" s="435" customFormat="1" ht="33.950000000000003" customHeight="1" x14ac:dyDescent="0.2">
      <c r="A72" s="625" t="s">
        <v>178</v>
      </c>
      <c r="B72" s="476" t="s">
        <v>84</v>
      </c>
      <c r="C72" s="476" t="s">
        <v>156</v>
      </c>
      <c r="D72" s="507">
        <v>0.31</v>
      </c>
      <c r="E72" s="507">
        <v>0.33</v>
      </c>
      <c r="F72" s="507">
        <v>0.13</v>
      </c>
      <c r="G72" s="639" t="str">
        <f>IF('Encodage réponses Es'!$BC$45="","",'Encodage réponses Es'!$BC$45)</f>
        <v/>
      </c>
      <c r="H72" s="639"/>
      <c r="I72" s="628"/>
      <c r="J72" s="628"/>
      <c r="K72" s="628"/>
    </row>
    <row r="73" spans="1:11" ht="33.950000000000003" customHeight="1" x14ac:dyDescent="0.2">
      <c r="A73" s="619"/>
      <c r="B73" s="478" t="s">
        <v>85</v>
      </c>
      <c r="C73" s="478" t="s">
        <v>156</v>
      </c>
      <c r="D73" s="509">
        <v>0.28000000000000003</v>
      </c>
      <c r="E73" s="509">
        <v>0.3</v>
      </c>
      <c r="F73" s="509">
        <v>0.1</v>
      </c>
      <c r="G73" s="638" t="str">
        <f>IF('Encodage réponses Es'!$BD$45="","",'Encodage réponses Es'!$BD$45)</f>
        <v/>
      </c>
      <c r="H73" s="638"/>
      <c r="I73" s="628"/>
      <c r="J73" s="628"/>
      <c r="K73" s="628"/>
    </row>
    <row r="74" spans="1:11" s="435" customFormat="1" ht="33.950000000000003" customHeight="1" x14ac:dyDescent="0.2">
      <c r="A74" s="619"/>
      <c r="B74" s="476" t="s">
        <v>86</v>
      </c>
      <c r="C74" s="476" t="s">
        <v>156</v>
      </c>
      <c r="D74" s="507">
        <v>0.31</v>
      </c>
      <c r="E74" s="507">
        <v>0.33</v>
      </c>
      <c r="F74" s="507">
        <v>0.12</v>
      </c>
      <c r="G74" s="639" t="str">
        <f>IF('Encodage réponses Es'!$BE$45="","",'Encodage réponses Es'!$BE$45)</f>
        <v/>
      </c>
      <c r="H74" s="639"/>
      <c r="I74" s="628"/>
      <c r="J74" s="628"/>
      <c r="K74" s="628"/>
    </row>
    <row r="75" spans="1:11" ht="33.950000000000003" customHeight="1" x14ac:dyDescent="0.2">
      <c r="A75" s="615"/>
      <c r="B75" s="478" t="s">
        <v>87</v>
      </c>
      <c r="C75" s="478" t="s">
        <v>156</v>
      </c>
      <c r="D75" s="509">
        <v>0.34</v>
      </c>
      <c r="E75" s="509">
        <v>0.36</v>
      </c>
      <c r="F75" s="509">
        <v>0.14000000000000001</v>
      </c>
      <c r="G75" s="638" t="str">
        <f>IF('Encodage réponses Es'!$BF$45="","",'Encodage réponses Es'!$BF$45)</f>
        <v/>
      </c>
      <c r="H75" s="638"/>
      <c r="I75" s="628"/>
      <c r="J75" s="628"/>
      <c r="K75" s="628"/>
    </row>
    <row r="76" spans="1:11" ht="17.100000000000001" customHeight="1" x14ac:dyDescent="0.2">
      <c r="A76" s="625" t="s">
        <v>179</v>
      </c>
      <c r="B76" s="457">
        <v>22</v>
      </c>
      <c r="C76" s="457" t="s">
        <v>156</v>
      </c>
      <c r="D76" s="510">
        <v>0.18</v>
      </c>
      <c r="E76" s="510">
        <v>0.19</v>
      </c>
      <c r="F76" s="510">
        <v>0.1</v>
      </c>
      <c r="G76" s="633" t="str">
        <f>IF('Encodage réponses Es'!$BG$45="","",'Encodage réponses Es'!$BG$45)</f>
        <v/>
      </c>
      <c r="H76" s="633"/>
      <c r="I76" s="630"/>
      <c r="J76" s="630"/>
      <c r="K76" s="630"/>
    </row>
    <row r="77" spans="1:11" ht="17.100000000000001" customHeight="1" x14ac:dyDescent="0.2">
      <c r="A77" s="615"/>
      <c r="B77" s="480"/>
      <c r="C77" s="468" t="s">
        <v>157</v>
      </c>
      <c r="D77" s="511">
        <v>0.19</v>
      </c>
      <c r="E77" s="511">
        <v>0.2</v>
      </c>
      <c r="F77" s="511">
        <v>0.12</v>
      </c>
      <c r="G77" s="634" t="str">
        <f>IF('Encodage réponses Es'!BG45="","",INT(('Encodage réponses Es'!BG41*100/'Encodage réponses Es'!BG39)+0.5)/100)</f>
        <v/>
      </c>
      <c r="H77" s="634"/>
      <c r="I77" s="636"/>
      <c r="J77" s="636"/>
      <c r="K77" s="636"/>
    </row>
    <row r="78" spans="1:11" s="435" customFormat="1" ht="33.950000000000003" customHeight="1" x14ac:dyDescent="0.2">
      <c r="A78" s="625" t="s">
        <v>180</v>
      </c>
      <c r="B78" s="479" t="s">
        <v>88</v>
      </c>
      <c r="C78" s="479" t="s">
        <v>156</v>
      </c>
      <c r="D78" s="512">
        <v>0.66</v>
      </c>
      <c r="E78" s="512">
        <v>0.68</v>
      </c>
      <c r="F78" s="512">
        <v>0.43</v>
      </c>
      <c r="G78" s="637" t="str">
        <f>IF('Encodage réponses Es'!$BJ$45="","",'Encodage réponses Es'!$BJ$45)</f>
        <v/>
      </c>
      <c r="H78" s="637" t="str">
        <f>IF('Encodage réponses Es'!$BJ$45="","",'Encodage réponses Es'!$BJ$45)</f>
        <v/>
      </c>
      <c r="I78" s="629"/>
      <c r="J78" s="629"/>
      <c r="K78" s="629"/>
    </row>
    <row r="79" spans="1:11" ht="33.950000000000003" customHeight="1" x14ac:dyDescent="0.2">
      <c r="A79" s="615"/>
      <c r="B79" s="478" t="s">
        <v>89</v>
      </c>
      <c r="C79" s="478" t="s">
        <v>156</v>
      </c>
      <c r="D79" s="509">
        <v>0.31</v>
      </c>
      <c r="E79" s="509">
        <v>0.32</v>
      </c>
      <c r="F79" s="509">
        <v>0.17</v>
      </c>
      <c r="G79" s="638" t="str">
        <f>IF('Encodage réponses Es'!$BK$45="","",'Encodage réponses Es'!$BK$45)</f>
        <v/>
      </c>
      <c r="H79" s="638" t="str">
        <f>IF('Encodage réponses Es'!$BK$45="","",'Encodage réponses Es'!$BK$45)</f>
        <v/>
      </c>
      <c r="I79" s="615"/>
      <c r="J79" s="615"/>
      <c r="K79" s="615"/>
    </row>
    <row r="80" spans="1:11" ht="6" customHeight="1" x14ac:dyDescent="0.2">
      <c r="A80" s="459"/>
      <c r="B80" s="460"/>
      <c r="C80" s="460"/>
      <c r="D80" s="461"/>
      <c r="E80" s="461"/>
      <c r="F80" s="461"/>
      <c r="G80" s="465"/>
      <c r="H80" s="465"/>
      <c r="I80" s="459"/>
      <c r="J80" s="459"/>
      <c r="K80" s="463"/>
    </row>
    <row r="81" spans="1:11" s="435" customFormat="1" ht="17.100000000000001" customHeight="1" x14ac:dyDescent="0.2">
      <c r="A81" s="652" t="s">
        <v>112</v>
      </c>
      <c r="B81" s="652"/>
      <c r="C81" s="652"/>
      <c r="D81" s="652"/>
      <c r="E81" s="652"/>
      <c r="F81" s="652"/>
      <c r="G81" s="652"/>
      <c r="H81" s="652"/>
      <c r="I81" s="652"/>
      <c r="J81" s="652"/>
      <c r="K81" s="652"/>
    </row>
    <row r="82" spans="1:11" s="435" customFormat="1" ht="17.100000000000001" customHeight="1" x14ac:dyDescent="0.2">
      <c r="A82" s="653" t="s">
        <v>175</v>
      </c>
      <c r="B82" s="653"/>
      <c r="C82" s="653"/>
      <c r="D82" s="653"/>
      <c r="E82" s="653"/>
      <c r="F82" s="653"/>
      <c r="G82" s="653"/>
      <c r="H82" s="653"/>
      <c r="I82" s="653"/>
      <c r="J82" s="653"/>
      <c r="K82" s="653"/>
    </row>
    <row r="83" spans="1:11" s="437" customFormat="1" ht="34.5" customHeight="1" x14ac:dyDescent="0.2">
      <c r="A83" s="471" t="s">
        <v>150</v>
      </c>
      <c r="B83" s="489" t="s">
        <v>151</v>
      </c>
      <c r="C83" s="489"/>
      <c r="D83" s="490" t="s">
        <v>216</v>
      </c>
      <c r="E83" s="490" t="s">
        <v>217</v>
      </c>
      <c r="F83" s="490" t="s">
        <v>148</v>
      </c>
      <c r="G83" s="613" t="s">
        <v>153</v>
      </c>
      <c r="H83" s="613"/>
      <c r="I83" s="614" t="s">
        <v>154</v>
      </c>
      <c r="J83" s="614"/>
      <c r="K83" s="614"/>
    </row>
    <row r="84" spans="1:11" ht="33.950000000000003" customHeight="1" x14ac:dyDescent="0.2">
      <c r="A84" s="635" t="s">
        <v>163</v>
      </c>
      <c r="B84" s="470" t="s">
        <v>44</v>
      </c>
      <c r="C84" s="470" t="s">
        <v>156</v>
      </c>
      <c r="D84" s="504">
        <v>0.87</v>
      </c>
      <c r="E84" s="504">
        <v>0.87</v>
      </c>
      <c r="F84" s="504">
        <v>0.8</v>
      </c>
      <c r="G84" s="623" t="str">
        <f>IF('Encodage réponses Es'!$Q$45="","",'Encodage réponses Es'!$Q$45)</f>
        <v/>
      </c>
      <c r="H84" s="623" t="str">
        <f>IF('Encodage réponses Es'!$Q$45="","",'Encodage réponses Es'!$Q$45)</f>
        <v/>
      </c>
      <c r="I84" s="621"/>
      <c r="J84" s="621"/>
      <c r="K84" s="621"/>
    </row>
    <row r="85" spans="1:11" s="435" customFormat="1" ht="33.950000000000003" customHeight="1" x14ac:dyDescent="0.2">
      <c r="A85" s="620"/>
      <c r="B85" s="469" t="s">
        <v>45</v>
      </c>
      <c r="C85" s="469" t="s">
        <v>156</v>
      </c>
      <c r="D85" s="505">
        <v>0.86</v>
      </c>
      <c r="E85" s="505">
        <v>0.87</v>
      </c>
      <c r="F85" s="505">
        <v>0.74</v>
      </c>
      <c r="G85" s="624" t="str">
        <f>IF('Encodage réponses Es'!$R$45="","",'Encodage réponses Es'!$R$45)</f>
        <v/>
      </c>
      <c r="H85" s="624" t="str">
        <f>IF('Encodage réponses Es'!$R$45="","",'Encodage réponses Es'!$R$45)</f>
        <v/>
      </c>
      <c r="I85" s="620"/>
      <c r="J85" s="620"/>
      <c r="K85" s="620"/>
    </row>
    <row r="86" spans="1:11" ht="33.950000000000003" customHeight="1" x14ac:dyDescent="0.2">
      <c r="A86" s="635" t="s">
        <v>181</v>
      </c>
      <c r="B86" s="470" t="s">
        <v>61</v>
      </c>
      <c r="C86" s="470" t="s">
        <v>156</v>
      </c>
      <c r="D86" s="514">
        <v>0.5</v>
      </c>
      <c r="E86" s="504">
        <v>0.52</v>
      </c>
      <c r="F86" s="504">
        <v>0.34</v>
      </c>
      <c r="G86" s="623" t="str">
        <f>IF('Encodage réponses Es'!$U$45="","",'Encodage réponses Es'!$U$45)</f>
        <v/>
      </c>
      <c r="H86" s="623" t="str">
        <f>IF('Encodage réponses Es'!$U$45="","",'Encodage réponses Es'!$U$45)</f>
        <v/>
      </c>
      <c r="I86" s="614"/>
      <c r="J86" s="614"/>
      <c r="K86" s="614"/>
    </row>
    <row r="87" spans="1:11" s="435" customFormat="1" ht="33.950000000000003" customHeight="1" x14ac:dyDescent="0.2">
      <c r="A87" s="620"/>
      <c r="B87" s="469" t="s">
        <v>62</v>
      </c>
      <c r="C87" s="469" t="s">
        <v>156</v>
      </c>
      <c r="D87" s="505">
        <v>0.71</v>
      </c>
      <c r="E87" s="505">
        <v>0.72</v>
      </c>
      <c r="F87" s="505">
        <v>0.57999999999999996</v>
      </c>
      <c r="G87" s="624" t="str">
        <f>IF('Encodage réponses Es'!$V$45="","",'Encodage réponses Es'!$V$45)</f>
        <v/>
      </c>
      <c r="H87" s="624" t="str">
        <f>IF('Encodage réponses Es'!$V$45="","",'Encodage réponses Es'!$V$45)</f>
        <v/>
      </c>
      <c r="I87" s="620"/>
      <c r="J87" s="620"/>
      <c r="K87" s="620"/>
    </row>
    <row r="88" spans="1:11" ht="33.950000000000003" customHeight="1" x14ac:dyDescent="0.2">
      <c r="A88" s="619" t="s">
        <v>182</v>
      </c>
      <c r="B88" s="470" t="s">
        <v>63</v>
      </c>
      <c r="C88" s="470" t="s">
        <v>156</v>
      </c>
      <c r="D88" s="504">
        <v>0.71</v>
      </c>
      <c r="E88" s="504">
        <v>0.72</v>
      </c>
      <c r="F88" s="504">
        <v>0.59</v>
      </c>
      <c r="G88" s="623" t="str">
        <f>IF('Encodage réponses Es'!$W$45="","",'Encodage réponses Es'!$W$45)</f>
        <v/>
      </c>
      <c r="H88" s="623" t="str">
        <f>IF('Encodage réponses Es'!$W$45="","",'Encodage réponses Es'!$W$45)</f>
        <v/>
      </c>
      <c r="I88" s="614"/>
      <c r="J88" s="614"/>
      <c r="K88" s="614"/>
    </row>
    <row r="89" spans="1:11" s="435" customFormat="1" ht="33.950000000000003" customHeight="1" x14ac:dyDescent="0.2">
      <c r="A89" s="619"/>
      <c r="B89" s="469" t="s">
        <v>64</v>
      </c>
      <c r="C89" s="469" t="s">
        <v>156</v>
      </c>
      <c r="D89" s="505">
        <v>0.4</v>
      </c>
      <c r="E89" s="505">
        <v>0.41</v>
      </c>
      <c r="F89" s="505">
        <v>0.33</v>
      </c>
      <c r="G89" s="624" t="str">
        <f>IF('Encodage réponses Es'!$X$45="","",'Encodage réponses Es'!$X$45)</f>
        <v/>
      </c>
      <c r="H89" s="624" t="str">
        <f>IF('Encodage réponses Es'!$X$45="","",'Encodage réponses Es'!$X$45)</f>
        <v/>
      </c>
      <c r="I89" s="620"/>
      <c r="J89" s="620"/>
      <c r="K89" s="620"/>
    </row>
    <row r="90" spans="1:11" ht="33.950000000000003" customHeight="1" x14ac:dyDescent="0.2">
      <c r="A90" s="619"/>
      <c r="B90" s="470" t="s">
        <v>65</v>
      </c>
      <c r="C90" s="470" t="s">
        <v>156</v>
      </c>
      <c r="D90" s="504">
        <v>0.56999999999999995</v>
      </c>
      <c r="E90" s="504">
        <v>0.57999999999999996</v>
      </c>
      <c r="F90" s="504">
        <v>0.48</v>
      </c>
      <c r="G90" s="623" t="str">
        <f>IF('Encodage réponses Es'!$Y$45="","",'Encodage réponses Es'!$Y$45)</f>
        <v/>
      </c>
      <c r="H90" s="623" t="str">
        <f>IF('Encodage réponses Es'!$Y$45="","",'Encodage réponses Es'!$Y$45)</f>
        <v/>
      </c>
      <c r="I90" s="622"/>
      <c r="J90" s="622"/>
      <c r="K90" s="622"/>
    </row>
    <row r="91" spans="1:11" s="435" customFormat="1" ht="33.950000000000003" customHeight="1" x14ac:dyDescent="0.2">
      <c r="A91" s="620"/>
      <c r="B91" s="469" t="s">
        <v>66</v>
      </c>
      <c r="C91" s="469" t="s">
        <v>156</v>
      </c>
      <c r="D91" s="505">
        <v>0.48</v>
      </c>
      <c r="E91" s="505">
        <v>0.49</v>
      </c>
      <c r="F91" s="505">
        <v>0.35</v>
      </c>
      <c r="G91" s="624" t="str">
        <f>IF('Encodage réponses Es'!$Z$45="","",'Encodage réponses Es'!$Z$45)</f>
        <v/>
      </c>
      <c r="H91" s="624" t="str">
        <f>IF('Encodage réponses Es'!$Z$45="","",'Encodage réponses Es'!$Z$45)</f>
        <v/>
      </c>
      <c r="I91" s="622"/>
      <c r="J91" s="622"/>
      <c r="K91" s="622"/>
    </row>
    <row r="92" spans="1:11" ht="33.950000000000003" customHeight="1" x14ac:dyDescent="0.2">
      <c r="A92" s="466" t="s">
        <v>159</v>
      </c>
      <c r="B92" s="470">
        <v>8</v>
      </c>
      <c r="C92" s="470" t="s">
        <v>156</v>
      </c>
      <c r="D92" s="504">
        <v>0.52</v>
      </c>
      <c r="E92" s="504">
        <v>0.54</v>
      </c>
      <c r="F92" s="504">
        <v>0.27</v>
      </c>
      <c r="G92" s="650" t="str">
        <f>IF('Encodage réponses Es'!$AB$45="","",'Encodage réponses Es'!$AB$45)</f>
        <v/>
      </c>
      <c r="H92" s="650" t="str">
        <f>IF('Encodage réponses Es'!$AB$45="","",'Encodage réponses Es'!$AB$45)</f>
        <v/>
      </c>
      <c r="I92" s="614"/>
      <c r="J92" s="614"/>
      <c r="K92" s="614"/>
    </row>
    <row r="93" spans="1:11" s="435" customFormat="1" ht="33.950000000000003" customHeight="1" x14ac:dyDescent="0.2">
      <c r="A93" s="625" t="s">
        <v>162</v>
      </c>
      <c r="B93" s="476" t="s">
        <v>48</v>
      </c>
      <c r="C93" s="476" t="s">
        <v>156</v>
      </c>
      <c r="D93" s="507">
        <v>0.73</v>
      </c>
      <c r="E93" s="507">
        <v>0.74</v>
      </c>
      <c r="F93" s="507">
        <v>0.59</v>
      </c>
      <c r="G93" s="639" t="str">
        <f>IF('Encodage réponses Es'!$AC$45="","",'Encodage réponses Es'!$AC$45)</f>
        <v/>
      </c>
      <c r="H93" s="639" t="str">
        <f>IF('Encodage réponses Es'!$AC$45="","",'Encodage réponses Es'!$AC$45)</f>
        <v/>
      </c>
      <c r="I93" s="625"/>
      <c r="J93" s="625"/>
      <c r="K93" s="625"/>
    </row>
    <row r="94" spans="1:11" ht="33.950000000000003" customHeight="1" x14ac:dyDescent="0.2">
      <c r="A94" s="619"/>
      <c r="B94" s="478" t="s">
        <v>49</v>
      </c>
      <c r="C94" s="478" t="s">
        <v>156</v>
      </c>
      <c r="D94" s="509">
        <v>0.56000000000000005</v>
      </c>
      <c r="E94" s="509">
        <v>0.57999999999999996</v>
      </c>
      <c r="F94" s="509">
        <v>0.36</v>
      </c>
      <c r="G94" s="638" t="str">
        <f>IF('Encodage réponses Es'!$AD$45="","",'Encodage réponses Es'!$AD$45)</f>
        <v/>
      </c>
      <c r="H94" s="638" t="str">
        <f>IF('Encodage réponses Es'!$AD$45="","",'Encodage réponses Es'!$AD$45)</f>
        <v/>
      </c>
      <c r="I94" s="631"/>
      <c r="J94" s="631"/>
      <c r="K94" s="631"/>
    </row>
    <row r="95" spans="1:11" s="435" customFormat="1" ht="33.950000000000003" customHeight="1" x14ac:dyDescent="0.2">
      <c r="A95" s="619"/>
      <c r="B95" s="476" t="s">
        <v>50</v>
      </c>
      <c r="C95" s="476" t="s">
        <v>156</v>
      </c>
      <c r="D95" s="507">
        <v>0.71</v>
      </c>
      <c r="E95" s="507">
        <v>0.72</v>
      </c>
      <c r="F95" s="507">
        <v>0.56999999999999995</v>
      </c>
      <c r="G95" s="639" t="str">
        <f>IF('Encodage réponses Es'!$AE$45="","",'Encodage réponses Es'!$AE$45)</f>
        <v/>
      </c>
      <c r="H95" s="639" t="str">
        <f>IF('Encodage réponses Es'!$AE$45="","",'Encodage réponses Es'!$AE$45)</f>
        <v/>
      </c>
      <c r="I95" s="615"/>
      <c r="J95" s="615"/>
      <c r="K95" s="615"/>
    </row>
    <row r="96" spans="1:11" ht="33.950000000000003" customHeight="1" x14ac:dyDescent="0.2">
      <c r="A96" s="615"/>
      <c r="B96" s="478" t="s">
        <v>51</v>
      </c>
      <c r="C96" s="478" t="s">
        <v>156</v>
      </c>
      <c r="D96" s="509">
        <v>0.75</v>
      </c>
      <c r="E96" s="509">
        <v>0.76</v>
      </c>
      <c r="F96" s="509">
        <v>0.64</v>
      </c>
      <c r="G96" s="638" t="str">
        <f>IF('Encodage réponses Es'!$AF$45="","",'Encodage réponses Es'!$AF$45)</f>
        <v/>
      </c>
      <c r="H96" s="638" t="str">
        <f>IF('Encodage réponses Es'!$AF$45="","",'Encodage réponses Es'!$AF$45)</f>
        <v/>
      </c>
      <c r="I96" s="630"/>
      <c r="J96" s="630"/>
      <c r="K96" s="630"/>
    </row>
    <row r="97" spans="1:11" s="435" customFormat="1" ht="33.950000000000003" customHeight="1" x14ac:dyDescent="0.2">
      <c r="A97" s="625" t="s">
        <v>161</v>
      </c>
      <c r="B97" s="476" t="s">
        <v>67</v>
      </c>
      <c r="C97" s="476" t="s">
        <v>156</v>
      </c>
      <c r="D97" s="507">
        <v>0.62</v>
      </c>
      <c r="E97" s="507">
        <v>0.64</v>
      </c>
      <c r="F97" s="507">
        <v>0.44</v>
      </c>
      <c r="G97" s="639" t="str">
        <f>IF('Encodage réponses Es'!$AG$45="","",'Encodage réponses Es'!$AG$45)</f>
        <v/>
      </c>
      <c r="H97" s="639" t="str">
        <f>IF('Encodage réponses Es'!$AG$45="","",'Encodage réponses Es'!$AG$45)</f>
        <v/>
      </c>
      <c r="I97" s="628"/>
      <c r="J97" s="628"/>
      <c r="K97" s="628"/>
    </row>
    <row r="98" spans="1:11" ht="33.950000000000003" customHeight="1" x14ac:dyDescent="0.2">
      <c r="A98" s="620"/>
      <c r="B98" s="478" t="s">
        <v>68</v>
      </c>
      <c r="C98" s="478" t="s">
        <v>156</v>
      </c>
      <c r="D98" s="509">
        <v>0.67</v>
      </c>
      <c r="E98" s="509">
        <v>0.68</v>
      </c>
      <c r="F98" s="509">
        <v>0.49</v>
      </c>
      <c r="G98" s="638" t="str">
        <f>IF('Encodage réponses Es'!$AH$45="","",'Encodage réponses Es'!$AH$45)</f>
        <v/>
      </c>
      <c r="H98" s="638" t="str">
        <f>IF('Encodage réponses Es'!$AH$45="","",'Encodage réponses Es'!$AH$45)</f>
        <v/>
      </c>
      <c r="I98" s="630"/>
      <c r="J98" s="630"/>
      <c r="K98" s="630"/>
    </row>
    <row r="99" spans="1:11" ht="33.950000000000003" customHeight="1" x14ac:dyDescent="0.2">
      <c r="A99" s="635" t="s">
        <v>183</v>
      </c>
      <c r="B99" s="470" t="s">
        <v>69</v>
      </c>
      <c r="C99" s="470" t="s">
        <v>156</v>
      </c>
      <c r="D99" s="504">
        <v>0.73</v>
      </c>
      <c r="E99" s="504">
        <v>0.75</v>
      </c>
      <c r="F99" s="504">
        <v>0.55000000000000004</v>
      </c>
      <c r="G99" s="640" t="str">
        <f>IF('Encodage réponses Es'!$AI$45="","",'Encodage réponses Es'!$AI$45)</f>
        <v/>
      </c>
      <c r="H99" s="640" t="str">
        <f>IF('Encodage réponses Es'!$AI$45="","",'Encodage réponses Es'!$AI$45)</f>
        <v/>
      </c>
      <c r="I99" s="614"/>
      <c r="J99" s="614"/>
      <c r="K99" s="614"/>
    </row>
    <row r="100" spans="1:11" s="435" customFormat="1" ht="33.950000000000003" customHeight="1" x14ac:dyDescent="0.2">
      <c r="A100" s="619"/>
      <c r="B100" s="469" t="s">
        <v>70</v>
      </c>
      <c r="C100" s="469" t="s">
        <v>156</v>
      </c>
      <c r="D100" s="505">
        <v>0.37</v>
      </c>
      <c r="E100" s="505">
        <v>0.39</v>
      </c>
      <c r="F100" s="505">
        <v>0.15</v>
      </c>
      <c r="G100" s="624" t="str">
        <f>IF('Encodage réponses Es'!$AJ$45="","",'Encodage réponses Es'!$AJ$45)</f>
        <v/>
      </c>
      <c r="H100" s="624" t="str">
        <f>IF('Encodage réponses Es'!$AJ$45="","",'Encodage réponses Es'!$AJ$45)</f>
        <v/>
      </c>
      <c r="I100" s="620"/>
      <c r="J100" s="620"/>
      <c r="K100" s="620"/>
    </row>
    <row r="101" spans="1:11" ht="33.950000000000003" customHeight="1" x14ac:dyDescent="0.2">
      <c r="A101" s="619"/>
      <c r="B101" s="470" t="s">
        <v>71</v>
      </c>
      <c r="C101" s="470" t="s">
        <v>156</v>
      </c>
      <c r="D101" s="504">
        <v>0.39</v>
      </c>
      <c r="E101" s="504">
        <v>0.4</v>
      </c>
      <c r="F101" s="504">
        <v>0.18</v>
      </c>
      <c r="G101" s="623" t="str">
        <f>IF('Encodage réponses Es'!$AK$45="","",'Encodage réponses Es'!$AK$45)</f>
        <v/>
      </c>
      <c r="H101" s="623" t="str">
        <f>IF('Encodage réponses Es'!$AK$45="","",'Encodage réponses Es'!$AK$45)</f>
        <v/>
      </c>
      <c r="I101" s="622"/>
      <c r="J101" s="622"/>
      <c r="K101" s="622"/>
    </row>
    <row r="102" spans="1:11" ht="33.950000000000003" customHeight="1" x14ac:dyDescent="0.2">
      <c r="A102" s="619" t="s">
        <v>184</v>
      </c>
      <c r="B102" s="469" t="s">
        <v>72</v>
      </c>
      <c r="C102" s="469" t="s">
        <v>156</v>
      </c>
      <c r="D102" s="505">
        <v>0.95</v>
      </c>
      <c r="E102" s="505">
        <v>0.96</v>
      </c>
      <c r="F102" s="505">
        <v>0.89</v>
      </c>
      <c r="G102" s="624" t="str">
        <f>IF('Encodage réponses Es'!$AN$45="","",'Encodage réponses Es'!$AN$45)</f>
        <v/>
      </c>
      <c r="H102" s="624" t="str">
        <f>IF('Encodage réponses Es'!$AN$45="","",'Encodage réponses Es'!$AN$45)</f>
        <v/>
      </c>
      <c r="I102" s="614"/>
      <c r="J102" s="614"/>
      <c r="K102" s="614"/>
    </row>
    <row r="103" spans="1:11" s="435" customFormat="1" ht="33.950000000000003" customHeight="1" x14ac:dyDescent="0.2">
      <c r="A103" s="619"/>
      <c r="B103" s="464" t="s">
        <v>73</v>
      </c>
      <c r="C103" s="464" t="s">
        <v>156</v>
      </c>
      <c r="D103" s="515">
        <v>0.94</v>
      </c>
      <c r="E103" s="515">
        <v>0.94</v>
      </c>
      <c r="F103" s="515">
        <v>0.86</v>
      </c>
      <c r="G103" s="623" t="str">
        <f>IF('Encodage réponses Es'!$AO$45="","",'Encodage réponses Es'!$AO$45)</f>
        <v/>
      </c>
      <c r="H103" s="623" t="str">
        <f>IF('Encodage réponses Es'!$AO$45="","",'Encodage réponses Es'!$AO$45)</f>
        <v/>
      </c>
      <c r="I103" s="620"/>
      <c r="J103" s="620"/>
      <c r="K103" s="620"/>
    </row>
    <row r="104" spans="1:11" ht="33.950000000000003" customHeight="1" x14ac:dyDescent="0.2">
      <c r="A104" s="620"/>
      <c r="B104" s="485" t="s">
        <v>74</v>
      </c>
      <c r="C104" s="485" t="s">
        <v>156</v>
      </c>
      <c r="D104" s="516">
        <v>0.93</v>
      </c>
      <c r="E104" s="516">
        <v>0.93</v>
      </c>
      <c r="F104" s="516">
        <v>0.85</v>
      </c>
      <c r="G104" s="624" t="str">
        <f>IF('Encodage réponses Es'!$AP$45="","",'Encodage réponses Es'!$AP$45)</f>
        <v/>
      </c>
      <c r="H104" s="624" t="str">
        <f>IF('Encodage réponses Es'!$AP$45="","",'Encodage réponses Es'!$AP$45)</f>
        <v/>
      </c>
      <c r="I104" s="622"/>
      <c r="J104" s="622"/>
      <c r="K104" s="622"/>
    </row>
    <row r="105" spans="1:11" ht="7.5" customHeight="1" x14ac:dyDescent="0.2">
      <c r="A105" s="466"/>
      <c r="B105" s="464"/>
      <c r="C105" s="464"/>
      <c r="D105" s="488"/>
      <c r="E105" s="488"/>
      <c r="F105" s="488"/>
      <c r="G105" s="446"/>
      <c r="H105" s="446"/>
      <c r="I105" s="467"/>
      <c r="J105" s="467"/>
      <c r="K105" s="467"/>
    </row>
    <row r="106" spans="1:11" ht="20.100000000000001" customHeight="1" x14ac:dyDescent="0.2">
      <c r="A106" s="653" t="s">
        <v>177</v>
      </c>
      <c r="B106" s="653"/>
      <c r="C106" s="653"/>
      <c r="D106" s="653"/>
      <c r="E106" s="653"/>
      <c r="F106" s="653"/>
      <c r="G106" s="653"/>
      <c r="H106" s="653"/>
      <c r="I106" s="653"/>
      <c r="J106" s="653"/>
      <c r="K106" s="653"/>
    </row>
    <row r="107" spans="1:11" s="437" customFormat="1" ht="34.5" customHeight="1" x14ac:dyDescent="0.2">
      <c r="A107" s="471" t="s">
        <v>150</v>
      </c>
      <c r="B107" s="489" t="s">
        <v>151</v>
      </c>
      <c r="C107" s="489"/>
      <c r="D107" s="490" t="s">
        <v>216</v>
      </c>
      <c r="E107" s="490" t="s">
        <v>217</v>
      </c>
      <c r="F107" s="490" t="s">
        <v>148</v>
      </c>
      <c r="G107" s="613" t="s">
        <v>153</v>
      </c>
      <c r="H107" s="613"/>
      <c r="I107" s="614" t="s">
        <v>154</v>
      </c>
      <c r="J107" s="614"/>
      <c r="K107" s="614"/>
    </row>
    <row r="108" spans="1:11" ht="33.950000000000003" customHeight="1" x14ac:dyDescent="0.2">
      <c r="A108" s="466" t="s">
        <v>166</v>
      </c>
      <c r="B108" s="475">
        <v>17</v>
      </c>
      <c r="C108" s="475" t="s">
        <v>156</v>
      </c>
      <c r="D108" s="506">
        <v>0.51</v>
      </c>
      <c r="E108" s="506">
        <v>0.51</v>
      </c>
      <c r="F108" s="506">
        <v>0.43</v>
      </c>
      <c r="G108" s="618" t="str">
        <f>IF('Encodage réponses Es'!$AT$45="","",'Encodage réponses Es'!$AT$45)</f>
        <v/>
      </c>
      <c r="H108" s="618" t="str">
        <f>IF('Encodage réponses Es'!$AT$45="","",'Encodage réponses Es'!$AT$45)</f>
        <v/>
      </c>
      <c r="I108" s="617"/>
      <c r="J108" s="617"/>
      <c r="K108" s="617"/>
    </row>
    <row r="109" spans="1:11" s="435" customFormat="1" ht="33.950000000000003" customHeight="1" x14ac:dyDescent="0.2">
      <c r="A109" s="481" t="s">
        <v>185</v>
      </c>
      <c r="B109" s="476">
        <v>20</v>
      </c>
      <c r="C109" s="476" t="s">
        <v>156</v>
      </c>
      <c r="D109" s="507">
        <v>0.17</v>
      </c>
      <c r="E109" s="507">
        <v>0.18</v>
      </c>
      <c r="F109" s="507">
        <v>7.0000000000000007E-2</v>
      </c>
      <c r="G109" s="639" t="str">
        <f>IF('Encodage réponses Es'!$BB$45="","",'Encodage réponses Es'!$BB$45)</f>
        <v/>
      </c>
      <c r="H109" s="639" t="str">
        <f>IF('Encodage réponses Es'!$BB$45="","",'Encodage réponses Es'!$BB$45)</f>
        <v/>
      </c>
      <c r="I109" s="625"/>
      <c r="J109" s="625"/>
      <c r="K109" s="625"/>
    </row>
    <row r="110" spans="1:11" s="435" customFormat="1" ht="33.950000000000003" customHeight="1" x14ac:dyDescent="0.2">
      <c r="A110" s="625" t="s">
        <v>180</v>
      </c>
      <c r="B110" s="478" t="s">
        <v>88</v>
      </c>
      <c r="C110" s="478" t="s">
        <v>156</v>
      </c>
      <c r="D110" s="509">
        <v>0.66</v>
      </c>
      <c r="E110" s="509">
        <v>0.68</v>
      </c>
      <c r="F110" s="509">
        <v>0.43</v>
      </c>
      <c r="G110" s="638" t="str">
        <f>IF('Encodage réponses Es'!$BH$45="","",'Encodage réponses Es'!$BH$45)</f>
        <v/>
      </c>
      <c r="H110" s="638" t="str">
        <f>IF('Encodage réponses Es'!$BH$45="","",'Encodage réponses Es'!$BH$45)</f>
        <v/>
      </c>
      <c r="I110" s="628"/>
      <c r="J110" s="628"/>
      <c r="K110" s="628"/>
    </row>
    <row r="111" spans="1:11" ht="33.950000000000003" customHeight="1" x14ac:dyDescent="0.2">
      <c r="A111" s="619"/>
      <c r="B111" s="476" t="s">
        <v>89</v>
      </c>
      <c r="C111" s="476" t="s">
        <v>156</v>
      </c>
      <c r="D111" s="507">
        <v>0.31</v>
      </c>
      <c r="E111" s="507">
        <v>0.32</v>
      </c>
      <c r="F111" s="507">
        <v>0.17</v>
      </c>
      <c r="G111" s="639" t="str">
        <f>IF('Encodage réponses Es'!$BI$45="","",'Encodage réponses Es'!$BI$45)</f>
        <v/>
      </c>
      <c r="H111" s="639" t="str">
        <f>IF('Encodage réponses Es'!$BI$45="","",'Encodage réponses Es'!$BI$45)</f>
        <v/>
      </c>
      <c r="I111" s="641"/>
      <c r="J111" s="641"/>
      <c r="K111" s="641"/>
    </row>
    <row r="112" spans="1:11" ht="33.950000000000003" customHeight="1" x14ac:dyDescent="0.2">
      <c r="A112" s="625" t="s">
        <v>186</v>
      </c>
      <c r="B112" s="464" t="s">
        <v>94</v>
      </c>
      <c r="C112" s="464" t="s">
        <v>156</v>
      </c>
      <c r="D112" s="517">
        <v>0.46</v>
      </c>
      <c r="E112" s="517">
        <v>0.47</v>
      </c>
      <c r="F112" s="515">
        <v>0.32</v>
      </c>
      <c r="G112" s="644" t="str">
        <f>IF('Encodage réponses Es'!$BO$45="","",'Encodage réponses Es'!$BO$45)</f>
        <v/>
      </c>
      <c r="H112" s="644" t="str">
        <f>IF('Encodage réponses Es'!$BO$45="","",'Encodage réponses Es'!$BO$45)</f>
        <v/>
      </c>
      <c r="I112" s="641"/>
      <c r="J112" s="641"/>
      <c r="K112" s="641"/>
    </row>
    <row r="113" spans="1:11" ht="33.950000000000003" customHeight="1" x14ac:dyDescent="0.2">
      <c r="A113" s="615"/>
      <c r="B113" s="484" t="s">
        <v>95</v>
      </c>
      <c r="C113" s="458" t="s">
        <v>156</v>
      </c>
      <c r="D113" s="518">
        <v>0.41</v>
      </c>
      <c r="E113" s="518">
        <v>0.42</v>
      </c>
      <c r="F113" s="519">
        <v>0.25</v>
      </c>
      <c r="G113" s="645" t="str">
        <f>IF('Encodage réponses Es'!$BP$45="","",'Encodage réponses Es'!$BP$45)</f>
        <v/>
      </c>
      <c r="H113" s="645" t="str">
        <f>IF('Encodage réponses Es'!$BP$45="","",'Encodage réponses Es'!$BP$45)</f>
        <v/>
      </c>
      <c r="I113" s="649"/>
      <c r="J113" s="621"/>
      <c r="K113" s="621"/>
    </row>
    <row r="114" spans="1:11" s="435" customFormat="1" ht="33.950000000000003" customHeight="1" x14ac:dyDescent="0.2">
      <c r="A114" s="481" t="s">
        <v>188</v>
      </c>
      <c r="B114" s="474">
        <v>29</v>
      </c>
      <c r="C114" s="475" t="s">
        <v>156</v>
      </c>
      <c r="D114" s="506">
        <v>0.32</v>
      </c>
      <c r="E114" s="506">
        <v>0.34</v>
      </c>
      <c r="F114" s="506">
        <v>0.17</v>
      </c>
      <c r="G114" s="618" t="str">
        <f>IF('Encodage réponses Es'!$BT$45="","",'Encodage réponses Es'!$BT$45)</f>
        <v/>
      </c>
      <c r="H114" s="618" t="str">
        <f>IF('Encodage réponses Es'!$BT$45="","",'Encodage réponses Es'!$BT$45)</f>
        <v/>
      </c>
      <c r="I114" s="622"/>
      <c r="J114" s="622"/>
      <c r="K114" s="622"/>
    </row>
    <row r="115" spans="1:11" ht="33.950000000000003" customHeight="1" x14ac:dyDescent="0.2">
      <c r="A115" s="483" t="s">
        <v>187</v>
      </c>
      <c r="B115" s="482">
        <v>30</v>
      </c>
      <c r="C115" s="476" t="s">
        <v>156</v>
      </c>
      <c r="D115" s="507">
        <v>0.34</v>
      </c>
      <c r="E115" s="507">
        <v>0.25</v>
      </c>
      <c r="F115" s="507">
        <v>0.26</v>
      </c>
      <c r="G115" s="639" t="str">
        <f>IF('Encodage réponses Es'!$BU$45="","",'Encodage réponses Es'!$BU$45)</f>
        <v/>
      </c>
      <c r="H115" s="639" t="str">
        <f>IF('Encodage réponses Es'!$BU$45="","",'Encodage réponses Es'!$BU$45)</f>
        <v/>
      </c>
      <c r="I115" s="657"/>
      <c r="J115" s="657"/>
      <c r="K115" s="657"/>
    </row>
    <row r="116" spans="1:11" ht="7.5" customHeight="1" x14ac:dyDescent="0.2">
      <c r="A116" s="466"/>
      <c r="B116" s="464"/>
      <c r="C116" s="464"/>
      <c r="D116" s="488"/>
      <c r="E116" s="488"/>
      <c r="F116" s="488"/>
      <c r="G116" s="446"/>
      <c r="H116" s="446"/>
      <c r="I116" s="467"/>
      <c r="J116" s="467"/>
      <c r="K116" s="467"/>
    </row>
    <row r="117" spans="1:11" s="435" customFormat="1" ht="17.100000000000001" customHeight="1" x14ac:dyDescent="0.2">
      <c r="A117" s="652" t="s">
        <v>189</v>
      </c>
      <c r="B117" s="652"/>
      <c r="C117" s="652"/>
      <c r="D117" s="652"/>
      <c r="E117" s="652"/>
      <c r="F117" s="652"/>
      <c r="G117" s="652"/>
      <c r="H117" s="652"/>
      <c r="I117" s="652"/>
      <c r="J117" s="652"/>
      <c r="K117" s="652"/>
    </row>
    <row r="118" spans="1:11" s="435" customFormat="1" ht="17.100000000000001" customHeight="1" x14ac:dyDescent="0.2">
      <c r="A118" s="653" t="s">
        <v>175</v>
      </c>
      <c r="B118" s="653"/>
      <c r="C118" s="653"/>
      <c r="D118" s="653"/>
      <c r="E118" s="653"/>
      <c r="F118" s="653"/>
      <c r="G118" s="653"/>
      <c r="H118" s="653"/>
      <c r="I118" s="653"/>
      <c r="J118" s="653"/>
      <c r="K118" s="653"/>
    </row>
    <row r="119" spans="1:11" ht="20.100000000000001" customHeight="1" x14ac:dyDescent="0.2">
      <c r="A119" s="471" t="s">
        <v>150</v>
      </c>
      <c r="B119" s="489" t="s">
        <v>151</v>
      </c>
      <c r="C119" s="489"/>
      <c r="D119" s="513" t="s">
        <v>152</v>
      </c>
      <c r="E119" s="520" t="s">
        <v>147</v>
      </c>
      <c r="F119" s="520" t="s">
        <v>148</v>
      </c>
      <c r="G119" s="613" t="s">
        <v>153</v>
      </c>
      <c r="H119" s="613"/>
      <c r="I119" s="614" t="s">
        <v>154</v>
      </c>
      <c r="J119" s="614"/>
      <c r="K119" s="614"/>
    </row>
    <row r="120" spans="1:11" ht="33.950000000000003" customHeight="1" x14ac:dyDescent="0.2">
      <c r="A120" s="635" t="s">
        <v>164</v>
      </c>
      <c r="B120" s="470" t="s">
        <v>46</v>
      </c>
      <c r="C120" s="470" t="s">
        <v>156</v>
      </c>
      <c r="D120" s="504">
        <v>0.71</v>
      </c>
      <c r="E120" s="504">
        <v>0.73</v>
      </c>
      <c r="F120" s="504">
        <v>0.48</v>
      </c>
      <c r="G120" s="623" t="str">
        <f>IF('Encodage réponses Es'!$S$45="","",'Encodage réponses Es'!$S$45)</f>
        <v/>
      </c>
      <c r="H120" s="623" t="str">
        <f>IF('Encodage réponses Es'!$S$45="","",'Encodage réponses Es'!$S$45)</f>
        <v/>
      </c>
      <c r="I120" s="621"/>
      <c r="J120" s="621"/>
      <c r="K120" s="621"/>
    </row>
    <row r="121" spans="1:11" s="435" customFormat="1" ht="33.950000000000003" customHeight="1" x14ac:dyDescent="0.2">
      <c r="A121" s="620"/>
      <c r="B121" s="469" t="s">
        <v>47</v>
      </c>
      <c r="C121" s="469" t="s">
        <v>156</v>
      </c>
      <c r="D121" s="505">
        <v>0.67</v>
      </c>
      <c r="E121" s="505">
        <v>0.68</v>
      </c>
      <c r="F121" s="505">
        <v>0.5</v>
      </c>
      <c r="G121" s="624" t="str">
        <f>IF('Encodage réponses Es'!$T$45="","",'Encodage réponses Es'!$T$45)</f>
        <v/>
      </c>
      <c r="H121" s="624" t="str">
        <f>IF('Encodage réponses Es'!$T$45="","",'Encodage réponses Es'!$T$45)</f>
        <v/>
      </c>
      <c r="I121" s="620"/>
      <c r="J121" s="620"/>
      <c r="K121" s="620"/>
    </row>
    <row r="122" spans="1:11" ht="17.100000000000001" customHeight="1" x14ac:dyDescent="0.2">
      <c r="A122" s="625" t="s">
        <v>190</v>
      </c>
      <c r="B122" s="646">
        <v>12</v>
      </c>
      <c r="C122" s="464" t="s">
        <v>156</v>
      </c>
      <c r="D122" s="515">
        <v>0.3</v>
      </c>
      <c r="E122" s="515">
        <v>0.31</v>
      </c>
      <c r="F122" s="515">
        <v>0.12</v>
      </c>
      <c r="G122" s="644" t="str">
        <f>IF('Encodage réponses Es'!$AL$45="","",'Encodage réponses Es'!$AL$45)</f>
        <v/>
      </c>
      <c r="H122" s="644" t="str">
        <f>IF('Encodage réponses Es'!$AL$45="","",'Encodage réponses Es'!$AL$45)</f>
        <v/>
      </c>
      <c r="I122" s="630"/>
      <c r="J122" s="630"/>
      <c r="K122" s="630"/>
    </row>
    <row r="123" spans="1:11" ht="17.100000000000001" customHeight="1" x14ac:dyDescent="0.2">
      <c r="A123" s="615"/>
      <c r="B123" s="647"/>
      <c r="C123" s="458" t="s">
        <v>157</v>
      </c>
      <c r="D123" s="519">
        <v>0.25</v>
      </c>
      <c r="E123" s="519">
        <v>0.26</v>
      </c>
      <c r="F123" s="519">
        <v>0.16</v>
      </c>
      <c r="G123" s="645" t="str">
        <f>IF('Encodage réponses Es'!AL45="","",INT(('Encodage réponses Es'!AL41*100/'Encodage réponses Es'!AL39)+0.5)/100)</f>
        <v/>
      </c>
      <c r="H123" s="645"/>
      <c r="I123" s="636"/>
      <c r="J123" s="636"/>
      <c r="K123" s="636"/>
    </row>
    <row r="124" spans="1:11" ht="17.100000000000001" customHeight="1" x14ac:dyDescent="0.2">
      <c r="A124" s="625" t="s">
        <v>191</v>
      </c>
      <c r="B124" s="648">
        <v>13</v>
      </c>
      <c r="C124" s="464" t="s">
        <v>156</v>
      </c>
      <c r="D124" s="515">
        <v>0.47</v>
      </c>
      <c r="E124" s="515">
        <v>0.5</v>
      </c>
      <c r="F124" s="515">
        <v>0.2</v>
      </c>
      <c r="G124" s="644" t="str">
        <f>IF('Encodage réponses Es'!$AM$45="","",'Encodage réponses Es'!$AM$45)</f>
        <v/>
      </c>
      <c r="H124" s="644" t="str">
        <f>IF('Encodage réponses Es'!$AM$45="","",'Encodage réponses Es'!$AM$45)</f>
        <v/>
      </c>
      <c r="I124" s="630"/>
      <c r="J124" s="630"/>
      <c r="K124" s="630"/>
    </row>
    <row r="125" spans="1:11" ht="17.100000000000001" customHeight="1" x14ac:dyDescent="0.2">
      <c r="A125" s="615"/>
      <c r="B125" s="647"/>
      <c r="C125" s="458" t="s">
        <v>157</v>
      </c>
      <c r="D125" s="519">
        <v>0.14000000000000001</v>
      </c>
      <c r="E125" s="519">
        <v>0.14000000000000001</v>
      </c>
      <c r="F125" s="519">
        <v>0.12</v>
      </c>
      <c r="G125" s="645" t="str">
        <f>IF('Encodage réponses Es'!AM45="","",INT(('Encodage réponses Es'!AM41*100/'Encodage réponses Es'!AM39)+0.5)/100)</f>
        <v/>
      </c>
      <c r="H125" s="645"/>
      <c r="I125" s="636"/>
      <c r="J125" s="636"/>
      <c r="K125" s="636"/>
    </row>
    <row r="126" spans="1:11" ht="7.5" customHeight="1" x14ac:dyDescent="0.2">
      <c r="A126" s="466"/>
      <c r="B126" s="464"/>
      <c r="C126" s="464"/>
      <c r="D126" s="488"/>
      <c r="E126" s="488"/>
      <c r="F126" s="488"/>
      <c r="G126" s="446"/>
      <c r="H126" s="446"/>
      <c r="I126" s="467"/>
      <c r="J126" s="467"/>
      <c r="K126" s="467"/>
    </row>
    <row r="127" spans="1:11" ht="20.100000000000001" customHeight="1" x14ac:dyDescent="0.2">
      <c r="A127" s="653" t="s">
        <v>177</v>
      </c>
      <c r="B127" s="653"/>
      <c r="C127" s="653"/>
      <c r="D127" s="653"/>
      <c r="E127" s="653"/>
      <c r="F127" s="653"/>
      <c r="G127" s="653"/>
      <c r="H127" s="653"/>
      <c r="I127" s="653"/>
      <c r="J127" s="653"/>
      <c r="K127" s="653"/>
    </row>
    <row r="128" spans="1:11" s="437" customFormat="1" ht="34.5" customHeight="1" x14ac:dyDescent="0.2">
      <c r="A128" s="471" t="s">
        <v>150</v>
      </c>
      <c r="B128" s="489" t="s">
        <v>151</v>
      </c>
      <c r="C128" s="489"/>
      <c r="D128" s="490" t="s">
        <v>216</v>
      </c>
      <c r="E128" s="490" t="s">
        <v>217</v>
      </c>
      <c r="F128" s="490" t="s">
        <v>148</v>
      </c>
      <c r="G128" s="613" t="s">
        <v>153</v>
      </c>
      <c r="H128" s="613"/>
      <c r="I128" s="614" t="s">
        <v>154</v>
      </c>
      <c r="J128" s="614"/>
      <c r="K128" s="614"/>
    </row>
    <row r="129" spans="1:11" s="435" customFormat="1" ht="33.950000000000003" customHeight="1" x14ac:dyDescent="0.2">
      <c r="A129" s="625" t="s">
        <v>192</v>
      </c>
      <c r="B129" s="478" t="s">
        <v>75</v>
      </c>
      <c r="C129" s="478" t="s">
        <v>156</v>
      </c>
      <c r="D129" s="509">
        <v>0.84</v>
      </c>
      <c r="E129" s="509">
        <v>0.86</v>
      </c>
      <c r="F129" s="509">
        <v>0.62</v>
      </c>
      <c r="G129" s="638" t="str">
        <f>IF('Encodage réponses Es'!$AQ$45="","",'Encodage réponses Es'!$AQ$45)</f>
        <v/>
      </c>
      <c r="H129" s="638" t="str">
        <f>IF('Encodage réponses Es'!$AQ$45="","",'Encodage réponses Es'!$AQ$45)</f>
        <v/>
      </c>
      <c r="I129" s="628"/>
      <c r="J129" s="628"/>
      <c r="K129" s="628"/>
    </row>
    <row r="130" spans="1:11" ht="33.950000000000003" customHeight="1" x14ac:dyDescent="0.2">
      <c r="A130" s="619"/>
      <c r="B130" s="476" t="s">
        <v>76</v>
      </c>
      <c r="C130" s="476" t="s">
        <v>156</v>
      </c>
      <c r="D130" s="507">
        <v>0.83</v>
      </c>
      <c r="E130" s="507">
        <v>0.85</v>
      </c>
      <c r="F130" s="507">
        <v>0.62</v>
      </c>
      <c r="G130" s="639" t="str">
        <f>IF('Encodage réponses Es'!$AR$45="","",'Encodage réponses Es'!$AR$45)</f>
        <v/>
      </c>
      <c r="H130" s="639" t="str">
        <f>IF('Encodage réponses Es'!$AR$45="","",'Encodage réponses Es'!$AR$45)</f>
        <v/>
      </c>
      <c r="I130" s="641"/>
      <c r="J130" s="641"/>
      <c r="K130" s="641"/>
    </row>
    <row r="131" spans="1:11" ht="33.950000000000003" customHeight="1" x14ac:dyDescent="0.2">
      <c r="A131" s="487" t="s">
        <v>165</v>
      </c>
      <c r="B131" s="464">
        <v>16</v>
      </c>
      <c r="C131" s="464" t="s">
        <v>156</v>
      </c>
      <c r="D131" s="517">
        <v>0.3</v>
      </c>
      <c r="E131" s="517">
        <v>0.31</v>
      </c>
      <c r="F131" s="515">
        <v>0.17</v>
      </c>
      <c r="G131" s="644" t="str">
        <f>IF('Encodage réponses Es'!$AS$45="","",'Encodage réponses Es'!$AS$45)</f>
        <v/>
      </c>
      <c r="H131" s="644" t="str">
        <f>IF('Encodage réponses Es'!$AS$45="","",'Encodage réponses Es'!$AS$45)</f>
        <v/>
      </c>
      <c r="I131" s="641"/>
      <c r="J131" s="641"/>
      <c r="K131" s="641"/>
    </row>
    <row r="132" spans="1:11" ht="33.950000000000003" customHeight="1" x14ac:dyDescent="0.2">
      <c r="A132" s="487" t="s">
        <v>193</v>
      </c>
      <c r="B132" s="484">
        <v>25</v>
      </c>
      <c r="C132" s="458" t="s">
        <v>156</v>
      </c>
      <c r="D132" s="518">
        <v>0.31</v>
      </c>
      <c r="E132" s="518">
        <v>0.32</v>
      </c>
      <c r="F132" s="519">
        <v>0.17</v>
      </c>
      <c r="G132" s="645" t="str">
        <f>IF('Encodage réponses Es'!$BL$45="","",'Encodage réponses Es'!$BL$45)</f>
        <v/>
      </c>
      <c r="H132" s="645" t="str">
        <f>IF('Encodage réponses Es'!$BL$45="","",'Encodage réponses Es'!$BL$45)</f>
        <v/>
      </c>
      <c r="I132" s="649"/>
      <c r="J132" s="621"/>
      <c r="K132" s="621"/>
    </row>
    <row r="133" spans="1:11" ht="35.1" customHeight="1" x14ac:dyDescent="0.2">
      <c r="A133" s="625" t="s">
        <v>194</v>
      </c>
      <c r="B133" s="470" t="s">
        <v>92</v>
      </c>
      <c r="C133" s="470" t="s">
        <v>156</v>
      </c>
      <c r="D133" s="504">
        <v>0.28999999999999998</v>
      </c>
      <c r="E133" s="504">
        <v>0.31</v>
      </c>
      <c r="F133" s="504">
        <v>0.15</v>
      </c>
      <c r="G133" s="623" t="str">
        <f>IF('Encodage réponses Es'!$BM$45="","",'Encodage réponses Es'!$BM$45)</f>
        <v/>
      </c>
      <c r="H133" s="623" t="str">
        <f>IF('Encodage réponses Es'!$BM$45="","",'Encodage réponses Es'!$BM$45)</f>
        <v/>
      </c>
      <c r="I133" s="621"/>
      <c r="J133" s="621"/>
      <c r="K133" s="621"/>
    </row>
    <row r="134" spans="1:11" s="435" customFormat="1" ht="17.100000000000001" customHeight="1" x14ac:dyDescent="0.2">
      <c r="A134" s="619"/>
      <c r="B134" s="642" t="s">
        <v>93</v>
      </c>
      <c r="C134" s="469" t="s">
        <v>156</v>
      </c>
      <c r="D134" s="505">
        <v>0.5</v>
      </c>
      <c r="E134" s="505">
        <v>0.52</v>
      </c>
      <c r="F134" s="505">
        <v>0.28000000000000003</v>
      </c>
      <c r="G134" s="624" t="str">
        <f>IF('Encodage réponses Es'!$BN$45="","",'Encodage réponses Es'!$BN$45)</f>
        <v/>
      </c>
      <c r="H134" s="624" t="str">
        <f>IF('Encodage réponses Es'!$BN$45="","",'Encodage réponses Es'!$BN$45)</f>
        <v/>
      </c>
      <c r="I134" s="635"/>
      <c r="J134" s="635"/>
      <c r="K134" s="635"/>
    </row>
    <row r="135" spans="1:11" ht="17.100000000000001" customHeight="1" x14ac:dyDescent="0.2">
      <c r="A135" s="619"/>
      <c r="B135" s="643"/>
      <c r="C135" s="486" t="s">
        <v>157</v>
      </c>
      <c r="D135" s="505">
        <v>0.01</v>
      </c>
      <c r="E135" s="505">
        <v>0.01</v>
      </c>
      <c r="F135" s="505">
        <v>0.01</v>
      </c>
      <c r="G135" s="624" t="str">
        <f>IF('Encodage réponses Es'!BN45="","",INT(('Encodage réponses Es'!BN41*100/'Encodage réponses Es'!BN39)+0.5)/100)</f>
        <v/>
      </c>
      <c r="H135" s="624" t="str">
        <f>IF('Encodage réponses Es'!$Q$45="","",'Encodage réponses Es'!$Q$45)</f>
        <v/>
      </c>
      <c r="I135" s="620"/>
      <c r="J135" s="620"/>
      <c r="K135" s="620"/>
    </row>
    <row r="136" spans="1:11" ht="35.1" customHeight="1" x14ac:dyDescent="0.2">
      <c r="A136" s="635" t="s">
        <v>195</v>
      </c>
      <c r="B136" s="470" t="s">
        <v>96</v>
      </c>
      <c r="C136" s="470" t="s">
        <v>156</v>
      </c>
      <c r="D136" s="504">
        <v>0.48</v>
      </c>
      <c r="E136" s="504">
        <v>0.5</v>
      </c>
      <c r="F136" s="504">
        <v>0.23</v>
      </c>
      <c r="G136" s="640" t="str">
        <f>IF('Encodage réponses Es'!$BQ$45="","",'Encodage réponses Es'!$BQ$45)</f>
        <v/>
      </c>
      <c r="H136" s="640" t="str">
        <f>IF('Encodage réponses Es'!$BQ$45="","",'Encodage réponses Es'!$BQ$45)</f>
        <v/>
      </c>
      <c r="I136" s="614"/>
      <c r="J136" s="614"/>
      <c r="K136" s="614"/>
    </row>
    <row r="137" spans="1:11" s="435" customFormat="1" ht="35.1" customHeight="1" x14ac:dyDescent="0.2">
      <c r="A137" s="619"/>
      <c r="B137" s="469" t="s">
        <v>97</v>
      </c>
      <c r="C137" s="469" t="s">
        <v>156</v>
      </c>
      <c r="D137" s="505">
        <v>0.68</v>
      </c>
      <c r="E137" s="505">
        <v>0.7</v>
      </c>
      <c r="F137" s="505">
        <v>0.53</v>
      </c>
      <c r="G137" s="624" t="str">
        <f>IF('Encodage réponses Es'!$BR$45="","",'Encodage réponses Es'!$BR$45)</f>
        <v/>
      </c>
      <c r="H137" s="624" t="str">
        <f>IF('Encodage réponses Es'!$BR$45="","",'Encodage réponses Es'!$BR$45)</f>
        <v/>
      </c>
      <c r="I137" s="620"/>
      <c r="J137" s="620"/>
      <c r="K137" s="620"/>
    </row>
    <row r="138" spans="1:11" ht="35.1" customHeight="1" x14ac:dyDescent="0.2">
      <c r="A138" s="615"/>
      <c r="B138" s="470" t="s">
        <v>98</v>
      </c>
      <c r="C138" s="470" t="s">
        <v>156</v>
      </c>
      <c r="D138" s="504">
        <v>0.53</v>
      </c>
      <c r="E138" s="504">
        <v>0.55000000000000004</v>
      </c>
      <c r="F138" s="504">
        <v>0.34</v>
      </c>
      <c r="G138" s="623" t="str">
        <f>IF('Encodage réponses Es'!$BS$45="","",'Encodage réponses Es'!$BS$45)</f>
        <v/>
      </c>
      <c r="H138" s="623" t="str">
        <f>IF('Encodage réponses Es'!$BS$45="","",'Encodage réponses Es'!$BS$45)</f>
        <v/>
      </c>
      <c r="I138" s="622"/>
      <c r="J138" s="622"/>
      <c r="K138" s="622"/>
    </row>
  </sheetData>
  <sheetProtection algorithmName="SHA-512" hashValue="7RyZq3iY03ebdAQH6dlmR8bALNDYsi6fHgVxs2lhugUi0d1wzr9yX8flHcfay23LZQtyMvpqbCwLad6oamj2qw==" saltValue="SUne5dO7HFLCEcAyh8yVzQ==" spinCount="100000" sheet="1" objects="1" scenarios="1"/>
  <mergeCells count="185">
    <mergeCell ref="G119:H119"/>
    <mergeCell ref="I119:K119"/>
    <mergeCell ref="G114:H114"/>
    <mergeCell ref="I114:K114"/>
    <mergeCell ref="G115:H115"/>
    <mergeCell ref="I115:K115"/>
    <mergeCell ref="I113:K113"/>
    <mergeCell ref="A110:A111"/>
    <mergeCell ref="G110:H110"/>
    <mergeCell ref="I110:K110"/>
    <mergeCell ref="G111:H111"/>
    <mergeCell ref="I111:K111"/>
    <mergeCell ref="A112:A113"/>
    <mergeCell ref="G112:H112"/>
    <mergeCell ref="G113:H113"/>
    <mergeCell ref="I132:K132"/>
    <mergeCell ref="G124:H124"/>
    <mergeCell ref="A120:A121"/>
    <mergeCell ref="G120:H120"/>
    <mergeCell ref="I120:K120"/>
    <mergeCell ref="G121:H121"/>
    <mergeCell ref="I121:K121"/>
    <mergeCell ref="G92:H92"/>
    <mergeCell ref="A1:K1"/>
    <mergeCell ref="A53:K53"/>
    <mergeCell ref="A54:K54"/>
    <mergeCell ref="A63:K63"/>
    <mergeCell ref="I4:K4"/>
    <mergeCell ref="I6:K6"/>
    <mergeCell ref="I7:K7"/>
    <mergeCell ref="I9:K9"/>
    <mergeCell ref="I10:K10"/>
    <mergeCell ref="I2:K2"/>
    <mergeCell ref="A127:K127"/>
    <mergeCell ref="A81:K81"/>
    <mergeCell ref="A82:K82"/>
    <mergeCell ref="A106:K106"/>
    <mergeCell ref="A117:K117"/>
    <mergeCell ref="A118:K118"/>
    <mergeCell ref="A122:A123"/>
    <mergeCell ref="I122:K123"/>
    <mergeCell ref="A124:A125"/>
    <mergeCell ref="I124:K125"/>
    <mergeCell ref="B122:B123"/>
    <mergeCell ref="B124:B125"/>
    <mergeCell ref="G125:H125"/>
    <mergeCell ref="G122:H122"/>
    <mergeCell ref="G123:H123"/>
    <mergeCell ref="A136:A138"/>
    <mergeCell ref="I137:K137"/>
    <mergeCell ref="G138:H138"/>
    <mergeCell ref="G133:H133"/>
    <mergeCell ref="I133:K133"/>
    <mergeCell ref="G134:H134"/>
    <mergeCell ref="B134:B135"/>
    <mergeCell ref="G137:H137"/>
    <mergeCell ref="G128:H128"/>
    <mergeCell ref="I128:K128"/>
    <mergeCell ref="G136:H136"/>
    <mergeCell ref="I136:K136"/>
    <mergeCell ref="A129:A130"/>
    <mergeCell ref="G129:H129"/>
    <mergeCell ref="I129:K129"/>
    <mergeCell ref="G130:H130"/>
    <mergeCell ref="I130:K130"/>
    <mergeCell ref="A133:A135"/>
    <mergeCell ref="I134:K135"/>
    <mergeCell ref="I138:K138"/>
    <mergeCell ref="G135:H135"/>
    <mergeCell ref="G131:H131"/>
    <mergeCell ref="I131:K131"/>
    <mergeCell ref="G132:H132"/>
    <mergeCell ref="G109:H109"/>
    <mergeCell ref="I109:K109"/>
    <mergeCell ref="I112:K112"/>
    <mergeCell ref="A99:A101"/>
    <mergeCell ref="I107:K107"/>
    <mergeCell ref="I103:K103"/>
    <mergeCell ref="A102:A104"/>
    <mergeCell ref="I100:K100"/>
    <mergeCell ref="I102:K102"/>
    <mergeCell ref="I104:K104"/>
    <mergeCell ref="G101:H101"/>
    <mergeCell ref="G100:H100"/>
    <mergeCell ref="G102:H102"/>
    <mergeCell ref="G103:H103"/>
    <mergeCell ref="G104:H104"/>
    <mergeCell ref="I88:K88"/>
    <mergeCell ref="I89:K89"/>
    <mergeCell ref="G88:H88"/>
    <mergeCell ref="G89:H89"/>
    <mergeCell ref="G90:H90"/>
    <mergeCell ref="G91:H91"/>
    <mergeCell ref="I99:K99"/>
    <mergeCell ref="G99:H99"/>
    <mergeCell ref="G96:H96"/>
    <mergeCell ref="I90:K90"/>
    <mergeCell ref="I91:K91"/>
    <mergeCell ref="A86:A87"/>
    <mergeCell ref="I86:K86"/>
    <mergeCell ref="I87:K87"/>
    <mergeCell ref="G86:H86"/>
    <mergeCell ref="G87:H87"/>
    <mergeCell ref="G108:H108"/>
    <mergeCell ref="I108:K108"/>
    <mergeCell ref="G107:H107"/>
    <mergeCell ref="A97:A98"/>
    <mergeCell ref="G97:H97"/>
    <mergeCell ref="I97:K97"/>
    <mergeCell ref="G98:H98"/>
    <mergeCell ref="I98:K98"/>
    <mergeCell ref="A93:A96"/>
    <mergeCell ref="G93:H93"/>
    <mergeCell ref="I93:K93"/>
    <mergeCell ref="G94:H94"/>
    <mergeCell ref="I94:K94"/>
    <mergeCell ref="G95:H95"/>
    <mergeCell ref="I95:K95"/>
    <mergeCell ref="A88:A91"/>
    <mergeCell ref="I96:K96"/>
    <mergeCell ref="I101:K101"/>
    <mergeCell ref="I92:K92"/>
    <mergeCell ref="A72:A75"/>
    <mergeCell ref="G66:H66"/>
    <mergeCell ref="G67:H67"/>
    <mergeCell ref="G68:H68"/>
    <mergeCell ref="G69:H69"/>
    <mergeCell ref="G70:H70"/>
    <mergeCell ref="G71:H71"/>
    <mergeCell ref="G72:H72"/>
    <mergeCell ref="G73:H73"/>
    <mergeCell ref="G74:H74"/>
    <mergeCell ref="G75:H75"/>
    <mergeCell ref="A76:A77"/>
    <mergeCell ref="G76:H76"/>
    <mergeCell ref="G77:H77"/>
    <mergeCell ref="G83:H83"/>
    <mergeCell ref="I83:K83"/>
    <mergeCell ref="A84:A85"/>
    <mergeCell ref="I84:K84"/>
    <mergeCell ref="I85:K85"/>
    <mergeCell ref="G84:H84"/>
    <mergeCell ref="G85:H85"/>
    <mergeCell ref="I76:K77"/>
    <mergeCell ref="G78:H78"/>
    <mergeCell ref="G79:H79"/>
    <mergeCell ref="I79:K79"/>
    <mergeCell ref="A78:A79"/>
    <mergeCell ref="I75:K75"/>
    <mergeCell ref="I78:K78"/>
    <mergeCell ref="I71:K71"/>
    <mergeCell ref="I61:K61"/>
    <mergeCell ref="I69:K69"/>
    <mergeCell ref="I68:K68"/>
    <mergeCell ref="I57:K57"/>
    <mergeCell ref="I58:K58"/>
    <mergeCell ref="I59:K59"/>
    <mergeCell ref="I67:K67"/>
    <mergeCell ref="I72:K72"/>
    <mergeCell ref="I73:K73"/>
    <mergeCell ref="I74:K74"/>
    <mergeCell ref="I66:K66"/>
    <mergeCell ref="G64:H64"/>
    <mergeCell ref="I64:K64"/>
    <mergeCell ref="I70:K70"/>
    <mergeCell ref="I11:K11"/>
    <mergeCell ref="I65:K65"/>
    <mergeCell ref="G65:H65"/>
    <mergeCell ref="G55:H55"/>
    <mergeCell ref="I55:K55"/>
    <mergeCell ref="A56:A59"/>
    <mergeCell ref="I56:K56"/>
    <mergeCell ref="I60:K60"/>
    <mergeCell ref="A65:A67"/>
    <mergeCell ref="G56:H56"/>
    <mergeCell ref="G57:H57"/>
    <mergeCell ref="G58:H58"/>
    <mergeCell ref="G59:H59"/>
    <mergeCell ref="G60:H60"/>
    <mergeCell ref="G61:H61"/>
    <mergeCell ref="A68:A71"/>
    <mergeCell ref="A13:K13"/>
    <mergeCell ref="A31:K31"/>
    <mergeCell ref="A33:K33"/>
    <mergeCell ref="A51:K51"/>
  </mergeCells>
  <pageMargins left="0.55118110236220474" right="0.35433070866141736" top="0.59055118110236227" bottom="0.59055118110236227" header="0.51181102362204722" footer="0.51181102362204722"/>
  <pageSetup paperSize="9" scale="87" orientation="portrait" r:id="rId1"/>
  <headerFooter alignWithMargins="0">
    <oddFooter>&amp;L&amp;8EENC 2017- &amp;A&amp;C&amp;8               4e G/TT&amp;R&amp;8Page &amp;P / &amp;N</oddFooter>
  </headerFooter>
  <rowBreaks count="4" manualBreakCount="4">
    <brk id="52" max="10" man="1"/>
    <brk id="80" max="10" man="1"/>
    <brk id="105" max="10" man="1"/>
    <brk id="116"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00B0F0"/>
  </sheetPr>
  <dimension ref="A1:H1399"/>
  <sheetViews>
    <sheetView showGridLines="0" view="pageBreakPreview" zoomScale="115" zoomScaleNormal="100" zoomScaleSheetLayoutView="115" workbookViewId="0">
      <selection activeCell="G361" sqref="G361"/>
    </sheetView>
  </sheetViews>
  <sheetFormatPr baseColWidth="10" defaultRowHeight="12.75" x14ac:dyDescent="0.2"/>
  <cols>
    <col min="1" max="1" width="11.42578125" style="379"/>
    <col min="2" max="2" width="8" style="379" customWidth="1"/>
    <col min="3" max="3" width="6.85546875" style="379" customWidth="1"/>
    <col min="4" max="4" width="18.85546875" style="379" customWidth="1"/>
    <col min="5" max="5" width="11.42578125" style="379"/>
    <col min="6" max="6" width="9" style="379" customWidth="1"/>
    <col min="7" max="7" width="7.140625" style="379" customWidth="1"/>
    <col min="8" max="8" width="15.28515625" style="379" customWidth="1"/>
  </cols>
  <sheetData>
    <row r="1" spans="1:8" ht="12.75" customHeight="1" x14ac:dyDescent="0.2"/>
    <row r="2" spans="1:8" ht="12.75" customHeight="1" x14ac:dyDescent="0.2"/>
    <row r="3" spans="1:8" ht="12.75" customHeight="1" x14ac:dyDescent="0.2">
      <c r="A3" s="660"/>
      <c r="B3" s="660"/>
      <c r="C3" s="660"/>
      <c r="D3" s="660"/>
      <c r="E3" s="660"/>
      <c r="F3" s="660"/>
      <c r="G3" s="660"/>
      <c r="H3" s="660"/>
    </row>
    <row r="4" spans="1:8" ht="15" customHeight="1" x14ac:dyDescent="0.2">
      <c r="A4" s="661" t="s">
        <v>115</v>
      </c>
      <c r="B4" s="661"/>
      <c r="C4" s="661"/>
      <c r="D4" s="661"/>
      <c r="E4" s="661"/>
      <c r="F4" s="661"/>
      <c r="G4" s="661"/>
      <c r="H4" s="661"/>
    </row>
    <row r="5" spans="1:8" ht="15" customHeight="1" x14ac:dyDescent="0.2">
      <c r="A5" s="421"/>
      <c r="B5" s="422"/>
      <c r="C5" s="422"/>
      <c r="D5" s="423"/>
      <c r="E5" s="422"/>
      <c r="F5" s="422"/>
      <c r="G5" s="422"/>
      <c r="H5" s="422"/>
    </row>
    <row r="6" spans="1:8" ht="15.75" customHeight="1" x14ac:dyDescent="0.2">
      <c r="A6" s="658" t="s">
        <v>118</v>
      </c>
      <c r="B6" s="658"/>
      <c r="C6" s="658"/>
      <c r="D6" s="658"/>
      <c r="E6" s="658"/>
      <c r="F6" s="658"/>
      <c r="G6" s="658"/>
      <c r="H6" s="658"/>
    </row>
    <row r="7" spans="1:8" ht="12.75" customHeight="1" x14ac:dyDescent="0.2">
      <c r="A7" s="421"/>
      <c r="B7" s="422"/>
      <c r="C7" s="422"/>
      <c r="D7" s="423"/>
      <c r="E7" s="422"/>
      <c r="F7" s="422"/>
      <c r="G7" s="422"/>
      <c r="H7" s="422"/>
    </row>
    <row r="8" spans="1:8" ht="12.75" customHeight="1" x14ac:dyDescent="0.2">
      <c r="A8" s="370" t="s">
        <v>117</v>
      </c>
      <c r="B8" s="370" t="str">
        <f>IF('Encodage réponses Es'!$B$1="","",'Encodage réponses Es'!$B$1)</f>
        <v/>
      </c>
      <c r="C8" s="422"/>
      <c r="D8" s="423"/>
      <c r="E8" s="422"/>
      <c r="F8" s="422"/>
      <c r="G8" s="422"/>
      <c r="H8" s="422"/>
    </row>
    <row r="9" spans="1:8" ht="12.75" customHeight="1" x14ac:dyDescent="0.2">
      <c r="A9" s="370" t="s">
        <v>116</v>
      </c>
      <c r="B9" s="370" t="str">
        <f>IF('Encodage réponses Es'!$B$2="","",'Encodage réponses Es'!$B$2)</f>
        <v/>
      </c>
      <c r="C9" s="422"/>
      <c r="D9" s="423"/>
      <c r="E9" s="422"/>
      <c r="F9" s="422"/>
      <c r="G9" s="422"/>
      <c r="H9" s="422"/>
    </row>
    <row r="10" spans="1:8" ht="15.75" customHeight="1" x14ac:dyDescent="0.2">
      <c r="A10" s="659" t="str">
        <f>CONCATENATE("Synthèse des résultats de l'élève : ",Compétences!$D5)</f>
        <v xml:space="preserve">Synthèse des résultats de l'élève : </v>
      </c>
      <c r="B10" s="659"/>
      <c r="C10" s="659"/>
      <c r="D10" s="659"/>
      <c r="E10" s="659"/>
      <c r="F10" s="659"/>
      <c r="G10" s="659"/>
      <c r="H10" s="659"/>
    </row>
    <row r="11" spans="1:8" ht="15.75" customHeight="1" x14ac:dyDescent="0.2">
      <c r="A11" s="424"/>
      <c r="B11" s="425"/>
      <c r="C11" s="422"/>
      <c r="D11" s="423"/>
      <c r="E11" s="422"/>
      <c r="F11" s="422"/>
      <c r="G11" s="422"/>
      <c r="H11" s="422"/>
    </row>
    <row r="12" spans="1:8" ht="155.25" customHeight="1" x14ac:dyDescent="0.2">
      <c r="A12" s="662" t="s">
        <v>141</v>
      </c>
      <c r="B12" s="662"/>
      <c r="C12" s="662"/>
      <c r="D12" s="662"/>
      <c r="E12" s="662"/>
      <c r="F12" s="662"/>
      <c r="G12" s="662"/>
      <c r="H12" s="662"/>
    </row>
    <row r="13" spans="1:8" ht="12.75" customHeight="1" x14ac:dyDescent="0.2">
      <c r="A13" s="426"/>
      <c r="B13" s="426"/>
      <c r="C13" s="426"/>
      <c r="D13" s="426"/>
      <c r="E13" s="426"/>
      <c r="F13" s="426"/>
      <c r="G13" s="426"/>
      <c r="H13" s="426"/>
    </row>
    <row r="14" spans="1:8" ht="12.75" customHeight="1" x14ac:dyDescent="0.2">
      <c r="A14" s="426"/>
      <c r="B14" s="426"/>
      <c r="C14" s="426"/>
      <c r="D14" s="426"/>
      <c r="E14" s="426"/>
      <c r="F14" s="426"/>
      <c r="G14" s="426"/>
      <c r="H14" s="426"/>
    </row>
    <row r="15" spans="1:8" ht="12" customHeight="1" x14ac:dyDescent="0.2">
      <c r="A15" s="380" t="s">
        <v>135</v>
      </c>
      <c r="B15" s="378"/>
      <c r="C15" s="378"/>
      <c r="D15" s="378"/>
      <c r="E15" s="378"/>
      <c r="F15" s="378"/>
      <c r="G15" s="378"/>
      <c r="H15" s="378"/>
    </row>
    <row r="16" spans="1:8" ht="12" customHeight="1" x14ac:dyDescent="0.2">
      <c r="A16" s="378"/>
      <c r="B16" s="378"/>
      <c r="C16" s="378"/>
      <c r="D16" s="378"/>
      <c r="E16" s="378"/>
      <c r="F16" s="378"/>
      <c r="G16" s="378"/>
      <c r="H16" s="378"/>
    </row>
    <row r="17" spans="1:8" ht="12" customHeight="1" x14ac:dyDescent="0.2">
      <c r="A17" s="379" t="s">
        <v>119</v>
      </c>
      <c r="C17" s="410" t="str">
        <f>Compétences!$H5</f>
        <v/>
      </c>
      <c r="D17" s="379" t="s">
        <v>120</v>
      </c>
      <c r="E17" s="379" t="s">
        <v>121</v>
      </c>
      <c r="G17" s="381" t="str">
        <f>IF(OR(C17="",C17="incomplet"),"",AVERAGE(Compétences!$H$5:$H$39))</f>
        <v/>
      </c>
      <c r="H17" s="378" t="s">
        <v>122</v>
      </c>
    </row>
    <row r="18" spans="1:8" ht="12" customHeight="1" x14ac:dyDescent="0.2">
      <c r="A18" s="378"/>
      <c r="B18" s="378"/>
      <c r="C18" s="378"/>
      <c r="D18" s="378"/>
      <c r="E18" s="378"/>
      <c r="F18" s="378"/>
      <c r="G18" s="378"/>
      <c r="H18" s="378"/>
    </row>
    <row r="19" spans="1:8" ht="12" customHeight="1" x14ac:dyDescent="0.2">
      <c r="A19" s="378" t="s">
        <v>99</v>
      </c>
      <c r="C19" s="410" t="str">
        <f>Compétences!$K5</f>
        <v/>
      </c>
      <c r="D19" s="378" t="s">
        <v>123</v>
      </c>
      <c r="G19" s="381" t="str">
        <f>IF(OR(C19="",C19="Incomplet"),"",AVERAGE(Compétences!$K$5:$K$39))</f>
        <v/>
      </c>
      <c r="H19" s="378" t="s">
        <v>123</v>
      </c>
    </row>
    <row r="20" spans="1:8" ht="12" customHeight="1" x14ac:dyDescent="0.2">
      <c r="A20" s="378" t="s">
        <v>124</v>
      </c>
      <c r="C20" s="410" t="str">
        <f>Compétences!$N5</f>
        <v/>
      </c>
      <c r="D20" s="378" t="s">
        <v>123</v>
      </c>
      <c r="G20" s="381" t="str">
        <f>IF(OR(C20="",C20="Incomplet"),"",AVERAGE(Compétences!$N$5:$N$39))</f>
        <v/>
      </c>
      <c r="H20" s="378" t="s">
        <v>123</v>
      </c>
    </row>
    <row r="21" spans="1:8" ht="12" customHeight="1" x14ac:dyDescent="0.2">
      <c r="D21" s="378"/>
      <c r="E21" s="427"/>
    </row>
    <row r="22" spans="1:8" ht="12" customHeight="1" x14ac:dyDescent="0.2">
      <c r="A22" s="380" t="s">
        <v>111</v>
      </c>
      <c r="D22" s="378"/>
      <c r="E22" s="427"/>
    </row>
    <row r="23" spans="1:8" ht="12" customHeight="1" x14ac:dyDescent="0.2">
      <c r="A23" s="378"/>
      <c r="B23" s="378"/>
      <c r="C23" s="378"/>
      <c r="D23" s="378"/>
      <c r="E23" s="378"/>
      <c r="F23" s="378"/>
      <c r="G23" s="378"/>
      <c r="H23" s="378"/>
    </row>
    <row r="24" spans="1:8" ht="18" customHeight="1" x14ac:dyDescent="0.2">
      <c r="A24" s="379" t="s">
        <v>119</v>
      </c>
      <c r="C24" s="410" t="str">
        <f>Compétences!$Q5</f>
        <v/>
      </c>
      <c r="D24" s="378" t="s">
        <v>125</v>
      </c>
      <c r="E24" s="379" t="s">
        <v>121</v>
      </c>
      <c r="G24" s="381" t="str">
        <f>IF(OR(C24="",C24="Incomplet"),"",AVERAGE(Compétences!$Q$5:$Q$39))</f>
        <v/>
      </c>
      <c r="H24" s="378" t="s">
        <v>125</v>
      </c>
    </row>
    <row r="25" spans="1:8" ht="12" customHeight="1" x14ac:dyDescent="0.2">
      <c r="A25" s="378" t="s">
        <v>99</v>
      </c>
      <c r="C25" s="410" t="str">
        <f>Compétences!$AD5</f>
        <v/>
      </c>
      <c r="D25" s="378" t="s">
        <v>126</v>
      </c>
      <c r="G25" s="381" t="str">
        <f>IF(OR(C25="",C25="Incomplet"),"",AVERAGE(Compétences!$AD$5:$AD$39))</f>
        <v/>
      </c>
      <c r="H25" s="378" t="s">
        <v>126</v>
      </c>
    </row>
    <row r="26" spans="1:8" ht="12" customHeight="1" x14ac:dyDescent="0.2">
      <c r="A26" s="378" t="s">
        <v>124</v>
      </c>
      <c r="C26" s="410" t="str">
        <f>Compétences!$AT5</f>
        <v/>
      </c>
      <c r="D26" s="378" t="s">
        <v>127</v>
      </c>
      <c r="G26" s="381" t="str">
        <f>IF(OR(C26="",C26="Incomplet"),"",AVERAGE(Compétences!$AT$5:$AT$39))</f>
        <v/>
      </c>
      <c r="H26" s="378" t="s">
        <v>127</v>
      </c>
    </row>
    <row r="27" spans="1:8" ht="12" customHeight="1" x14ac:dyDescent="0.2">
      <c r="A27" s="378"/>
      <c r="D27" s="378"/>
    </row>
    <row r="28" spans="1:8" ht="12" customHeight="1" x14ac:dyDescent="0.2">
      <c r="A28" s="380" t="s">
        <v>112</v>
      </c>
      <c r="D28" s="378"/>
      <c r="E28" s="427"/>
    </row>
    <row r="29" spans="1:8" ht="12" customHeight="1" x14ac:dyDescent="0.2">
      <c r="A29" s="378"/>
      <c r="B29" s="378"/>
      <c r="C29" s="378"/>
      <c r="D29" s="378"/>
      <c r="E29" s="378"/>
      <c r="F29" s="378"/>
      <c r="G29" s="378"/>
      <c r="H29" s="378"/>
    </row>
    <row r="30" spans="1:8" ht="18" customHeight="1" x14ac:dyDescent="0.2">
      <c r="A30" s="379" t="s">
        <v>119</v>
      </c>
      <c r="C30" s="410" t="str">
        <f>Compétences!$S5</f>
        <v/>
      </c>
      <c r="D30" s="378" t="s">
        <v>128</v>
      </c>
      <c r="E30" s="379" t="s">
        <v>121</v>
      </c>
      <c r="G30" s="381" t="str">
        <f>IF(OR(C30="",C30="Incomplet"),"",AVERAGE(Compétences!$S$5:$S$39))</f>
        <v/>
      </c>
      <c r="H30" s="378" t="s">
        <v>128</v>
      </c>
    </row>
    <row r="31" spans="1:8" ht="12" customHeight="1" x14ac:dyDescent="0.2">
      <c r="A31" s="378" t="s">
        <v>99</v>
      </c>
      <c r="C31" s="410" t="str">
        <f>Compétences!$BQ5</f>
        <v/>
      </c>
      <c r="D31" s="378" t="s">
        <v>129</v>
      </c>
      <c r="G31" s="381" t="str">
        <f>IF(OR(C31="",C31="Incomplet"),"",AVERAGE(Compétences!$BQ$5:$BQ$39))</f>
        <v/>
      </c>
      <c r="H31" s="378" t="s">
        <v>129</v>
      </c>
    </row>
    <row r="32" spans="1:8" ht="12" customHeight="1" x14ac:dyDescent="0.2">
      <c r="A32" s="378" t="s">
        <v>124</v>
      </c>
      <c r="C32" s="410" t="str">
        <f>Compétences!$CA5</f>
        <v/>
      </c>
      <c r="D32" s="378" t="s">
        <v>130</v>
      </c>
      <c r="G32" s="381" t="str">
        <f>IF(OR(C32="",C32="Incomplet"),"",AVERAGE(Compétences!$CA$5:$CA$39))</f>
        <v/>
      </c>
      <c r="H32" s="378" t="s">
        <v>130</v>
      </c>
    </row>
    <row r="33" spans="1:8" ht="12" customHeight="1" x14ac:dyDescent="0.2">
      <c r="A33" s="378"/>
      <c r="D33" s="378"/>
    </row>
    <row r="34" spans="1:8" ht="12" customHeight="1" x14ac:dyDescent="0.2">
      <c r="A34" s="380" t="s">
        <v>131</v>
      </c>
      <c r="D34" s="378"/>
      <c r="E34" s="427"/>
    </row>
    <row r="35" spans="1:8" ht="12" customHeight="1" x14ac:dyDescent="0.2">
      <c r="A35" s="378"/>
      <c r="B35" s="378"/>
      <c r="C35" s="378"/>
      <c r="D35" s="378"/>
      <c r="E35" s="378"/>
      <c r="F35" s="378"/>
      <c r="G35" s="378"/>
      <c r="H35" s="378"/>
    </row>
    <row r="36" spans="1:8" ht="18" customHeight="1" x14ac:dyDescent="0.2">
      <c r="A36" s="379" t="s">
        <v>119</v>
      </c>
      <c r="C36" s="410" t="str">
        <f>Compétences!$U5</f>
        <v/>
      </c>
      <c r="D36" s="378" t="s">
        <v>132</v>
      </c>
      <c r="E36" s="379" t="s">
        <v>121</v>
      </c>
      <c r="G36" s="381" t="str">
        <f>IF(OR(C36="",C36="Incomplet"),"",AVERAGE(Compétences!$U$5:$U$39))</f>
        <v/>
      </c>
      <c r="H36" s="378" t="s">
        <v>132</v>
      </c>
    </row>
    <row r="37" spans="1:8" s="379" customFormat="1" ht="12" customHeight="1" x14ac:dyDescent="0.2">
      <c r="A37" s="378" t="s">
        <v>99</v>
      </c>
      <c r="C37" s="410" t="str">
        <f>Compétences!$CG5</f>
        <v/>
      </c>
      <c r="D37" s="378" t="s">
        <v>133</v>
      </c>
      <c r="G37" s="381" t="str">
        <f>IF(OR(C37="",C37="Incomplet"),"",AVERAGE(Compétences!$CG$5:$CG$39))</f>
        <v/>
      </c>
      <c r="H37" s="378" t="s">
        <v>133</v>
      </c>
    </row>
    <row r="38" spans="1:8" ht="12" customHeight="1" x14ac:dyDescent="0.2">
      <c r="A38" s="378" t="s">
        <v>124</v>
      </c>
      <c r="C38" s="410" t="str">
        <f>Compétences!$CR5</f>
        <v/>
      </c>
      <c r="D38" s="378" t="s">
        <v>134</v>
      </c>
      <c r="G38" s="381" t="str">
        <f>IF(OR(C38="",C38="Incomplet"),"",AVERAGE(Compétences!$CR$5:$CR$39))</f>
        <v/>
      </c>
      <c r="H38" s="378" t="s">
        <v>134</v>
      </c>
    </row>
    <row r="39" spans="1:8" ht="105.75" customHeight="1" x14ac:dyDescent="0.2">
      <c r="A39" s="378"/>
    </row>
    <row r="40" spans="1:8" ht="12.75" customHeight="1" x14ac:dyDescent="0.2"/>
    <row r="41" spans="1:8" ht="12.75" customHeight="1" x14ac:dyDescent="0.2"/>
    <row r="42" spans="1:8" ht="12.75" customHeight="1" x14ac:dyDescent="0.2"/>
    <row r="43" spans="1:8" ht="15" customHeight="1" x14ac:dyDescent="0.2">
      <c r="A43" s="660"/>
      <c r="B43" s="660"/>
      <c r="C43" s="660"/>
      <c r="D43" s="660"/>
      <c r="E43" s="660"/>
      <c r="F43" s="660"/>
      <c r="G43" s="660"/>
      <c r="H43" s="660"/>
    </row>
    <row r="44" spans="1:8" ht="15.75" customHeight="1" x14ac:dyDescent="0.2">
      <c r="A44" s="661" t="s">
        <v>115</v>
      </c>
      <c r="B44" s="661"/>
      <c r="C44" s="661"/>
      <c r="D44" s="661"/>
      <c r="E44" s="661"/>
      <c r="F44" s="661"/>
      <c r="G44" s="661"/>
      <c r="H44" s="661"/>
    </row>
    <row r="45" spans="1:8" ht="12.75" customHeight="1" x14ac:dyDescent="0.2">
      <c r="A45" s="421"/>
      <c r="B45" s="422"/>
      <c r="C45" s="422"/>
      <c r="D45" s="423"/>
      <c r="E45" s="422"/>
      <c r="F45" s="422"/>
      <c r="G45" s="422"/>
      <c r="H45" s="422"/>
    </row>
    <row r="46" spans="1:8" ht="15.75" customHeight="1" x14ac:dyDescent="0.2">
      <c r="A46" s="658" t="s">
        <v>118</v>
      </c>
      <c r="B46" s="658"/>
      <c r="C46" s="658"/>
      <c r="D46" s="658"/>
      <c r="E46" s="658"/>
      <c r="F46" s="658"/>
      <c r="G46" s="658"/>
      <c r="H46" s="658"/>
    </row>
    <row r="47" spans="1:8" ht="12.75" customHeight="1" x14ac:dyDescent="0.2">
      <c r="A47" s="421"/>
      <c r="B47" s="422"/>
      <c r="C47" s="422"/>
      <c r="D47" s="423"/>
      <c r="E47" s="422"/>
      <c r="F47" s="422"/>
      <c r="G47" s="422"/>
      <c r="H47" s="422"/>
    </row>
    <row r="48" spans="1:8" ht="12.75" customHeight="1" x14ac:dyDescent="0.2">
      <c r="A48" s="370" t="s">
        <v>117</v>
      </c>
      <c r="B48" s="370" t="str">
        <f>IF('Encodage réponses Es'!$B$1="","",'Encodage réponses Es'!$B$1)</f>
        <v/>
      </c>
      <c r="C48" s="422"/>
      <c r="D48" s="423"/>
      <c r="E48" s="422"/>
      <c r="F48" s="422"/>
      <c r="G48" s="422"/>
      <c r="H48" s="422"/>
    </row>
    <row r="49" spans="1:8" ht="12.75" customHeight="1" x14ac:dyDescent="0.2">
      <c r="A49" s="370" t="s">
        <v>116</v>
      </c>
      <c r="B49" s="370" t="str">
        <f>IF('Encodage réponses Es'!$B$2="","",'Encodage réponses Es'!$B$2)</f>
        <v/>
      </c>
      <c r="C49" s="422"/>
      <c r="D49" s="423"/>
      <c r="E49" s="422"/>
      <c r="F49" s="422"/>
      <c r="G49" s="422"/>
      <c r="H49" s="422"/>
    </row>
    <row r="50" spans="1:8" ht="15.75" customHeight="1" x14ac:dyDescent="0.2">
      <c r="A50" s="659" t="str">
        <f>CONCATENATE("Synthèse des résultats de l'élève : ",Compétences!$D6)</f>
        <v xml:space="preserve">Synthèse des résultats de l'élève : </v>
      </c>
      <c r="B50" s="659"/>
      <c r="C50" s="659"/>
      <c r="D50" s="659"/>
      <c r="E50" s="659"/>
      <c r="F50" s="659"/>
      <c r="G50" s="659"/>
      <c r="H50" s="659"/>
    </row>
    <row r="51" spans="1:8" ht="15.75" customHeight="1" x14ac:dyDescent="0.2">
      <c r="A51" s="424"/>
      <c r="B51" s="425"/>
      <c r="C51" s="422"/>
      <c r="D51" s="423"/>
      <c r="E51" s="422"/>
      <c r="F51" s="422"/>
      <c r="G51" s="422"/>
      <c r="H51" s="422"/>
    </row>
    <row r="52" spans="1:8" ht="155.25" customHeight="1" x14ac:dyDescent="0.2">
      <c r="A52" s="662" t="s">
        <v>141</v>
      </c>
      <c r="B52" s="662"/>
      <c r="C52" s="662"/>
      <c r="D52" s="662"/>
      <c r="E52" s="662"/>
      <c r="F52" s="662"/>
      <c r="G52" s="662"/>
      <c r="H52" s="662"/>
    </row>
    <row r="53" spans="1:8" ht="12.75" customHeight="1" x14ac:dyDescent="0.2">
      <c r="A53" s="426"/>
      <c r="B53" s="426"/>
      <c r="C53" s="426"/>
      <c r="D53" s="426"/>
      <c r="E53" s="426"/>
      <c r="F53" s="426"/>
      <c r="G53" s="426"/>
      <c r="H53" s="426"/>
    </row>
    <row r="54" spans="1:8" ht="12.75" customHeight="1" x14ac:dyDescent="0.2">
      <c r="A54" s="426"/>
      <c r="B54" s="426"/>
      <c r="C54" s="426"/>
      <c r="D54" s="426"/>
      <c r="E54" s="426"/>
      <c r="F54" s="426"/>
      <c r="G54" s="426"/>
      <c r="H54" s="426"/>
    </row>
    <row r="55" spans="1:8" x14ac:dyDescent="0.2">
      <c r="A55" s="380" t="s">
        <v>135</v>
      </c>
      <c r="B55" s="378"/>
      <c r="C55" s="378"/>
      <c r="D55" s="378"/>
      <c r="E55" s="378"/>
      <c r="F55" s="378"/>
      <c r="G55" s="378"/>
      <c r="H55" s="378"/>
    </row>
    <row r="56" spans="1:8" x14ac:dyDescent="0.2">
      <c r="A56" s="378"/>
      <c r="B56" s="378"/>
      <c r="C56" s="378"/>
      <c r="D56" s="378"/>
      <c r="E56" s="378"/>
      <c r="F56" s="378"/>
      <c r="G56" s="378"/>
      <c r="H56" s="378"/>
    </row>
    <row r="57" spans="1:8" x14ac:dyDescent="0.2">
      <c r="A57" s="379" t="s">
        <v>119</v>
      </c>
      <c r="C57" s="410" t="str">
        <f>Compétences!$H6</f>
        <v/>
      </c>
      <c r="D57" s="379" t="s">
        <v>120</v>
      </c>
      <c r="E57" s="379" t="s">
        <v>121</v>
      </c>
      <c r="G57" s="381" t="str">
        <f>IF(OR(C57="",C57="incomplet"),"",AVERAGE(Compétences!$H$5:$H$39))</f>
        <v/>
      </c>
      <c r="H57" s="378" t="s">
        <v>122</v>
      </c>
    </row>
    <row r="58" spans="1:8" x14ac:dyDescent="0.2">
      <c r="A58" s="378"/>
      <c r="B58" s="378"/>
      <c r="C58" s="378"/>
      <c r="D58" s="378"/>
      <c r="E58" s="378"/>
      <c r="F58" s="378"/>
      <c r="G58" s="378"/>
      <c r="H58" s="378"/>
    </row>
    <row r="59" spans="1:8" x14ac:dyDescent="0.2">
      <c r="A59" s="378" t="s">
        <v>99</v>
      </c>
      <c r="C59" s="410" t="str">
        <f>Compétences!$K6</f>
        <v/>
      </c>
      <c r="D59" s="378" t="s">
        <v>123</v>
      </c>
      <c r="G59" s="381" t="str">
        <f>IF(OR(C59="",C59="Incomplet"),"",AVERAGE(Compétences!$K$5:$K$39))</f>
        <v/>
      </c>
      <c r="H59" s="378" t="s">
        <v>123</v>
      </c>
    </row>
    <row r="60" spans="1:8" x14ac:dyDescent="0.2">
      <c r="A60" s="378" t="s">
        <v>124</v>
      </c>
      <c r="C60" s="410" t="str">
        <f>Compétences!$N6</f>
        <v/>
      </c>
      <c r="D60" s="378" t="s">
        <v>123</v>
      </c>
      <c r="G60" s="381" t="str">
        <f>IF(OR(C60="",C60="Incomplet"),"",AVERAGE(Compétences!$N$5:$N$39))</f>
        <v/>
      </c>
      <c r="H60" s="378" t="s">
        <v>123</v>
      </c>
    </row>
    <row r="61" spans="1:8" x14ac:dyDescent="0.2">
      <c r="D61" s="378"/>
      <c r="E61" s="427"/>
    </row>
    <row r="62" spans="1:8" x14ac:dyDescent="0.2">
      <c r="A62" s="380" t="s">
        <v>111</v>
      </c>
      <c r="D62" s="378"/>
      <c r="E62" s="427"/>
    </row>
    <row r="63" spans="1:8" x14ac:dyDescent="0.2">
      <c r="A63" s="378"/>
      <c r="B63" s="378"/>
      <c r="C63" s="378"/>
      <c r="D63" s="378"/>
      <c r="E63" s="378"/>
      <c r="F63" s="378"/>
      <c r="G63" s="378"/>
      <c r="H63" s="378"/>
    </row>
    <row r="64" spans="1:8" ht="18" customHeight="1" x14ac:dyDescent="0.2">
      <c r="A64" s="379" t="s">
        <v>119</v>
      </c>
      <c r="C64" s="410" t="str">
        <f>Compétences!$Q6</f>
        <v/>
      </c>
      <c r="D64" s="378" t="s">
        <v>125</v>
      </c>
      <c r="E64" s="379" t="s">
        <v>121</v>
      </c>
      <c r="G64" s="381" t="str">
        <f>IF(OR(C64="",C64="Incomplet"),"",AVERAGE(Compétences!$Q$5:$Q$39))</f>
        <v/>
      </c>
      <c r="H64" s="378" t="s">
        <v>125</v>
      </c>
    </row>
    <row r="65" spans="1:8" x14ac:dyDescent="0.2">
      <c r="A65" s="378" t="s">
        <v>99</v>
      </c>
      <c r="C65" s="410" t="str">
        <f>Compétences!$AD6</f>
        <v/>
      </c>
      <c r="D65" s="378" t="s">
        <v>126</v>
      </c>
      <c r="G65" s="381" t="str">
        <f>IF(OR(C65="",C65="Incomplet"),"",AVERAGE(Compétences!$AD$5:$AD$39))</f>
        <v/>
      </c>
      <c r="H65" s="378" t="s">
        <v>126</v>
      </c>
    </row>
    <row r="66" spans="1:8" x14ac:dyDescent="0.2">
      <c r="A66" s="378" t="s">
        <v>124</v>
      </c>
      <c r="C66" s="410" t="str">
        <f>Compétences!$AT6</f>
        <v/>
      </c>
      <c r="D66" s="378" t="s">
        <v>127</v>
      </c>
      <c r="G66" s="381" t="str">
        <f>IF(OR(C66="",C66="Incomplet"),"",AVERAGE(Compétences!$AT$5:$AT$39))</f>
        <v/>
      </c>
      <c r="H66" s="378" t="s">
        <v>127</v>
      </c>
    </row>
    <row r="67" spans="1:8" x14ac:dyDescent="0.2">
      <c r="A67" s="378"/>
      <c r="D67" s="378"/>
    </row>
    <row r="68" spans="1:8" x14ac:dyDescent="0.2">
      <c r="A68" s="380" t="s">
        <v>112</v>
      </c>
      <c r="D68" s="378"/>
      <c r="E68" s="427"/>
    </row>
    <row r="69" spans="1:8" x14ac:dyDescent="0.2">
      <c r="A69" s="378"/>
      <c r="B69" s="378"/>
      <c r="C69" s="378"/>
      <c r="D69" s="378"/>
      <c r="E69" s="378"/>
      <c r="F69" s="378"/>
      <c r="G69" s="378"/>
      <c r="H69" s="378"/>
    </row>
    <row r="70" spans="1:8" ht="18" customHeight="1" x14ac:dyDescent="0.2">
      <c r="A70" s="379" t="s">
        <v>119</v>
      </c>
      <c r="C70" s="410" t="str">
        <f>Compétences!$S6</f>
        <v/>
      </c>
      <c r="D70" s="378" t="s">
        <v>128</v>
      </c>
      <c r="E70" s="379" t="s">
        <v>121</v>
      </c>
      <c r="G70" s="381" t="str">
        <f>IF(OR(C70="",C70="Incomplet"),"",AVERAGE(Compétences!$S$5:$S$39))</f>
        <v/>
      </c>
      <c r="H70" s="378" t="s">
        <v>128</v>
      </c>
    </row>
    <row r="71" spans="1:8" x14ac:dyDescent="0.2">
      <c r="A71" s="378" t="s">
        <v>99</v>
      </c>
      <c r="C71" s="410" t="str">
        <f>Compétences!$BQ6</f>
        <v/>
      </c>
      <c r="D71" s="378" t="s">
        <v>129</v>
      </c>
      <c r="G71" s="381" t="str">
        <f>IF(OR(C71="",C71="Incomplet"),"",AVERAGE(Compétences!$BQ$5:$BQ$39))</f>
        <v/>
      </c>
      <c r="H71" s="378" t="s">
        <v>129</v>
      </c>
    </row>
    <row r="72" spans="1:8" x14ac:dyDescent="0.2">
      <c r="A72" s="378" t="s">
        <v>124</v>
      </c>
      <c r="C72" s="410" t="str">
        <f>Compétences!$CA6</f>
        <v/>
      </c>
      <c r="D72" s="378" t="s">
        <v>130</v>
      </c>
      <c r="G72" s="381" t="str">
        <f>IF(OR(C72="",C72="Incomplet"),"",AVERAGE(Compétences!$CA$5:$CA$39))</f>
        <v/>
      </c>
      <c r="H72" s="378" t="s">
        <v>130</v>
      </c>
    </row>
    <row r="73" spans="1:8" x14ac:dyDescent="0.2">
      <c r="A73" s="378"/>
      <c r="D73" s="378"/>
    </row>
    <row r="74" spans="1:8" x14ac:dyDescent="0.2">
      <c r="A74" s="380" t="s">
        <v>131</v>
      </c>
      <c r="D74" s="378"/>
      <c r="E74" s="427"/>
    </row>
    <row r="75" spans="1:8" x14ac:dyDescent="0.2">
      <c r="A75" s="378"/>
      <c r="B75" s="378"/>
      <c r="C75" s="378"/>
      <c r="D75" s="378"/>
      <c r="E75" s="378"/>
      <c r="F75" s="378"/>
      <c r="G75" s="378"/>
      <c r="H75" s="378"/>
    </row>
    <row r="76" spans="1:8" ht="18" customHeight="1" x14ac:dyDescent="0.2">
      <c r="A76" s="379" t="s">
        <v>119</v>
      </c>
      <c r="C76" s="410" t="str">
        <f>Compétences!$U6</f>
        <v/>
      </c>
      <c r="D76" s="378" t="s">
        <v>132</v>
      </c>
      <c r="E76" s="379" t="s">
        <v>121</v>
      </c>
      <c r="G76" s="381" t="str">
        <f>IF(OR(C76="",C76="Incomplet"),"",AVERAGE(Compétences!$U$5:$U$39))</f>
        <v/>
      </c>
      <c r="H76" s="378" t="s">
        <v>132</v>
      </c>
    </row>
    <row r="77" spans="1:8" x14ac:dyDescent="0.2">
      <c r="A77" s="378" t="s">
        <v>99</v>
      </c>
      <c r="C77" s="410" t="str">
        <f>Compétences!$CG6</f>
        <v/>
      </c>
      <c r="D77" s="378" t="s">
        <v>133</v>
      </c>
      <c r="G77" s="381" t="str">
        <f>IF(OR(C77="",C77="Incomplet"),"",AVERAGE(Compétences!$CG$5:$CG$39))</f>
        <v/>
      </c>
      <c r="H77" s="378" t="s">
        <v>133</v>
      </c>
    </row>
    <row r="78" spans="1:8" x14ac:dyDescent="0.2">
      <c r="A78" s="378" t="s">
        <v>124</v>
      </c>
      <c r="C78" s="410" t="str">
        <f>Compétences!$CR6</f>
        <v/>
      </c>
      <c r="D78" s="378" t="s">
        <v>134</v>
      </c>
      <c r="G78" s="381" t="str">
        <f>IF(OR(C78="",C78="Incomplet"),"",AVERAGE(Compétences!$CR$5:$CR$39))</f>
        <v/>
      </c>
      <c r="H78" s="378" t="s">
        <v>134</v>
      </c>
    </row>
    <row r="79" spans="1:8" ht="105.75" customHeight="1" x14ac:dyDescent="0.2">
      <c r="A79" s="378"/>
    </row>
    <row r="83" spans="1:8" ht="15" x14ac:dyDescent="0.2">
      <c r="A83" s="660"/>
      <c r="B83" s="660"/>
      <c r="C83" s="660"/>
      <c r="D83" s="660"/>
      <c r="E83" s="660"/>
      <c r="F83" s="660"/>
      <c r="G83" s="660"/>
      <c r="H83" s="660"/>
    </row>
    <row r="84" spans="1:8" ht="15.75" x14ac:dyDescent="0.2">
      <c r="A84" s="661" t="s">
        <v>115</v>
      </c>
      <c r="B84" s="661"/>
      <c r="C84" s="661"/>
      <c r="D84" s="661"/>
      <c r="E84" s="661"/>
      <c r="F84" s="661"/>
      <c r="G84" s="661"/>
      <c r="H84" s="661"/>
    </row>
    <row r="85" spans="1:8" x14ac:dyDescent="0.2">
      <c r="A85" s="421"/>
      <c r="B85" s="422"/>
      <c r="C85" s="422"/>
      <c r="D85" s="423"/>
      <c r="E85" s="422"/>
      <c r="F85" s="422"/>
      <c r="G85" s="422"/>
      <c r="H85" s="422"/>
    </row>
    <row r="86" spans="1:8" ht="15.75" x14ac:dyDescent="0.2">
      <c r="A86" s="658" t="s">
        <v>118</v>
      </c>
      <c r="B86" s="658"/>
      <c r="C86" s="658"/>
      <c r="D86" s="658"/>
      <c r="E86" s="658"/>
      <c r="F86" s="658"/>
      <c r="G86" s="658"/>
      <c r="H86" s="658"/>
    </row>
    <row r="87" spans="1:8" x14ac:dyDescent="0.2">
      <c r="A87" s="421"/>
      <c r="B87" s="422"/>
      <c r="C87" s="422"/>
      <c r="D87" s="423"/>
      <c r="E87" s="422"/>
      <c r="F87" s="422"/>
      <c r="G87" s="422"/>
      <c r="H87" s="422"/>
    </row>
    <row r="88" spans="1:8" x14ac:dyDescent="0.2">
      <c r="A88" s="370" t="s">
        <v>117</v>
      </c>
      <c r="B88" s="370" t="str">
        <f>IF('Encodage réponses Es'!$B$1="","",'Encodage réponses Es'!$B$1)</f>
        <v/>
      </c>
      <c r="C88" s="422"/>
      <c r="D88" s="423"/>
      <c r="E88" s="422"/>
      <c r="F88" s="422"/>
      <c r="G88" s="422"/>
      <c r="H88" s="422"/>
    </row>
    <row r="89" spans="1:8" x14ac:dyDescent="0.2">
      <c r="A89" s="370" t="s">
        <v>116</v>
      </c>
      <c r="B89" s="370" t="str">
        <f>IF('Encodage réponses Es'!$B$2="","",'Encodage réponses Es'!$B$2)</f>
        <v/>
      </c>
      <c r="C89" s="422"/>
      <c r="D89" s="423"/>
      <c r="E89" s="422"/>
      <c r="F89" s="422"/>
      <c r="G89" s="422"/>
      <c r="H89" s="422"/>
    </row>
    <row r="90" spans="1:8" ht="15.75" x14ac:dyDescent="0.2">
      <c r="A90" s="659" t="str">
        <f>CONCATENATE("Synthèse des résultats de l'élève : ",Compétences!$D7)</f>
        <v xml:space="preserve">Synthèse des résultats de l'élève : </v>
      </c>
      <c r="B90" s="659"/>
      <c r="C90" s="659"/>
      <c r="D90" s="659"/>
      <c r="E90" s="659"/>
      <c r="F90" s="659"/>
      <c r="G90" s="659"/>
      <c r="H90" s="659"/>
    </row>
    <row r="91" spans="1:8" ht="15.75" x14ac:dyDescent="0.2">
      <c r="A91" s="424"/>
      <c r="B91" s="425"/>
      <c r="C91" s="422"/>
      <c r="D91" s="423"/>
      <c r="E91" s="422"/>
      <c r="F91" s="422"/>
      <c r="G91" s="422"/>
      <c r="H91" s="422"/>
    </row>
    <row r="92" spans="1:8" ht="155.25" customHeight="1" x14ac:dyDescent="0.2">
      <c r="A92" s="662" t="s">
        <v>141</v>
      </c>
      <c r="B92" s="662"/>
      <c r="C92" s="662"/>
      <c r="D92" s="662"/>
      <c r="E92" s="662"/>
      <c r="F92" s="662"/>
      <c r="G92" s="662"/>
      <c r="H92" s="662"/>
    </row>
    <row r="93" spans="1:8" x14ac:dyDescent="0.2">
      <c r="A93" s="426"/>
      <c r="B93" s="426"/>
      <c r="C93" s="426"/>
      <c r="D93" s="426"/>
      <c r="E93" s="426"/>
      <c r="F93" s="426"/>
      <c r="G93" s="426"/>
      <c r="H93" s="426"/>
    </row>
    <row r="94" spans="1:8" x14ac:dyDescent="0.2">
      <c r="A94" s="426"/>
      <c r="B94" s="426"/>
      <c r="C94" s="426"/>
      <c r="D94" s="426"/>
      <c r="E94" s="426"/>
      <c r="F94" s="426"/>
      <c r="G94" s="426"/>
      <c r="H94" s="426"/>
    </row>
    <row r="95" spans="1:8" x14ac:dyDescent="0.2">
      <c r="A95" s="380" t="s">
        <v>135</v>
      </c>
      <c r="B95" s="378"/>
      <c r="C95" s="378"/>
      <c r="D95" s="378"/>
      <c r="E95" s="378"/>
      <c r="F95" s="378"/>
      <c r="G95" s="378"/>
      <c r="H95" s="378"/>
    </row>
    <row r="96" spans="1:8" x14ac:dyDescent="0.2">
      <c r="A96" s="378"/>
      <c r="B96" s="378"/>
      <c r="C96" s="378"/>
      <c r="D96" s="378"/>
      <c r="E96" s="378"/>
      <c r="F96" s="378"/>
      <c r="G96" s="378"/>
      <c r="H96" s="378"/>
    </row>
    <row r="97" spans="1:8" x14ac:dyDescent="0.2">
      <c r="A97" s="379" t="s">
        <v>119</v>
      </c>
      <c r="C97" s="410" t="str">
        <f>Compétences!$H7</f>
        <v/>
      </c>
      <c r="D97" s="379" t="s">
        <v>120</v>
      </c>
      <c r="E97" s="379" t="s">
        <v>121</v>
      </c>
      <c r="G97" s="381" t="str">
        <f>IF(OR(C97="",C97="incomplet"),"",AVERAGE(Compétences!$H$5:$H$39))</f>
        <v/>
      </c>
      <c r="H97" s="378" t="s">
        <v>122</v>
      </c>
    </row>
    <row r="98" spans="1:8" x14ac:dyDescent="0.2">
      <c r="A98" s="378"/>
      <c r="B98" s="378"/>
      <c r="C98" s="378"/>
      <c r="D98" s="378"/>
      <c r="E98" s="378"/>
      <c r="F98" s="378"/>
      <c r="G98" s="378"/>
      <c r="H98" s="378"/>
    </row>
    <row r="99" spans="1:8" x14ac:dyDescent="0.2">
      <c r="A99" s="378" t="s">
        <v>99</v>
      </c>
      <c r="C99" s="410" t="str">
        <f>Compétences!$K7</f>
        <v/>
      </c>
      <c r="D99" s="378" t="s">
        <v>123</v>
      </c>
      <c r="G99" s="381" t="str">
        <f>IF(OR(C99="",C99="Incomplet"),"",AVERAGE(Compétences!$K$5:$K$39))</f>
        <v/>
      </c>
      <c r="H99" s="378" t="s">
        <v>123</v>
      </c>
    </row>
    <row r="100" spans="1:8" x14ac:dyDescent="0.2">
      <c r="A100" s="378" t="s">
        <v>124</v>
      </c>
      <c r="C100" s="410" t="str">
        <f>Compétences!$N7</f>
        <v/>
      </c>
      <c r="D100" s="378" t="s">
        <v>123</v>
      </c>
      <c r="G100" s="381" t="str">
        <f>IF(OR(C100="",C100="Incomplet"),"",AVERAGE(Compétences!$N$5:$N$39))</f>
        <v/>
      </c>
      <c r="H100" s="378" t="s">
        <v>123</v>
      </c>
    </row>
    <row r="101" spans="1:8" x14ac:dyDescent="0.2">
      <c r="D101" s="378"/>
      <c r="E101" s="427"/>
    </row>
    <row r="102" spans="1:8" x14ac:dyDescent="0.2">
      <c r="A102" s="380" t="s">
        <v>111</v>
      </c>
      <c r="D102" s="378"/>
      <c r="E102" s="427"/>
    </row>
    <row r="103" spans="1:8" x14ac:dyDescent="0.2">
      <c r="A103" s="378"/>
      <c r="B103" s="378"/>
      <c r="C103" s="378"/>
      <c r="D103" s="378"/>
      <c r="E103" s="378"/>
      <c r="F103" s="378"/>
      <c r="G103" s="378"/>
      <c r="H103" s="378"/>
    </row>
    <row r="104" spans="1:8" ht="18" customHeight="1" x14ac:dyDescent="0.2">
      <c r="A104" s="379" t="s">
        <v>119</v>
      </c>
      <c r="C104" s="410" t="str">
        <f>Compétences!$Q7</f>
        <v/>
      </c>
      <c r="D104" s="378" t="s">
        <v>125</v>
      </c>
      <c r="E104" s="379" t="s">
        <v>121</v>
      </c>
      <c r="G104" s="381" t="str">
        <f>IF(OR(C104="",C104="Incomplet"),"",AVERAGE(Compétences!$Q$5:$Q$39))</f>
        <v/>
      </c>
      <c r="H104" s="378" t="s">
        <v>125</v>
      </c>
    </row>
    <row r="105" spans="1:8" x14ac:dyDescent="0.2">
      <c r="A105" s="378" t="s">
        <v>99</v>
      </c>
      <c r="C105" s="410" t="str">
        <f>Compétences!$AD7</f>
        <v/>
      </c>
      <c r="D105" s="378" t="s">
        <v>126</v>
      </c>
      <c r="G105" s="381" t="str">
        <f>IF(OR(C105="",C105="Incomplet"),"",AVERAGE(Compétences!$AD$5:$AD$39))</f>
        <v/>
      </c>
      <c r="H105" s="378" t="s">
        <v>126</v>
      </c>
    </row>
    <row r="106" spans="1:8" x14ac:dyDescent="0.2">
      <c r="A106" s="378" t="s">
        <v>124</v>
      </c>
      <c r="C106" s="410" t="str">
        <f>Compétences!$AT7</f>
        <v/>
      </c>
      <c r="D106" s="378" t="s">
        <v>127</v>
      </c>
      <c r="G106" s="381" t="str">
        <f>IF(OR(C106="",C106="Incomplet"),"",AVERAGE(Compétences!$AT$5:$AT$39))</f>
        <v/>
      </c>
      <c r="H106" s="378" t="s">
        <v>127</v>
      </c>
    </row>
    <row r="107" spans="1:8" x14ac:dyDescent="0.2">
      <c r="A107" s="378"/>
      <c r="D107" s="378"/>
    </row>
    <row r="108" spans="1:8" x14ac:dyDescent="0.2">
      <c r="A108" s="380" t="s">
        <v>112</v>
      </c>
      <c r="D108" s="378"/>
      <c r="E108" s="427"/>
    </row>
    <row r="109" spans="1:8" x14ac:dyDescent="0.2">
      <c r="A109" s="378"/>
      <c r="B109" s="378"/>
      <c r="C109" s="378"/>
      <c r="D109" s="378"/>
      <c r="E109" s="378"/>
      <c r="F109" s="378"/>
      <c r="G109" s="378"/>
      <c r="H109" s="378"/>
    </row>
    <row r="110" spans="1:8" ht="18" customHeight="1" x14ac:dyDescent="0.2">
      <c r="A110" s="379" t="s">
        <v>119</v>
      </c>
      <c r="C110" s="410" t="str">
        <f>Compétences!$S7</f>
        <v/>
      </c>
      <c r="D110" s="378" t="s">
        <v>128</v>
      </c>
      <c r="E110" s="379" t="s">
        <v>121</v>
      </c>
      <c r="G110" s="381" t="str">
        <f>IF(OR(C110="",C110="Incomplet"),"",AVERAGE(Compétences!$S$5:$S$39))</f>
        <v/>
      </c>
      <c r="H110" s="378" t="s">
        <v>128</v>
      </c>
    </row>
    <row r="111" spans="1:8" x14ac:dyDescent="0.2">
      <c r="A111" s="378" t="s">
        <v>99</v>
      </c>
      <c r="C111" s="410" t="str">
        <f>Compétences!$BQ7</f>
        <v/>
      </c>
      <c r="D111" s="378" t="s">
        <v>129</v>
      </c>
      <c r="G111" s="381" t="str">
        <f>IF(OR(C111="",C111="Incomplet"),"",AVERAGE(Compétences!$BQ$5:$BQ$39))</f>
        <v/>
      </c>
      <c r="H111" s="378" t="s">
        <v>129</v>
      </c>
    </row>
    <row r="112" spans="1:8" x14ac:dyDescent="0.2">
      <c r="A112" s="378" t="s">
        <v>124</v>
      </c>
      <c r="C112" s="410" t="str">
        <f>Compétences!$CA7</f>
        <v/>
      </c>
      <c r="D112" s="378" t="s">
        <v>130</v>
      </c>
      <c r="G112" s="381" t="str">
        <f>IF(OR(C112="",C112="Incomplet"),"",AVERAGE(Compétences!$CA$5:$CA$39))</f>
        <v/>
      </c>
      <c r="H112" s="378" t="s">
        <v>130</v>
      </c>
    </row>
    <row r="113" spans="1:8" x14ac:dyDescent="0.2">
      <c r="A113" s="378"/>
      <c r="D113" s="378"/>
    </row>
    <row r="114" spans="1:8" x14ac:dyDescent="0.2">
      <c r="A114" s="380" t="s">
        <v>131</v>
      </c>
      <c r="D114" s="378"/>
      <c r="E114" s="427"/>
    </row>
    <row r="115" spans="1:8" x14ac:dyDescent="0.2">
      <c r="A115" s="378"/>
      <c r="B115" s="378"/>
      <c r="C115" s="378"/>
      <c r="D115" s="378"/>
      <c r="E115" s="378"/>
      <c r="F115" s="378"/>
      <c r="G115" s="378"/>
      <c r="H115" s="378"/>
    </row>
    <row r="116" spans="1:8" ht="18" customHeight="1" x14ac:dyDescent="0.2">
      <c r="A116" s="379" t="s">
        <v>119</v>
      </c>
      <c r="C116" s="410" t="str">
        <f>Compétences!$U7</f>
        <v/>
      </c>
      <c r="D116" s="378" t="s">
        <v>132</v>
      </c>
      <c r="E116" s="379" t="s">
        <v>121</v>
      </c>
      <c r="G116" s="381" t="str">
        <f>IF(OR(C116="",C116="Incomplet"),"",AVERAGE(Compétences!$U$5:$U$39))</f>
        <v/>
      </c>
      <c r="H116" s="378" t="s">
        <v>132</v>
      </c>
    </row>
    <row r="117" spans="1:8" x14ac:dyDescent="0.2">
      <c r="A117" s="378" t="s">
        <v>99</v>
      </c>
      <c r="C117" s="410" t="str">
        <f>Compétences!$CG7</f>
        <v/>
      </c>
      <c r="D117" s="378" t="s">
        <v>133</v>
      </c>
      <c r="G117" s="381" t="str">
        <f>IF(OR(C117="",C117="Incomplet"),"",AVERAGE(Compétences!$CG$5:$CG$39))</f>
        <v/>
      </c>
      <c r="H117" s="378" t="s">
        <v>133</v>
      </c>
    </row>
    <row r="118" spans="1:8" x14ac:dyDescent="0.2">
      <c r="A118" s="378" t="s">
        <v>124</v>
      </c>
      <c r="C118" s="410" t="str">
        <f>Compétences!$CR7</f>
        <v/>
      </c>
      <c r="D118" s="378" t="s">
        <v>134</v>
      </c>
      <c r="G118" s="381" t="str">
        <f>IF(OR(C118="",C118="Incomplet"),"",AVERAGE(Compétences!$CR$5:$CR$39))</f>
        <v/>
      </c>
      <c r="H118" s="378" t="s">
        <v>134</v>
      </c>
    </row>
    <row r="119" spans="1:8" ht="105.75" customHeight="1" x14ac:dyDescent="0.2">
      <c r="A119" s="378"/>
    </row>
    <row r="123" spans="1:8" ht="15" x14ac:dyDescent="0.2">
      <c r="A123" s="660"/>
      <c r="B123" s="660"/>
      <c r="C123" s="660"/>
      <c r="D123" s="660"/>
      <c r="E123" s="660"/>
      <c r="F123" s="660"/>
      <c r="G123" s="660"/>
      <c r="H123" s="660"/>
    </row>
    <row r="124" spans="1:8" ht="15.75" x14ac:dyDescent="0.2">
      <c r="A124" s="661" t="s">
        <v>115</v>
      </c>
      <c r="B124" s="661"/>
      <c r="C124" s="661"/>
      <c r="D124" s="661"/>
      <c r="E124" s="661"/>
      <c r="F124" s="661"/>
      <c r="G124" s="661"/>
      <c r="H124" s="661"/>
    </row>
    <row r="125" spans="1:8" x14ac:dyDescent="0.2">
      <c r="A125" s="421"/>
      <c r="B125" s="422"/>
      <c r="C125" s="422"/>
      <c r="D125" s="423"/>
      <c r="E125" s="422"/>
      <c r="F125" s="422"/>
      <c r="G125" s="422"/>
      <c r="H125" s="422"/>
    </row>
    <row r="126" spans="1:8" ht="15.75" x14ac:dyDescent="0.2">
      <c r="A126" s="658" t="s">
        <v>118</v>
      </c>
      <c r="B126" s="658"/>
      <c r="C126" s="658"/>
      <c r="D126" s="658"/>
      <c r="E126" s="658"/>
      <c r="F126" s="658"/>
      <c r="G126" s="658"/>
      <c r="H126" s="658"/>
    </row>
    <row r="127" spans="1:8" x14ac:dyDescent="0.2">
      <c r="A127" s="421"/>
      <c r="B127" s="422"/>
      <c r="C127" s="422"/>
      <c r="D127" s="423"/>
      <c r="E127" s="422"/>
      <c r="F127" s="422"/>
      <c r="G127" s="422"/>
      <c r="H127" s="422"/>
    </row>
    <row r="128" spans="1:8" x14ac:dyDescent="0.2">
      <c r="A128" s="370" t="s">
        <v>117</v>
      </c>
      <c r="B128" s="370" t="str">
        <f>IF('Encodage réponses Es'!$B$1="","",'Encodage réponses Es'!$B$1)</f>
        <v/>
      </c>
      <c r="C128" s="422"/>
      <c r="D128" s="423"/>
      <c r="E128" s="422"/>
      <c r="F128" s="422"/>
      <c r="G128" s="422"/>
      <c r="H128" s="422"/>
    </row>
    <row r="129" spans="1:8" x14ac:dyDescent="0.2">
      <c r="A129" s="370" t="s">
        <v>116</v>
      </c>
      <c r="B129" s="370" t="str">
        <f>IF('Encodage réponses Es'!$B$2="","",'Encodage réponses Es'!$B$2)</f>
        <v/>
      </c>
      <c r="C129" s="422"/>
      <c r="D129" s="423"/>
      <c r="E129" s="422"/>
      <c r="F129" s="422"/>
      <c r="G129" s="422"/>
      <c r="H129" s="422"/>
    </row>
    <row r="130" spans="1:8" ht="15.75" x14ac:dyDescent="0.2">
      <c r="A130" s="659" t="str">
        <f>CONCATENATE("Synthèse des résultats de l'élève : ",Compétences!$D8)</f>
        <v xml:space="preserve">Synthèse des résultats de l'élève : </v>
      </c>
      <c r="B130" s="659"/>
      <c r="C130" s="659"/>
      <c r="D130" s="659"/>
      <c r="E130" s="659"/>
      <c r="F130" s="659"/>
      <c r="G130" s="659"/>
      <c r="H130" s="659"/>
    </row>
    <row r="131" spans="1:8" ht="15.75" x14ac:dyDescent="0.2">
      <c r="A131" s="424"/>
      <c r="B131" s="425"/>
      <c r="C131" s="422"/>
      <c r="D131" s="423"/>
      <c r="E131" s="422"/>
      <c r="F131" s="422"/>
      <c r="G131" s="422"/>
      <c r="H131" s="422"/>
    </row>
    <row r="132" spans="1:8" ht="155.25" customHeight="1" x14ac:dyDescent="0.2">
      <c r="A132" s="662" t="s">
        <v>141</v>
      </c>
      <c r="B132" s="662"/>
      <c r="C132" s="662"/>
      <c r="D132" s="662"/>
      <c r="E132" s="662"/>
      <c r="F132" s="662"/>
      <c r="G132" s="662"/>
      <c r="H132" s="662"/>
    </row>
    <row r="133" spans="1:8" x14ac:dyDescent="0.2">
      <c r="A133" s="426"/>
      <c r="B133" s="426"/>
      <c r="C133" s="426"/>
      <c r="D133" s="426"/>
      <c r="E133" s="426"/>
      <c r="F133" s="426"/>
      <c r="G133" s="426"/>
      <c r="H133" s="426"/>
    </row>
    <row r="134" spans="1:8" x14ac:dyDescent="0.2">
      <c r="A134" s="426"/>
      <c r="B134" s="426"/>
      <c r="C134" s="426"/>
      <c r="D134" s="426"/>
      <c r="E134" s="426"/>
      <c r="F134" s="426"/>
      <c r="G134" s="426"/>
      <c r="H134" s="426"/>
    </row>
    <row r="135" spans="1:8" x14ac:dyDescent="0.2">
      <c r="A135" s="380" t="s">
        <v>135</v>
      </c>
      <c r="B135" s="378"/>
      <c r="C135" s="378"/>
      <c r="D135" s="378"/>
      <c r="E135" s="378"/>
      <c r="F135" s="378"/>
      <c r="G135" s="378"/>
      <c r="H135" s="378"/>
    </row>
    <row r="136" spans="1:8" x14ac:dyDescent="0.2">
      <c r="A136" s="378"/>
      <c r="B136" s="378"/>
      <c r="C136" s="378"/>
      <c r="D136" s="378"/>
      <c r="E136" s="378"/>
      <c r="F136" s="378"/>
      <c r="G136" s="378"/>
      <c r="H136" s="378"/>
    </row>
    <row r="137" spans="1:8" x14ac:dyDescent="0.2">
      <c r="A137" s="379" t="s">
        <v>119</v>
      </c>
      <c r="C137" s="410" t="str">
        <f>Compétences!$H8</f>
        <v/>
      </c>
      <c r="D137" s="379" t="s">
        <v>120</v>
      </c>
      <c r="E137" s="379" t="s">
        <v>121</v>
      </c>
      <c r="G137" s="381" t="str">
        <f>IF(OR(C137="",C137="incomplet"),"",AVERAGE(Compétences!$H$5:$H$39))</f>
        <v/>
      </c>
      <c r="H137" s="378" t="s">
        <v>122</v>
      </c>
    </row>
    <row r="138" spans="1:8" x14ac:dyDescent="0.2">
      <c r="A138" s="378"/>
      <c r="B138" s="378"/>
      <c r="C138" s="378"/>
      <c r="D138" s="378"/>
      <c r="E138" s="378"/>
      <c r="F138" s="378"/>
      <c r="G138" s="378"/>
      <c r="H138" s="378"/>
    </row>
    <row r="139" spans="1:8" x14ac:dyDescent="0.2">
      <c r="A139" s="378" t="s">
        <v>99</v>
      </c>
      <c r="C139" s="410" t="str">
        <f>Compétences!$K8</f>
        <v/>
      </c>
      <c r="D139" s="378" t="s">
        <v>123</v>
      </c>
      <c r="G139" s="381" t="str">
        <f>IF(OR(C139="",C139="Incomplet"),"",AVERAGE(Compétences!$K$5:$K$39))</f>
        <v/>
      </c>
      <c r="H139" s="378" t="s">
        <v>123</v>
      </c>
    </row>
    <row r="140" spans="1:8" x14ac:dyDescent="0.2">
      <c r="A140" s="378" t="s">
        <v>124</v>
      </c>
      <c r="C140" s="410" t="str">
        <f>Compétences!$N8</f>
        <v/>
      </c>
      <c r="D140" s="378" t="s">
        <v>123</v>
      </c>
      <c r="G140" s="381" t="str">
        <f>IF(OR(C140="",C140="Incomplet"),"",AVERAGE(Compétences!$N$5:$N$39))</f>
        <v/>
      </c>
      <c r="H140" s="378" t="s">
        <v>123</v>
      </c>
    </row>
    <row r="141" spans="1:8" x14ac:dyDescent="0.2">
      <c r="D141" s="378"/>
      <c r="E141" s="427"/>
    </row>
    <row r="142" spans="1:8" x14ac:dyDescent="0.2">
      <c r="A142" s="380" t="s">
        <v>111</v>
      </c>
      <c r="D142" s="378"/>
      <c r="E142" s="427"/>
    </row>
    <row r="143" spans="1:8" x14ac:dyDescent="0.2">
      <c r="A143" s="378"/>
      <c r="B143" s="378"/>
      <c r="C143" s="378"/>
      <c r="D143" s="378"/>
      <c r="E143" s="378"/>
      <c r="F143" s="378"/>
      <c r="G143" s="378"/>
      <c r="H143" s="378"/>
    </row>
    <row r="144" spans="1:8" ht="18" customHeight="1" x14ac:dyDescent="0.2">
      <c r="A144" s="379" t="s">
        <v>119</v>
      </c>
      <c r="C144" s="410" t="str">
        <f>Compétences!$Q8</f>
        <v/>
      </c>
      <c r="D144" s="378" t="s">
        <v>125</v>
      </c>
      <c r="E144" s="379" t="s">
        <v>121</v>
      </c>
      <c r="G144" s="381" t="str">
        <f>IF(OR(C144="",C144="Incomplet"),"",AVERAGE(Compétences!$Q$5:$Q$39))</f>
        <v/>
      </c>
      <c r="H144" s="378" t="s">
        <v>125</v>
      </c>
    </row>
    <row r="145" spans="1:8" x14ac:dyDescent="0.2">
      <c r="A145" s="378" t="s">
        <v>99</v>
      </c>
      <c r="C145" s="410" t="str">
        <f>Compétences!$AD8</f>
        <v/>
      </c>
      <c r="D145" s="378" t="s">
        <v>126</v>
      </c>
      <c r="G145" s="381" t="str">
        <f>IF(OR(C145="",C145="Incomplet"),"",AVERAGE(Compétences!$AD$5:$AD$39))</f>
        <v/>
      </c>
      <c r="H145" s="378" t="s">
        <v>126</v>
      </c>
    </row>
    <row r="146" spans="1:8" x14ac:dyDescent="0.2">
      <c r="A146" s="378" t="s">
        <v>124</v>
      </c>
      <c r="C146" s="410" t="str">
        <f>Compétences!$AT8</f>
        <v/>
      </c>
      <c r="D146" s="378" t="s">
        <v>127</v>
      </c>
      <c r="G146" s="381" t="str">
        <f>IF(OR(C146="",C146="Incomplet"),"",AVERAGE(Compétences!$AT$5:$AT$39))</f>
        <v/>
      </c>
      <c r="H146" s="378" t="s">
        <v>127</v>
      </c>
    </row>
    <row r="147" spans="1:8" x14ac:dyDescent="0.2">
      <c r="A147" s="378"/>
      <c r="D147" s="378"/>
    </row>
    <row r="148" spans="1:8" x14ac:dyDescent="0.2">
      <c r="A148" s="380" t="s">
        <v>112</v>
      </c>
      <c r="D148" s="378"/>
      <c r="E148" s="427"/>
    </row>
    <row r="149" spans="1:8" x14ac:dyDescent="0.2">
      <c r="A149" s="378"/>
      <c r="B149" s="378"/>
      <c r="C149" s="378"/>
      <c r="D149" s="378"/>
      <c r="E149" s="378"/>
      <c r="F149" s="378"/>
      <c r="G149" s="378"/>
      <c r="H149" s="378"/>
    </row>
    <row r="150" spans="1:8" ht="18" customHeight="1" x14ac:dyDescent="0.2">
      <c r="A150" s="379" t="s">
        <v>119</v>
      </c>
      <c r="C150" s="410" t="str">
        <f>Compétences!$S8</f>
        <v/>
      </c>
      <c r="D150" s="378" t="s">
        <v>128</v>
      </c>
      <c r="E150" s="379" t="s">
        <v>121</v>
      </c>
      <c r="G150" s="381" t="str">
        <f>IF(OR(C150="",C150="Incomplet"),"",AVERAGE(Compétences!$S$5:$S$39))</f>
        <v/>
      </c>
      <c r="H150" s="378" t="s">
        <v>128</v>
      </c>
    </row>
    <row r="151" spans="1:8" x14ac:dyDescent="0.2">
      <c r="A151" s="378" t="s">
        <v>99</v>
      </c>
      <c r="C151" s="410" t="str">
        <f>Compétences!$BQ8</f>
        <v/>
      </c>
      <c r="D151" s="378" t="s">
        <v>129</v>
      </c>
      <c r="G151" s="381" t="str">
        <f>IF(OR(C151="",C151="Incomplet"),"",AVERAGE(Compétences!$BQ$5:$BQ$39))</f>
        <v/>
      </c>
      <c r="H151" s="378" t="s">
        <v>129</v>
      </c>
    </row>
    <row r="152" spans="1:8" x14ac:dyDescent="0.2">
      <c r="A152" s="378" t="s">
        <v>124</v>
      </c>
      <c r="C152" s="410" t="str">
        <f>Compétences!$CA8</f>
        <v/>
      </c>
      <c r="D152" s="378" t="s">
        <v>130</v>
      </c>
      <c r="G152" s="381" t="str">
        <f>IF(OR(C152="",C152="Incomplet"),"",AVERAGE(Compétences!$CA$5:$CA$39))</f>
        <v/>
      </c>
      <c r="H152" s="378" t="s">
        <v>130</v>
      </c>
    </row>
    <row r="153" spans="1:8" x14ac:dyDescent="0.2">
      <c r="A153" s="378"/>
      <c r="D153" s="378"/>
    </row>
    <row r="154" spans="1:8" x14ac:dyDescent="0.2">
      <c r="A154" s="380" t="s">
        <v>131</v>
      </c>
      <c r="D154" s="378"/>
      <c r="E154" s="427"/>
    </row>
    <row r="155" spans="1:8" x14ac:dyDescent="0.2">
      <c r="A155" s="378"/>
      <c r="B155" s="378"/>
      <c r="C155" s="378"/>
      <c r="D155" s="378"/>
      <c r="E155" s="378"/>
      <c r="F155" s="378"/>
      <c r="G155" s="378"/>
      <c r="H155" s="378"/>
    </row>
    <row r="156" spans="1:8" ht="18" customHeight="1" x14ac:dyDescent="0.2">
      <c r="A156" s="379" t="s">
        <v>119</v>
      </c>
      <c r="C156" s="410" t="str">
        <f>Compétences!$U8</f>
        <v/>
      </c>
      <c r="D156" s="378" t="s">
        <v>132</v>
      </c>
      <c r="E156" s="379" t="s">
        <v>121</v>
      </c>
      <c r="G156" s="381" t="str">
        <f>IF(OR(C156="",C156="Incomplet"),"",AVERAGE(Compétences!$U$5:$U$39))</f>
        <v/>
      </c>
      <c r="H156" s="378" t="s">
        <v>132</v>
      </c>
    </row>
    <row r="157" spans="1:8" x14ac:dyDescent="0.2">
      <c r="A157" s="378" t="s">
        <v>99</v>
      </c>
      <c r="C157" s="410" t="str">
        <f>Compétences!$CG8</f>
        <v/>
      </c>
      <c r="D157" s="378" t="s">
        <v>133</v>
      </c>
      <c r="G157" s="381" t="str">
        <f>IF(OR(C157="",C157="Incomplet"),"",AVERAGE(Compétences!$CG$5:$CG$39))</f>
        <v/>
      </c>
      <c r="H157" s="378" t="s">
        <v>133</v>
      </c>
    </row>
    <row r="158" spans="1:8" x14ac:dyDescent="0.2">
      <c r="A158" s="378" t="s">
        <v>124</v>
      </c>
      <c r="C158" s="410" t="str">
        <f>Compétences!$CR8</f>
        <v/>
      </c>
      <c r="D158" s="378" t="s">
        <v>134</v>
      </c>
      <c r="G158" s="381" t="str">
        <f>IF(OR(C158="",C158="Incomplet"),"",AVERAGE(Compétences!$CR$5:$CR$39))</f>
        <v/>
      </c>
      <c r="H158" s="378" t="s">
        <v>134</v>
      </c>
    </row>
    <row r="159" spans="1:8" ht="105.75" customHeight="1" x14ac:dyDescent="0.2">
      <c r="A159" s="378"/>
    </row>
    <row r="163" spans="1:8" ht="15" x14ac:dyDescent="0.2">
      <c r="A163" s="660"/>
      <c r="B163" s="660"/>
      <c r="C163" s="660"/>
      <c r="D163" s="660"/>
      <c r="E163" s="660"/>
      <c r="F163" s="660"/>
      <c r="G163" s="660"/>
      <c r="H163" s="660"/>
    </row>
    <row r="164" spans="1:8" ht="15.75" x14ac:dyDescent="0.2">
      <c r="A164" s="661" t="s">
        <v>115</v>
      </c>
      <c r="B164" s="661"/>
      <c r="C164" s="661"/>
      <c r="D164" s="661"/>
      <c r="E164" s="661"/>
      <c r="F164" s="661"/>
      <c r="G164" s="661"/>
      <c r="H164" s="661"/>
    </row>
    <row r="165" spans="1:8" x14ac:dyDescent="0.2">
      <c r="A165" s="421"/>
      <c r="B165" s="422"/>
      <c r="C165" s="422"/>
      <c r="D165" s="423"/>
      <c r="E165" s="422"/>
      <c r="F165" s="422"/>
      <c r="G165" s="422"/>
      <c r="H165" s="422"/>
    </row>
    <row r="166" spans="1:8" ht="15.75" x14ac:dyDescent="0.2">
      <c r="A166" s="658" t="s">
        <v>118</v>
      </c>
      <c r="B166" s="658"/>
      <c r="C166" s="658"/>
      <c r="D166" s="658"/>
      <c r="E166" s="658"/>
      <c r="F166" s="658"/>
      <c r="G166" s="658"/>
      <c r="H166" s="658"/>
    </row>
    <row r="167" spans="1:8" x14ac:dyDescent="0.2">
      <c r="A167" s="421"/>
      <c r="B167" s="422"/>
      <c r="C167" s="422"/>
      <c r="D167" s="423"/>
      <c r="E167" s="422"/>
      <c r="F167" s="422"/>
      <c r="G167" s="422"/>
      <c r="H167" s="422"/>
    </row>
    <row r="168" spans="1:8" x14ac:dyDescent="0.2">
      <c r="A168" s="370" t="s">
        <v>117</v>
      </c>
      <c r="B168" s="370" t="str">
        <f>IF('Encodage réponses Es'!$B$1="","",'Encodage réponses Es'!$B$1)</f>
        <v/>
      </c>
      <c r="C168" s="422"/>
      <c r="D168" s="423"/>
      <c r="E168" s="422"/>
      <c r="F168" s="422"/>
      <c r="G168" s="422"/>
      <c r="H168" s="422"/>
    </row>
    <row r="169" spans="1:8" x14ac:dyDescent="0.2">
      <c r="A169" s="370" t="s">
        <v>116</v>
      </c>
      <c r="B169" s="370" t="str">
        <f>IF('Encodage réponses Es'!$B$2="","",'Encodage réponses Es'!$B$2)</f>
        <v/>
      </c>
      <c r="C169" s="422"/>
      <c r="D169" s="423"/>
      <c r="E169" s="422"/>
      <c r="F169" s="422"/>
      <c r="G169" s="422"/>
      <c r="H169" s="422"/>
    </row>
    <row r="170" spans="1:8" ht="15.75" x14ac:dyDescent="0.2">
      <c r="A170" s="659" t="str">
        <f>CONCATENATE("Synthèse des résultats de l'élève : ",Compétences!$D9)</f>
        <v xml:space="preserve">Synthèse des résultats de l'élève : </v>
      </c>
      <c r="B170" s="659"/>
      <c r="C170" s="659"/>
      <c r="D170" s="659"/>
      <c r="E170" s="659"/>
      <c r="F170" s="659"/>
      <c r="G170" s="659"/>
      <c r="H170" s="659"/>
    </row>
    <row r="171" spans="1:8" ht="15.75" x14ac:dyDescent="0.2">
      <c r="A171" s="424"/>
      <c r="B171" s="425"/>
      <c r="C171" s="422"/>
      <c r="D171" s="423"/>
      <c r="E171" s="422"/>
      <c r="F171" s="422"/>
      <c r="G171" s="422"/>
      <c r="H171" s="422"/>
    </row>
    <row r="172" spans="1:8" ht="155.25" customHeight="1" x14ac:dyDescent="0.2">
      <c r="A172" s="662" t="s">
        <v>141</v>
      </c>
      <c r="B172" s="662"/>
      <c r="C172" s="662"/>
      <c r="D172" s="662"/>
      <c r="E172" s="662"/>
      <c r="F172" s="662"/>
      <c r="G172" s="662"/>
      <c r="H172" s="662"/>
    </row>
    <row r="173" spans="1:8" x14ac:dyDescent="0.2">
      <c r="A173" s="426"/>
      <c r="B173" s="426"/>
      <c r="C173" s="426"/>
      <c r="D173" s="426"/>
      <c r="E173" s="426"/>
      <c r="F173" s="426"/>
      <c r="G173" s="426"/>
      <c r="H173" s="426"/>
    </row>
    <row r="174" spans="1:8" x14ac:dyDescent="0.2">
      <c r="A174" s="426"/>
      <c r="B174" s="426"/>
      <c r="C174" s="426"/>
      <c r="D174" s="426"/>
      <c r="E174" s="426"/>
      <c r="F174" s="426"/>
      <c r="G174" s="426"/>
      <c r="H174" s="426"/>
    </row>
    <row r="175" spans="1:8" x14ac:dyDescent="0.2">
      <c r="A175" s="380" t="s">
        <v>135</v>
      </c>
      <c r="B175" s="378"/>
      <c r="C175" s="378"/>
      <c r="D175" s="378"/>
      <c r="E175" s="378"/>
      <c r="F175" s="378"/>
      <c r="G175" s="378"/>
      <c r="H175" s="378"/>
    </row>
    <row r="176" spans="1:8" x14ac:dyDescent="0.2">
      <c r="A176" s="378"/>
      <c r="B176" s="378"/>
      <c r="C176" s="378"/>
      <c r="D176" s="378"/>
      <c r="E176" s="378"/>
      <c r="F176" s="378"/>
      <c r="G176" s="378"/>
      <c r="H176" s="378"/>
    </row>
    <row r="177" spans="1:8" x14ac:dyDescent="0.2">
      <c r="A177" s="379" t="s">
        <v>119</v>
      </c>
      <c r="C177" s="410" t="str">
        <f>Compétences!$H9</f>
        <v/>
      </c>
      <c r="D177" s="379" t="s">
        <v>120</v>
      </c>
      <c r="E177" s="379" t="s">
        <v>121</v>
      </c>
      <c r="G177" s="381" t="str">
        <f>IF(OR(C177="",C177="incomplet"),"",AVERAGE(Compétences!$H$5:$H$39))</f>
        <v/>
      </c>
      <c r="H177" s="378" t="s">
        <v>122</v>
      </c>
    </row>
    <row r="178" spans="1:8" x14ac:dyDescent="0.2">
      <c r="A178" s="378"/>
      <c r="B178" s="378"/>
      <c r="C178" s="378"/>
      <c r="D178" s="378"/>
      <c r="E178" s="378"/>
      <c r="F178" s="378"/>
      <c r="G178" s="378"/>
      <c r="H178" s="378"/>
    </row>
    <row r="179" spans="1:8" x14ac:dyDescent="0.2">
      <c r="A179" s="378" t="s">
        <v>99</v>
      </c>
      <c r="C179" s="410" t="str">
        <f>Compétences!$K9</f>
        <v/>
      </c>
      <c r="D179" s="378" t="s">
        <v>123</v>
      </c>
      <c r="G179" s="381" t="str">
        <f>IF(OR(C179="",C179="Incomplet"),"",AVERAGE(Compétences!$K$5:$K$39))</f>
        <v/>
      </c>
      <c r="H179" s="378" t="s">
        <v>123</v>
      </c>
    </row>
    <row r="180" spans="1:8" x14ac:dyDescent="0.2">
      <c r="A180" s="378" t="s">
        <v>124</v>
      </c>
      <c r="C180" s="410" t="str">
        <f>Compétences!$N9</f>
        <v/>
      </c>
      <c r="D180" s="378" t="s">
        <v>123</v>
      </c>
      <c r="G180" s="381" t="str">
        <f>IF(OR(C180="",C180="Incomplet"),"",AVERAGE(Compétences!$N$5:$N$39))</f>
        <v/>
      </c>
      <c r="H180" s="378" t="s">
        <v>123</v>
      </c>
    </row>
    <row r="181" spans="1:8" x14ac:dyDescent="0.2">
      <c r="D181" s="378"/>
      <c r="E181" s="427"/>
    </row>
    <row r="182" spans="1:8" x14ac:dyDescent="0.2">
      <c r="A182" s="380" t="s">
        <v>111</v>
      </c>
      <c r="D182" s="378"/>
      <c r="E182" s="427"/>
    </row>
    <row r="183" spans="1:8" x14ac:dyDescent="0.2">
      <c r="A183" s="378"/>
      <c r="B183" s="378"/>
      <c r="C183" s="378"/>
      <c r="D183" s="378"/>
      <c r="E183" s="378"/>
      <c r="F183" s="378"/>
      <c r="G183" s="378"/>
      <c r="H183" s="378"/>
    </row>
    <row r="184" spans="1:8" ht="18" customHeight="1" x14ac:dyDescent="0.2">
      <c r="A184" s="379" t="s">
        <v>119</v>
      </c>
      <c r="C184" s="410" t="str">
        <f>Compétences!$Q9</f>
        <v/>
      </c>
      <c r="D184" s="378" t="s">
        <v>125</v>
      </c>
      <c r="E184" s="379" t="s">
        <v>121</v>
      </c>
      <c r="G184" s="381" t="str">
        <f>IF(OR(C184="",C184="Incomplet"),"",AVERAGE(Compétences!$Q$5:$Q$39))</f>
        <v/>
      </c>
      <c r="H184" s="378" t="s">
        <v>125</v>
      </c>
    </row>
    <row r="185" spans="1:8" x14ac:dyDescent="0.2">
      <c r="A185" s="378" t="s">
        <v>99</v>
      </c>
      <c r="C185" s="410" t="str">
        <f>Compétences!$AD9</f>
        <v/>
      </c>
      <c r="D185" s="378" t="s">
        <v>126</v>
      </c>
      <c r="G185" s="381" t="str">
        <f>IF(OR(C185="",C185="Incomplet"),"",AVERAGE(Compétences!$AD$5:$AD$39))</f>
        <v/>
      </c>
      <c r="H185" s="378" t="s">
        <v>126</v>
      </c>
    </row>
    <row r="186" spans="1:8" x14ac:dyDescent="0.2">
      <c r="A186" s="378" t="s">
        <v>124</v>
      </c>
      <c r="C186" s="410" t="str">
        <f>Compétences!$AT9</f>
        <v/>
      </c>
      <c r="D186" s="378" t="s">
        <v>127</v>
      </c>
      <c r="G186" s="381" t="str">
        <f>IF(OR(C186="",C186="Incomplet"),"",AVERAGE(Compétences!$AT$5:$AT$39))</f>
        <v/>
      </c>
      <c r="H186" s="378" t="s">
        <v>127</v>
      </c>
    </row>
    <row r="187" spans="1:8" x14ac:dyDescent="0.2">
      <c r="A187" s="378"/>
      <c r="D187" s="378"/>
    </row>
    <row r="188" spans="1:8" x14ac:dyDescent="0.2">
      <c r="A188" s="380" t="s">
        <v>112</v>
      </c>
      <c r="D188" s="378"/>
      <c r="E188" s="427"/>
    </row>
    <row r="189" spans="1:8" x14ac:dyDescent="0.2">
      <c r="A189" s="378"/>
      <c r="B189" s="378"/>
      <c r="C189" s="378"/>
      <c r="D189" s="378"/>
      <c r="E189" s="378"/>
      <c r="F189" s="378"/>
      <c r="G189" s="378"/>
      <c r="H189" s="378"/>
    </row>
    <row r="190" spans="1:8" ht="18" customHeight="1" x14ac:dyDescent="0.2">
      <c r="A190" s="379" t="s">
        <v>119</v>
      </c>
      <c r="C190" s="410" t="str">
        <f>Compétences!$S9</f>
        <v/>
      </c>
      <c r="D190" s="378" t="s">
        <v>128</v>
      </c>
      <c r="E190" s="379" t="s">
        <v>121</v>
      </c>
      <c r="G190" s="381" t="str">
        <f>IF(OR(C190="",C190="Incomplet"),"",AVERAGE(Compétences!$S$5:$S$39))</f>
        <v/>
      </c>
      <c r="H190" s="378" t="s">
        <v>128</v>
      </c>
    </row>
    <row r="191" spans="1:8" x14ac:dyDescent="0.2">
      <c r="A191" s="378" t="s">
        <v>99</v>
      </c>
      <c r="C191" s="410" t="str">
        <f>Compétences!$BQ9</f>
        <v/>
      </c>
      <c r="D191" s="378" t="s">
        <v>129</v>
      </c>
      <c r="G191" s="381" t="str">
        <f>IF(OR(C191="",C191="Incomplet"),"",AVERAGE(Compétences!$BQ$5:$BQ$39))</f>
        <v/>
      </c>
      <c r="H191" s="378" t="s">
        <v>129</v>
      </c>
    </row>
    <row r="192" spans="1:8" x14ac:dyDescent="0.2">
      <c r="A192" s="378" t="s">
        <v>124</v>
      </c>
      <c r="C192" s="410" t="str">
        <f>Compétences!$CA9</f>
        <v/>
      </c>
      <c r="D192" s="378" t="s">
        <v>130</v>
      </c>
      <c r="G192" s="381" t="str">
        <f>IF(OR(C192="",C192="Incomplet"),"",AVERAGE(Compétences!$CA$5:$CA$39))</f>
        <v/>
      </c>
      <c r="H192" s="378" t="s">
        <v>130</v>
      </c>
    </row>
    <row r="193" spans="1:8" x14ac:dyDescent="0.2">
      <c r="A193" s="378"/>
      <c r="D193" s="378"/>
    </row>
    <row r="194" spans="1:8" x14ac:dyDescent="0.2">
      <c r="A194" s="380" t="s">
        <v>131</v>
      </c>
      <c r="D194" s="378"/>
      <c r="E194" s="427"/>
    </row>
    <row r="195" spans="1:8" x14ac:dyDescent="0.2">
      <c r="A195" s="378"/>
      <c r="B195" s="378"/>
      <c r="C195" s="378"/>
      <c r="D195" s="378"/>
      <c r="E195" s="378"/>
      <c r="F195" s="378"/>
      <c r="G195" s="378"/>
      <c r="H195" s="378"/>
    </row>
    <row r="196" spans="1:8" ht="18" customHeight="1" x14ac:dyDescent="0.2">
      <c r="A196" s="379" t="s">
        <v>119</v>
      </c>
      <c r="C196" s="410" t="str">
        <f>Compétences!$U9</f>
        <v/>
      </c>
      <c r="D196" s="378" t="s">
        <v>132</v>
      </c>
      <c r="E196" s="379" t="s">
        <v>121</v>
      </c>
      <c r="G196" s="381" t="str">
        <f>IF(OR(C196="",C196="Incomplet"),"",AVERAGE(Compétences!$U$5:$U$39))</f>
        <v/>
      </c>
      <c r="H196" s="378" t="s">
        <v>132</v>
      </c>
    </row>
    <row r="197" spans="1:8" x14ac:dyDescent="0.2">
      <c r="A197" s="378" t="s">
        <v>99</v>
      </c>
      <c r="C197" s="410" t="str">
        <f>Compétences!$CG9</f>
        <v/>
      </c>
      <c r="D197" s="378" t="s">
        <v>133</v>
      </c>
      <c r="G197" s="381" t="str">
        <f>IF(OR(C197="",C197="Incomplet"),"",AVERAGE(Compétences!$CG$5:$CG$39))</f>
        <v/>
      </c>
      <c r="H197" s="378" t="s">
        <v>133</v>
      </c>
    </row>
    <row r="198" spans="1:8" x14ac:dyDescent="0.2">
      <c r="A198" s="378" t="s">
        <v>124</v>
      </c>
      <c r="C198" s="410" t="str">
        <f>Compétences!$CR9</f>
        <v/>
      </c>
      <c r="D198" s="378" t="s">
        <v>134</v>
      </c>
      <c r="G198" s="381" t="str">
        <f>IF(OR(C198="",C198="Incomplet"),"",AVERAGE(Compétences!$CR$5:$CR$39))</f>
        <v/>
      </c>
      <c r="H198" s="378" t="s">
        <v>134</v>
      </c>
    </row>
    <row r="199" spans="1:8" ht="105.75" customHeight="1" x14ac:dyDescent="0.2">
      <c r="A199" s="378"/>
    </row>
    <row r="203" spans="1:8" ht="15" x14ac:dyDescent="0.2">
      <c r="A203" s="660"/>
      <c r="B203" s="660"/>
      <c r="C203" s="660"/>
      <c r="D203" s="660"/>
      <c r="E203" s="660"/>
      <c r="F203" s="660"/>
      <c r="G203" s="660"/>
      <c r="H203" s="660"/>
    </row>
    <row r="204" spans="1:8" ht="15.75" x14ac:dyDescent="0.2">
      <c r="A204" s="661" t="s">
        <v>115</v>
      </c>
      <c r="B204" s="661"/>
      <c r="C204" s="661"/>
      <c r="D204" s="661"/>
      <c r="E204" s="661"/>
      <c r="F204" s="661"/>
      <c r="G204" s="661"/>
      <c r="H204" s="661"/>
    </row>
    <row r="205" spans="1:8" x14ac:dyDescent="0.2">
      <c r="A205" s="421"/>
      <c r="B205" s="422"/>
      <c r="C205" s="422"/>
      <c r="D205" s="423"/>
      <c r="E205" s="422"/>
      <c r="F205" s="422"/>
      <c r="G205" s="422"/>
      <c r="H205" s="422"/>
    </row>
    <row r="206" spans="1:8" ht="15.75" x14ac:dyDescent="0.2">
      <c r="A206" s="658" t="s">
        <v>118</v>
      </c>
      <c r="B206" s="658"/>
      <c r="C206" s="658"/>
      <c r="D206" s="658"/>
      <c r="E206" s="658"/>
      <c r="F206" s="658"/>
      <c r="G206" s="658"/>
      <c r="H206" s="658"/>
    </row>
    <row r="207" spans="1:8" x14ac:dyDescent="0.2">
      <c r="A207" s="421"/>
      <c r="B207" s="422"/>
      <c r="C207" s="422"/>
      <c r="D207" s="423"/>
      <c r="E207" s="422"/>
      <c r="F207" s="422"/>
      <c r="G207" s="422"/>
      <c r="H207" s="422"/>
    </row>
    <row r="208" spans="1:8" x14ac:dyDescent="0.2">
      <c r="A208" s="370" t="s">
        <v>117</v>
      </c>
      <c r="B208" s="370" t="str">
        <f>IF('Encodage réponses Es'!$B$1="","",'Encodage réponses Es'!$B$1)</f>
        <v/>
      </c>
      <c r="C208" s="422"/>
      <c r="D208" s="423"/>
      <c r="E208" s="422"/>
      <c r="F208" s="422"/>
      <c r="G208" s="422"/>
      <c r="H208" s="422"/>
    </row>
    <row r="209" spans="1:8" x14ac:dyDescent="0.2">
      <c r="A209" s="370" t="s">
        <v>116</v>
      </c>
      <c r="B209" s="370" t="str">
        <f>IF('Encodage réponses Es'!$B$2="","",'Encodage réponses Es'!$B$2)</f>
        <v/>
      </c>
      <c r="C209" s="422"/>
      <c r="D209" s="423"/>
      <c r="E209" s="422"/>
      <c r="F209" s="422"/>
      <c r="G209" s="422"/>
      <c r="H209" s="422"/>
    </row>
    <row r="210" spans="1:8" ht="15.75" x14ac:dyDescent="0.2">
      <c r="A210" s="659" t="str">
        <f>CONCATENATE("Synthèse des résultats de l'élève : ",Compétences!$D10)</f>
        <v xml:space="preserve">Synthèse des résultats de l'élève : </v>
      </c>
      <c r="B210" s="659"/>
      <c r="C210" s="659"/>
      <c r="D210" s="659"/>
      <c r="E210" s="659"/>
      <c r="F210" s="659"/>
      <c r="G210" s="659"/>
      <c r="H210" s="659"/>
    </row>
    <row r="211" spans="1:8" ht="15.75" x14ac:dyDescent="0.2">
      <c r="A211" s="424"/>
      <c r="B211" s="425"/>
      <c r="C211" s="422"/>
      <c r="D211" s="423"/>
      <c r="E211" s="422"/>
      <c r="F211" s="422"/>
      <c r="G211" s="422"/>
      <c r="H211" s="422"/>
    </row>
    <row r="212" spans="1:8" ht="155.25" customHeight="1" x14ac:dyDescent="0.2">
      <c r="A212" s="662" t="s">
        <v>141</v>
      </c>
      <c r="B212" s="662"/>
      <c r="C212" s="662"/>
      <c r="D212" s="662"/>
      <c r="E212" s="662"/>
      <c r="F212" s="662"/>
      <c r="G212" s="662"/>
      <c r="H212" s="662"/>
    </row>
    <row r="213" spans="1:8" x14ac:dyDescent="0.2">
      <c r="A213" s="426"/>
      <c r="B213" s="426"/>
      <c r="C213" s="426"/>
      <c r="D213" s="426"/>
      <c r="E213" s="426"/>
      <c r="F213" s="426"/>
      <c r="G213" s="426"/>
      <c r="H213" s="426"/>
    </row>
    <row r="214" spans="1:8" x14ac:dyDescent="0.2">
      <c r="A214" s="426"/>
      <c r="B214" s="426"/>
      <c r="C214" s="426"/>
      <c r="D214" s="426"/>
      <c r="E214" s="426"/>
      <c r="F214" s="426"/>
      <c r="G214" s="426"/>
      <c r="H214" s="426"/>
    </row>
    <row r="215" spans="1:8" x14ac:dyDescent="0.2">
      <c r="A215" s="380" t="s">
        <v>135</v>
      </c>
      <c r="B215" s="378"/>
      <c r="C215" s="378"/>
      <c r="D215" s="378"/>
      <c r="E215" s="378"/>
      <c r="F215" s="378"/>
      <c r="G215" s="378"/>
      <c r="H215" s="378"/>
    </row>
    <row r="216" spans="1:8" x14ac:dyDescent="0.2">
      <c r="A216" s="378"/>
      <c r="B216" s="378"/>
      <c r="C216" s="378"/>
      <c r="D216" s="378"/>
      <c r="E216" s="378"/>
      <c r="F216" s="378"/>
      <c r="G216" s="378"/>
      <c r="H216" s="378"/>
    </row>
    <row r="217" spans="1:8" x14ac:dyDescent="0.2">
      <c r="A217" s="379" t="s">
        <v>119</v>
      </c>
      <c r="C217" s="410" t="str">
        <f>Compétences!$H10</f>
        <v/>
      </c>
      <c r="D217" s="379" t="s">
        <v>120</v>
      </c>
      <c r="E217" s="379" t="s">
        <v>121</v>
      </c>
      <c r="G217" s="381" t="str">
        <f>IF(OR(C217="",C217="incomplet"),"",AVERAGE(Compétences!$H$5:$H$39))</f>
        <v/>
      </c>
      <c r="H217" s="378" t="s">
        <v>122</v>
      </c>
    </row>
    <row r="218" spans="1:8" x14ac:dyDescent="0.2">
      <c r="A218" s="378"/>
      <c r="B218" s="378"/>
      <c r="C218" s="378"/>
      <c r="D218" s="378"/>
      <c r="E218" s="378"/>
      <c r="F218" s="378"/>
      <c r="G218" s="378"/>
      <c r="H218" s="378"/>
    </row>
    <row r="219" spans="1:8" x14ac:dyDescent="0.2">
      <c r="A219" s="378" t="s">
        <v>99</v>
      </c>
      <c r="C219" s="410" t="str">
        <f>Compétences!$K10</f>
        <v/>
      </c>
      <c r="D219" s="378" t="s">
        <v>123</v>
      </c>
      <c r="G219" s="381" t="str">
        <f>IF(OR(C219="",C219="Incomplet"),"",AVERAGE(Compétences!$K$5:$K$39))</f>
        <v/>
      </c>
      <c r="H219" s="378" t="s">
        <v>123</v>
      </c>
    </row>
    <row r="220" spans="1:8" x14ac:dyDescent="0.2">
      <c r="A220" s="378" t="s">
        <v>124</v>
      </c>
      <c r="C220" s="410" t="str">
        <f>Compétences!$N10</f>
        <v/>
      </c>
      <c r="D220" s="378" t="s">
        <v>123</v>
      </c>
      <c r="G220" s="381" t="str">
        <f>IF(OR(C220="",C220="Incomplet"),"",AVERAGE(Compétences!$N$5:$N$39))</f>
        <v/>
      </c>
      <c r="H220" s="378" t="s">
        <v>123</v>
      </c>
    </row>
    <row r="221" spans="1:8" x14ac:dyDescent="0.2">
      <c r="D221" s="378"/>
      <c r="E221" s="427"/>
    </row>
    <row r="222" spans="1:8" x14ac:dyDescent="0.2">
      <c r="A222" s="380" t="s">
        <v>111</v>
      </c>
      <c r="D222" s="378"/>
      <c r="E222" s="427"/>
    </row>
    <row r="223" spans="1:8" x14ac:dyDescent="0.2">
      <c r="A223" s="378"/>
      <c r="B223" s="378"/>
      <c r="C223" s="378"/>
      <c r="D223" s="378"/>
      <c r="E223" s="378"/>
      <c r="F223" s="378"/>
      <c r="G223" s="378"/>
      <c r="H223" s="378"/>
    </row>
    <row r="224" spans="1:8" ht="18" customHeight="1" x14ac:dyDescent="0.2">
      <c r="A224" s="379" t="s">
        <v>119</v>
      </c>
      <c r="C224" s="410" t="str">
        <f>Compétences!$Q10</f>
        <v/>
      </c>
      <c r="D224" s="378" t="s">
        <v>125</v>
      </c>
      <c r="E224" s="379" t="s">
        <v>121</v>
      </c>
      <c r="G224" s="381" t="str">
        <f>IF(OR(C224="",C224="Incomplet"),"",AVERAGE(Compétences!$Q$5:$Q$39))</f>
        <v/>
      </c>
      <c r="H224" s="378" t="s">
        <v>125</v>
      </c>
    </row>
    <row r="225" spans="1:8" x14ac:dyDescent="0.2">
      <c r="A225" s="378" t="s">
        <v>99</v>
      </c>
      <c r="C225" s="410" t="str">
        <f>Compétences!$AD10</f>
        <v/>
      </c>
      <c r="D225" s="378" t="s">
        <v>126</v>
      </c>
      <c r="G225" s="381" t="str">
        <f>IF(OR(C225="",C225="Incomplet"),"",AVERAGE(Compétences!$AD$5:$AD$39))</f>
        <v/>
      </c>
      <c r="H225" s="378" t="s">
        <v>126</v>
      </c>
    </row>
    <row r="226" spans="1:8" x14ac:dyDescent="0.2">
      <c r="A226" s="378" t="s">
        <v>124</v>
      </c>
      <c r="C226" s="410" t="str">
        <f>Compétences!$AT10</f>
        <v/>
      </c>
      <c r="D226" s="378" t="s">
        <v>127</v>
      </c>
      <c r="G226" s="381" t="str">
        <f>IF(OR(C226="",C226="Incomplet"),"",AVERAGE(Compétences!$AT$5:$AT$39))</f>
        <v/>
      </c>
      <c r="H226" s="378" t="s">
        <v>127</v>
      </c>
    </row>
    <row r="227" spans="1:8" x14ac:dyDescent="0.2">
      <c r="A227" s="378"/>
      <c r="D227" s="378"/>
    </row>
    <row r="228" spans="1:8" x14ac:dyDescent="0.2">
      <c r="A228" s="380" t="s">
        <v>112</v>
      </c>
      <c r="D228" s="378"/>
      <c r="E228" s="427"/>
    </row>
    <row r="229" spans="1:8" x14ac:dyDescent="0.2">
      <c r="A229" s="378"/>
      <c r="B229" s="378"/>
      <c r="C229" s="378"/>
      <c r="D229" s="378"/>
      <c r="E229" s="378"/>
      <c r="F229" s="378"/>
      <c r="G229" s="378"/>
      <c r="H229" s="378"/>
    </row>
    <row r="230" spans="1:8" ht="18" customHeight="1" x14ac:dyDescent="0.2">
      <c r="A230" s="379" t="s">
        <v>119</v>
      </c>
      <c r="C230" s="410" t="str">
        <f>Compétences!$S10</f>
        <v/>
      </c>
      <c r="D230" s="378" t="s">
        <v>128</v>
      </c>
      <c r="E230" s="379" t="s">
        <v>121</v>
      </c>
      <c r="G230" s="381" t="str">
        <f>IF(OR(C230="",C230="Incomplet"),"",AVERAGE(Compétences!$S$5:$S$39))</f>
        <v/>
      </c>
      <c r="H230" s="378" t="s">
        <v>128</v>
      </c>
    </row>
    <row r="231" spans="1:8" x14ac:dyDescent="0.2">
      <c r="A231" s="378" t="s">
        <v>99</v>
      </c>
      <c r="C231" s="410" t="str">
        <f>Compétences!$BQ10</f>
        <v/>
      </c>
      <c r="D231" s="378" t="s">
        <v>129</v>
      </c>
      <c r="G231" s="381" t="str">
        <f>IF(OR(C231="",C231="Incomplet"),"",AVERAGE(Compétences!$BQ$5:$BQ$39))</f>
        <v/>
      </c>
      <c r="H231" s="378" t="s">
        <v>129</v>
      </c>
    </row>
    <row r="232" spans="1:8" x14ac:dyDescent="0.2">
      <c r="A232" s="378" t="s">
        <v>124</v>
      </c>
      <c r="C232" s="410" t="str">
        <f>Compétences!$CA10</f>
        <v/>
      </c>
      <c r="D232" s="378" t="s">
        <v>130</v>
      </c>
      <c r="G232" s="381" t="str">
        <f>IF(OR(C232="",C232="Incomplet"),"",AVERAGE(Compétences!$CA$5:$CA$39))</f>
        <v/>
      </c>
      <c r="H232" s="378" t="s">
        <v>130</v>
      </c>
    </row>
    <row r="233" spans="1:8" x14ac:dyDescent="0.2">
      <c r="A233" s="378"/>
      <c r="D233" s="378"/>
    </row>
    <row r="234" spans="1:8" x14ac:dyDescent="0.2">
      <c r="A234" s="380" t="s">
        <v>131</v>
      </c>
      <c r="D234" s="378"/>
      <c r="E234" s="427"/>
    </row>
    <row r="235" spans="1:8" x14ac:dyDescent="0.2">
      <c r="A235" s="378"/>
      <c r="B235" s="378"/>
      <c r="C235" s="378"/>
      <c r="D235" s="378"/>
      <c r="E235" s="378"/>
      <c r="F235" s="378"/>
      <c r="G235" s="378"/>
      <c r="H235" s="378"/>
    </row>
    <row r="236" spans="1:8" ht="18" customHeight="1" x14ac:dyDescent="0.2">
      <c r="A236" s="379" t="s">
        <v>119</v>
      </c>
      <c r="C236" s="410" t="str">
        <f>Compétences!$U10</f>
        <v/>
      </c>
      <c r="D236" s="378" t="s">
        <v>132</v>
      </c>
      <c r="E236" s="379" t="s">
        <v>121</v>
      </c>
      <c r="G236" s="381" t="str">
        <f>IF(OR(C236="",C236="Incomplet"),"",AVERAGE(Compétences!$U$5:$U$39))</f>
        <v/>
      </c>
      <c r="H236" s="378" t="s">
        <v>132</v>
      </c>
    </row>
    <row r="237" spans="1:8" x14ac:dyDescent="0.2">
      <c r="A237" s="378" t="s">
        <v>99</v>
      </c>
      <c r="C237" s="410" t="str">
        <f>Compétences!$CG10</f>
        <v/>
      </c>
      <c r="D237" s="378" t="s">
        <v>133</v>
      </c>
      <c r="G237" s="381" t="str">
        <f>IF(OR(C237="",C237="Incomplet"),"",AVERAGE(Compétences!$CG$5:$CG$39))</f>
        <v/>
      </c>
      <c r="H237" s="378" t="s">
        <v>133</v>
      </c>
    </row>
    <row r="238" spans="1:8" x14ac:dyDescent="0.2">
      <c r="A238" s="378" t="s">
        <v>124</v>
      </c>
      <c r="C238" s="410" t="str">
        <f>Compétences!$CR10</f>
        <v/>
      </c>
      <c r="D238" s="378" t="s">
        <v>134</v>
      </c>
      <c r="G238" s="381" t="str">
        <f>IF(OR(C238="",C238="Incomplet"),"",AVERAGE(Compétences!$CR$5:$CR$39))</f>
        <v/>
      </c>
      <c r="H238" s="378" t="s">
        <v>134</v>
      </c>
    </row>
    <row r="239" spans="1:8" ht="105.75" customHeight="1" x14ac:dyDescent="0.2">
      <c r="A239" s="378"/>
    </row>
    <row r="243" spans="1:8" ht="15" x14ac:dyDescent="0.2">
      <c r="A243" s="660"/>
      <c r="B243" s="660"/>
      <c r="C243" s="660"/>
      <c r="D243" s="660"/>
      <c r="E243" s="660"/>
      <c r="F243" s="660"/>
      <c r="G243" s="660"/>
      <c r="H243" s="660"/>
    </row>
    <row r="244" spans="1:8" ht="15.75" x14ac:dyDescent="0.2">
      <c r="A244" s="661" t="s">
        <v>115</v>
      </c>
      <c r="B244" s="661"/>
      <c r="C244" s="661"/>
      <c r="D244" s="661"/>
      <c r="E244" s="661"/>
      <c r="F244" s="661"/>
      <c r="G244" s="661"/>
      <c r="H244" s="661"/>
    </row>
    <row r="245" spans="1:8" x14ac:dyDescent="0.2">
      <c r="A245" s="421"/>
      <c r="B245" s="422"/>
      <c r="C245" s="422"/>
      <c r="D245" s="423"/>
      <c r="E245" s="422"/>
      <c r="F245" s="422"/>
      <c r="G245" s="422"/>
      <c r="H245" s="422"/>
    </row>
    <row r="246" spans="1:8" ht="15.75" x14ac:dyDescent="0.2">
      <c r="A246" s="658" t="s">
        <v>118</v>
      </c>
      <c r="B246" s="658"/>
      <c r="C246" s="658"/>
      <c r="D246" s="658"/>
      <c r="E246" s="658"/>
      <c r="F246" s="658"/>
      <c r="G246" s="658"/>
      <c r="H246" s="658"/>
    </row>
    <row r="247" spans="1:8" x14ac:dyDescent="0.2">
      <c r="A247" s="421"/>
      <c r="B247" s="422"/>
      <c r="C247" s="422"/>
      <c r="D247" s="423"/>
      <c r="E247" s="422"/>
      <c r="F247" s="422"/>
      <c r="G247" s="422"/>
      <c r="H247" s="422"/>
    </row>
    <row r="248" spans="1:8" x14ac:dyDescent="0.2">
      <c r="A248" s="370" t="s">
        <v>117</v>
      </c>
      <c r="B248" s="370" t="str">
        <f>IF('Encodage réponses Es'!$B$1="","",'Encodage réponses Es'!$B$1)</f>
        <v/>
      </c>
      <c r="C248" s="422"/>
      <c r="D248" s="423"/>
      <c r="E248" s="422"/>
      <c r="F248" s="422"/>
      <c r="G248" s="422"/>
      <c r="H248" s="422"/>
    </row>
    <row r="249" spans="1:8" x14ac:dyDescent="0.2">
      <c r="A249" s="370" t="s">
        <v>116</v>
      </c>
      <c r="B249" s="370" t="str">
        <f>IF('Encodage réponses Es'!$B$2="","",'Encodage réponses Es'!$B$2)</f>
        <v/>
      </c>
      <c r="C249" s="422"/>
      <c r="D249" s="423"/>
      <c r="E249" s="422"/>
      <c r="F249" s="422"/>
      <c r="G249" s="422"/>
      <c r="H249" s="422"/>
    </row>
    <row r="250" spans="1:8" ht="15.75" x14ac:dyDescent="0.2">
      <c r="A250" s="659" t="str">
        <f>CONCATENATE("Synthèse des résultats de l'élève : ",Compétences!$D11)</f>
        <v xml:space="preserve">Synthèse des résultats de l'élève : </v>
      </c>
      <c r="B250" s="659"/>
      <c r="C250" s="659"/>
      <c r="D250" s="659"/>
      <c r="E250" s="659"/>
      <c r="F250" s="659"/>
      <c r="G250" s="659"/>
      <c r="H250" s="659"/>
    </row>
    <row r="251" spans="1:8" ht="15.75" x14ac:dyDescent="0.2">
      <c r="A251" s="424"/>
      <c r="B251" s="425"/>
      <c r="C251" s="422"/>
      <c r="D251" s="423"/>
      <c r="E251" s="422"/>
      <c r="F251" s="422"/>
      <c r="G251" s="422"/>
      <c r="H251" s="422"/>
    </row>
    <row r="252" spans="1:8" ht="155.25" customHeight="1" x14ac:dyDescent="0.2">
      <c r="A252" s="662" t="s">
        <v>141</v>
      </c>
      <c r="B252" s="662"/>
      <c r="C252" s="662"/>
      <c r="D252" s="662"/>
      <c r="E252" s="662"/>
      <c r="F252" s="662"/>
      <c r="G252" s="662"/>
      <c r="H252" s="662"/>
    </row>
    <row r="253" spans="1:8" x14ac:dyDescent="0.2">
      <c r="A253" s="426"/>
      <c r="B253" s="426"/>
      <c r="C253" s="426"/>
      <c r="D253" s="426"/>
      <c r="E253" s="426"/>
      <c r="F253" s="426"/>
      <c r="G253" s="426"/>
      <c r="H253" s="426"/>
    </row>
    <row r="254" spans="1:8" x14ac:dyDescent="0.2">
      <c r="A254" s="426"/>
      <c r="B254" s="426"/>
      <c r="C254" s="426"/>
      <c r="D254" s="426"/>
      <c r="E254" s="426"/>
      <c r="F254" s="426"/>
      <c r="G254" s="426"/>
      <c r="H254" s="426"/>
    </row>
    <row r="255" spans="1:8" x14ac:dyDescent="0.2">
      <c r="A255" s="380" t="s">
        <v>135</v>
      </c>
      <c r="B255" s="378"/>
      <c r="C255" s="378"/>
      <c r="D255" s="378"/>
      <c r="E255" s="378"/>
      <c r="F255" s="378"/>
      <c r="G255" s="378"/>
      <c r="H255" s="378"/>
    </row>
    <row r="256" spans="1:8" x14ac:dyDescent="0.2">
      <c r="A256" s="378"/>
      <c r="B256" s="378"/>
      <c r="C256" s="378"/>
      <c r="D256" s="378"/>
      <c r="E256" s="378"/>
      <c r="F256" s="378"/>
      <c r="G256" s="378"/>
      <c r="H256" s="378"/>
    </row>
    <row r="257" spans="1:8" x14ac:dyDescent="0.2">
      <c r="A257" s="379" t="s">
        <v>119</v>
      </c>
      <c r="C257" s="410" t="str">
        <f>Compétences!$H11</f>
        <v/>
      </c>
      <c r="D257" s="379" t="s">
        <v>120</v>
      </c>
      <c r="E257" s="379" t="s">
        <v>121</v>
      </c>
      <c r="G257" s="381" t="str">
        <f>IF(OR(C257="",C257="incomplet"),"",AVERAGE(Compétences!$H$5:$H$39))</f>
        <v/>
      </c>
      <c r="H257" s="378" t="s">
        <v>122</v>
      </c>
    </row>
    <row r="258" spans="1:8" x14ac:dyDescent="0.2">
      <c r="A258" s="378"/>
      <c r="B258" s="378"/>
      <c r="C258" s="378"/>
      <c r="D258" s="378"/>
      <c r="E258" s="378"/>
      <c r="F258" s="378"/>
      <c r="G258" s="378"/>
      <c r="H258" s="378"/>
    </row>
    <row r="259" spans="1:8" x14ac:dyDescent="0.2">
      <c r="A259" s="378" t="s">
        <v>99</v>
      </c>
      <c r="C259" s="410" t="str">
        <f>Compétences!$K11</f>
        <v/>
      </c>
      <c r="D259" s="378" t="s">
        <v>123</v>
      </c>
      <c r="G259" s="381" t="str">
        <f>IF(OR(C259="",C259="Incomplet"),"",AVERAGE(Compétences!$K$5:$K$39))</f>
        <v/>
      </c>
      <c r="H259" s="378" t="s">
        <v>123</v>
      </c>
    </row>
    <row r="260" spans="1:8" x14ac:dyDescent="0.2">
      <c r="A260" s="378" t="s">
        <v>124</v>
      </c>
      <c r="C260" s="410" t="str">
        <f>Compétences!$N11</f>
        <v/>
      </c>
      <c r="D260" s="378" t="s">
        <v>123</v>
      </c>
      <c r="G260" s="381" t="str">
        <f>IF(OR(C260="",C260="Incomplet"),"",AVERAGE(Compétences!$N$5:$N$39))</f>
        <v/>
      </c>
      <c r="H260" s="378" t="s">
        <v>123</v>
      </c>
    </row>
    <row r="261" spans="1:8" x14ac:dyDescent="0.2">
      <c r="D261" s="378"/>
      <c r="E261" s="427"/>
    </row>
    <row r="262" spans="1:8" x14ac:dyDescent="0.2">
      <c r="A262" s="380" t="s">
        <v>111</v>
      </c>
      <c r="D262" s="378"/>
      <c r="E262" s="427"/>
    </row>
    <row r="263" spans="1:8" x14ac:dyDescent="0.2">
      <c r="A263" s="378"/>
      <c r="B263" s="378"/>
      <c r="C263" s="378"/>
      <c r="D263" s="378"/>
      <c r="E263" s="378"/>
      <c r="F263" s="378"/>
      <c r="G263" s="378"/>
      <c r="H263" s="378"/>
    </row>
    <row r="264" spans="1:8" ht="18" customHeight="1" x14ac:dyDescent="0.2">
      <c r="A264" s="379" t="s">
        <v>119</v>
      </c>
      <c r="C264" s="410" t="str">
        <f>Compétences!$Q11</f>
        <v/>
      </c>
      <c r="D264" s="378" t="s">
        <v>125</v>
      </c>
      <c r="E264" s="379" t="s">
        <v>121</v>
      </c>
      <c r="G264" s="381" t="str">
        <f>IF(OR(C264="",C264="Incomplet"),"",AVERAGE(Compétences!$Q$5:$Q$39))</f>
        <v/>
      </c>
      <c r="H264" s="378" t="s">
        <v>125</v>
      </c>
    </row>
    <row r="265" spans="1:8" x14ac:dyDescent="0.2">
      <c r="A265" s="378" t="s">
        <v>99</v>
      </c>
      <c r="C265" s="410" t="str">
        <f>Compétences!$AD11</f>
        <v/>
      </c>
      <c r="D265" s="378" t="s">
        <v>126</v>
      </c>
      <c r="G265" s="381" t="str">
        <f>IF(OR(C265="",C265="Incomplet"),"",AVERAGE(Compétences!$AD$5:$AD$39))</f>
        <v/>
      </c>
      <c r="H265" s="378" t="s">
        <v>126</v>
      </c>
    </row>
    <row r="266" spans="1:8" x14ac:dyDescent="0.2">
      <c r="A266" s="378" t="s">
        <v>124</v>
      </c>
      <c r="C266" s="410" t="str">
        <f>Compétences!$AT11</f>
        <v/>
      </c>
      <c r="D266" s="378" t="s">
        <v>127</v>
      </c>
      <c r="G266" s="381" t="str">
        <f>IF(OR(C266="",C266="Incomplet"),"",AVERAGE(Compétences!$AT$5:$AT$39))</f>
        <v/>
      </c>
      <c r="H266" s="378" t="s">
        <v>127</v>
      </c>
    </row>
    <row r="267" spans="1:8" x14ac:dyDescent="0.2">
      <c r="A267" s="378"/>
      <c r="D267" s="378"/>
    </row>
    <row r="268" spans="1:8" x14ac:dyDescent="0.2">
      <c r="A268" s="380" t="s">
        <v>112</v>
      </c>
      <c r="D268" s="378"/>
      <c r="E268" s="427"/>
    </row>
    <row r="269" spans="1:8" x14ac:dyDescent="0.2">
      <c r="A269" s="378"/>
      <c r="B269" s="378"/>
      <c r="C269" s="378"/>
      <c r="D269" s="378"/>
      <c r="E269" s="378"/>
      <c r="F269" s="378"/>
      <c r="G269" s="378"/>
      <c r="H269" s="378"/>
    </row>
    <row r="270" spans="1:8" ht="18" customHeight="1" x14ac:dyDescent="0.2">
      <c r="A270" s="379" t="s">
        <v>119</v>
      </c>
      <c r="C270" s="410" t="str">
        <f>Compétences!$S11</f>
        <v/>
      </c>
      <c r="D270" s="378" t="s">
        <v>128</v>
      </c>
      <c r="E270" s="379" t="s">
        <v>121</v>
      </c>
      <c r="G270" s="381" t="str">
        <f>IF(OR(C270="",C270="Incomplet"),"",AVERAGE(Compétences!$S$5:$S$39))</f>
        <v/>
      </c>
      <c r="H270" s="378" t="s">
        <v>128</v>
      </c>
    </row>
    <row r="271" spans="1:8" x14ac:dyDescent="0.2">
      <c r="A271" s="378" t="s">
        <v>99</v>
      </c>
      <c r="C271" s="410" t="str">
        <f>Compétences!$BQ11</f>
        <v/>
      </c>
      <c r="D271" s="378" t="s">
        <v>129</v>
      </c>
      <c r="G271" s="381" t="str">
        <f>IF(OR(C271="",C271="Incomplet"),"",AVERAGE(Compétences!$BQ$5:$BQ$39))</f>
        <v/>
      </c>
      <c r="H271" s="378" t="s">
        <v>129</v>
      </c>
    </row>
    <row r="272" spans="1:8" x14ac:dyDescent="0.2">
      <c r="A272" s="378" t="s">
        <v>124</v>
      </c>
      <c r="C272" s="410" t="str">
        <f>Compétences!$CA11</f>
        <v/>
      </c>
      <c r="D272" s="378" t="s">
        <v>130</v>
      </c>
      <c r="G272" s="381" t="str">
        <f>IF(OR(C272="",C272="Incomplet"),"",AVERAGE(Compétences!$CA$5:$CA$39))</f>
        <v/>
      </c>
      <c r="H272" s="378" t="s">
        <v>130</v>
      </c>
    </row>
    <row r="273" spans="1:8" x14ac:dyDescent="0.2">
      <c r="A273" s="378"/>
      <c r="D273" s="378"/>
    </row>
    <row r="274" spans="1:8" x14ac:dyDescent="0.2">
      <c r="A274" s="380" t="s">
        <v>131</v>
      </c>
      <c r="D274" s="378"/>
      <c r="E274" s="427"/>
    </row>
    <row r="275" spans="1:8" x14ac:dyDescent="0.2">
      <c r="A275" s="378"/>
      <c r="B275" s="378"/>
      <c r="C275" s="378"/>
      <c r="D275" s="378"/>
      <c r="E275" s="378"/>
      <c r="F275" s="378"/>
      <c r="G275" s="378"/>
      <c r="H275" s="378"/>
    </row>
    <row r="276" spans="1:8" ht="18" customHeight="1" x14ac:dyDescent="0.2">
      <c r="A276" s="379" t="s">
        <v>119</v>
      </c>
      <c r="C276" s="410" t="str">
        <f>Compétences!$U11</f>
        <v/>
      </c>
      <c r="D276" s="378" t="s">
        <v>132</v>
      </c>
      <c r="E276" s="379" t="s">
        <v>121</v>
      </c>
      <c r="G276" s="381" t="str">
        <f>IF(OR(C276="",C276="Incomplet"),"",AVERAGE(Compétences!$U$5:$U$39))</f>
        <v/>
      </c>
      <c r="H276" s="378" t="s">
        <v>132</v>
      </c>
    </row>
    <row r="277" spans="1:8" x14ac:dyDescent="0.2">
      <c r="A277" s="378" t="s">
        <v>99</v>
      </c>
      <c r="C277" s="410" t="str">
        <f>Compétences!$CG11</f>
        <v/>
      </c>
      <c r="D277" s="378" t="s">
        <v>133</v>
      </c>
      <c r="G277" s="381" t="str">
        <f>IF(OR(C277="",C277="Incomplet"),"",AVERAGE(Compétences!$CG$5:$CG$39))</f>
        <v/>
      </c>
      <c r="H277" s="378" t="s">
        <v>133</v>
      </c>
    </row>
    <row r="278" spans="1:8" x14ac:dyDescent="0.2">
      <c r="A278" s="378" t="s">
        <v>124</v>
      </c>
      <c r="C278" s="410" t="str">
        <f>Compétences!$CR11</f>
        <v/>
      </c>
      <c r="D278" s="378" t="s">
        <v>134</v>
      </c>
      <c r="G278" s="381" t="str">
        <f>IF(OR(C278="",C278="Incomplet"),"",AVERAGE(Compétences!$CR$5:$CR$39))</f>
        <v/>
      </c>
      <c r="H278" s="378" t="s">
        <v>134</v>
      </c>
    </row>
    <row r="279" spans="1:8" ht="105.75" customHeight="1" x14ac:dyDescent="0.2">
      <c r="A279" s="378"/>
    </row>
    <row r="283" spans="1:8" ht="15" x14ac:dyDescent="0.2">
      <c r="A283" s="660"/>
      <c r="B283" s="660"/>
      <c r="C283" s="660"/>
      <c r="D283" s="660"/>
      <c r="E283" s="660"/>
      <c r="F283" s="660"/>
      <c r="G283" s="660"/>
      <c r="H283" s="660"/>
    </row>
    <row r="284" spans="1:8" ht="15.75" x14ac:dyDescent="0.2">
      <c r="A284" s="661" t="s">
        <v>115</v>
      </c>
      <c r="B284" s="661"/>
      <c r="C284" s="661"/>
      <c r="D284" s="661"/>
      <c r="E284" s="661"/>
      <c r="F284" s="661"/>
      <c r="G284" s="661"/>
      <c r="H284" s="661"/>
    </row>
    <row r="285" spans="1:8" x14ac:dyDescent="0.2">
      <c r="A285" s="421"/>
      <c r="B285" s="422"/>
      <c r="C285" s="422"/>
      <c r="D285" s="423"/>
      <c r="E285" s="422"/>
      <c r="F285" s="422"/>
      <c r="G285" s="422"/>
      <c r="H285" s="422"/>
    </row>
    <row r="286" spans="1:8" ht="15.75" x14ac:dyDescent="0.2">
      <c r="A286" s="658" t="s">
        <v>118</v>
      </c>
      <c r="B286" s="658"/>
      <c r="C286" s="658"/>
      <c r="D286" s="658"/>
      <c r="E286" s="658"/>
      <c r="F286" s="658"/>
      <c r="G286" s="658"/>
      <c r="H286" s="658"/>
    </row>
    <row r="287" spans="1:8" x14ac:dyDescent="0.2">
      <c r="A287" s="421"/>
      <c r="B287" s="422"/>
      <c r="C287" s="422"/>
      <c r="D287" s="423"/>
      <c r="E287" s="422"/>
      <c r="F287" s="422"/>
      <c r="G287" s="422"/>
      <c r="H287" s="422"/>
    </row>
    <row r="288" spans="1:8" x14ac:dyDescent="0.2">
      <c r="A288" s="370" t="s">
        <v>117</v>
      </c>
      <c r="B288" s="370" t="str">
        <f>IF('Encodage réponses Es'!$B$1="","",'Encodage réponses Es'!$B$1)</f>
        <v/>
      </c>
      <c r="C288" s="422"/>
      <c r="D288" s="423"/>
      <c r="E288" s="422"/>
      <c r="F288" s="422"/>
      <c r="G288" s="422"/>
      <c r="H288" s="422"/>
    </row>
    <row r="289" spans="1:8" x14ac:dyDescent="0.2">
      <c r="A289" s="370" t="s">
        <v>116</v>
      </c>
      <c r="B289" s="370" t="str">
        <f>IF('Encodage réponses Es'!$B$2="","",'Encodage réponses Es'!$B$2)</f>
        <v/>
      </c>
      <c r="C289" s="422"/>
      <c r="D289" s="423"/>
      <c r="E289" s="422"/>
      <c r="F289" s="422"/>
      <c r="G289" s="422"/>
      <c r="H289" s="422"/>
    </row>
    <row r="290" spans="1:8" ht="15.75" x14ac:dyDescent="0.2">
      <c r="A290" s="659" t="str">
        <f>CONCATENATE("Synthèse des résultats de l'élève : ",Compétences!$D12)</f>
        <v xml:space="preserve">Synthèse des résultats de l'élève : </v>
      </c>
      <c r="B290" s="659"/>
      <c r="C290" s="659"/>
      <c r="D290" s="659"/>
      <c r="E290" s="659"/>
      <c r="F290" s="659"/>
      <c r="G290" s="659"/>
      <c r="H290" s="659"/>
    </row>
    <row r="291" spans="1:8" ht="15.75" x14ac:dyDescent="0.2">
      <c r="A291" s="424"/>
      <c r="B291" s="425"/>
      <c r="C291" s="422"/>
      <c r="D291" s="423"/>
      <c r="E291" s="422"/>
      <c r="F291" s="422"/>
      <c r="G291" s="422"/>
      <c r="H291" s="422"/>
    </row>
    <row r="292" spans="1:8" ht="155.25" customHeight="1" x14ac:dyDescent="0.2">
      <c r="A292" s="662" t="s">
        <v>141</v>
      </c>
      <c r="B292" s="662"/>
      <c r="C292" s="662"/>
      <c r="D292" s="662"/>
      <c r="E292" s="662"/>
      <c r="F292" s="662"/>
      <c r="G292" s="662"/>
      <c r="H292" s="662"/>
    </row>
    <row r="293" spans="1:8" x14ac:dyDescent="0.2">
      <c r="A293" s="426"/>
      <c r="B293" s="426"/>
      <c r="C293" s="426"/>
      <c r="D293" s="426"/>
      <c r="E293" s="426"/>
      <c r="F293" s="426"/>
      <c r="G293" s="426"/>
      <c r="H293" s="426"/>
    </row>
    <row r="294" spans="1:8" x14ac:dyDescent="0.2">
      <c r="A294" s="426"/>
      <c r="B294" s="426"/>
      <c r="C294" s="426"/>
      <c r="D294" s="426"/>
      <c r="E294" s="426"/>
      <c r="F294" s="426"/>
      <c r="G294" s="426"/>
      <c r="H294" s="426"/>
    </row>
    <row r="295" spans="1:8" x14ac:dyDescent="0.2">
      <c r="A295" s="380" t="s">
        <v>135</v>
      </c>
      <c r="B295" s="378"/>
      <c r="C295" s="378"/>
      <c r="D295" s="378"/>
      <c r="E295" s="378"/>
      <c r="F295" s="378"/>
      <c r="G295" s="378"/>
      <c r="H295" s="378"/>
    </row>
    <row r="296" spans="1:8" x14ac:dyDescent="0.2">
      <c r="A296" s="378"/>
      <c r="B296" s="378"/>
      <c r="C296" s="378"/>
      <c r="D296" s="378"/>
      <c r="E296" s="378"/>
      <c r="F296" s="378"/>
      <c r="G296" s="378"/>
      <c r="H296" s="378"/>
    </row>
    <row r="297" spans="1:8" x14ac:dyDescent="0.2">
      <c r="A297" s="379" t="s">
        <v>119</v>
      </c>
      <c r="C297" s="410" t="str">
        <f>Compétences!$H12</f>
        <v/>
      </c>
      <c r="D297" s="379" t="s">
        <v>120</v>
      </c>
      <c r="E297" s="379" t="s">
        <v>121</v>
      </c>
      <c r="G297" s="381" t="str">
        <f>IF(OR(C297="",C297="incomplet"),"",AVERAGE(Compétences!$H$5:$H$39))</f>
        <v/>
      </c>
      <c r="H297" s="378" t="s">
        <v>122</v>
      </c>
    </row>
    <row r="298" spans="1:8" x14ac:dyDescent="0.2">
      <c r="A298" s="378"/>
      <c r="B298" s="378"/>
      <c r="C298" s="378"/>
      <c r="D298" s="378"/>
      <c r="E298" s="378"/>
      <c r="F298" s="378"/>
      <c r="G298" s="378"/>
      <c r="H298" s="378"/>
    </row>
    <row r="299" spans="1:8" x14ac:dyDescent="0.2">
      <c r="A299" s="378" t="s">
        <v>99</v>
      </c>
      <c r="C299" s="410" t="str">
        <f>Compétences!$K12</f>
        <v/>
      </c>
      <c r="D299" s="378" t="s">
        <v>123</v>
      </c>
      <c r="G299" s="381" t="str">
        <f>IF(OR(C299="",C299="Incomplet"),"",AVERAGE(Compétences!$K$5:$K$39))</f>
        <v/>
      </c>
      <c r="H299" s="378" t="s">
        <v>123</v>
      </c>
    </row>
    <row r="300" spans="1:8" x14ac:dyDescent="0.2">
      <c r="A300" s="378" t="s">
        <v>124</v>
      </c>
      <c r="C300" s="410" t="str">
        <f>Compétences!$N12</f>
        <v/>
      </c>
      <c r="D300" s="378" t="s">
        <v>123</v>
      </c>
      <c r="G300" s="381" t="str">
        <f>IF(OR(C300="",C300="Incomplet"),"",AVERAGE(Compétences!$N$5:$N$39))</f>
        <v/>
      </c>
      <c r="H300" s="378" t="s">
        <v>123</v>
      </c>
    </row>
    <row r="301" spans="1:8" x14ac:dyDescent="0.2">
      <c r="D301" s="378"/>
      <c r="E301" s="427"/>
    </row>
    <row r="302" spans="1:8" x14ac:dyDescent="0.2">
      <c r="A302" s="380" t="s">
        <v>111</v>
      </c>
      <c r="D302" s="378"/>
      <c r="E302" s="427"/>
    </row>
    <row r="303" spans="1:8" x14ac:dyDescent="0.2">
      <c r="A303" s="378"/>
      <c r="B303" s="378"/>
      <c r="C303" s="378"/>
      <c r="D303" s="378"/>
      <c r="E303" s="378"/>
      <c r="F303" s="378"/>
      <c r="G303" s="378"/>
      <c r="H303" s="378"/>
    </row>
    <row r="304" spans="1:8" ht="18" customHeight="1" x14ac:dyDescent="0.2">
      <c r="A304" s="379" t="s">
        <v>119</v>
      </c>
      <c r="C304" s="410" t="str">
        <f>Compétences!$Q12</f>
        <v/>
      </c>
      <c r="D304" s="378" t="s">
        <v>125</v>
      </c>
      <c r="E304" s="379" t="s">
        <v>121</v>
      </c>
      <c r="G304" s="381" t="str">
        <f>IF(OR(C304="",C304="Incomplet"),"",AVERAGE(Compétences!$Q$5:$Q$39))</f>
        <v/>
      </c>
      <c r="H304" s="378" t="s">
        <v>125</v>
      </c>
    </row>
    <row r="305" spans="1:8" x14ac:dyDescent="0.2">
      <c r="A305" s="378" t="s">
        <v>99</v>
      </c>
      <c r="C305" s="410" t="str">
        <f>Compétences!$AD12</f>
        <v/>
      </c>
      <c r="D305" s="378" t="s">
        <v>126</v>
      </c>
      <c r="G305" s="381" t="str">
        <f>IF(OR(C305="",C305="Incomplet"),"",AVERAGE(Compétences!$AD$5:$AD$39))</f>
        <v/>
      </c>
      <c r="H305" s="378" t="s">
        <v>126</v>
      </c>
    </row>
    <row r="306" spans="1:8" x14ac:dyDescent="0.2">
      <c r="A306" s="378" t="s">
        <v>124</v>
      </c>
      <c r="C306" s="410" t="str">
        <f>Compétences!$AT12</f>
        <v/>
      </c>
      <c r="D306" s="378" t="s">
        <v>127</v>
      </c>
      <c r="G306" s="381" t="str">
        <f>IF(OR(C306="",C306="Incomplet"),"",AVERAGE(Compétences!$AT$5:$AT$39))</f>
        <v/>
      </c>
      <c r="H306" s="378" t="s">
        <v>127</v>
      </c>
    </row>
    <row r="307" spans="1:8" x14ac:dyDescent="0.2">
      <c r="A307" s="378"/>
      <c r="D307" s="378"/>
    </row>
    <row r="308" spans="1:8" x14ac:dyDescent="0.2">
      <c r="A308" s="380" t="s">
        <v>112</v>
      </c>
      <c r="D308" s="378"/>
      <c r="E308" s="427"/>
    </row>
    <row r="309" spans="1:8" x14ac:dyDescent="0.2">
      <c r="A309" s="378"/>
      <c r="B309" s="378"/>
      <c r="C309" s="378"/>
      <c r="D309" s="378"/>
      <c r="E309" s="378"/>
      <c r="F309" s="378"/>
      <c r="G309" s="378"/>
      <c r="H309" s="378"/>
    </row>
    <row r="310" spans="1:8" ht="18" customHeight="1" x14ac:dyDescent="0.2">
      <c r="A310" s="379" t="s">
        <v>119</v>
      </c>
      <c r="C310" s="410" t="str">
        <f>Compétences!$S12</f>
        <v/>
      </c>
      <c r="D310" s="378" t="s">
        <v>128</v>
      </c>
      <c r="E310" s="379" t="s">
        <v>121</v>
      </c>
      <c r="G310" s="381" t="str">
        <f>IF(OR(C310="",C310="Incomplet"),"",AVERAGE(Compétences!$S$5:$S$39))</f>
        <v/>
      </c>
      <c r="H310" s="378" t="s">
        <v>128</v>
      </c>
    </row>
    <row r="311" spans="1:8" x14ac:dyDescent="0.2">
      <c r="A311" s="378" t="s">
        <v>99</v>
      </c>
      <c r="C311" s="410" t="str">
        <f>Compétences!$BQ12</f>
        <v/>
      </c>
      <c r="D311" s="378" t="s">
        <v>129</v>
      </c>
      <c r="G311" s="381" t="str">
        <f>IF(OR(C311="",C311="Incomplet"),"",AVERAGE(Compétences!$BQ$5:$BQ$39))</f>
        <v/>
      </c>
      <c r="H311" s="378" t="s">
        <v>129</v>
      </c>
    </row>
    <row r="312" spans="1:8" x14ac:dyDescent="0.2">
      <c r="A312" s="378" t="s">
        <v>124</v>
      </c>
      <c r="C312" s="410" t="str">
        <f>Compétences!$CA12</f>
        <v/>
      </c>
      <c r="D312" s="378" t="s">
        <v>130</v>
      </c>
      <c r="G312" s="381" t="str">
        <f>IF(OR(C312="",C312="Incomplet"),"",AVERAGE(Compétences!$CA$5:$CA$39))</f>
        <v/>
      </c>
      <c r="H312" s="378" t="s">
        <v>130</v>
      </c>
    </row>
    <row r="313" spans="1:8" x14ac:dyDescent="0.2">
      <c r="A313" s="378"/>
      <c r="D313" s="378"/>
    </row>
    <row r="314" spans="1:8" x14ac:dyDescent="0.2">
      <c r="A314" s="380" t="s">
        <v>131</v>
      </c>
      <c r="D314" s="378"/>
      <c r="E314" s="427"/>
    </row>
    <row r="315" spans="1:8" x14ac:dyDescent="0.2">
      <c r="A315" s="378"/>
      <c r="B315" s="378"/>
      <c r="C315" s="378"/>
      <c r="D315" s="378"/>
      <c r="E315" s="378"/>
      <c r="F315" s="378"/>
      <c r="G315" s="378"/>
      <c r="H315" s="378"/>
    </row>
    <row r="316" spans="1:8" ht="18" customHeight="1" x14ac:dyDescent="0.2">
      <c r="A316" s="379" t="s">
        <v>119</v>
      </c>
      <c r="C316" s="410" t="str">
        <f>Compétences!$U12</f>
        <v/>
      </c>
      <c r="D316" s="378" t="s">
        <v>132</v>
      </c>
      <c r="E316" s="379" t="s">
        <v>121</v>
      </c>
      <c r="G316" s="381" t="str">
        <f>IF(OR(C316="",C316="Incomplet"),"",AVERAGE(Compétences!$U$5:$U$39))</f>
        <v/>
      </c>
      <c r="H316" s="378" t="s">
        <v>132</v>
      </c>
    </row>
    <row r="317" spans="1:8" x14ac:dyDescent="0.2">
      <c r="A317" s="378" t="s">
        <v>99</v>
      </c>
      <c r="C317" s="410" t="str">
        <f>Compétences!$CG12</f>
        <v/>
      </c>
      <c r="D317" s="378" t="s">
        <v>133</v>
      </c>
      <c r="G317" s="381" t="str">
        <f>IF(OR(C317="",C317="Incomplet"),"",AVERAGE(Compétences!$CG$5:$CG$39))</f>
        <v/>
      </c>
      <c r="H317" s="378" t="s">
        <v>133</v>
      </c>
    </row>
    <row r="318" spans="1:8" x14ac:dyDescent="0.2">
      <c r="A318" s="378" t="s">
        <v>124</v>
      </c>
      <c r="C318" s="410" t="str">
        <f>Compétences!$CR12</f>
        <v/>
      </c>
      <c r="D318" s="378" t="s">
        <v>134</v>
      </c>
      <c r="G318" s="381" t="str">
        <f>IF(OR(C318="",C318="Incomplet"),"",AVERAGE(Compétences!$CR$5:$CR$39))</f>
        <v/>
      </c>
      <c r="H318" s="378" t="s">
        <v>134</v>
      </c>
    </row>
    <row r="319" spans="1:8" ht="105.75" customHeight="1" x14ac:dyDescent="0.2">
      <c r="A319" s="378"/>
    </row>
    <row r="323" spans="1:8" ht="15" x14ac:dyDescent="0.2">
      <c r="A323" s="660"/>
      <c r="B323" s="660"/>
      <c r="C323" s="660"/>
      <c r="D323" s="660"/>
      <c r="E323" s="660"/>
      <c r="F323" s="660"/>
      <c r="G323" s="660"/>
      <c r="H323" s="660"/>
    </row>
    <row r="324" spans="1:8" ht="15.75" x14ac:dyDescent="0.2">
      <c r="A324" s="661" t="s">
        <v>115</v>
      </c>
      <c r="B324" s="661"/>
      <c r="C324" s="661"/>
      <c r="D324" s="661"/>
      <c r="E324" s="661"/>
      <c r="F324" s="661"/>
      <c r="G324" s="661"/>
      <c r="H324" s="661"/>
    </row>
    <row r="325" spans="1:8" x14ac:dyDescent="0.2">
      <c r="A325" s="421"/>
      <c r="B325" s="422"/>
      <c r="C325" s="422"/>
      <c r="D325" s="423"/>
      <c r="E325" s="422"/>
      <c r="F325" s="422"/>
      <c r="G325" s="422"/>
      <c r="H325" s="422"/>
    </row>
    <row r="326" spans="1:8" ht="15.75" x14ac:dyDescent="0.2">
      <c r="A326" s="658" t="s">
        <v>118</v>
      </c>
      <c r="B326" s="658"/>
      <c r="C326" s="658"/>
      <c r="D326" s="658"/>
      <c r="E326" s="658"/>
      <c r="F326" s="658"/>
      <c r="G326" s="658"/>
      <c r="H326" s="658"/>
    </row>
    <row r="327" spans="1:8" x14ac:dyDescent="0.2">
      <c r="A327" s="421"/>
      <c r="B327" s="422"/>
      <c r="C327" s="422"/>
      <c r="D327" s="423"/>
      <c r="E327" s="422"/>
      <c r="F327" s="422"/>
      <c r="G327" s="422"/>
      <c r="H327" s="422"/>
    </row>
    <row r="328" spans="1:8" x14ac:dyDescent="0.2">
      <c r="A328" s="370" t="s">
        <v>117</v>
      </c>
      <c r="B328" s="370" t="str">
        <f>IF('Encodage réponses Es'!$B$1="","",'Encodage réponses Es'!$B$1)</f>
        <v/>
      </c>
      <c r="C328" s="422"/>
      <c r="D328" s="423"/>
      <c r="E328" s="422"/>
      <c r="F328" s="422"/>
      <c r="G328" s="422"/>
      <c r="H328" s="422"/>
    </row>
    <row r="329" spans="1:8" x14ac:dyDescent="0.2">
      <c r="A329" s="370" t="s">
        <v>116</v>
      </c>
      <c r="B329" s="370" t="str">
        <f>IF('Encodage réponses Es'!$B$2="","",'Encodage réponses Es'!$B$2)</f>
        <v/>
      </c>
      <c r="C329" s="422"/>
      <c r="D329" s="423"/>
      <c r="E329" s="422"/>
      <c r="F329" s="422"/>
      <c r="G329" s="422"/>
      <c r="H329" s="422"/>
    </row>
    <row r="330" spans="1:8" ht="15.75" x14ac:dyDescent="0.2">
      <c r="A330" s="659" t="str">
        <f>CONCATENATE("Synthèse des résultats de l'élève : ",Compétences!$D13)</f>
        <v xml:space="preserve">Synthèse des résultats de l'élève : </v>
      </c>
      <c r="B330" s="659"/>
      <c r="C330" s="659"/>
      <c r="D330" s="659"/>
      <c r="E330" s="659"/>
      <c r="F330" s="659"/>
      <c r="G330" s="659"/>
      <c r="H330" s="659"/>
    </row>
    <row r="331" spans="1:8" ht="15.75" x14ac:dyDescent="0.2">
      <c r="A331" s="424"/>
      <c r="B331" s="425"/>
      <c r="C331" s="422"/>
      <c r="D331" s="423"/>
      <c r="E331" s="422"/>
      <c r="F331" s="422"/>
      <c r="G331" s="422"/>
      <c r="H331" s="422"/>
    </row>
    <row r="332" spans="1:8" ht="155.25" customHeight="1" x14ac:dyDescent="0.2">
      <c r="A332" s="662" t="s">
        <v>141</v>
      </c>
      <c r="B332" s="662"/>
      <c r="C332" s="662"/>
      <c r="D332" s="662"/>
      <c r="E332" s="662"/>
      <c r="F332" s="662"/>
      <c r="G332" s="662"/>
      <c r="H332" s="662"/>
    </row>
    <row r="333" spans="1:8" x14ac:dyDescent="0.2">
      <c r="A333" s="426"/>
      <c r="B333" s="426"/>
      <c r="C333" s="426"/>
      <c r="D333" s="426"/>
      <c r="E333" s="426"/>
      <c r="F333" s="426"/>
      <c r="G333" s="426"/>
      <c r="H333" s="426"/>
    </row>
    <row r="334" spans="1:8" x14ac:dyDescent="0.2">
      <c r="A334" s="426"/>
      <c r="B334" s="426"/>
      <c r="C334" s="426"/>
      <c r="D334" s="426"/>
      <c r="E334" s="426"/>
      <c r="F334" s="426"/>
      <c r="G334" s="426"/>
      <c r="H334" s="426"/>
    </row>
    <row r="335" spans="1:8" x14ac:dyDescent="0.2">
      <c r="A335" s="380" t="s">
        <v>135</v>
      </c>
      <c r="B335" s="378"/>
      <c r="C335" s="378"/>
      <c r="D335" s="378"/>
      <c r="E335" s="378"/>
      <c r="F335" s="378"/>
      <c r="G335" s="378"/>
      <c r="H335" s="378"/>
    </row>
    <row r="336" spans="1:8" x14ac:dyDescent="0.2">
      <c r="A336" s="378"/>
      <c r="B336" s="378"/>
      <c r="C336" s="378"/>
      <c r="D336" s="378"/>
      <c r="E336" s="378"/>
      <c r="F336" s="378"/>
      <c r="G336" s="378"/>
      <c r="H336" s="378"/>
    </row>
    <row r="337" spans="1:8" x14ac:dyDescent="0.2">
      <c r="A337" s="379" t="s">
        <v>119</v>
      </c>
      <c r="C337" s="410" t="str">
        <f>Compétences!$H13</f>
        <v/>
      </c>
      <c r="D337" s="379" t="s">
        <v>120</v>
      </c>
      <c r="E337" s="379" t="s">
        <v>121</v>
      </c>
      <c r="G337" s="381" t="str">
        <f>IF(OR(C337="",C337="incomplet"),"",AVERAGE(Compétences!$H$5:$H$39))</f>
        <v/>
      </c>
      <c r="H337" s="378" t="s">
        <v>122</v>
      </c>
    </row>
    <row r="338" spans="1:8" x14ac:dyDescent="0.2">
      <c r="A338" s="378"/>
      <c r="B338" s="378"/>
      <c r="C338" s="378"/>
      <c r="D338" s="378"/>
      <c r="E338" s="378"/>
      <c r="F338" s="378"/>
      <c r="G338" s="378"/>
      <c r="H338" s="378"/>
    </row>
    <row r="339" spans="1:8" x14ac:dyDescent="0.2">
      <c r="A339" s="378" t="s">
        <v>99</v>
      </c>
      <c r="C339" s="410" t="str">
        <f>Compétences!$K13</f>
        <v/>
      </c>
      <c r="D339" s="378" t="s">
        <v>123</v>
      </c>
      <c r="G339" s="381" t="str">
        <f>IF(OR(C339="",C339="Incomplet"),"",AVERAGE(Compétences!$K$5:$K$39))</f>
        <v/>
      </c>
      <c r="H339" s="378" t="s">
        <v>123</v>
      </c>
    </row>
    <row r="340" spans="1:8" x14ac:dyDescent="0.2">
      <c r="A340" s="378" t="s">
        <v>124</v>
      </c>
      <c r="C340" s="410" t="str">
        <f>Compétences!$N13</f>
        <v/>
      </c>
      <c r="D340" s="378" t="s">
        <v>123</v>
      </c>
      <c r="G340" s="381" t="str">
        <f>IF(OR(C340="",C340="Incomplet"),"",AVERAGE(Compétences!$N$5:$N$39))</f>
        <v/>
      </c>
      <c r="H340" s="378" t="s">
        <v>123</v>
      </c>
    </row>
    <row r="341" spans="1:8" x14ac:dyDescent="0.2">
      <c r="D341" s="378"/>
      <c r="E341" s="427"/>
    </row>
    <row r="342" spans="1:8" x14ac:dyDescent="0.2">
      <c r="A342" s="380" t="s">
        <v>111</v>
      </c>
      <c r="D342" s="378"/>
      <c r="E342" s="427"/>
    </row>
    <row r="343" spans="1:8" x14ac:dyDescent="0.2">
      <c r="A343" s="378"/>
      <c r="B343" s="378"/>
      <c r="C343" s="378"/>
      <c r="D343" s="378"/>
      <c r="E343" s="378"/>
      <c r="F343" s="378"/>
      <c r="G343" s="378"/>
      <c r="H343" s="378"/>
    </row>
    <row r="344" spans="1:8" ht="18" customHeight="1" x14ac:dyDescent="0.2">
      <c r="A344" s="379" t="s">
        <v>119</v>
      </c>
      <c r="C344" s="410" t="str">
        <f>Compétences!$Q13</f>
        <v/>
      </c>
      <c r="D344" s="378" t="s">
        <v>125</v>
      </c>
      <c r="E344" s="379" t="s">
        <v>121</v>
      </c>
      <c r="G344" s="381" t="str">
        <f>IF(OR(C344="",C344="Incomplet"),"",AVERAGE(Compétences!$Q$5:$Q$39))</f>
        <v/>
      </c>
      <c r="H344" s="378" t="s">
        <v>125</v>
      </c>
    </row>
    <row r="345" spans="1:8" x14ac:dyDescent="0.2">
      <c r="A345" s="378" t="s">
        <v>99</v>
      </c>
      <c r="C345" s="410" t="str">
        <f>Compétences!$AD13</f>
        <v/>
      </c>
      <c r="D345" s="378" t="s">
        <v>126</v>
      </c>
      <c r="G345" s="381" t="str">
        <f>IF(OR(C345="",C345="Incomplet"),"",AVERAGE(Compétences!$AD$5:$AD$39))</f>
        <v/>
      </c>
      <c r="H345" s="378" t="s">
        <v>126</v>
      </c>
    </row>
    <row r="346" spans="1:8" x14ac:dyDescent="0.2">
      <c r="A346" s="378" t="s">
        <v>124</v>
      </c>
      <c r="C346" s="410" t="str">
        <f>Compétences!$AT13</f>
        <v/>
      </c>
      <c r="D346" s="378" t="s">
        <v>127</v>
      </c>
      <c r="G346" s="381" t="str">
        <f>IF(OR(C346="",C346="Incomplet"),"",AVERAGE(Compétences!$AT$5:$AT$39))</f>
        <v/>
      </c>
      <c r="H346" s="378" t="s">
        <v>127</v>
      </c>
    </row>
    <row r="347" spans="1:8" x14ac:dyDescent="0.2">
      <c r="A347" s="378"/>
      <c r="D347" s="378"/>
    </row>
    <row r="348" spans="1:8" x14ac:dyDescent="0.2">
      <c r="A348" s="380" t="s">
        <v>112</v>
      </c>
      <c r="D348" s="378"/>
      <c r="E348" s="427"/>
    </row>
    <row r="349" spans="1:8" x14ac:dyDescent="0.2">
      <c r="A349" s="378"/>
      <c r="B349" s="378"/>
      <c r="C349" s="378"/>
      <c r="D349" s="378"/>
      <c r="E349" s="378"/>
      <c r="F349" s="378"/>
      <c r="G349" s="378"/>
      <c r="H349" s="378"/>
    </row>
    <row r="350" spans="1:8" ht="18" customHeight="1" x14ac:dyDescent="0.2">
      <c r="A350" s="379" t="s">
        <v>119</v>
      </c>
      <c r="C350" s="410" t="str">
        <f>Compétences!$S13</f>
        <v/>
      </c>
      <c r="D350" s="378" t="s">
        <v>128</v>
      </c>
      <c r="E350" s="379" t="s">
        <v>121</v>
      </c>
      <c r="G350" s="381" t="str">
        <f>IF(OR(C350="",C350="Incomplet"),"",AVERAGE(Compétences!$S$5:$S$39))</f>
        <v/>
      </c>
      <c r="H350" s="378" t="s">
        <v>128</v>
      </c>
    </row>
    <row r="351" spans="1:8" x14ac:dyDescent="0.2">
      <c r="A351" s="378" t="s">
        <v>99</v>
      </c>
      <c r="C351" s="410" t="str">
        <f>Compétences!$BQ13</f>
        <v/>
      </c>
      <c r="D351" s="378" t="s">
        <v>129</v>
      </c>
      <c r="G351" s="381" t="str">
        <f>IF(OR(C351="",C351="Incomplet"),"",AVERAGE(Compétences!$BQ$5:$BQ$39))</f>
        <v/>
      </c>
      <c r="H351" s="378" t="s">
        <v>129</v>
      </c>
    </row>
    <row r="352" spans="1:8" x14ac:dyDescent="0.2">
      <c r="A352" s="378" t="s">
        <v>124</v>
      </c>
      <c r="C352" s="410" t="str">
        <f>Compétences!$CA13</f>
        <v/>
      </c>
      <c r="D352" s="378" t="s">
        <v>130</v>
      </c>
      <c r="G352" s="381" t="str">
        <f>IF(OR(C352="",C352="Incomplet"),"",AVERAGE(Compétences!$CA$5:$CA$39))</f>
        <v/>
      </c>
      <c r="H352" s="378" t="s">
        <v>130</v>
      </c>
    </row>
    <row r="353" spans="1:8" x14ac:dyDescent="0.2">
      <c r="A353" s="378"/>
      <c r="D353" s="378"/>
    </row>
    <row r="354" spans="1:8" x14ac:dyDescent="0.2">
      <c r="A354" s="380" t="s">
        <v>131</v>
      </c>
      <c r="D354" s="378"/>
      <c r="E354" s="427"/>
    </row>
    <row r="355" spans="1:8" x14ac:dyDescent="0.2">
      <c r="A355" s="378"/>
      <c r="B355" s="378"/>
      <c r="C355" s="378"/>
      <c r="D355" s="378"/>
      <c r="E355" s="378"/>
      <c r="F355" s="378"/>
      <c r="G355" s="378"/>
      <c r="H355" s="378"/>
    </row>
    <row r="356" spans="1:8" ht="18" customHeight="1" x14ac:dyDescent="0.2">
      <c r="A356" s="379" t="s">
        <v>119</v>
      </c>
      <c r="C356" s="410" t="str">
        <f>Compétences!$U13</f>
        <v/>
      </c>
      <c r="D356" s="378" t="s">
        <v>132</v>
      </c>
      <c r="E356" s="379" t="s">
        <v>121</v>
      </c>
      <c r="G356" s="381" t="str">
        <f>IF(OR(C356="",C356="Incomplet"),"",AVERAGE(Compétences!$U$5:$U$39))</f>
        <v/>
      </c>
      <c r="H356" s="378" t="s">
        <v>132</v>
      </c>
    </row>
    <row r="357" spans="1:8" x14ac:dyDescent="0.2">
      <c r="A357" s="378" t="s">
        <v>99</v>
      </c>
      <c r="C357" s="410" t="str">
        <f>Compétences!$CG13</f>
        <v/>
      </c>
      <c r="D357" s="378" t="s">
        <v>133</v>
      </c>
      <c r="G357" s="381" t="str">
        <f>IF(OR(C357="",C357="Incomplet"),"",AVERAGE(Compétences!$CG$5:$CG$39))</f>
        <v/>
      </c>
      <c r="H357" s="378" t="s">
        <v>133</v>
      </c>
    </row>
    <row r="358" spans="1:8" x14ac:dyDescent="0.2">
      <c r="A358" s="378" t="s">
        <v>124</v>
      </c>
      <c r="C358" s="410" t="str">
        <f>Compétences!$CR13</f>
        <v/>
      </c>
      <c r="D358" s="378" t="s">
        <v>134</v>
      </c>
      <c r="G358" s="381" t="str">
        <f>IF(OR(C358="",C358="Incomplet"),"",AVERAGE(Compétences!$CR$5:$CR$39))</f>
        <v/>
      </c>
      <c r="H358" s="378" t="s">
        <v>134</v>
      </c>
    </row>
    <row r="359" spans="1:8" ht="105.75" customHeight="1" x14ac:dyDescent="0.2">
      <c r="A359" s="378"/>
    </row>
    <row r="363" spans="1:8" ht="15" x14ac:dyDescent="0.2">
      <c r="A363" s="660"/>
      <c r="B363" s="660"/>
      <c r="C363" s="660"/>
      <c r="D363" s="660"/>
      <c r="E363" s="660"/>
      <c r="F363" s="660"/>
      <c r="G363" s="660"/>
      <c r="H363" s="660"/>
    </row>
    <row r="364" spans="1:8" ht="15.75" x14ac:dyDescent="0.2">
      <c r="A364" s="661" t="s">
        <v>115</v>
      </c>
      <c r="B364" s="661"/>
      <c r="C364" s="661"/>
      <c r="D364" s="661"/>
      <c r="E364" s="661"/>
      <c r="F364" s="661"/>
      <c r="G364" s="661"/>
      <c r="H364" s="661"/>
    </row>
    <row r="365" spans="1:8" x14ac:dyDescent="0.2">
      <c r="A365" s="421"/>
      <c r="B365" s="422"/>
      <c r="C365" s="422"/>
      <c r="D365" s="423"/>
      <c r="E365" s="422"/>
      <c r="F365" s="422"/>
      <c r="G365" s="422"/>
      <c r="H365" s="422"/>
    </row>
    <row r="366" spans="1:8" ht="15.75" x14ac:dyDescent="0.2">
      <c r="A366" s="658" t="s">
        <v>118</v>
      </c>
      <c r="B366" s="658"/>
      <c r="C366" s="658"/>
      <c r="D366" s="658"/>
      <c r="E366" s="658"/>
      <c r="F366" s="658"/>
      <c r="G366" s="658"/>
      <c r="H366" s="658"/>
    </row>
    <row r="367" spans="1:8" x14ac:dyDescent="0.2">
      <c r="A367" s="421"/>
      <c r="B367" s="422"/>
      <c r="C367" s="422"/>
      <c r="D367" s="423"/>
      <c r="E367" s="422"/>
      <c r="F367" s="422"/>
      <c r="G367" s="422"/>
      <c r="H367" s="422"/>
    </row>
    <row r="368" spans="1:8" x14ac:dyDescent="0.2">
      <c r="A368" s="370" t="s">
        <v>117</v>
      </c>
      <c r="B368" s="370" t="str">
        <f>IF('Encodage réponses Es'!$B$1="","",'Encodage réponses Es'!$B$1)</f>
        <v/>
      </c>
      <c r="C368" s="422"/>
      <c r="D368" s="423"/>
      <c r="E368" s="422"/>
      <c r="F368" s="422"/>
      <c r="G368" s="422"/>
      <c r="H368" s="422"/>
    </row>
    <row r="369" spans="1:8" x14ac:dyDescent="0.2">
      <c r="A369" s="370" t="s">
        <v>116</v>
      </c>
      <c r="B369" s="370" t="str">
        <f>IF('Encodage réponses Es'!$B$2="","",'Encodage réponses Es'!$B$2)</f>
        <v/>
      </c>
      <c r="C369" s="422"/>
      <c r="D369" s="423"/>
      <c r="E369" s="422"/>
      <c r="F369" s="422"/>
      <c r="G369" s="422"/>
      <c r="H369" s="422"/>
    </row>
    <row r="370" spans="1:8" ht="15.75" x14ac:dyDescent="0.2">
      <c r="A370" s="659" t="str">
        <f>CONCATENATE("Synthèse des résultats de l'élève : ",Compétences!$D14)</f>
        <v xml:space="preserve">Synthèse des résultats de l'élève : </v>
      </c>
      <c r="B370" s="659"/>
      <c r="C370" s="659"/>
      <c r="D370" s="659"/>
      <c r="E370" s="659"/>
      <c r="F370" s="659"/>
      <c r="G370" s="659"/>
      <c r="H370" s="659"/>
    </row>
    <row r="371" spans="1:8" ht="15.75" x14ac:dyDescent="0.2">
      <c r="A371" s="424"/>
      <c r="B371" s="425"/>
      <c r="C371" s="422"/>
      <c r="D371" s="423"/>
      <c r="E371" s="422"/>
      <c r="F371" s="422"/>
      <c r="G371" s="422"/>
      <c r="H371" s="422"/>
    </row>
    <row r="372" spans="1:8" ht="155.25" customHeight="1" x14ac:dyDescent="0.2">
      <c r="A372" s="662" t="s">
        <v>141</v>
      </c>
      <c r="B372" s="662"/>
      <c r="C372" s="662"/>
      <c r="D372" s="662"/>
      <c r="E372" s="662"/>
      <c r="F372" s="662"/>
      <c r="G372" s="662"/>
      <c r="H372" s="662"/>
    </row>
    <row r="373" spans="1:8" x14ac:dyDescent="0.2">
      <c r="A373" s="426"/>
      <c r="B373" s="426"/>
      <c r="C373" s="426"/>
      <c r="D373" s="426"/>
      <c r="E373" s="426"/>
      <c r="F373" s="426"/>
      <c r="G373" s="426"/>
      <c r="H373" s="426"/>
    </row>
    <row r="374" spans="1:8" x14ac:dyDescent="0.2">
      <c r="A374" s="426"/>
      <c r="B374" s="426"/>
      <c r="C374" s="426"/>
      <c r="D374" s="426"/>
      <c r="E374" s="426"/>
      <c r="F374" s="426"/>
      <c r="G374" s="426"/>
      <c r="H374" s="426"/>
    </row>
    <row r="375" spans="1:8" x14ac:dyDescent="0.2">
      <c r="A375" s="380" t="s">
        <v>135</v>
      </c>
      <c r="B375" s="378"/>
      <c r="C375" s="378"/>
      <c r="D375" s="378"/>
      <c r="E375" s="378"/>
      <c r="F375" s="378"/>
      <c r="G375" s="378"/>
      <c r="H375" s="378"/>
    </row>
    <row r="376" spans="1:8" x14ac:dyDescent="0.2">
      <c r="A376" s="378"/>
      <c r="B376" s="378"/>
      <c r="C376" s="378"/>
      <c r="D376" s="378"/>
      <c r="E376" s="378"/>
      <c r="F376" s="378"/>
      <c r="G376" s="378"/>
      <c r="H376" s="378"/>
    </row>
    <row r="377" spans="1:8" x14ac:dyDescent="0.2">
      <c r="A377" s="379" t="s">
        <v>119</v>
      </c>
      <c r="C377" s="410" t="str">
        <f>Compétences!$H14</f>
        <v/>
      </c>
      <c r="D377" s="379" t="s">
        <v>120</v>
      </c>
      <c r="E377" s="379" t="s">
        <v>121</v>
      </c>
      <c r="G377" s="381" t="str">
        <f>IF(OR(C377="",C377="incomplet"),"",AVERAGE(Compétences!$H$5:$H$39))</f>
        <v/>
      </c>
      <c r="H377" s="378" t="s">
        <v>122</v>
      </c>
    </row>
    <row r="378" spans="1:8" x14ac:dyDescent="0.2">
      <c r="A378" s="378"/>
      <c r="B378" s="378"/>
      <c r="C378" s="378"/>
      <c r="D378" s="378"/>
      <c r="E378" s="378"/>
      <c r="F378" s="378"/>
      <c r="G378" s="378"/>
      <c r="H378" s="378"/>
    </row>
    <row r="379" spans="1:8" x14ac:dyDescent="0.2">
      <c r="A379" s="378" t="s">
        <v>99</v>
      </c>
      <c r="C379" s="410" t="str">
        <f>Compétences!$K14</f>
        <v/>
      </c>
      <c r="D379" s="378" t="s">
        <v>123</v>
      </c>
      <c r="G379" s="381" t="str">
        <f>IF(OR(C379="",C379="Incomplet"),"",AVERAGE(Compétences!$K$5:$K$39))</f>
        <v/>
      </c>
      <c r="H379" s="378" t="s">
        <v>123</v>
      </c>
    </row>
    <row r="380" spans="1:8" x14ac:dyDescent="0.2">
      <c r="A380" s="378" t="s">
        <v>124</v>
      </c>
      <c r="C380" s="410" t="str">
        <f>Compétences!$N14</f>
        <v/>
      </c>
      <c r="D380" s="378" t="s">
        <v>123</v>
      </c>
      <c r="G380" s="381" t="str">
        <f>IF(OR(C380="",C380="Incomplet"),"",AVERAGE(Compétences!$N$5:$N$39))</f>
        <v/>
      </c>
      <c r="H380" s="378" t="s">
        <v>123</v>
      </c>
    </row>
    <row r="381" spans="1:8" x14ac:dyDescent="0.2">
      <c r="D381" s="378"/>
      <c r="E381" s="427"/>
    </row>
    <row r="382" spans="1:8" x14ac:dyDescent="0.2">
      <c r="A382" s="380" t="s">
        <v>111</v>
      </c>
      <c r="D382" s="378"/>
      <c r="E382" s="427"/>
    </row>
    <row r="383" spans="1:8" x14ac:dyDescent="0.2">
      <c r="A383" s="378"/>
      <c r="B383" s="378"/>
      <c r="C383" s="378"/>
      <c r="D383" s="378"/>
      <c r="E383" s="378"/>
      <c r="F383" s="378"/>
      <c r="G383" s="378"/>
      <c r="H383" s="378"/>
    </row>
    <row r="384" spans="1:8" ht="18" customHeight="1" x14ac:dyDescent="0.2">
      <c r="A384" s="379" t="s">
        <v>119</v>
      </c>
      <c r="C384" s="410" t="str">
        <f>Compétences!$Q14</f>
        <v/>
      </c>
      <c r="D384" s="378" t="s">
        <v>125</v>
      </c>
      <c r="E384" s="379" t="s">
        <v>121</v>
      </c>
      <c r="G384" s="381" t="str">
        <f>IF(OR(C384="",C384="Incomplet"),"",AVERAGE(Compétences!$Q$5:$Q$39))</f>
        <v/>
      </c>
      <c r="H384" s="378" t="s">
        <v>125</v>
      </c>
    </row>
    <row r="385" spans="1:8" x14ac:dyDescent="0.2">
      <c r="A385" s="378" t="s">
        <v>99</v>
      </c>
      <c r="C385" s="410" t="str">
        <f>Compétences!$AD14</f>
        <v/>
      </c>
      <c r="D385" s="378" t="s">
        <v>126</v>
      </c>
      <c r="G385" s="381" t="str">
        <f>IF(OR(C385="",C385="Incomplet"),"",AVERAGE(Compétences!$AD$5:$AD$39))</f>
        <v/>
      </c>
      <c r="H385" s="378" t="s">
        <v>126</v>
      </c>
    </row>
    <row r="386" spans="1:8" x14ac:dyDescent="0.2">
      <c r="A386" s="378" t="s">
        <v>124</v>
      </c>
      <c r="C386" s="410" t="str">
        <f>Compétences!$AT14</f>
        <v/>
      </c>
      <c r="D386" s="378" t="s">
        <v>127</v>
      </c>
      <c r="G386" s="381" t="str">
        <f>IF(OR(C386="",C386="Incomplet"),"",AVERAGE(Compétences!$AT$5:$AT$39))</f>
        <v/>
      </c>
      <c r="H386" s="378" t="s">
        <v>127</v>
      </c>
    </row>
    <row r="387" spans="1:8" x14ac:dyDescent="0.2">
      <c r="A387" s="378"/>
      <c r="D387" s="378"/>
    </row>
    <row r="388" spans="1:8" x14ac:dyDescent="0.2">
      <c r="A388" s="380" t="s">
        <v>112</v>
      </c>
      <c r="D388" s="378"/>
      <c r="E388" s="427"/>
    </row>
    <row r="389" spans="1:8" x14ac:dyDescent="0.2">
      <c r="A389" s="378"/>
      <c r="B389" s="378"/>
      <c r="C389" s="378"/>
      <c r="D389" s="378"/>
      <c r="E389" s="378"/>
      <c r="F389" s="378"/>
      <c r="G389" s="378"/>
      <c r="H389" s="378"/>
    </row>
    <row r="390" spans="1:8" ht="18" customHeight="1" x14ac:dyDescent="0.2">
      <c r="A390" s="379" t="s">
        <v>119</v>
      </c>
      <c r="C390" s="410" t="str">
        <f>Compétences!$S14</f>
        <v/>
      </c>
      <c r="D390" s="378" t="s">
        <v>128</v>
      </c>
      <c r="E390" s="379" t="s">
        <v>121</v>
      </c>
      <c r="G390" s="381" t="str">
        <f>IF(OR(C390="",C390="Incomplet"),"",AVERAGE(Compétences!$S$5:$S$39))</f>
        <v/>
      </c>
      <c r="H390" s="378" t="s">
        <v>128</v>
      </c>
    </row>
    <row r="391" spans="1:8" x14ac:dyDescent="0.2">
      <c r="A391" s="378" t="s">
        <v>99</v>
      </c>
      <c r="C391" s="410" t="str">
        <f>Compétences!$BQ14</f>
        <v/>
      </c>
      <c r="D391" s="378" t="s">
        <v>129</v>
      </c>
      <c r="G391" s="381" t="str">
        <f>IF(OR(C391="",C391="Incomplet"),"",AVERAGE(Compétences!$BQ$5:$BQ$39))</f>
        <v/>
      </c>
      <c r="H391" s="378" t="s">
        <v>129</v>
      </c>
    </row>
    <row r="392" spans="1:8" x14ac:dyDescent="0.2">
      <c r="A392" s="378" t="s">
        <v>124</v>
      </c>
      <c r="C392" s="410" t="str">
        <f>Compétences!$CA14</f>
        <v/>
      </c>
      <c r="D392" s="378" t="s">
        <v>130</v>
      </c>
      <c r="G392" s="381" t="str">
        <f>IF(OR(C392="",C392="Incomplet"),"",AVERAGE(Compétences!$CA$5:$CA$39))</f>
        <v/>
      </c>
      <c r="H392" s="378" t="s">
        <v>130</v>
      </c>
    </row>
    <row r="393" spans="1:8" x14ac:dyDescent="0.2">
      <c r="A393" s="378"/>
      <c r="D393" s="378"/>
    </row>
    <row r="394" spans="1:8" x14ac:dyDescent="0.2">
      <c r="A394" s="380" t="s">
        <v>131</v>
      </c>
      <c r="D394" s="378"/>
      <c r="E394" s="427"/>
    </row>
    <row r="395" spans="1:8" x14ac:dyDescent="0.2">
      <c r="A395" s="378"/>
      <c r="B395" s="378"/>
      <c r="C395" s="378"/>
      <c r="D395" s="378"/>
      <c r="E395" s="378"/>
      <c r="F395" s="378"/>
      <c r="G395" s="378"/>
      <c r="H395" s="378"/>
    </row>
    <row r="396" spans="1:8" ht="18" customHeight="1" x14ac:dyDescent="0.2">
      <c r="A396" s="379" t="s">
        <v>119</v>
      </c>
      <c r="C396" s="410" t="str">
        <f>Compétences!$U14</f>
        <v/>
      </c>
      <c r="D396" s="378" t="s">
        <v>132</v>
      </c>
      <c r="E396" s="379" t="s">
        <v>121</v>
      </c>
      <c r="G396" s="381" t="str">
        <f>IF(OR(C396="",C396="Incomplet"),"",AVERAGE(Compétences!$U$5:$U$39))</f>
        <v/>
      </c>
      <c r="H396" s="378" t="s">
        <v>132</v>
      </c>
    </row>
    <row r="397" spans="1:8" x14ac:dyDescent="0.2">
      <c r="A397" s="378" t="s">
        <v>99</v>
      </c>
      <c r="C397" s="410" t="str">
        <f>Compétences!$CG14</f>
        <v/>
      </c>
      <c r="D397" s="378" t="s">
        <v>133</v>
      </c>
      <c r="G397" s="381" t="str">
        <f>IF(OR(C397="",C397="Incomplet"),"",AVERAGE(Compétences!$CG$5:$CG$39))</f>
        <v/>
      </c>
      <c r="H397" s="378" t="s">
        <v>133</v>
      </c>
    </row>
    <row r="398" spans="1:8" x14ac:dyDescent="0.2">
      <c r="A398" s="378" t="s">
        <v>124</v>
      </c>
      <c r="C398" s="410" t="str">
        <f>Compétences!$CR14</f>
        <v/>
      </c>
      <c r="D398" s="378" t="s">
        <v>134</v>
      </c>
      <c r="G398" s="381" t="str">
        <f>IF(OR(C398="",C398="Incomplet"),"",AVERAGE(Compétences!$CR$5:$CR$39))</f>
        <v/>
      </c>
      <c r="H398" s="378" t="s">
        <v>134</v>
      </c>
    </row>
    <row r="399" spans="1:8" ht="105.75" customHeight="1" x14ac:dyDescent="0.2">
      <c r="A399" s="378"/>
    </row>
    <row r="403" spans="1:8" ht="15" x14ac:dyDescent="0.2">
      <c r="A403" s="660"/>
      <c r="B403" s="660"/>
      <c r="C403" s="660"/>
      <c r="D403" s="660"/>
      <c r="E403" s="660"/>
      <c r="F403" s="660"/>
      <c r="G403" s="660"/>
      <c r="H403" s="660"/>
    </row>
    <row r="404" spans="1:8" ht="15.75" x14ac:dyDescent="0.2">
      <c r="A404" s="661" t="s">
        <v>115</v>
      </c>
      <c r="B404" s="661"/>
      <c r="C404" s="661"/>
      <c r="D404" s="661"/>
      <c r="E404" s="661"/>
      <c r="F404" s="661"/>
      <c r="G404" s="661"/>
      <c r="H404" s="661"/>
    </row>
    <row r="405" spans="1:8" x14ac:dyDescent="0.2">
      <c r="A405" s="421"/>
      <c r="B405" s="422"/>
      <c r="C405" s="422"/>
      <c r="D405" s="423"/>
      <c r="E405" s="422"/>
      <c r="F405" s="422"/>
      <c r="G405" s="422"/>
      <c r="H405" s="422"/>
    </row>
    <row r="406" spans="1:8" ht="15.75" x14ac:dyDescent="0.2">
      <c r="A406" s="658" t="s">
        <v>118</v>
      </c>
      <c r="B406" s="658"/>
      <c r="C406" s="658"/>
      <c r="D406" s="658"/>
      <c r="E406" s="658"/>
      <c r="F406" s="658"/>
      <c r="G406" s="658"/>
      <c r="H406" s="658"/>
    </row>
    <row r="407" spans="1:8" x14ac:dyDescent="0.2">
      <c r="A407" s="421"/>
      <c r="B407" s="422"/>
      <c r="C407" s="422"/>
      <c r="D407" s="423"/>
      <c r="E407" s="422"/>
      <c r="F407" s="422"/>
      <c r="G407" s="422"/>
      <c r="H407" s="422"/>
    </row>
    <row r="408" spans="1:8" x14ac:dyDescent="0.2">
      <c r="A408" s="370" t="s">
        <v>117</v>
      </c>
      <c r="B408" s="370" t="str">
        <f>IF('Encodage réponses Es'!$B$1="","",'Encodage réponses Es'!$B$1)</f>
        <v/>
      </c>
      <c r="C408" s="422"/>
      <c r="D408" s="423"/>
      <c r="E408" s="422"/>
      <c r="F408" s="422"/>
      <c r="G408" s="422"/>
      <c r="H408" s="422"/>
    </row>
    <row r="409" spans="1:8" x14ac:dyDescent="0.2">
      <c r="A409" s="370" t="s">
        <v>116</v>
      </c>
      <c r="B409" s="370" t="str">
        <f>IF('Encodage réponses Es'!$B$2="","",'Encodage réponses Es'!$B$2)</f>
        <v/>
      </c>
      <c r="C409" s="422"/>
      <c r="D409" s="423"/>
      <c r="E409" s="422"/>
      <c r="F409" s="422"/>
      <c r="G409" s="422"/>
      <c r="H409" s="422"/>
    </row>
    <row r="410" spans="1:8" ht="15.75" x14ac:dyDescent="0.2">
      <c r="A410" s="659" t="str">
        <f>CONCATENATE("Synthèse des résultats de l'élève : ",Compétences!$D15)</f>
        <v xml:space="preserve">Synthèse des résultats de l'élève : </v>
      </c>
      <c r="B410" s="659"/>
      <c r="C410" s="659"/>
      <c r="D410" s="659"/>
      <c r="E410" s="659"/>
      <c r="F410" s="659"/>
      <c r="G410" s="659"/>
      <c r="H410" s="659"/>
    </row>
    <row r="411" spans="1:8" ht="15.75" x14ac:dyDescent="0.2">
      <c r="A411" s="424"/>
      <c r="B411" s="425"/>
      <c r="C411" s="422"/>
      <c r="D411" s="423"/>
      <c r="E411" s="422"/>
      <c r="F411" s="422"/>
      <c r="G411" s="422"/>
      <c r="H411" s="422"/>
    </row>
    <row r="412" spans="1:8" ht="155.25" customHeight="1" x14ac:dyDescent="0.2">
      <c r="A412" s="662" t="s">
        <v>141</v>
      </c>
      <c r="B412" s="662"/>
      <c r="C412" s="662"/>
      <c r="D412" s="662"/>
      <c r="E412" s="662"/>
      <c r="F412" s="662"/>
      <c r="G412" s="662"/>
      <c r="H412" s="662"/>
    </row>
    <row r="413" spans="1:8" x14ac:dyDescent="0.2">
      <c r="A413" s="426"/>
      <c r="B413" s="426"/>
      <c r="C413" s="426"/>
      <c r="D413" s="426"/>
      <c r="E413" s="426"/>
      <c r="F413" s="426"/>
      <c r="G413" s="426"/>
      <c r="H413" s="426"/>
    </row>
    <row r="414" spans="1:8" x14ac:dyDescent="0.2">
      <c r="A414" s="426"/>
      <c r="B414" s="426"/>
      <c r="C414" s="426"/>
      <c r="D414" s="426"/>
      <c r="E414" s="426"/>
      <c r="F414" s="426"/>
      <c r="G414" s="426"/>
      <c r="H414" s="426"/>
    </row>
    <row r="415" spans="1:8" x14ac:dyDescent="0.2">
      <c r="A415" s="380" t="s">
        <v>135</v>
      </c>
      <c r="B415" s="378"/>
      <c r="C415" s="378"/>
      <c r="D415" s="378"/>
      <c r="E415" s="378"/>
      <c r="F415" s="378"/>
      <c r="G415" s="378"/>
      <c r="H415" s="378"/>
    </row>
    <row r="416" spans="1:8" x14ac:dyDescent="0.2">
      <c r="A416" s="378"/>
      <c r="B416" s="378"/>
      <c r="C416" s="378"/>
      <c r="D416" s="378"/>
      <c r="E416" s="378"/>
      <c r="F416" s="378"/>
      <c r="G416" s="378"/>
      <c r="H416" s="378"/>
    </row>
    <row r="417" spans="1:8" x14ac:dyDescent="0.2">
      <c r="A417" s="379" t="s">
        <v>119</v>
      </c>
      <c r="C417" s="410" t="str">
        <f>Compétences!$H15</f>
        <v/>
      </c>
      <c r="D417" s="379" t="s">
        <v>120</v>
      </c>
      <c r="E417" s="379" t="s">
        <v>121</v>
      </c>
      <c r="G417" s="381" t="str">
        <f>IF(OR(C417="",C417="incomplet"),"",AVERAGE(Compétences!$H$5:$H$39))</f>
        <v/>
      </c>
      <c r="H417" s="378" t="s">
        <v>122</v>
      </c>
    </row>
    <row r="418" spans="1:8" x14ac:dyDescent="0.2">
      <c r="A418" s="378"/>
      <c r="B418" s="378"/>
      <c r="C418" s="378"/>
      <c r="D418" s="378"/>
      <c r="E418" s="378"/>
      <c r="F418" s="378"/>
      <c r="G418" s="378"/>
      <c r="H418" s="378"/>
    </row>
    <row r="419" spans="1:8" x14ac:dyDescent="0.2">
      <c r="A419" s="378" t="s">
        <v>99</v>
      </c>
      <c r="C419" s="410" t="str">
        <f>Compétences!$K15</f>
        <v/>
      </c>
      <c r="D419" s="378" t="s">
        <v>123</v>
      </c>
      <c r="G419" s="381" t="str">
        <f>IF(OR(C419="",C419="Incomplet"),"",AVERAGE(Compétences!$K$5:$K$39))</f>
        <v/>
      </c>
      <c r="H419" s="378" t="s">
        <v>123</v>
      </c>
    </row>
    <row r="420" spans="1:8" x14ac:dyDescent="0.2">
      <c r="A420" s="378" t="s">
        <v>124</v>
      </c>
      <c r="C420" s="410" t="str">
        <f>Compétences!$N15</f>
        <v/>
      </c>
      <c r="D420" s="378" t="s">
        <v>123</v>
      </c>
      <c r="G420" s="381" t="str">
        <f>IF(OR(C420="",C420="Incomplet"),"",AVERAGE(Compétences!$N$5:$N$39))</f>
        <v/>
      </c>
      <c r="H420" s="378" t="s">
        <v>123</v>
      </c>
    </row>
    <row r="421" spans="1:8" x14ac:dyDescent="0.2">
      <c r="D421" s="378"/>
      <c r="E421" s="427"/>
    </row>
    <row r="422" spans="1:8" x14ac:dyDescent="0.2">
      <c r="A422" s="380" t="s">
        <v>111</v>
      </c>
      <c r="D422" s="378"/>
      <c r="E422" s="427"/>
    </row>
    <row r="423" spans="1:8" x14ac:dyDescent="0.2">
      <c r="A423" s="378"/>
      <c r="B423" s="378"/>
      <c r="C423" s="378"/>
      <c r="D423" s="378"/>
      <c r="E423" s="378"/>
      <c r="F423" s="378"/>
      <c r="G423" s="378"/>
      <c r="H423" s="378"/>
    </row>
    <row r="424" spans="1:8" ht="18" customHeight="1" x14ac:dyDescent="0.2">
      <c r="A424" s="379" t="s">
        <v>119</v>
      </c>
      <c r="C424" s="410" t="str">
        <f>Compétences!$Q15</f>
        <v/>
      </c>
      <c r="D424" s="378" t="s">
        <v>125</v>
      </c>
      <c r="E424" s="379" t="s">
        <v>121</v>
      </c>
      <c r="G424" s="381" t="str">
        <f>IF(OR(C424="",C424="Incomplet"),"",AVERAGE(Compétences!$Q$5:$Q$39))</f>
        <v/>
      </c>
      <c r="H424" s="378" t="s">
        <v>125</v>
      </c>
    </row>
    <row r="425" spans="1:8" x14ac:dyDescent="0.2">
      <c r="A425" s="378" t="s">
        <v>99</v>
      </c>
      <c r="C425" s="410" t="str">
        <f>Compétences!$AD15</f>
        <v/>
      </c>
      <c r="D425" s="378" t="s">
        <v>126</v>
      </c>
      <c r="G425" s="381" t="str">
        <f>IF(OR(C425="",C425="Incomplet"),"",AVERAGE(Compétences!$AD$5:$AD$39))</f>
        <v/>
      </c>
      <c r="H425" s="378" t="s">
        <v>126</v>
      </c>
    </row>
    <row r="426" spans="1:8" x14ac:dyDescent="0.2">
      <c r="A426" s="378" t="s">
        <v>124</v>
      </c>
      <c r="C426" s="410" t="str">
        <f>Compétences!$AT15</f>
        <v/>
      </c>
      <c r="D426" s="378" t="s">
        <v>127</v>
      </c>
      <c r="G426" s="381" t="str">
        <f>IF(OR(C426="",C426="Incomplet"),"",AVERAGE(Compétences!$AT$5:$AT$39))</f>
        <v/>
      </c>
      <c r="H426" s="378" t="s">
        <v>127</v>
      </c>
    </row>
    <row r="427" spans="1:8" x14ac:dyDescent="0.2">
      <c r="A427" s="378"/>
      <c r="D427" s="378"/>
    </row>
    <row r="428" spans="1:8" x14ac:dyDescent="0.2">
      <c r="A428" s="380" t="s">
        <v>112</v>
      </c>
      <c r="D428" s="378"/>
      <c r="E428" s="427"/>
    </row>
    <row r="429" spans="1:8" x14ac:dyDescent="0.2">
      <c r="A429" s="378"/>
      <c r="B429" s="378"/>
      <c r="C429" s="378"/>
      <c r="D429" s="378"/>
      <c r="E429" s="378"/>
      <c r="F429" s="378"/>
      <c r="G429" s="378"/>
      <c r="H429" s="378"/>
    </row>
    <row r="430" spans="1:8" ht="18" customHeight="1" x14ac:dyDescent="0.2">
      <c r="A430" s="379" t="s">
        <v>119</v>
      </c>
      <c r="C430" s="410" t="str">
        <f>Compétences!$S15</f>
        <v/>
      </c>
      <c r="D430" s="378" t="s">
        <v>128</v>
      </c>
      <c r="E430" s="379" t="s">
        <v>121</v>
      </c>
      <c r="G430" s="381" t="str">
        <f>IF(OR(C430="",C430="Incomplet"),"",AVERAGE(Compétences!$S$5:$S$39))</f>
        <v/>
      </c>
      <c r="H430" s="378" t="s">
        <v>128</v>
      </c>
    </row>
    <row r="431" spans="1:8" x14ac:dyDescent="0.2">
      <c r="A431" s="378" t="s">
        <v>99</v>
      </c>
      <c r="C431" s="410" t="str">
        <f>Compétences!$BQ15</f>
        <v/>
      </c>
      <c r="D431" s="378" t="s">
        <v>129</v>
      </c>
      <c r="G431" s="381" t="str">
        <f>IF(OR(C431="",C431="Incomplet"),"",AVERAGE(Compétences!$BQ$5:$BQ$39))</f>
        <v/>
      </c>
      <c r="H431" s="378" t="s">
        <v>129</v>
      </c>
    </row>
    <row r="432" spans="1:8" x14ac:dyDescent="0.2">
      <c r="A432" s="378" t="s">
        <v>124</v>
      </c>
      <c r="C432" s="410" t="str">
        <f>Compétences!$CA15</f>
        <v/>
      </c>
      <c r="D432" s="378" t="s">
        <v>130</v>
      </c>
      <c r="G432" s="381" t="str">
        <f>IF(OR(C432="",C432="Incomplet"),"",AVERAGE(Compétences!$CA$5:$CA$39))</f>
        <v/>
      </c>
      <c r="H432" s="378" t="s">
        <v>130</v>
      </c>
    </row>
    <row r="433" spans="1:8" x14ac:dyDescent="0.2">
      <c r="A433" s="378"/>
      <c r="D433" s="378"/>
    </row>
    <row r="434" spans="1:8" x14ac:dyDescent="0.2">
      <c r="A434" s="380" t="s">
        <v>131</v>
      </c>
      <c r="D434" s="378"/>
      <c r="E434" s="427"/>
    </row>
    <row r="435" spans="1:8" x14ac:dyDescent="0.2">
      <c r="A435" s="378"/>
      <c r="B435" s="378"/>
      <c r="C435" s="378"/>
      <c r="D435" s="378"/>
      <c r="E435" s="378"/>
      <c r="F435" s="378"/>
      <c r="G435" s="378"/>
      <c r="H435" s="378"/>
    </row>
    <row r="436" spans="1:8" ht="18" customHeight="1" x14ac:dyDescent="0.2">
      <c r="A436" s="379" t="s">
        <v>119</v>
      </c>
      <c r="C436" s="410" t="str">
        <f>Compétences!$U15</f>
        <v/>
      </c>
      <c r="D436" s="378" t="s">
        <v>132</v>
      </c>
      <c r="E436" s="379" t="s">
        <v>121</v>
      </c>
      <c r="G436" s="381" t="str">
        <f>IF(OR(C436="",C436="Incomplet"),"",AVERAGE(Compétences!$U$5:$U$39))</f>
        <v/>
      </c>
      <c r="H436" s="378" t="s">
        <v>132</v>
      </c>
    </row>
    <row r="437" spans="1:8" x14ac:dyDescent="0.2">
      <c r="A437" s="378" t="s">
        <v>99</v>
      </c>
      <c r="C437" s="410" t="str">
        <f>Compétences!$CG15</f>
        <v/>
      </c>
      <c r="D437" s="378" t="s">
        <v>133</v>
      </c>
      <c r="G437" s="381" t="str">
        <f>IF(OR(C437="",C437="Incomplet"),"",AVERAGE(Compétences!$CG$5:$CG$39))</f>
        <v/>
      </c>
      <c r="H437" s="378" t="s">
        <v>133</v>
      </c>
    </row>
    <row r="438" spans="1:8" x14ac:dyDescent="0.2">
      <c r="A438" s="378" t="s">
        <v>124</v>
      </c>
      <c r="C438" s="410" t="str">
        <f>Compétences!$CR15</f>
        <v/>
      </c>
      <c r="D438" s="378" t="s">
        <v>134</v>
      </c>
      <c r="G438" s="381" t="str">
        <f>IF(OR(C438="",C438="Incomplet"),"",AVERAGE(Compétences!$CR$5:$CR$39))</f>
        <v/>
      </c>
      <c r="H438" s="378" t="s">
        <v>134</v>
      </c>
    </row>
    <row r="439" spans="1:8" ht="105.75" customHeight="1" x14ac:dyDescent="0.2">
      <c r="A439" s="378"/>
    </row>
    <row r="443" spans="1:8" ht="15" x14ac:dyDescent="0.2">
      <c r="A443" s="660"/>
      <c r="B443" s="660"/>
      <c r="C443" s="660"/>
      <c r="D443" s="660"/>
      <c r="E443" s="660"/>
      <c r="F443" s="660"/>
      <c r="G443" s="660"/>
      <c r="H443" s="660"/>
    </row>
    <row r="444" spans="1:8" ht="15.75" x14ac:dyDescent="0.2">
      <c r="A444" s="661" t="s">
        <v>115</v>
      </c>
      <c r="B444" s="661"/>
      <c r="C444" s="661"/>
      <c r="D444" s="661"/>
      <c r="E444" s="661"/>
      <c r="F444" s="661"/>
      <c r="G444" s="661"/>
      <c r="H444" s="661"/>
    </row>
    <row r="445" spans="1:8" x14ac:dyDescent="0.2">
      <c r="A445" s="421"/>
      <c r="B445" s="422"/>
      <c r="C445" s="422"/>
      <c r="D445" s="423"/>
      <c r="E445" s="422"/>
      <c r="F445" s="422"/>
      <c r="G445" s="422"/>
      <c r="H445" s="422"/>
    </row>
    <row r="446" spans="1:8" ht="15.75" x14ac:dyDescent="0.2">
      <c r="A446" s="658" t="s">
        <v>118</v>
      </c>
      <c r="B446" s="658"/>
      <c r="C446" s="658"/>
      <c r="D446" s="658"/>
      <c r="E446" s="658"/>
      <c r="F446" s="658"/>
      <c r="G446" s="658"/>
      <c r="H446" s="658"/>
    </row>
    <row r="447" spans="1:8" x14ac:dyDescent="0.2">
      <c r="A447" s="421"/>
      <c r="B447" s="422"/>
      <c r="C447" s="422"/>
      <c r="D447" s="423"/>
      <c r="E447" s="422"/>
      <c r="F447" s="422"/>
      <c r="G447" s="422"/>
      <c r="H447" s="422"/>
    </row>
    <row r="448" spans="1:8" x14ac:dyDescent="0.2">
      <c r="A448" s="370" t="s">
        <v>117</v>
      </c>
      <c r="B448" s="370" t="str">
        <f>IF('Encodage réponses Es'!$B$1="","",'Encodage réponses Es'!$B$1)</f>
        <v/>
      </c>
      <c r="C448" s="422"/>
      <c r="D448" s="423"/>
      <c r="E448" s="422"/>
      <c r="F448" s="422"/>
      <c r="G448" s="422"/>
      <c r="H448" s="422"/>
    </row>
    <row r="449" spans="1:8" x14ac:dyDescent="0.2">
      <c r="A449" s="370" t="s">
        <v>116</v>
      </c>
      <c r="B449" s="370" t="str">
        <f>IF('Encodage réponses Es'!$B$2="","",'Encodage réponses Es'!$B$2)</f>
        <v/>
      </c>
      <c r="C449" s="422"/>
      <c r="D449" s="423"/>
      <c r="E449" s="422"/>
      <c r="F449" s="422"/>
      <c r="G449" s="422"/>
      <c r="H449" s="422"/>
    </row>
    <row r="450" spans="1:8" ht="15.75" x14ac:dyDescent="0.2">
      <c r="A450" s="659" t="str">
        <f>CONCATENATE("Synthèse des résultats de l'élève : ",Compétences!$D16)</f>
        <v xml:space="preserve">Synthèse des résultats de l'élève : </v>
      </c>
      <c r="B450" s="659"/>
      <c r="C450" s="659"/>
      <c r="D450" s="659"/>
      <c r="E450" s="659"/>
      <c r="F450" s="659"/>
      <c r="G450" s="659"/>
      <c r="H450" s="659"/>
    </row>
    <row r="451" spans="1:8" ht="15.75" x14ac:dyDescent="0.2">
      <c r="A451" s="424"/>
      <c r="B451" s="425"/>
      <c r="C451" s="422"/>
      <c r="D451" s="423"/>
      <c r="E451" s="422"/>
      <c r="F451" s="422"/>
      <c r="G451" s="422"/>
      <c r="H451" s="422"/>
    </row>
    <row r="452" spans="1:8" ht="155.25" customHeight="1" x14ac:dyDescent="0.2">
      <c r="A452" s="662" t="s">
        <v>141</v>
      </c>
      <c r="B452" s="662"/>
      <c r="C452" s="662"/>
      <c r="D452" s="662"/>
      <c r="E452" s="662"/>
      <c r="F452" s="662"/>
      <c r="G452" s="662"/>
      <c r="H452" s="662"/>
    </row>
    <row r="453" spans="1:8" x14ac:dyDescent="0.2">
      <c r="A453" s="426"/>
      <c r="B453" s="426"/>
      <c r="C453" s="426"/>
      <c r="D453" s="426"/>
      <c r="E453" s="426"/>
      <c r="F453" s="426"/>
      <c r="G453" s="426"/>
      <c r="H453" s="426"/>
    </row>
    <row r="454" spans="1:8" x14ac:dyDescent="0.2">
      <c r="A454" s="426"/>
      <c r="B454" s="426"/>
      <c r="C454" s="426"/>
      <c r="D454" s="426"/>
      <c r="E454" s="426"/>
      <c r="F454" s="426"/>
      <c r="G454" s="426"/>
      <c r="H454" s="426"/>
    </row>
    <row r="455" spans="1:8" x14ac:dyDescent="0.2">
      <c r="A455" s="380" t="s">
        <v>135</v>
      </c>
      <c r="B455" s="378"/>
      <c r="C455" s="378"/>
      <c r="D455" s="378"/>
      <c r="E455" s="378"/>
      <c r="F455" s="378"/>
      <c r="G455" s="378"/>
      <c r="H455" s="378"/>
    </row>
    <row r="456" spans="1:8" x14ac:dyDescent="0.2">
      <c r="A456" s="378"/>
      <c r="B456" s="378"/>
      <c r="C456" s="378"/>
      <c r="D456" s="378"/>
      <c r="E456" s="378"/>
      <c r="F456" s="378"/>
      <c r="G456" s="378"/>
      <c r="H456" s="378"/>
    </row>
    <row r="457" spans="1:8" x14ac:dyDescent="0.2">
      <c r="A457" s="379" t="s">
        <v>119</v>
      </c>
      <c r="C457" s="410" t="str">
        <f>Compétences!$H16</f>
        <v/>
      </c>
      <c r="D457" s="379" t="s">
        <v>120</v>
      </c>
      <c r="E457" s="379" t="s">
        <v>121</v>
      </c>
      <c r="G457" s="381" t="str">
        <f>IF(OR(C457="",C457="incomplet"),"",AVERAGE(Compétences!$H$5:$H$39))</f>
        <v/>
      </c>
      <c r="H457" s="378" t="s">
        <v>122</v>
      </c>
    </row>
    <row r="458" spans="1:8" x14ac:dyDescent="0.2">
      <c r="A458" s="378"/>
      <c r="B458" s="378"/>
      <c r="C458" s="378"/>
      <c r="D458" s="378"/>
      <c r="E458" s="378"/>
      <c r="F458" s="378"/>
      <c r="G458" s="378"/>
      <c r="H458" s="378"/>
    </row>
    <row r="459" spans="1:8" x14ac:dyDescent="0.2">
      <c r="A459" s="378" t="s">
        <v>99</v>
      </c>
      <c r="C459" s="410" t="str">
        <f>Compétences!$K16</f>
        <v/>
      </c>
      <c r="D459" s="378" t="s">
        <v>123</v>
      </c>
      <c r="G459" s="381" t="str">
        <f>IF(OR(C459="",C459="Incomplet"),"",AVERAGE(Compétences!$K$5:$K$39))</f>
        <v/>
      </c>
      <c r="H459" s="378" t="s">
        <v>123</v>
      </c>
    </row>
    <row r="460" spans="1:8" x14ac:dyDescent="0.2">
      <c r="A460" s="378" t="s">
        <v>124</v>
      </c>
      <c r="C460" s="410" t="str">
        <f>Compétences!$N16</f>
        <v/>
      </c>
      <c r="D460" s="378" t="s">
        <v>123</v>
      </c>
      <c r="G460" s="381" t="str">
        <f>IF(OR(C460="",C460="Incomplet"),"",AVERAGE(Compétences!$N$5:$N$39))</f>
        <v/>
      </c>
      <c r="H460" s="378" t="s">
        <v>123</v>
      </c>
    </row>
    <row r="461" spans="1:8" x14ac:dyDescent="0.2">
      <c r="D461" s="378"/>
      <c r="E461" s="427"/>
    </row>
    <row r="462" spans="1:8" x14ac:dyDescent="0.2">
      <c r="A462" s="380" t="s">
        <v>111</v>
      </c>
      <c r="D462" s="378"/>
      <c r="E462" s="427"/>
    </row>
    <row r="463" spans="1:8" x14ac:dyDescent="0.2">
      <c r="A463" s="378"/>
      <c r="B463" s="378"/>
      <c r="C463" s="378"/>
      <c r="D463" s="378"/>
      <c r="E463" s="378"/>
      <c r="F463" s="378"/>
      <c r="G463" s="378"/>
      <c r="H463" s="378"/>
    </row>
    <row r="464" spans="1:8" ht="18" customHeight="1" x14ac:dyDescent="0.2">
      <c r="A464" s="379" t="s">
        <v>119</v>
      </c>
      <c r="C464" s="410" t="str">
        <f>Compétences!$Q16</f>
        <v/>
      </c>
      <c r="D464" s="378" t="s">
        <v>125</v>
      </c>
      <c r="E464" s="379" t="s">
        <v>121</v>
      </c>
      <c r="G464" s="381" t="str">
        <f>IF(OR(C464="",C464="Incomplet"),"",AVERAGE(Compétences!$Q$5:$Q$39))</f>
        <v/>
      </c>
      <c r="H464" s="378" t="s">
        <v>125</v>
      </c>
    </row>
    <row r="465" spans="1:8" x14ac:dyDescent="0.2">
      <c r="A465" s="378" t="s">
        <v>99</v>
      </c>
      <c r="C465" s="410" t="str">
        <f>Compétences!$AD16</f>
        <v/>
      </c>
      <c r="D465" s="378" t="s">
        <v>126</v>
      </c>
      <c r="G465" s="381" t="str">
        <f>IF(OR(C465="",C465="Incomplet"),"",AVERAGE(Compétences!$AD$5:$AD$39))</f>
        <v/>
      </c>
      <c r="H465" s="378" t="s">
        <v>126</v>
      </c>
    </row>
    <row r="466" spans="1:8" x14ac:dyDescent="0.2">
      <c r="A466" s="378" t="s">
        <v>124</v>
      </c>
      <c r="C466" s="410" t="str">
        <f>Compétences!$AT16</f>
        <v/>
      </c>
      <c r="D466" s="378" t="s">
        <v>127</v>
      </c>
      <c r="G466" s="381" t="str">
        <f>IF(OR(C466="",C466="Incomplet"),"",AVERAGE(Compétences!$AT$5:$AT$39))</f>
        <v/>
      </c>
      <c r="H466" s="378" t="s">
        <v>127</v>
      </c>
    </row>
    <row r="467" spans="1:8" x14ac:dyDescent="0.2">
      <c r="A467" s="378"/>
      <c r="D467" s="378"/>
    </row>
    <row r="468" spans="1:8" x14ac:dyDescent="0.2">
      <c r="A468" s="380" t="s">
        <v>112</v>
      </c>
      <c r="D468" s="378"/>
      <c r="E468" s="427"/>
    </row>
    <row r="469" spans="1:8" x14ac:dyDescent="0.2">
      <c r="A469" s="378"/>
      <c r="B469" s="378"/>
      <c r="C469" s="378"/>
      <c r="D469" s="378"/>
      <c r="E469" s="378"/>
      <c r="F469" s="378"/>
      <c r="G469" s="378"/>
      <c r="H469" s="378"/>
    </row>
    <row r="470" spans="1:8" ht="18" customHeight="1" x14ac:dyDescent="0.2">
      <c r="A470" s="379" t="s">
        <v>119</v>
      </c>
      <c r="C470" s="410" t="str">
        <f>Compétences!$S16</f>
        <v/>
      </c>
      <c r="D470" s="378" t="s">
        <v>128</v>
      </c>
      <c r="E470" s="379" t="s">
        <v>121</v>
      </c>
      <c r="G470" s="381" t="str">
        <f>IF(OR(C470="",C470="Incomplet"),"",AVERAGE(Compétences!$S$5:$S$39))</f>
        <v/>
      </c>
      <c r="H470" s="378" t="s">
        <v>128</v>
      </c>
    </row>
    <row r="471" spans="1:8" x14ac:dyDescent="0.2">
      <c r="A471" s="378" t="s">
        <v>99</v>
      </c>
      <c r="C471" s="410" t="str">
        <f>Compétences!$BQ16</f>
        <v/>
      </c>
      <c r="D471" s="378" t="s">
        <v>129</v>
      </c>
      <c r="G471" s="381" t="str">
        <f>IF(OR(C471="",C471="Incomplet"),"",AVERAGE(Compétences!$BQ$5:$BQ$39))</f>
        <v/>
      </c>
      <c r="H471" s="378" t="s">
        <v>129</v>
      </c>
    </row>
    <row r="472" spans="1:8" x14ac:dyDescent="0.2">
      <c r="A472" s="378" t="s">
        <v>124</v>
      </c>
      <c r="C472" s="410" t="str">
        <f>Compétences!$CA16</f>
        <v/>
      </c>
      <c r="D472" s="378" t="s">
        <v>130</v>
      </c>
      <c r="G472" s="381" t="str">
        <f>IF(OR(C472="",C472="Incomplet"),"",AVERAGE(Compétences!$CA$5:$CA$39))</f>
        <v/>
      </c>
      <c r="H472" s="378" t="s">
        <v>130</v>
      </c>
    </row>
    <row r="473" spans="1:8" x14ac:dyDescent="0.2">
      <c r="A473" s="378"/>
      <c r="D473" s="378"/>
    </row>
    <row r="474" spans="1:8" x14ac:dyDescent="0.2">
      <c r="A474" s="380" t="s">
        <v>131</v>
      </c>
      <c r="D474" s="378"/>
      <c r="E474" s="427"/>
    </row>
    <row r="475" spans="1:8" x14ac:dyDescent="0.2">
      <c r="A475" s="378"/>
      <c r="B475" s="378"/>
      <c r="C475" s="378"/>
      <c r="D475" s="378"/>
      <c r="E475" s="378"/>
      <c r="F475" s="378"/>
      <c r="G475" s="378"/>
      <c r="H475" s="378"/>
    </row>
    <row r="476" spans="1:8" ht="18" customHeight="1" x14ac:dyDescent="0.2">
      <c r="A476" s="379" t="s">
        <v>119</v>
      </c>
      <c r="C476" s="410" t="str">
        <f>Compétences!$U16</f>
        <v/>
      </c>
      <c r="D476" s="378" t="s">
        <v>132</v>
      </c>
      <c r="E476" s="379" t="s">
        <v>121</v>
      </c>
      <c r="G476" s="381" t="str">
        <f>IF(OR(C476="",C476="Incomplet"),"",AVERAGE(Compétences!$U$5:$U$39))</f>
        <v/>
      </c>
      <c r="H476" s="378" t="s">
        <v>132</v>
      </c>
    </row>
    <row r="477" spans="1:8" x14ac:dyDescent="0.2">
      <c r="A477" s="378" t="s">
        <v>99</v>
      </c>
      <c r="C477" s="410" t="str">
        <f>Compétences!$CG16</f>
        <v/>
      </c>
      <c r="D477" s="378" t="s">
        <v>133</v>
      </c>
      <c r="G477" s="381" t="str">
        <f>IF(OR(C477="",C477="Incomplet"),"",AVERAGE(Compétences!$CG$5:$CG$39))</f>
        <v/>
      </c>
      <c r="H477" s="378" t="s">
        <v>133</v>
      </c>
    </row>
    <row r="478" spans="1:8" x14ac:dyDescent="0.2">
      <c r="A478" s="378" t="s">
        <v>124</v>
      </c>
      <c r="C478" s="410" t="str">
        <f>Compétences!$CR16</f>
        <v/>
      </c>
      <c r="D478" s="378" t="s">
        <v>134</v>
      </c>
      <c r="G478" s="381" t="str">
        <f>IF(OR(C478="",C478="Incomplet"),"",AVERAGE(Compétences!$CR$5:$CR$39))</f>
        <v/>
      </c>
      <c r="H478" s="378" t="s">
        <v>134</v>
      </c>
    </row>
    <row r="479" spans="1:8" ht="105.75" customHeight="1" x14ac:dyDescent="0.2">
      <c r="A479" s="378"/>
    </row>
    <row r="483" spans="1:8" ht="15" x14ac:dyDescent="0.2">
      <c r="A483" s="660"/>
      <c r="B483" s="660"/>
      <c r="C483" s="660"/>
      <c r="D483" s="660"/>
      <c r="E483" s="660"/>
      <c r="F483" s="660"/>
      <c r="G483" s="660"/>
      <c r="H483" s="660"/>
    </row>
    <row r="484" spans="1:8" ht="15.75" x14ac:dyDescent="0.2">
      <c r="A484" s="661" t="s">
        <v>115</v>
      </c>
      <c r="B484" s="661"/>
      <c r="C484" s="661"/>
      <c r="D484" s="661"/>
      <c r="E484" s="661"/>
      <c r="F484" s="661"/>
      <c r="G484" s="661"/>
      <c r="H484" s="661"/>
    </row>
    <row r="485" spans="1:8" x14ac:dyDescent="0.2">
      <c r="A485" s="421"/>
      <c r="B485" s="422"/>
      <c r="C485" s="422"/>
      <c r="D485" s="423"/>
      <c r="E485" s="422"/>
      <c r="F485" s="422"/>
      <c r="G485" s="422"/>
      <c r="H485" s="422"/>
    </row>
    <row r="486" spans="1:8" ht="15.75" x14ac:dyDescent="0.2">
      <c r="A486" s="658" t="s">
        <v>118</v>
      </c>
      <c r="B486" s="658"/>
      <c r="C486" s="658"/>
      <c r="D486" s="658"/>
      <c r="E486" s="658"/>
      <c r="F486" s="658"/>
      <c r="G486" s="658"/>
      <c r="H486" s="658"/>
    </row>
    <row r="487" spans="1:8" x14ac:dyDescent="0.2">
      <c r="A487" s="421"/>
      <c r="B487" s="422"/>
      <c r="C487" s="422"/>
      <c r="D487" s="423"/>
      <c r="E487" s="422"/>
      <c r="F487" s="422"/>
      <c r="G487" s="422"/>
      <c r="H487" s="422"/>
    </row>
    <row r="488" spans="1:8" x14ac:dyDescent="0.2">
      <c r="A488" s="370" t="s">
        <v>117</v>
      </c>
      <c r="B488" s="370" t="str">
        <f>IF('Encodage réponses Es'!$B$1="","",'Encodage réponses Es'!$B$1)</f>
        <v/>
      </c>
      <c r="C488" s="422"/>
      <c r="D488" s="423"/>
      <c r="E488" s="422"/>
      <c r="F488" s="422"/>
      <c r="G488" s="422"/>
      <c r="H488" s="422"/>
    </row>
    <row r="489" spans="1:8" x14ac:dyDescent="0.2">
      <c r="A489" s="370" t="s">
        <v>116</v>
      </c>
      <c r="B489" s="370" t="str">
        <f>IF('Encodage réponses Es'!$B$2="","",'Encodage réponses Es'!$B$2)</f>
        <v/>
      </c>
      <c r="C489" s="422"/>
      <c r="D489" s="423"/>
      <c r="E489" s="422"/>
      <c r="F489" s="422"/>
      <c r="G489" s="422"/>
      <c r="H489" s="422"/>
    </row>
    <row r="490" spans="1:8" ht="15.75" x14ac:dyDescent="0.2">
      <c r="A490" s="659" t="str">
        <f>CONCATENATE("Synthèse des résultats de l'élève : ",Compétences!$D17)</f>
        <v xml:space="preserve">Synthèse des résultats de l'élève : </v>
      </c>
      <c r="B490" s="659"/>
      <c r="C490" s="659"/>
      <c r="D490" s="659"/>
      <c r="E490" s="659"/>
      <c r="F490" s="659"/>
      <c r="G490" s="659"/>
      <c r="H490" s="659"/>
    </row>
    <row r="491" spans="1:8" ht="15.75" x14ac:dyDescent="0.2">
      <c r="A491" s="424"/>
      <c r="B491" s="425"/>
      <c r="C491" s="422"/>
      <c r="D491" s="423"/>
      <c r="E491" s="422"/>
      <c r="F491" s="422"/>
      <c r="G491" s="422"/>
      <c r="H491" s="422"/>
    </row>
    <row r="492" spans="1:8" ht="155.25" customHeight="1" x14ac:dyDescent="0.2">
      <c r="A492" s="662" t="s">
        <v>141</v>
      </c>
      <c r="B492" s="662"/>
      <c r="C492" s="662"/>
      <c r="D492" s="662"/>
      <c r="E492" s="662"/>
      <c r="F492" s="662"/>
      <c r="G492" s="662"/>
      <c r="H492" s="662"/>
    </row>
    <row r="493" spans="1:8" x14ac:dyDescent="0.2">
      <c r="A493" s="426"/>
      <c r="B493" s="426"/>
      <c r="C493" s="426"/>
      <c r="D493" s="426"/>
      <c r="E493" s="426"/>
      <c r="F493" s="426"/>
      <c r="G493" s="426"/>
      <c r="H493" s="426"/>
    </row>
    <row r="494" spans="1:8" x14ac:dyDescent="0.2">
      <c r="A494" s="426"/>
      <c r="B494" s="426"/>
      <c r="C494" s="426"/>
      <c r="D494" s="426"/>
      <c r="E494" s="426"/>
      <c r="F494" s="426"/>
      <c r="G494" s="426"/>
      <c r="H494" s="426"/>
    </row>
    <row r="495" spans="1:8" x14ac:dyDescent="0.2">
      <c r="A495" s="380" t="s">
        <v>135</v>
      </c>
      <c r="B495" s="378"/>
      <c r="C495" s="378"/>
      <c r="D495" s="378"/>
      <c r="E495" s="378"/>
      <c r="F495" s="378"/>
      <c r="G495" s="378"/>
      <c r="H495" s="378"/>
    </row>
    <row r="496" spans="1:8" x14ac:dyDescent="0.2">
      <c r="A496" s="378"/>
      <c r="B496" s="378"/>
      <c r="C496" s="378"/>
      <c r="D496" s="378"/>
      <c r="E496" s="378"/>
      <c r="F496" s="378"/>
      <c r="G496" s="378"/>
      <c r="H496" s="378"/>
    </row>
    <row r="497" spans="1:8" x14ac:dyDescent="0.2">
      <c r="A497" s="379" t="s">
        <v>119</v>
      </c>
      <c r="C497" s="410" t="str">
        <f>Compétences!$H17</f>
        <v/>
      </c>
      <c r="D497" s="379" t="s">
        <v>120</v>
      </c>
      <c r="E497" s="379" t="s">
        <v>121</v>
      </c>
      <c r="G497" s="381" t="str">
        <f>IF(OR(C497="",C497="incomplet"),"",AVERAGE(Compétences!$H$5:$H$39))</f>
        <v/>
      </c>
      <c r="H497" s="378" t="s">
        <v>122</v>
      </c>
    </row>
    <row r="498" spans="1:8" x14ac:dyDescent="0.2">
      <c r="A498" s="378"/>
      <c r="B498" s="378"/>
      <c r="C498" s="378"/>
      <c r="D498" s="378"/>
      <c r="E498" s="378"/>
      <c r="F498" s="378"/>
      <c r="G498" s="378"/>
      <c r="H498" s="378"/>
    </row>
    <row r="499" spans="1:8" x14ac:dyDescent="0.2">
      <c r="A499" s="378" t="s">
        <v>99</v>
      </c>
      <c r="C499" s="410" t="str">
        <f>Compétences!$K17</f>
        <v/>
      </c>
      <c r="D499" s="378" t="s">
        <v>123</v>
      </c>
      <c r="G499" s="381" t="str">
        <f>IF(OR(C499="",C499="Incomplet"),"",AVERAGE(Compétences!$K$5:$K$39))</f>
        <v/>
      </c>
      <c r="H499" s="378" t="s">
        <v>123</v>
      </c>
    </row>
    <row r="500" spans="1:8" x14ac:dyDescent="0.2">
      <c r="A500" s="378" t="s">
        <v>124</v>
      </c>
      <c r="C500" s="410" t="str">
        <f>Compétences!$N17</f>
        <v/>
      </c>
      <c r="D500" s="378" t="s">
        <v>123</v>
      </c>
      <c r="G500" s="381" t="str">
        <f>IF(OR(C500="",C500="Incomplet"),"",AVERAGE(Compétences!$N$5:$N$39))</f>
        <v/>
      </c>
      <c r="H500" s="378" t="s">
        <v>123</v>
      </c>
    </row>
    <row r="501" spans="1:8" x14ac:dyDescent="0.2">
      <c r="D501" s="378"/>
      <c r="E501" s="427"/>
    </row>
    <row r="502" spans="1:8" x14ac:dyDescent="0.2">
      <c r="A502" s="380" t="s">
        <v>111</v>
      </c>
      <c r="D502" s="378"/>
      <c r="E502" s="427"/>
    </row>
    <row r="503" spans="1:8" x14ac:dyDescent="0.2">
      <c r="A503" s="378"/>
      <c r="B503" s="378"/>
      <c r="C503" s="378"/>
      <c r="D503" s="378"/>
      <c r="E503" s="378"/>
      <c r="F503" s="378"/>
      <c r="G503" s="378"/>
      <c r="H503" s="378"/>
    </row>
    <row r="504" spans="1:8" ht="18" customHeight="1" x14ac:dyDescent="0.2">
      <c r="A504" s="379" t="s">
        <v>119</v>
      </c>
      <c r="C504" s="410" t="str">
        <f>Compétences!$Q17</f>
        <v/>
      </c>
      <c r="D504" s="378" t="s">
        <v>125</v>
      </c>
      <c r="E504" s="379" t="s">
        <v>121</v>
      </c>
      <c r="G504" s="381" t="str">
        <f>IF(OR(C504="",C504="Incomplet"),"",AVERAGE(Compétences!$Q$5:$Q$39))</f>
        <v/>
      </c>
      <c r="H504" s="378" t="s">
        <v>125</v>
      </c>
    </row>
    <row r="505" spans="1:8" x14ac:dyDescent="0.2">
      <c r="A505" s="378" t="s">
        <v>99</v>
      </c>
      <c r="C505" s="410" t="str">
        <f>Compétences!$AD17</f>
        <v/>
      </c>
      <c r="D505" s="378" t="s">
        <v>126</v>
      </c>
      <c r="G505" s="381" t="str">
        <f>IF(OR(C505="",C505="Incomplet"),"",AVERAGE(Compétences!$AD$5:$AD$39))</f>
        <v/>
      </c>
      <c r="H505" s="378" t="s">
        <v>126</v>
      </c>
    </row>
    <row r="506" spans="1:8" x14ac:dyDescent="0.2">
      <c r="A506" s="378" t="s">
        <v>124</v>
      </c>
      <c r="C506" s="410" t="str">
        <f>Compétences!$AT17</f>
        <v/>
      </c>
      <c r="D506" s="378" t="s">
        <v>127</v>
      </c>
      <c r="G506" s="381" t="str">
        <f>IF(OR(C506="",C506="Incomplet"),"",AVERAGE(Compétences!$AT$5:$AT$39))</f>
        <v/>
      </c>
      <c r="H506" s="378" t="s">
        <v>127</v>
      </c>
    </row>
    <row r="507" spans="1:8" x14ac:dyDescent="0.2">
      <c r="A507" s="378"/>
      <c r="D507" s="378"/>
    </row>
    <row r="508" spans="1:8" x14ac:dyDescent="0.2">
      <c r="A508" s="380" t="s">
        <v>112</v>
      </c>
      <c r="D508" s="378"/>
      <c r="E508" s="427"/>
    </row>
    <row r="509" spans="1:8" x14ac:dyDescent="0.2">
      <c r="A509" s="378"/>
      <c r="B509" s="378"/>
      <c r="C509" s="378"/>
      <c r="D509" s="378"/>
      <c r="E509" s="378"/>
      <c r="F509" s="378"/>
      <c r="G509" s="378"/>
      <c r="H509" s="378"/>
    </row>
    <row r="510" spans="1:8" ht="18" customHeight="1" x14ac:dyDescent="0.2">
      <c r="A510" s="379" t="s">
        <v>119</v>
      </c>
      <c r="C510" s="410" t="str">
        <f>Compétences!$S17</f>
        <v/>
      </c>
      <c r="D510" s="378" t="s">
        <v>128</v>
      </c>
      <c r="E510" s="379" t="s">
        <v>121</v>
      </c>
      <c r="G510" s="381" t="str">
        <f>IF(OR(C510="",C510="Incomplet"),"",AVERAGE(Compétences!$S$5:$S$39))</f>
        <v/>
      </c>
      <c r="H510" s="378" t="s">
        <v>128</v>
      </c>
    </row>
    <row r="511" spans="1:8" x14ac:dyDescent="0.2">
      <c r="A511" s="378" t="s">
        <v>99</v>
      </c>
      <c r="C511" s="410" t="str">
        <f>Compétences!$BQ17</f>
        <v/>
      </c>
      <c r="D511" s="378" t="s">
        <v>129</v>
      </c>
      <c r="G511" s="381" t="str">
        <f>IF(OR(C511="",C511="Incomplet"),"",AVERAGE(Compétences!$BQ$5:$BQ$39))</f>
        <v/>
      </c>
      <c r="H511" s="378" t="s">
        <v>129</v>
      </c>
    </row>
    <row r="512" spans="1:8" x14ac:dyDescent="0.2">
      <c r="A512" s="378" t="s">
        <v>124</v>
      </c>
      <c r="C512" s="410" t="str">
        <f>Compétences!$CA17</f>
        <v/>
      </c>
      <c r="D512" s="378" t="s">
        <v>130</v>
      </c>
      <c r="G512" s="381" t="str">
        <f>IF(OR(C512="",C512="Incomplet"),"",AVERAGE(Compétences!$CA$5:$CA$39))</f>
        <v/>
      </c>
      <c r="H512" s="378" t="s">
        <v>130</v>
      </c>
    </row>
    <row r="513" spans="1:8" x14ac:dyDescent="0.2">
      <c r="A513" s="378"/>
      <c r="D513" s="378"/>
    </row>
    <row r="514" spans="1:8" x14ac:dyDescent="0.2">
      <c r="A514" s="380" t="s">
        <v>131</v>
      </c>
      <c r="D514" s="378"/>
      <c r="E514" s="427"/>
    </row>
    <row r="515" spans="1:8" x14ac:dyDescent="0.2">
      <c r="A515" s="378"/>
      <c r="B515" s="378"/>
      <c r="C515" s="378"/>
      <c r="D515" s="378"/>
      <c r="E515" s="378"/>
      <c r="F515" s="378"/>
      <c r="G515" s="378"/>
      <c r="H515" s="378"/>
    </row>
    <row r="516" spans="1:8" ht="18" customHeight="1" x14ac:dyDescent="0.2">
      <c r="A516" s="379" t="s">
        <v>119</v>
      </c>
      <c r="C516" s="410" t="str">
        <f>Compétences!$U17</f>
        <v/>
      </c>
      <c r="D516" s="378" t="s">
        <v>132</v>
      </c>
      <c r="E516" s="379" t="s">
        <v>121</v>
      </c>
      <c r="G516" s="381" t="str">
        <f>IF(OR(C516="",C516="Incomplet"),"",AVERAGE(Compétences!$U$5:$U$39))</f>
        <v/>
      </c>
      <c r="H516" s="378" t="s">
        <v>132</v>
      </c>
    </row>
    <row r="517" spans="1:8" x14ac:dyDescent="0.2">
      <c r="A517" s="378" t="s">
        <v>99</v>
      </c>
      <c r="C517" s="410" t="str">
        <f>Compétences!$CG17</f>
        <v/>
      </c>
      <c r="D517" s="378" t="s">
        <v>133</v>
      </c>
      <c r="G517" s="381" t="str">
        <f>IF(OR(C517="",C517="Incomplet"),"",AVERAGE(Compétences!$CG$5:$CG$39))</f>
        <v/>
      </c>
      <c r="H517" s="378" t="s">
        <v>133</v>
      </c>
    </row>
    <row r="518" spans="1:8" x14ac:dyDescent="0.2">
      <c r="A518" s="378" t="s">
        <v>124</v>
      </c>
      <c r="C518" s="410" t="str">
        <f>Compétences!$CR17</f>
        <v/>
      </c>
      <c r="D518" s="378" t="s">
        <v>134</v>
      </c>
      <c r="G518" s="381" t="str">
        <f>IF(OR(C518="",C518="Incomplet"),"",AVERAGE(Compétences!$CR$5:$CR$39))</f>
        <v/>
      </c>
      <c r="H518" s="378" t="s">
        <v>134</v>
      </c>
    </row>
    <row r="519" spans="1:8" ht="105.75" customHeight="1" x14ac:dyDescent="0.2">
      <c r="A519" s="378"/>
    </row>
    <row r="523" spans="1:8" ht="15" x14ac:dyDescent="0.2">
      <c r="A523" s="660"/>
      <c r="B523" s="660"/>
      <c r="C523" s="660"/>
      <c r="D523" s="660"/>
      <c r="E523" s="660"/>
      <c r="F523" s="660"/>
      <c r="G523" s="660"/>
      <c r="H523" s="660"/>
    </row>
    <row r="524" spans="1:8" ht="15.75" x14ac:dyDescent="0.2">
      <c r="A524" s="661" t="s">
        <v>115</v>
      </c>
      <c r="B524" s="661"/>
      <c r="C524" s="661"/>
      <c r="D524" s="661"/>
      <c r="E524" s="661"/>
      <c r="F524" s="661"/>
      <c r="G524" s="661"/>
      <c r="H524" s="661"/>
    </row>
    <row r="525" spans="1:8" x14ac:dyDescent="0.2">
      <c r="A525" s="421"/>
      <c r="B525" s="422"/>
      <c r="C525" s="422"/>
      <c r="D525" s="423"/>
      <c r="E525" s="422"/>
      <c r="F525" s="422"/>
      <c r="G525" s="422"/>
      <c r="H525" s="422"/>
    </row>
    <row r="526" spans="1:8" ht="15.75" x14ac:dyDescent="0.2">
      <c r="A526" s="658" t="s">
        <v>118</v>
      </c>
      <c r="B526" s="658"/>
      <c r="C526" s="658"/>
      <c r="D526" s="658"/>
      <c r="E526" s="658"/>
      <c r="F526" s="658"/>
      <c r="G526" s="658"/>
      <c r="H526" s="658"/>
    </row>
    <row r="527" spans="1:8" x14ac:dyDescent="0.2">
      <c r="A527" s="421"/>
      <c r="B527" s="422"/>
      <c r="C527" s="422"/>
      <c r="D527" s="423"/>
      <c r="E527" s="422"/>
      <c r="F527" s="422"/>
      <c r="G527" s="422"/>
      <c r="H527" s="422"/>
    </row>
    <row r="528" spans="1:8" x14ac:dyDescent="0.2">
      <c r="A528" s="370" t="s">
        <v>117</v>
      </c>
      <c r="B528" s="370" t="str">
        <f>IF('Encodage réponses Es'!$B$1="","",'Encodage réponses Es'!$B$1)</f>
        <v/>
      </c>
      <c r="C528" s="422"/>
      <c r="D528" s="423"/>
      <c r="E528" s="422"/>
      <c r="F528" s="422"/>
      <c r="G528" s="422"/>
      <c r="H528" s="422"/>
    </row>
    <row r="529" spans="1:8" x14ac:dyDescent="0.2">
      <c r="A529" s="370" t="s">
        <v>116</v>
      </c>
      <c r="B529" s="370" t="str">
        <f>IF('Encodage réponses Es'!$B$2="","",'Encodage réponses Es'!$B$2)</f>
        <v/>
      </c>
      <c r="C529" s="422"/>
      <c r="D529" s="423"/>
      <c r="E529" s="422"/>
      <c r="F529" s="422"/>
      <c r="G529" s="422"/>
      <c r="H529" s="422"/>
    </row>
    <row r="530" spans="1:8" ht="15.75" x14ac:dyDescent="0.2">
      <c r="A530" s="659" t="str">
        <f>CONCATENATE("Synthèse des résultats de l'élève : ",Compétences!$D18)</f>
        <v xml:space="preserve">Synthèse des résultats de l'élève : </v>
      </c>
      <c r="B530" s="659"/>
      <c r="C530" s="659"/>
      <c r="D530" s="659"/>
      <c r="E530" s="659"/>
      <c r="F530" s="659"/>
      <c r="G530" s="659"/>
      <c r="H530" s="659"/>
    </row>
    <row r="531" spans="1:8" ht="15.75" x14ac:dyDescent="0.2">
      <c r="A531" s="424"/>
      <c r="B531" s="425"/>
      <c r="C531" s="422"/>
      <c r="D531" s="423"/>
      <c r="E531" s="422"/>
      <c r="F531" s="422"/>
      <c r="G531" s="422"/>
      <c r="H531" s="422"/>
    </row>
    <row r="532" spans="1:8" ht="155.25" customHeight="1" x14ac:dyDescent="0.2">
      <c r="A532" s="662" t="s">
        <v>141</v>
      </c>
      <c r="B532" s="662"/>
      <c r="C532" s="662"/>
      <c r="D532" s="662"/>
      <c r="E532" s="662"/>
      <c r="F532" s="662"/>
      <c r="G532" s="662"/>
      <c r="H532" s="662"/>
    </row>
    <row r="533" spans="1:8" x14ac:dyDescent="0.2">
      <c r="A533" s="426"/>
      <c r="B533" s="426"/>
      <c r="C533" s="426"/>
      <c r="D533" s="426"/>
      <c r="E533" s="426"/>
      <c r="F533" s="426"/>
      <c r="G533" s="426"/>
      <c r="H533" s="426"/>
    </row>
    <row r="534" spans="1:8" x14ac:dyDescent="0.2">
      <c r="A534" s="426"/>
      <c r="B534" s="426"/>
      <c r="C534" s="426"/>
      <c r="D534" s="426"/>
      <c r="E534" s="426"/>
      <c r="F534" s="426"/>
      <c r="G534" s="426"/>
      <c r="H534" s="426"/>
    </row>
    <row r="535" spans="1:8" x14ac:dyDescent="0.2">
      <c r="A535" s="380" t="s">
        <v>135</v>
      </c>
      <c r="B535" s="378"/>
      <c r="C535" s="378"/>
      <c r="D535" s="378"/>
      <c r="E535" s="378"/>
      <c r="F535" s="378"/>
      <c r="G535" s="378"/>
      <c r="H535" s="378"/>
    </row>
    <row r="536" spans="1:8" x14ac:dyDescent="0.2">
      <c r="A536" s="378"/>
      <c r="B536" s="378"/>
      <c r="C536" s="378"/>
      <c r="D536" s="378"/>
      <c r="E536" s="378"/>
      <c r="F536" s="378"/>
      <c r="G536" s="378"/>
      <c r="H536" s="378"/>
    </row>
    <row r="537" spans="1:8" x14ac:dyDescent="0.2">
      <c r="A537" s="379" t="s">
        <v>119</v>
      </c>
      <c r="C537" s="410" t="str">
        <f>Compétences!$H18</f>
        <v/>
      </c>
      <c r="D537" s="379" t="s">
        <v>120</v>
      </c>
      <c r="E537" s="379" t="s">
        <v>121</v>
      </c>
      <c r="G537" s="381" t="str">
        <f>IF(OR(C537="",C537="incomplet"),"",AVERAGE(Compétences!$H$5:$H$39))</f>
        <v/>
      </c>
      <c r="H537" s="378" t="s">
        <v>122</v>
      </c>
    </row>
    <row r="538" spans="1:8" x14ac:dyDescent="0.2">
      <c r="A538" s="378"/>
      <c r="B538" s="378"/>
      <c r="C538" s="378"/>
      <c r="D538" s="378"/>
      <c r="E538" s="378"/>
      <c r="F538" s="378"/>
      <c r="G538" s="378"/>
      <c r="H538" s="378"/>
    </row>
    <row r="539" spans="1:8" x14ac:dyDescent="0.2">
      <c r="A539" s="378" t="s">
        <v>99</v>
      </c>
      <c r="C539" s="410" t="str">
        <f>Compétences!$K18</f>
        <v/>
      </c>
      <c r="D539" s="378" t="s">
        <v>123</v>
      </c>
      <c r="G539" s="381" t="str">
        <f>IF(OR(C539="",C539="Incomplet"),"",AVERAGE(Compétences!$K$5:$K$39))</f>
        <v/>
      </c>
      <c r="H539" s="378" t="s">
        <v>123</v>
      </c>
    </row>
    <row r="540" spans="1:8" x14ac:dyDescent="0.2">
      <c r="A540" s="378" t="s">
        <v>124</v>
      </c>
      <c r="C540" s="410" t="str">
        <f>Compétences!$N18</f>
        <v/>
      </c>
      <c r="D540" s="378" t="s">
        <v>123</v>
      </c>
      <c r="G540" s="381" t="str">
        <f>IF(OR(C540="",C540="Incomplet"),"",AVERAGE(Compétences!$N$5:$N$39))</f>
        <v/>
      </c>
      <c r="H540" s="378" t="s">
        <v>123</v>
      </c>
    </row>
    <row r="541" spans="1:8" x14ac:dyDescent="0.2">
      <c r="D541" s="378"/>
      <c r="E541" s="427"/>
    </row>
    <row r="542" spans="1:8" x14ac:dyDescent="0.2">
      <c r="A542" s="380" t="s">
        <v>111</v>
      </c>
      <c r="D542" s="378"/>
      <c r="E542" s="427"/>
    </row>
    <row r="543" spans="1:8" x14ac:dyDescent="0.2">
      <c r="A543" s="378"/>
      <c r="B543" s="378"/>
      <c r="C543" s="378"/>
      <c r="D543" s="378"/>
      <c r="E543" s="378"/>
      <c r="F543" s="378"/>
      <c r="G543" s="378"/>
      <c r="H543" s="378"/>
    </row>
    <row r="544" spans="1:8" ht="18" customHeight="1" x14ac:dyDescent="0.2">
      <c r="A544" s="379" t="s">
        <v>119</v>
      </c>
      <c r="C544" s="410" t="str">
        <f>Compétences!$Q18</f>
        <v/>
      </c>
      <c r="D544" s="378" t="s">
        <v>125</v>
      </c>
      <c r="E544" s="379" t="s">
        <v>121</v>
      </c>
      <c r="G544" s="381" t="str">
        <f>IF(OR(C544="",C544="Incomplet"),"",AVERAGE(Compétences!$Q$5:$Q$39))</f>
        <v/>
      </c>
      <c r="H544" s="378" t="s">
        <v>125</v>
      </c>
    </row>
    <row r="545" spans="1:8" x14ac:dyDescent="0.2">
      <c r="A545" s="378" t="s">
        <v>99</v>
      </c>
      <c r="C545" s="410" t="str">
        <f>Compétences!$AD18</f>
        <v/>
      </c>
      <c r="D545" s="378" t="s">
        <v>126</v>
      </c>
      <c r="G545" s="381" t="str">
        <f>IF(OR(C545="",C545="Incomplet"),"",AVERAGE(Compétences!$AD$5:$AD$39))</f>
        <v/>
      </c>
      <c r="H545" s="378" t="s">
        <v>126</v>
      </c>
    </row>
    <row r="546" spans="1:8" x14ac:dyDescent="0.2">
      <c r="A546" s="378" t="s">
        <v>124</v>
      </c>
      <c r="C546" s="410" t="str">
        <f>Compétences!$AT18</f>
        <v/>
      </c>
      <c r="D546" s="378" t="s">
        <v>127</v>
      </c>
      <c r="G546" s="381" t="str">
        <f>IF(OR(C546="",C546="Incomplet"),"",AVERAGE(Compétences!$AT$5:$AT$39))</f>
        <v/>
      </c>
      <c r="H546" s="378" t="s">
        <v>127</v>
      </c>
    </row>
    <row r="547" spans="1:8" x14ac:dyDescent="0.2">
      <c r="A547" s="378"/>
      <c r="D547" s="378"/>
    </row>
    <row r="548" spans="1:8" x14ac:dyDescent="0.2">
      <c r="A548" s="380" t="s">
        <v>112</v>
      </c>
      <c r="D548" s="378"/>
      <c r="E548" s="427"/>
    </row>
    <row r="549" spans="1:8" x14ac:dyDescent="0.2">
      <c r="A549" s="378"/>
      <c r="B549" s="378"/>
      <c r="C549" s="378"/>
      <c r="D549" s="378"/>
      <c r="E549" s="378"/>
      <c r="F549" s="378"/>
      <c r="G549" s="378"/>
      <c r="H549" s="378"/>
    </row>
    <row r="550" spans="1:8" ht="18" customHeight="1" x14ac:dyDescent="0.2">
      <c r="A550" s="379" t="s">
        <v>119</v>
      </c>
      <c r="C550" s="410" t="str">
        <f>Compétences!$S18</f>
        <v/>
      </c>
      <c r="D550" s="378" t="s">
        <v>128</v>
      </c>
      <c r="E550" s="379" t="s">
        <v>121</v>
      </c>
      <c r="G550" s="381" t="str">
        <f>IF(OR(C550="",C550="Incomplet"),"",AVERAGE(Compétences!$S$5:$S$39))</f>
        <v/>
      </c>
      <c r="H550" s="378" t="s">
        <v>128</v>
      </c>
    </row>
    <row r="551" spans="1:8" x14ac:dyDescent="0.2">
      <c r="A551" s="378" t="s">
        <v>99</v>
      </c>
      <c r="C551" s="410" t="str">
        <f>Compétences!$BQ18</f>
        <v/>
      </c>
      <c r="D551" s="378" t="s">
        <v>129</v>
      </c>
      <c r="G551" s="381" t="str">
        <f>IF(OR(C551="",C551="Incomplet"),"",AVERAGE(Compétences!$BQ$5:$BQ$39))</f>
        <v/>
      </c>
      <c r="H551" s="378" t="s">
        <v>129</v>
      </c>
    </row>
    <row r="552" spans="1:8" x14ac:dyDescent="0.2">
      <c r="A552" s="378" t="s">
        <v>124</v>
      </c>
      <c r="C552" s="410" t="str">
        <f>Compétences!$CA18</f>
        <v/>
      </c>
      <c r="D552" s="378" t="s">
        <v>130</v>
      </c>
      <c r="G552" s="381" t="str">
        <f>IF(OR(C552="",C552="Incomplet"),"",AVERAGE(Compétences!$CA$5:$CA$39))</f>
        <v/>
      </c>
      <c r="H552" s="378" t="s">
        <v>130</v>
      </c>
    </row>
    <row r="553" spans="1:8" x14ac:dyDescent="0.2">
      <c r="A553" s="378"/>
      <c r="D553" s="378"/>
    </row>
    <row r="554" spans="1:8" x14ac:dyDescent="0.2">
      <c r="A554" s="380" t="s">
        <v>131</v>
      </c>
      <c r="D554" s="378"/>
      <c r="E554" s="427"/>
    </row>
    <row r="555" spans="1:8" x14ac:dyDescent="0.2">
      <c r="A555" s="378"/>
      <c r="B555" s="378"/>
      <c r="C555" s="378"/>
      <c r="D555" s="378"/>
      <c r="E555" s="378"/>
      <c r="F555" s="378"/>
      <c r="G555" s="378"/>
      <c r="H555" s="378"/>
    </row>
    <row r="556" spans="1:8" ht="18" customHeight="1" x14ac:dyDescent="0.2">
      <c r="A556" s="379" t="s">
        <v>119</v>
      </c>
      <c r="C556" s="410" t="str">
        <f>Compétences!$U18</f>
        <v/>
      </c>
      <c r="D556" s="378" t="s">
        <v>132</v>
      </c>
      <c r="E556" s="379" t="s">
        <v>121</v>
      </c>
      <c r="G556" s="381" t="str">
        <f>IF(OR(C556="",C556="Incomplet"),"",AVERAGE(Compétences!$U$5:$U$39))</f>
        <v/>
      </c>
      <c r="H556" s="378" t="s">
        <v>132</v>
      </c>
    </row>
    <row r="557" spans="1:8" x14ac:dyDescent="0.2">
      <c r="A557" s="378" t="s">
        <v>99</v>
      </c>
      <c r="C557" s="410" t="str">
        <f>Compétences!$CG18</f>
        <v/>
      </c>
      <c r="D557" s="378" t="s">
        <v>133</v>
      </c>
      <c r="G557" s="381" t="str">
        <f>IF(OR(C557="",C557="Incomplet"),"",AVERAGE(Compétences!$CG$5:$CG$39))</f>
        <v/>
      </c>
      <c r="H557" s="378" t="s">
        <v>133</v>
      </c>
    </row>
    <row r="558" spans="1:8" x14ac:dyDescent="0.2">
      <c r="A558" s="378" t="s">
        <v>124</v>
      </c>
      <c r="C558" s="410" t="str">
        <f>Compétences!$CR18</f>
        <v/>
      </c>
      <c r="D558" s="378" t="s">
        <v>134</v>
      </c>
      <c r="G558" s="381" t="str">
        <f>IF(OR(C558="",C558="Incomplet"),"",AVERAGE(Compétences!$CR$5:$CR$39))</f>
        <v/>
      </c>
      <c r="H558" s="378" t="s">
        <v>134</v>
      </c>
    </row>
    <row r="559" spans="1:8" ht="105.75" customHeight="1" x14ac:dyDescent="0.2">
      <c r="A559" s="378"/>
    </row>
    <row r="563" spans="1:8" ht="15" x14ac:dyDescent="0.2">
      <c r="A563" s="660"/>
      <c r="B563" s="660"/>
      <c r="C563" s="660"/>
      <c r="D563" s="660"/>
      <c r="E563" s="660"/>
      <c r="F563" s="660"/>
      <c r="G563" s="660"/>
      <c r="H563" s="660"/>
    </row>
    <row r="564" spans="1:8" ht="15.75" x14ac:dyDescent="0.2">
      <c r="A564" s="661" t="s">
        <v>115</v>
      </c>
      <c r="B564" s="661"/>
      <c r="C564" s="661"/>
      <c r="D564" s="661"/>
      <c r="E564" s="661"/>
      <c r="F564" s="661"/>
      <c r="G564" s="661"/>
      <c r="H564" s="661"/>
    </row>
    <row r="565" spans="1:8" x14ac:dyDescent="0.2">
      <c r="A565" s="421"/>
      <c r="B565" s="422"/>
      <c r="C565" s="422"/>
      <c r="D565" s="423"/>
      <c r="E565" s="422"/>
      <c r="F565" s="422"/>
      <c r="G565" s="422"/>
      <c r="H565" s="422"/>
    </row>
    <row r="566" spans="1:8" ht="15.75" x14ac:dyDescent="0.2">
      <c r="A566" s="658" t="s">
        <v>118</v>
      </c>
      <c r="B566" s="658"/>
      <c r="C566" s="658"/>
      <c r="D566" s="658"/>
      <c r="E566" s="658"/>
      <c r="F566" s="658"/>
      <c r="G566" s="658"/>
      <c r="H566" s="658"/>
    </row>
    <row r="567" spans="1:8" x14ac:dyDescent="0.2">
      <c r="A567" s="421"/>
      <c r="B567" s="422"/>
      <c r="C567" s="422"/>
      <c r="D567" s="423"/>
      <c r="E567" s="422"/>
      <c r="F567" s="422"/>
      <c r="G567" s="422"/>
      <c r="H567" s="422"/>
    </row>
    <row r="568" spans="1:8" x14ac:dyDescent="0.2">
      <c r="A568" s="370" t="s">
        <v>117</v>
      </c>
      <c r="B568" s="370" t="str">
        <f>IF('Encodage réponses Es'!$B$1="","",'Encodage réponses Es'!$B$1)</f>
        <v/>
      </c>
      <c r="C568" s="422"/>
      <c r="D568" s="423"/>
      <c r="E568" s="422"/>
      <c r="F568" s="422"/>
      <c r="G568" s="422"/>
      <c r="H568" s="422"/>
    </row>
    <row r="569" spans="1:8" x14ac:dyDescent="0.2">
      <c r="A569" s="370" t="s">
        <v>116</v>
      </c>
      <c r="B569" s="370" t="str">
        <f>IF('Encodage réponses Es'!$B$2="","",'Encodage réponses Es'!$B$2)</f>
        <v/>
      </c>
      <c r="C569" s="422"/>
      <c r="D569" s="423"/>
      <c r="E569" s="422"/>
      <c r="F569" s="422"/>
      <c r="G569" s="422"/>
      <c r="H569" s="422"/>
    </row>
    <row r="570" spans="1:8" ht="15.75" x14ac:dyDescent="0.2">
      <c r="A570" s="659" t="str">
        <f>CONCATENATE("Synthèse des résultats de l'élève : ",Compétences!$D19)</f>
        <v xml:space="preserve">Synthèse des résultats de l'élève : </v>
      </c>
      <c r="B570" s="659"/>
      <c r="C570" s="659"/>
      <c r="D570" s="659"/>
      <c r="E570" s="659"/>
      <c r="F570" s="659"/>
      <c r="G570" s="659"/>
      <c r="H570" s="659"/>
    </row>
    <row r="571" spans="1:8" ht="15.75" x14ac:dyDescent="0.2">
      <c r="A571" s="424"/>
      <c r="B571" s="425"/>
      <c r="C571" s="422"/>
      <c r="D571" s="423"/>
      <c r="E571" s="422"/>
      <c r="F571" s="422"/>
      <c r="G571" s="422"/>
      <c r="H571" s="422"/>
    </row>
    <row r="572" spans="1:8" ht="155.25" customHeight="1" x14ac:dyDescent="0.2">
      <c r="A572" s="662" t="s">
        <v>141</v>
      </c>
      <c r="B572" s="662"/>
      <c r="C572" s="662"/>
      <c r="D572" s="662"/>
      <c r="E572" s="662"/>
      <c r="F572" s="662"/>
      <c r="G572" s="662"/>
      <c r="H572" s="662"/>
    </row>
    <row r="573" spans="1:8" x14ac:dyDescent="0.2">
      <c r="A573" s="426"/>
      <c r="B573" s="426"/>
      <c r="C573" s="426"/>
      <c r="D573" s="426"/>
      <c r="E573" s="426"/>
      <c r="F573" s="426"/>
      <c r="G573" s="426"/>
      <c r="H573" s="426"/>
    </row>
    <row r="574" spans="1:8" x14ac:dyDescent="0.2">
      <c r="A574" s="426"/>
      <c r="B574" s="426"/>
      <c r="C574" s="426"/>
      <c r="D574" s="426"/>
      <c r="E574" s="426"/>
      <c r="F574" s="426"/>
      <c r="G574" s="426"/>
      <c r="H574" s="426"/>
    </row>
    <row r="575" spans="1:8" x14ac:dyDescent="0.2">
      <c r="A575" s="380" t="s">
        <v>135</v>
      </c>
      <c r="B575" s="378"/>
      <c r="C575" s="378"/>
      <c r="D575" s="378"/>
      <c r="E575" s="378"/>
      <c r="F575" s="378"/>
      <c r="G575" s="378"/>
      <c r="H575" s="378"/>
    </row>
    <row r="576" spans="1:8" x14ac:dyDescent="0.2">
      <c r="A576" s="378"/>
      <c r="B576" s="378"/>
      <c r="C576" s="378"/>
      <c r="D576" s="378"/>
      <c r="E576" s="378"/>
      <c r="F576" s="378"/>
      <c r="G576" s="378"/>
      <c r="H576" s="378"/>
    </row>
    <row r="577" spans="1:8" x14ac:dyDescent="0.2">
      <c r="A577" s="379" t="s">
        <v>119</v>
      </c>
      <c r="C577" s="410" t="str">
        <f>Compétences!$H19</f>
        <v/>
      </c>
      <c r="D577" s="379" t="s">
        <v>120</v>
      </c>
      <c r="E577" s="379" t="s">
        <v>121</v>
      </c>
      <c r="G577" s="381" t="str">
        <f>IF(OR(C577="",C577="incomplet"),"",AVERAGE(Compétences!$H$5:$H$39))</f>
        <v/>
      </c>
      <c r="H577" s="378" t="s">
        <v>122</v>
      </c>
    </row>
    <row r="578" spans="1:8" x14ac:dyDescent="0.2">
      <c r="A578" s="378"/>
      <c r="B578" s="378"/>
      <c r="C578" s="378"/>
      <c r="D578" s="378"/>
      <c r="E578" s="378"/>
      <c r="F578" s="378"/>
      <c r="G578" s="378"/>
      <c r="H578" s="378"/>
    </row>
    <row r="579" spans="1:8" x14ac:dyDescent="0.2">
      <c r="A579" s="378" t="s">
        <v>99</v>
      </c>
      <c r="C579" s="410" t="str">
        <f>Compétences!$K19</f>
        <v/>
      </c>
      <c r="D579" s="378" t="s">
        <v>123</v>
      </c>
      <c r="G579" s="381" t="str">
        <f>IF(OR(C579="",C579="Incomplet"),"",AVERAGE(Compétences!$K$5:$K$39))</f>
        <v/>
      </c>
      <c r="H579" s="378" t="s">
        <v>123</v>
      </c>
    </row>
    <row r="580" spans="1:8" x14ac:dyDescent="0.2">
      <c r="A580" s="378" t="s">
        <v>124</v>
      </c>
      <c r="C580" s="410" t="str">
        <f>Compétences!$N19</f>
        <v/>
      </c>
      <c r="D580" s="378" t="s">
        <v>123</v>
      </c>
      <c r="G580" s="381" t="str">
        <f>IF(OR(C580="",C580="Incomplet"),"",AVERAGE(Compétences!$N$5:$N$39))</f>
        <v/>
      </c>
      <c r="H580" s="378" t="s">
        <v>123</v>
      </c>
    </row>
    <row r="581" spans="1:8" x14ac:dyDescent="0.2">
      <c r="D581" s="378"/>
      <c r="E581" s="427"/>
    </row>
    <row r="582" spans="1:8" x14ac:dyDescent="0.2">
      <c r="A582" s="380" t="s">
        <v>111</v>
      </c>
      <c r="D582" s="378"/>
      <c r="E582" s="427"/>
    </row>
    <row r="583" spans="1:8" x14ac:dyDescent="0.2">
      <c r="A583" s="378"/>
      <c r="B583" s="378"/>
      <c r="C583" s="378"/>
      <c r="D583" s="378"/>
      <c r="E583" s="378"/>
      <c r="F583" s="378"/>
      <c r="G583" s="378"/>
      <c r="H583" s="378"/>
    </row>
    <row r="584" spans="1:8" ht="18" customHeight="1" x14ac:dyDescent="0.2">
      <c r="A584" s="379" t="s">
        <v>119</v>
      </c>
      <c r="C584" s="410" t="str">
        <f>Compétences!$Q19</f>
        <v/>
      </c>
      <c r="D584" s="378" t="s">
        <v>125</v>
      </c>
      <c r="E584" s="379" t="s">
        <v>121</v>
      </c>
      <c r="G584" s="381" t="str">
        <f>IF(OR(C584="",C584="Incomplet"),"",AVERAGE(Compétences!$Q$5:$Q$39))</f>
        <v/>
      </c>
      <c r="H584" s="378" t="s">
        <v>125</v>
      </c>
    </row>
    <row r="585" spans="1:8" x14ac:dyDescent="0.2">
      <c r="A585" s="378" t="s">
        <v>99</v>
      </c>
      <c r="C585" s="410" t="str">
        <f>Compétences!$AD19</f>
        <v/>
      </c>
      <c r="D585" s="378" t="s">
        <v>126</v>
      </c>
      <c r="G585" s="381" t="str">
        <f>IF(OR(C585="",C585="Incomplet"),"",AVERAGE(Compétences!$AD$5:$AD$39))</f>
        <v/>
      </c>
      <c r="H585" s="378" t="s">
        <v>126</v>
      </c>
    </row>
    <row r="586" spans="1:8" x14ac:dyDescent="0.2">
      <c r="A586" s="378" t="s">
        <v>124</v>
      </c>
      <c r="C586" s="410" t="str">
        <f>Compétences!$AT19</f>
        <v/>
      </c>
      <c r="D586" s="378" t="s">
        <v>127</v>
      </c>
      <c r="G586" s="381" t="str">
        <f>IF(OR(C586="",C586="Incomplet"),"",AVERAGE(Compétences!$AT$5:$AT$39))</f>
        <v/>
      </c>
      <c r="H586" s="378" t="s">
        <v>127</v>
      </c>
    </row>
    <row r="587" spans="1:8" x14ac:dyDescent="0.2">
      <c r="A587" s="378"/>
      <c r="D587" s="378"/>
    </row>
    <row r="588" spans="1:8" x14ac:dyDescent="0.2">
      <c r="A588" s="380" t="s">
        <v>112</v>
      </c>
      <c r="D588" s="378"/>
      <c r="E588" s="427"/>
    </row>
    <row r="589" spans="1:8" x14ac:dyDescent="0.2">
      <c r="A589" s="378"/>
      <c r="B589" s="378"/>
      <c r="C589" s="378"/>
      <c r="D589" s="378"/>
      <c r="E589" s="378"/>
      <c r="F589" s="378"/>
      <c r="G589" s="378"/>
      <c r="H589" s="378"/>
    </row>
    <row r="590" spans="1:8" ht="18" customHeight="1" x14ac:dyDescent="0.2">
      <c r="A590" s="379" t="s">
        <v>119</v>
      </c>
      <c r="C590" s="410" t="str">
        <f>Compétences!$S19</f>
        <v/>
      </c>
      <c r="D590" s="378" t="s">
        <v>128</v>
      </c>
      <c r="E590" s="379" t="s">
        <v>121</v>
      </c>
      <c r="G590" s="381" t="str">
        <f>IF(OR(C590="",C590="Incomplet"),"",AVERAGE(Compétences!$S$5:$S$39))</f>
        <v/>
      </c>
      <c r="H590" s="378" t="s">
        <v>128</v>
      </c>
    </row>
    <row r="591" spans="1:8" x14ac:dyDescent="0.2">
      <c r="A591" s="378" t="s">
        <v>99</v>
      </c>
      <c r="C591" s="410" t="str">
        <f>Compétences!$BQ19</f>
        <v/>
      </c>
      <c r="D591" s="378" t="s">
        <v>129</v>
      </c>
      <c r="G591" s="381" t="str">
        <f>IF(OR(C591="",C591="Incomplet"),"",AVERAGE(Compétences!$BQ$5:$BQ$39))</f>
        <v/>
      </c>
      <c r="H591" s="378" t="s">
        <v>129</v>
      </c>
    </row>
    <row r="592" spans="1:8" x14ac:dyDescent="0.2">
      <c r="A592" s="378" t="s">
        <v>124</v>
      </c>
      <c r="C592" s="410" t="str">
        <f>Compétences!$CA19</f>
        <v/>
      </c>
      <c r="D592" s="378" t="s">
        <v>130</v>
      </c>
      <c r="G592" s="381" t="str">
        <f>IF(OR(C592="",C592="Incomplet"),"",AVERAGE(Compétences!$CA$5:$CA$39))</f>
        <v/>
      </c>
      <c r="H592" s="378" t="s">
        <v>130</v>
      </c>
    </row>
    <row r="593" spans="1:8" x14ac:dyDescent="0.2">
      <c r="A593" s="378"/>
      <c r="D593" s="378"/>
    </row>
    <row r="594" spans="1:8" x14ac:dyDescent="0.2">
      <c r="A594" s="380" t="s">
        <v>131</v>
      </c>
      <c r="D594" s="378"/>
      <c r="E594" s="427"/>
    </row>
    <row r="595" spans="1:8" x14ac:dyDescent="0.2">
      <c r="A595" s="378"/>
      <c r="B595" s="378"/>
      <c r="C595" s="378"/>
      <c r="D595" s="378"/>
      <c r="E595" s="378"/>
      <c r="F595" s="378"/>
      <c r="G595" s="378"/>
      <c r="H595" s="378"/>
    </row>
    <row r="596" spans="1:8" ht="18" customHeight="1" x14ac:dyDescent="0.2">
      <c r="A596" s="379" t="s">
        <v>119</v>
      </c>
      <c r="C596" s="410" t="str">
        <f>Compétences!$U19</f>
        <v/>
      </c>
      <c r="D596" s="378" t="s">
        <v>132</v>
      </c>
      <c r="E596" s="379" t="s">
        <v>121</v>
      </c>
      <c r="G596" s="381" t="str">
        <f>IF(OR(C596="",C596="Incomplet"),"",AVERAGE(Compétences!$U$5:$U$39))</f>
        <v/>
      </c>
      <c r="H596" s="378" t="s">
        <v>132</v>
      </c>
    </row>
    <row r="597" spans="1:8" x14ac:dyDescent="0.2">
      <c r="A597" s="378" t="s">
        <v>99</v>
      </c>
      <c r="C597" s="410" t="str">
        <f>Compétences!$CG19</f>
        <v/>
      </c>
      <c r="D597" s="378" t="s">
        <v>133</v>
      </c>
      <c r="G597" s="381" t="str">
        <f>IF(OR(C597="",C597="Incomplet"),"",AVERAGE(Compétences!$CG$5:$CG$39))</f>
        <v/>
      </c>
      <c r="H597" s="378" t="s">
        <v>133</v>
      </c>
    </row>
    <row r="598" spans="1:8" x14ac:dyDescent="0.2">
      <c r="A598" s="378" t="s">
        <v>124</v>
      </c>
      <c r="C598" s="410" t="str">
        <f>Compétences!$CR19</f>
        <v/>
      </c>
      <c r="D598" s="378" t="s">
        <v>134</v>
      </c>
      <c r="G598" s="381" t="str">
        <f>IF(OR(C598="",C598="Incomplet"),"",AVERAGE(Compétences!$CR$5:$CR$39))</f>
        <v/>
      </c>
      <c r="H598" s="378" t="s">
        <v>134</v>
      </c>
    </row>
    <row r="599" spans="1:8" ht="105.75" customHeight="1" x14ac:dyDescent="0.2">
      <c r="A599" s="378"/>
    </row>
    <row r="603" spans="1:8" ht="15" x14ac:dyDescent="0.2">
      <c r="A603" s="660"/>
      <c r="B603" s="660"/>
      <c r="C603" s="660"/>
      <c r="D603" s="660"/>
      <c r="E603" s="660"/>
      <c r="F603" s="660"/>
      <c r="G603" s="660"/>
      <c r="H603" s="660"/>
    </row>
    <row r="604" spans="1:8" ht="15.75" x14ac:dyDescent="0.2">
      <c r="A604" s="661" t="s">
        <v>115</v>
      </c>
      <c r="B604" s="661"/>
      <c r="C604" s="661"/>
      <c r="D604" s="661"/>
      <c r="E604" s="661"/>
      <c r="F604" s="661"/>
      <c r="G604" s="661"/>
      <c r="H604" s="661"/>
    </row>
    <row r="605" spans="1:8" x14ac:dyDescent="0.2">
      <c r="A605" s="421"/>
      <c r="B605" s="422"/>
      <c r="C605" s="422"/>
      <c r="D605" s="423"/>
      <c r="E605" s="422"/>
      <c r="F605" s="422"/>
      <c r="G605" s="422"/>
      <c r="H605" s="422"/>
    </row>
    <row r="606" spans="1:8" ht="15.75" x14ac:dyDescent="0.2">
      <c r="A606" s="658" t="s">
        <v>118</v>
      </c>
      <c r="B606" s="658"/>
      <c r="C606" s="658"/>
      <c r="D606" s="658"/>
      <c r="E606" s="658"/>
      <c r="F606" s="658"/>
      <c r="G606" s="658"/>
      <c r="H606" s="658"/>
    </row>
    <row r="607" spans="1:8" x14ac:dyDescent="0.2">
      <c r="A607" s="421"/>
      <c r="B607" s="422"/>
      <c r="C607" s="422"/>
      <c r="D607" s="423"/>
      <c r="E607" s="422"/>
      <c r="F607" s="422"/>
      <c r="G607" s="422"/>
      <c r="H607" s="422"/>
    </row>
    <row r="608" spans="1:8" x14ac:dyDescent="0.2">
      <c r="A608" s="370" t="s">
        <v>117</v>
      </c>
      <c r="B608" s="370" t="str">
        <f>IF('Encodage réponses Es'!$B$1="","",'Encodage réponses Es'!$B$1)</f>
        <v/>
      </c>
      <c r="C608" s="422"/>
      <c r="D608" s="423"/>
      <c r="E608" s="422"/>
      <c r="F608" s="422"/>
      <c r="G608" s="422"/>
      <c r="H608" s="422"/>
    </row>
    <row r="609" spans="1:8" x14ac:dyDescent="0.2">
      <c r="A609" s="370" t="s">
        <v>116</v>
      </c>
      <c r="B609" s="370" t="str">
        <f>IF('Encodage réponses Es'!$B$2="","",'Encodage réponses Es'!$B$2)</f>
        <v/>
      </c>
      <c r="C609" s="422"/>
      <c r="D609" s="423"/>
      <c r="E609" s="422"/>
      <c r="F609" s="422"/>
      <c r="G609" s="422"/>
      <c r="H609" s="422"/>
    </row>
    <row r="610" spans="1:8" ht="15.75" x14ac:dyDescent="0.2">
      <c r="A610" s="659" t="str">
        <f>CONCATENATE("Synthèse des résultats de l'élève : ",Compétences!$D20)</f>
        <v xml:space="preserve">Synthèse des résultats de l'élève : </v>
      </c>
      <c r="B610" s="659"/>
      <c r="C610" s="659"/>
      <c r="D610" s="659"/>
      <c r="E610" s="659"/>
      <c r="F610" s="659"/>
      <c r="G610" s="659"/>
      <c r="H610" s="659"/>
    </row>
    <row r="611" spans="1:8" ht="15.75" x14ac:dyDescent="0.2">
      <c r="A611" s="424"/>
      <c r="B611" s="425"/>
      <c r="C611" s="422"/>
      <c r="D611" s="423"/>
      <c r="E611" s="422"/>
      <c r="F611" s="422"/>
      <c r="G611" s="422"/>
      <c r="H611" s="422"/>
    </row>
    <row r="612" spans="1:8" ht="155.25" customHeight="1" x14ac:dyDescent="0.2">
      <c r="A612" s="662" t="s">
        <v>141</v>
      </c>
      <c r="B612" s="662"/>
      <c r="C612" s="662"/>
      <c r="D612" s="662"/>
      <c r="E612" s="662"/>
      <c r="F612" s="662"/>
      <c r="G612" s="662"/>
      <c r="H612" s="662"/>
    </row>
    <row r="613" spans="1:8" x14ac:dyDescent="0.2">
      <c r="A613" s="426"/>
      <c r="B613" s="426"/>
      <c r="C613" s="426"/>
      <c r="D613" s="426"/>
      <c r="E613" s="426"/>
      <c r="F613" s="426"/>
      <c r="G613" s="426"/>
      <c r="H613" s="426"/>
    </row>
    <row r="614" spans="1:8" x14ac:dyDescent="0.2">
      <c r="A614" s="426"/>
      <c r="B614" s="426"/>
      <c r="C614" s="426"/>
      <c r="D614" s="426"/>
      <c r="E614" s="426"/>
      <c r="F614" s="426"/>
      <c r="G614" s="426"/>
      <c r="H614" s="426"/>
    </row>
    <row r="615" spans="1:8" x14ac:dyDescent="0.2">
      <c r="A615" s="380" t="s">
        <v>135</v>
      </c>
      <c r="B615" s="378"/>
      <c r="C615" s="378"/>
      <c r="D615" s="378"/>
      <c r="E615" s="378"/>
      <c r="F615" s="378"/>
      <c r="G615" s="378"/>
      <c r="H615" s="378"/>
    </row>
    <row r="616" spans="1:8" x14ac:dyDescent="0.2">
      <c r="A616" s="378"/>
      <c r="B616" s="378"/>
      <c r="C616" s="378"/>
      <c r="D616" s="378"/>
      <c r="E616" s="378"/>
      <c r="F616" s="378"/>
      <c r="G616" s="378"/>
      <c r="H616" s="378"/>
    </row>
    <row r="617" spans="1:8" x14ac:dyDescent="0.2">
      <c r="A617" s="379" t="s">
        <v>119</v>
      </c>
      <c r="C617" s="410" t="str">
        <f>Compétences!$H20</f>
        <v/>
      </c>
      <c r="D617" s="379" t="s">
        <v>120</v>
      </c>
      <c r="E617" s="379" t="s">
        <v>121</v>
      </c>
      <c r="G617" s="381" t="str">
        <f>IF(OR(C617="",C617="incomplet"),"",AVERAGE(Compétences!$H$5:$H$39))</f>
        <v/>
      </c>
      <c r="H617" s="378" t="s">
        <v>122</v>
      </c>
    </row>
    <row r="618" spans="1:8" x14ac:dyDescent="0.2">
      <c r="A618" s="378"/>
      <c r="B618" s="378"/>
      <c r="C618" s="378"/>
      <c r="D618" s="378"/>
      <c r="E618" s="378"/>
      <c r="F618" s="378"/>
      <c r="G618" s="378"/>
      <c r="H618" s="378"/>
    </row>
    <row r="619" spans="1:8" x14ac:dyDescent="0.2">
      <c r="A619" s="378" t="s">
        <v>99</v>
      </c>
      <c r="C619" s="410" t="str">
        <f>Compétences!$K20</f>
        <v/>
      </c>
      <c r="D619" s="378" t="s">
        <v>123</v>
      </c>
      <c r="G619" s="381" t="str">
        <f>IF(OR(C619="",C619="Incomplet"),"",AVERAGE(Compétences!$K$5:$K$39))</f>
        <v/>
      </c>
      <c r="H619" s="378" t="s">
        <v>123</v>
      </c>
    </row>
    <row r="620" spans="1:8" x14ac:dyDescent="0.2">
      <c r="A620" s="378" t="s">
        <v>124</v>
      </c>
      <c r="C620" s="410" t="str">
        <f>Compétences!$N20</f>
        <v/>
      </c>
      <c r="D620" s="378" t="s">
        <v>123</v>
      </c>
      <c r="G620" s="381" t="str">
        <f>IF(OR(C620="",C620="Incomplet"),"",AVERAGE(Compétences!$N$5:$N$39))</f>
        <v/>
      </c>
      <c r="H620" s="378" t="s">
        <v>123</v>
      </c>
    </row>
    <row r="621" spans="1:8" x14ac:dyDescent="0.2">
      <c r="D621" s="378"/>
      <c r="E621" s="427"/>
    </row>
    <row r="622" spans="1:8" x14ac:dyDescent="0.2">
      <c r="A622" s="380" t="s">
        <v>111</v>
      </c>
      <c r="D622" s="378"/>
      <c r="E622" s="427"/>
    </row>
    <row r="623" spans="1:8" x14ac:dyDescent="0.2">
      <c r="A623" s="378"/>
      <c r="B623" s="378"/>
      <c r="C623" s="378"/>
      <c r="D623" s="378"/>
      <c r="E623" s="378"/>
      <c r="F623" s="378"/>
      <c r="G623" s="378"/>
      <c r="H623" s="378"/>
    </row>
    <row r="624" spans="1:8" ht="18" customHeight="1" x14ac:dyDescent="0.2">
      <c r="A624" s="379" t="s">
        <v>119</v>
      </c>
      <c r="C624" s="410" t="str">
        <f>Compétences!$Q20</f>
        <v/>
      </c>
      <c r="D624" s="378" t="s">
        <v>125</v>
      </c>
      <c r="E624" s="379" t="s">
        <v>121</v>
      </c>
      <c r="G624" s="381" t="str">
        <f>IF(OR(C624="",C624="Incomplet"),"",AVERAGE(Compétences!$Q$5:$Q$39))</f>
        <v/>
      </c>
      <c r="H624" s="378" t="s">
        <v>125</v>
      </c>
    </row>
    <row r="625" spans="1:8" x14ac:dyDescent="0.2">
      <c r="A625" s="378" t="s">
        <v>99</v>
      </c>
      <c r="C625" s="410" t="str">
        <f>Compétences!$AD20</f>
        <v/>
      </c>
      <c r="D625" s="378" t="s">
        <v>126</v>
      </c>
      <c r="G625" s="381" t="str">
        <f>IF(OR(C625="",C625="Incomplet"),"",AVERAGE(Compétences!$AD$5:$AD$39))</f>
        <v/>
      </c>
      <c r="H625" s="378" t="s">
        <v>126</v>
      </c>
    </row>
    <row r="626" spans="1:8" x14ac:dyDescent="0.2">
      <c r="A626" s="378" t="s">
        <v>124</v>
      </c>
      <c r="C626" s="410" t="str">
        <f>Compétences!$AT20</f>
        <v/>
      </c>
      <c r="D626" s="378" t="s">
        <v>127</v>
      </c>
      <c r="G626" s="381" t="str">
        <f>IF(OR(C626="",C626="Incomplet"),"",AVERAGE(Compétences!$AT$5:$AT$39))</f>
        <v/>
      </c>
      <c r="H626" s="378" t="s">
        <v>127</v>
      </c>
    </row>
    <row r="627" spans="1:8" x14ac:dyDescent="0.2">
      <c r="A627" s="378"/>
      <c r="D627" s="378"/>
    </row>
    <row r="628" spans="1:8" x14ac:dyDescent="0.2">
      <c r="A628" s="380" t="s">
        <v>112</v>
      </c>
      <c r="D628" s="378"/>
      <c r="E628" s="427"/>
    </row>
    <row r="629" spans="1:8" x14ac:dyDescent="0.2">
      <c r="A629" s="378"/>
      <c r="B629" s="378"/>
      <c r="C629" s="378"/>
      <c r="D629" s="378"/>
      <c r="E629" s="378"/>
      <c r="F629" s="378"/>
      <c r="G629" s="378"/>
      <c r="H629" s="378"/>
    </row>
    <row r="630" spans="1:8" ht="18" customHeight="1" x14ac:dyDescent="0.2">
      <c r="A630" s="379" t="s">
        <v>119</v>
      </c>
      <c r="C630" s="410" t="str">
        <f>Compétences!$S20</f>
        <v/>
      </c>
      <c r="D630" s="378" t="s">
        <v>128</v>
      </c>
      <c r="E630" s="379" t="s">
        <v>121</v>
      </c>
      <c r="G630" s="381" t="str">
        <f>IF(OR(C630="",C630="Incomplet"),"",AVERAGE(Compétences!$S$5:$S$39))</f>
        <v/>
      </c>
      <c r="H630" s="378" t="s">
        <v>128</v>
      </c>
    </row>
    <row r="631" spans="1:8" x14ac:dyDescent="0.2">
      <c r="A631" s="378" t="s">
        <v>99</v>
      </c>
      <c r="C631" s="410" t="str">
        <f>Compétences!$BQ20</f>
        <v/>
      </c>
      <c r="D631" s="378" t="s">
        <v>129</v>
      </c>
      <c r="G631" s="381" t="str">
        <f>IF(OR(C631="",C631="Incomplet"),"",AVERAGE(Compétences!$BQ$5:$BQ$39))</f>
        <v/>
      </c>
      <c r="H631" s="378" t="s">
        <v>129</v>
      </c>
    </row>
    <row r="632" spans="1:8" x14ac:dyDescent="0.2">
      <c r="A632" s="378" t="s">
        <v>124</v>
      </c>
      <c r="C632" s="410" t="str">
        <f>Compétences!$CA20</f>
        <v/>
      </c>
      <c r="D632" s="378" t="s">
        <v>130</v>
      </c>
      <c r="G632" s="381" t="str">
        <f>IF(OR(C632="",C632="Incomplet"),"",AVERAGE(Compétences!$CA$5:$CA$39))</f>
        <v/>
      </c>
      <c r="H632" s="378" t="s">
        <v>130</v>
      </c>
    </row>
    <row r="633" spans="1:8" x14ac:dyDescent="0.2">
      <c r="A633" s="378"/>
      <c r="D633" s="378"/>
    </row>
    <row r="634" spans="1:8" x14ac:dyDescent="0.2">
      <c r="A634" s="380" t="s">
        <v>131</v>
      </c>
      <c r="D634" s="378"/>
      <c r="E634" s="427"/>
    </row>
    <row r="635" spans="1:8" x14ac:dyDescent="0.2">
      <c r="A635" s="378"/>
      <c r="B635" s="378"/>
      <c r="C635" s="378"/>
      <c r="D635" s="378"/>
      <c r="E635" s="378"/>
      <c r="F635" s="378"/>
      <c r="G635" s="378"/>
      <c r="H635" s="378"/>
    </row>
    <row r="636" spans="1:8" ht="18" customHeight="1" x14ac:dyDescent="0.2">
      <c r="A636" s="379" t="s">
        <v>119</v>
      </c>
      <c r="C636" s="410" t="str">
        <f>Compétences!$U20</f>
        <v/>
      </c>
      <c r="D636" s="378" t="s">
        <v>132</v>
      </c>
      <c r="E636" s="379" t="s">
        <v>121</v>
      </c>
      <c r="G636" s="381" t="str">
        <f>IF(OR(C636="",C636="Incomplet"),"",AVERAGE(Compétences!$U$5:$U$39))</f>
        <v/>
      </c>
      <c r="H636" s="378" t="s">
        <v>132</v>
      </c>
    </row>
    <row r="637" spans="1:8" x14ac:dyDescent="0.2">
      <c r="A637" s="378" t="s">
        <v>99</v>
      </c>
      <c r="C637" s="410" t="str">
        <f>Compétences!$CG20</f>
        <v/>
      </c>
      <c r="D637" s="378" t="s">
        <v>133</v>
      </c>
      <c r="G637" s="381" t="str">
        <f>IF(OR(C637="",C637="Incomplet"),"",AVERAGE(Compétences!$CG$5:$CG$39))</f>
        <v/>
      </c>
      <c r="H637" s="378" t="s">
        <v>133</v>
      </c>
    </row>
    <row r="638" spans="1:8" x14ac:dyDescent="0.2">
      <c r="A638" s="378" t="s">
        <v>124</v>
      </c>
      <c r="C638" s="410" t="str">
        <f>Compétences!$CR20</f>
        <v/>
      </c>
      <c r="D638" s="378" t="s">
        <v>134</v>
      </c>
      <c r="G638" s="381" t="str">
        <f>IF(OR(C638="",C638="Incomplet"),"",AVERAGE(Compétences!$CR$5:$CR$39))</f>
        <v/>
      </c>
      <c r="H638" s="378" t="s">
        <v>134</v>
      </c>
    </row>
    <row r="639" spans="1:8" ht="105.75" customHeight="1" x14ac:dyDescent="0.2">
      <c r="A639" s="378"/>
    </row>
    <row r="643" spans="1:8" ht="15" x14ac:dyDescent="0.2">
      <c r="A643" s="660"/>
      <c r="B643" s="660"/>
      <c r="C643" s="660"/>
      <c r="D643" s="660"/>
      <c r="E643" s="660"/>
      <c r="F643" s="660"/>
      <c r="G643" s="660"/>
      <c r="H643" s="660"/>
    </row>
    <row r="644" spans="1:8" ht="15.75" x14ac:dyDescent="0.2">
      <c r="A644" s="661" t="s">
        <v>115</v>
      </c>
      <c r="B644" s="661"/>
      <c r="C644" s="661"/>
      <c r="D644" s="661"/>
      <c r="E644" s="661"/>
      <c r="F644" s="661"/>
      <c r="G644" s="661"/>
      <c r="H644" s="661"/>
    </row>
    <row r="645" spans="1:8" x14ac:dyDescent="0.2">
      <c r="A645" s="421"/>
      <c r="B645" s="422"/>
      <c r="C645" s="422"/>
      <c r="D645" s="423"/>
      <c r="E645" s="422"/>
      <c r="F645" s="422"/>
      <c r="G645" s="422"/>
      <c r="H645" s="422"/>
    </row>
    <row r="646" spans="1:8" ht="15.75" x14ac:dyDescent="0.2">
      <c r="A646" s="658" t="s">
        <v>118</v>
      </c>
      <c r="B646" s="658"/>
      <c r="C646" s="658"/>
      <c r="D646" s="658"/>
      <c r="E646" s="658"/>
      <c r="F646" s="658"/>
      <c r="G646" s="658"/>
      <c r="H646" s="658"/>
    </row>
    <row r="647" spans="1:8" x14ac:dyDescent="0.2">
      <c r="A647" s="421"/>
      <c r="B647" s="422"/>
      <c r="C647" s="422"/>
      <c r="D647" s="423"/>
      <c r="E647" s="422"/>
      <c r="F647" s="422"/>
      <c r="G647" s="422"/>
      <c r="H647" s="422"/>
    </row>
    <row r="648" spans="1:8" x14ac:dyDescent="0.2">
      <c r="A648" s="370" t="s">
        <v>117</v>
      </c>
      <c r="B648" s="370" t="str">
        <f>IF('Encodage réponses Es'!$B$1="","",'Encodage réponses Es'!$B$1)</f>
        <v/>
      </c>
      <c r="C648" s="422"/>
      <c r="D648" s="423"/>
      <c r="E648" s="422"/>
      <c r="F648" s="422"/>
      <c r="G648" s="422"/>
      <c r="H648" s="422"/>
    </row>
    <row r="649" spans="1:8" x14ac:dyDescent="0.2">
      <c r="A649" s="370" t="s">
        <v>116</v>
      </c>
      <c r="B649" s="370" t="str">
        <f>IF('Encodage réponses Es'!$B$2="","",'Encodage réponses Es'!$B$2)</f>
        <v/>
      </c>
      <c r="C649" s="422"/>
      <c r="D649" s="423"/>
      <c r="E649" s="422"/>
      <c r="F649" s="422"/>
      <c r="G649" s="422"/>
      <c r="H649" s="422"/>
    </row>
    <row r="650" spans="1:8" ht="15.75" x14ac:dyDescent="0.2">
      <c r="A650" s="659" t="str">
        <f>CONCATENATE("Synthèse des résultats de l'élève : ",Compétences!$D21)</f>
        <v xml:space="preserve">Synthèse des résultats de l'élève : </v>
      </c>
      <c r="B650" s="659"/>
      <c r="C650" s="659"/>
      <c r="D650" s="659"/>
      <c r="E650" s="659"/>
      <c r="F650" s="659"/>
      <c r="G650" s="659"/>
      <c r="H650" s="659"/>
    </row>
    <row r="651" spans="1:8" ht="15.75" x14ac:dyDescent="0.2">
      <c r="A651" s="424"/>
      <c r="B651" s="425"/>
      <c r="C651" s="422"/>
      <c r="D651" s="423"/>
      <c r="E651" s="422"/>
      <c r="F651" s="422"/>
      <c r="G651" s="422"/>
      <c r="H651" s="422"/>
    </row>
    <row r="652" spans="1:8" ht="155.25" customHeight="1" x14ac:dyDescent="0.2">
      <c r="A652" s="662" t="s">
        <v>141</v>
      </c>
      <c r="B652" s="662"/>
      <c r="C652" s="662"/>
      <c r="D652" s="662"/>
      <c r="E652" s="662"/>
      <c r="F652" s="662"/>
      <c r="G652" s="662"/>
      <c r="H652" s="662"/>
    </row>
    <row r="653" spans="1:8" x14ac:dyDescent="0.2">
      <c r="A653" s="426"/>
      <c r="B653" s="426"/>
      <c r="C653" s="426"/>
      <c r="D653" s="426"/>
      <c r="E653" s="426"/>
      <c r="F653" s="426"/>
      <c r="G653" s="426"/>
      <c r="H653" s="426"/>
    </row>
    <row r="654" spans="1:8" x14ac:dyDescent="0.2">
      <c r="A654" s="426"/>
      <c r="B654" s="426"/>
      <c r="C654" s="426"/>
      <c r="D654" s="426"/>
      <c r="E654" s="426"/>
      <c r="F654" s="426"/>
      <c r="G654" s="426"/>
      <c r="H654" s="426"/>
    </row>
    <row r="655" spans="1:8" x14ac:dyDescent="0.2">
      <c r="A655" s="380" t="s">
        <v>135</v>
      </c>
      <c r="B655" s="378"/>
      <c r="C655" s="378"/>
      <c r="D655" s="378"/>
      <c r="E655" s="378"/>
      <c r="F655" s="378"/>
      <c r="G655" s="378"/>
      <c r="H655" s="378"/>
    </row>
    <row r="656" spans="1:8" x14ac:dyDescent="0.2">
      <c r="A656" s="378"/>
      <c r="B656" s="378"/>
      <c r="C656" s="378"/>
      <c r="D656" s="378"/>
      <c r="E656" s="378"/>
      <c r="F656" s="378"/>
      <c r="G656" s="378"/>
      <c r="H656" s="378"/>
    </row>
    <row r="657" spans="1:8" x14ac:dyDescent="0.2">
      <c r="A657" s="379" t="s">
        <v>119</v>
      </c>
      <c r="C657" s="410" t="str">
        <f>Compétences!$H21</f>
        <v/>
      </c>
      <c r="D657" s="379" t="s">
        <v>120</v>
      </c>
      <c r="E657" s="379" t="s">
        <v>121</v>
      </c>
      <c r="G657" s="381" t="str">
        <f>IF(OR(C657="",C657="incomplet"),"",AVERAGE(Compétences!$H$5:$H$39))</f>
        <v/>
      </c>
      <c r="H657" s="378" t="s">
        <v>122</v>
      </c>
    </row>
    <row r="658" spans="1:8" x14ac:dyDescent="0.2">
      <c r="A658" s="378"/>
      <c r="B658" s="378"/>
      <c r="C658" s="378"/>
      <c r="D658" s="378"/>
      <c r="E658" s="378"/>
      <c r="F658" s="378"/>
      <c r="G658" s="378"/>
      <c r="H658" s="378"/>
    </row>
    <row r="659" spans="1:8" x14ac:dyDescent="0.2">
      <c r="A659" s="378" t="s">
        <v>99</v>
      </c>
      <c r="C659" s="410" t="str">
        <f>Compétences!$K21</f>
        <v/>
      </c>
      <c r="D659" s="378" t="s">
        <v>123</v>
      </c>
      <c r="G659" s="381" t="str">
        <f>IF(OR(C659="",C659="Incomplet"),"",AVERAGE(Compétences!$K$5:$K$39))</f>
        <v/>
      </c>
      <c r="H659" s="378" t="s">
        <v>123</v>
      </c>
    </row>
    <row r="660" spans="1:8" x14ac:dyDescent="0.2">
      <c r="A660" s="378" t="s">
        <v>124</v>
      </c>
      <c r="C660" s="410" t="str">
        <f>Compétences!$N21</f>
        <v/>
      </c>
      <c r="D660" s="378" t="s">
        <v>123</v>
      </c>
      <c r="G660" s="381" t="str">
        <f>IF(OR(C660="",C660="Incomplet"),"",AVERAGE(Compétences!$N$5:$N$39))</f>
        <v/>
      </c>
      <c r="H660" s="378" t="s">
        <v>123</v>
      </c>
    </row>
    <row r="661" spans="1:8" x14ac:dyDescent="0.2">
      <c r="D661" s="378"/>
      <c r="E661" s="427"/>
    </row>
    <row r="662" spans="1:8" x14ac:dyDescent="0.2">
      <c r="A662" s="380" t="s">
        <v>111</v>
      </c>
      <c r="D662" s="378"/>
      <c r="E662" s="427"/>
    </row>
    <row r="663" spans="1:8" x14ac:dyDescent="0.2">
      <c r="A663" s="378"/>
      <c r="B663" s="378"/>
      <c r="C663" s="378"/>
      <c r="D663" s="378"/>
      <c r="E663" s="378"/>
      <c r="F663" s="378"/>
      <c r="G663" s="378"/>
      <c r="H663" s="378"/>
    </row>
    <row r="664" spans="1:8" ht="18" customHeight="1" x14ac:dyDescent="0.2">
      <c r="A664" s="379" t="s">
        <v>119</v>
      </c>
      <c r="C664" s="410" t="str">
        <f>Compétences!$Q21</f>
        <v/>
      </c>
      <c r="D664" s="378" t="s">
        <v>125</v>
      </c>
      <c r="E664" s="379" t="s">
        <v>121</v>
      </c>
      <c r="G664" s="381" t="str">
        <f>IF(OR(C664="",C664="Incomplet"),"",AVERAGE(Compétences!$Q$5:$Q$39))</f>
        <v/>
      </c>
      <c r="H664" s="378" t="s">
        <v>125</v>
      </c>
    </row>
    <row r="665" spans="1:8" x14ac:dyDescent="0.2">
      <c r="A665" s="378" t="s">
        <v>99</v>
      </c>
      <c r="C665" s="410" t="str">
        <f>Compétences!$AD21</f>
        <v/>
      </c>
      <c r="D665" s="378" t="s">
        <v>126</v>
      </c>
      <c r="G665" s="381" t="str">
        <f>IF(OR(C665="",C665="Incomplet"),"",AVERAGE(Compétences!$AD$5:$AD$39))</f>
        <v/>
      </c>
      <c r="H665" s="378" t="s">
        <v>126</v>
      </c>
    </row>
    <row r="666" spans="1:8" x14ac:dyDescent="0.2">
      <c r="A666" s="378" t="s">
        <v>124</v>
      </c>
      <c r="C666" s="410" t="str">
        <f>Compétences!$AT21</f>
        <v/>
      </c>
      <c r="D666" s="378" t="s">
        <v>127</v>
      </c>
      <c r="G666" s="381" t="str">
        <f>IF(OR(C666="",C666="Incomplet"),"",AVERAGE(Compétences!$AT$5:$AT$39))</f>
        <v/>
      </c>
      <c r="H666" s="378" t="s">
        <v>127</v>
      </c>
    </row>
    <row r="667" spans="1:8" x14ac:dyDescent="0.2">
      <c r="A667" s="378"/>
      <c r="D667" s="378"/>
    </row>
    <row r="668" spans="1:8" x14ac:dyDescent="0.2">
      <c r="A668" s="380" t="s">
        <v>112</v>
      </c>
      <c r="D668" s="378"/>
      <c r="E668" s="427"/>
    </row>
    <row r="669" spans="1:8" x14ac:dyDescent="0.2">
      <c r="A669" s="378"/>
      <c r="B669" s="378"/>
      <c r="C669" s="378"/>
      <c r="D669" s="378"/>
      <c r="E669" s="378"/>
      <c r="F669" s="378"/>
      <c r="G669" s="378"/>
      <c r="H669" s="378"/>
    </row>
    <row r="670" spans="1:8" ht="18" customHeight="1" x14ac:dyDescent="0.2">
      <c r="A670" s="379" t="s">
        <v>119</v>
      </c>
      <c r="C670" s="410" t="str">
        <f>Compétences!$S21</f>
        <v/>
      </c>
      <c r="D670" s="378" t="s">
        <v>128</v>
      </c>
      <c r="E670" s="379" t="s">
        <v>121</v>
      </c>
      <c r="G670" s="381" t="str">
        <f>IF(OR(C670="",C670="Incomplet"),"",AVERAGE(Compétences!$S$5:$S$39))</f>
        <v/>
      </c>
      <c r="H670" s="378" t="s">
        <v>128</v>
      </c>
    </row>
    <row r="671" spans="1:8" x14ac:dyDescent="0.2">
      <c r="A671" s="378" t="s">
        <v>99</v>
      </c>
      <c r="C671" s="410" t="str">
        <f>Compétences!$BQ21</f>
        <v/>
      </c>
      <c r="D671" s="378" t="s">
        <v>129</v>
      </c>
      <c r="G671" s="381" t="str">
        <f>IF(OR(C671="",C671="Incomplet"),"",AVERAGE(Compétences!$BQ$5:$BQ$39))</f>
        <v/>
      </c>
      <c r="H671" s="378" t="s">
        <v>129</v>
      </c>
    </row>
    <row r="672" spans="1:8" x14ac:dyDescent="0.2">
      <c r="A672" s="378" t="s">
        <v>124</v>
      </c>
      <c r="C672" s="410" t="str">
        <f>Compétences!$CA21</f>
        <v/>
      </c>
      <c r="D672" s="378" t="s">
        <v>130</v>
      </c>
      <c r="G672" s="381" t="str">
        <f>IF(OR(C672="",C672="Incomplet"),"",AVERAGE(Compétences!$CA$5:$CA$39))</f>
        <v/>
      </c>
      <c r="H672" s="378" t="s">
        <v>130</v>
      </c>
    </row>
    <row r="673" spans="1:8" x14ac:dyDescent="0.2">
      <c r="A673" s="378"/>
      <c r="D673" s="378"/>
    </row>
    <row r="674" spans="1:8" x14ac:dyDescent="0.2">
      <c r="A674" s="380" t="s">
        <v>131</v>
      </c>
      <c r="D674" s="378"/>
      <c r="E674" s="427"/>
    </row>
    <row r="675" spans="1:8" x14ac:dyDescent="0.2">
      <c r="A675" s="378"/>
      <c r="B675" s="378"/>
      <c r="C675" s="378"/>
      <c r="D675" s="378"/>
      <c r="E675" s="378"/>
      <c r="F675" s="378"/>
      <c r="G675" s="378"/>
      <c r="H675" s="378"/>
    </row>
    <row r="676" spans="1:8" ht="18" customHeight="1" x14ac:dyDescent="0.2">
      <c r="A676" s="379" t="s">
        <v>119</v>
      </c>
      <c r="C676" s="410" t="str">
        <f>Compétences!$U21</f>
        <v/>
      </c>
      <c r="D676" s="378" t="s">
        <v>132</v>
      </c>
      <c r="E676" s="379" t="s">
        <v>121</v>
      </c>
      <c r="G676" s="381" t="str">
        <f>IF(OR(C676="",C676="Incomplet"),"",AVERAGE(Compétences!$U$5:$U$39))</f>
        <v/>
      </c>
      <c r="H676" s="378" t="s">
        <v>132</v>
      </c>
    </row>
    <row r="677" spans="1:8" x14ac:dyDescent="0.2">
      <c r="A677" s="378" t="s">
        <v>99</v>
      </c>
      <c r="C677" s="410" t="str">
        <f>Compétences!$CG21</f>
        <v/>
      </c>
      <c r="D677" s="378" t="s">
        <v>133</v>
      </c>
      <c r="G677" s="381" t="str">
        <f>IF(OR(C677="",C677="Incomplet"),"",AVERAGE(Compétences!$CG$5:$CG$39))</f>
        <v/>
      </c>
      <c r="H677" s="378" t="s">
        <v>133</v>
      </c>
    </row>
    <row r="678" spans="1:8" x14ac:dyDescent="0.2">
      <c r="A678" s="378" t="s">
        <v>124</v>
      </c>
      <c r="C678" s="410" t="str">
        <f>Compétences!$CR21</f>
        <v/>
      </c>
      <c r="D678" s="378" t="s">
        <v>134</v>
      </c>
      <c r="G678" s="381" t="str">
        <f>IF(OR(C678="",C678="Incomplet"),"",AVERAGE(Compétences!$CR$5:$CR$39))</f>
        <v/>
      </c>
      <c r="H678" s="378" t="s">
        <v>134</v>
      </c>
    </row>
    <row r="679" spans="1:8" ht="105.75" customHeight="1" x14ac:dyDescent="0.2">
      <c r="A679" s="378"/>
    </row>
    <row r="683" spans="1:8" ht="15" x14ac:dyDescent="0.2">
      <c r="A683" s="660"/>
      <c r="B683" s="660"/>
      <c r="C683" s="660"/>
      <c r="D683" s="660"/>
      <c r="E683" s="660"/>
      <c r="F683" s="660"/>
      <c r="G683" s="660"/>
      <c r="H683" s="660"/>
    </row>
    <row r="684" spans="1:8" ht="15.75" x14ac:dyDescent="0.2">
      <c r="A684" s="661" t="s">
        <v>115</v>
      </c>
      <c r="B684" s="661"/>
      <c r="C684" s="661"/>
      <c r="D684" s="661"/>
      <c r="E684" s="661"/>
      <c r="F684" s="661"/>
      <c r="G684" s="661"/>
      <c r="H684" s="661"/>
    </row>
    <row r="685" spans="1:8" x14ac:dyDescent="0.2">
      <c r="A685" s="421"/>
      <c r="B685" s="422"/>
      <c r="C685" s="422"/>
      <c r="D685" s="423"/>
      <c r="E685" s="422"/>
      <c r="F685" s="422"/>
      <c r="G685" s="422"/>
      <c r="H685" s="422"/>
    </row>
    <row r="686" spans="1:8" ht="15.75" x14ac:dyDescent="0.2">
      <c r="A686" s="658" t="s">
        <v>118</v>
      </c>
      <c r="B686" s="658"/>
      <c r="C686" s="658"/>
      <c r="D686" s="658"/>
      <c r="E686" s="658"/>
      <c r="F686" s="658"/>
      <c r="G686" s="658"/>
      <c r="H686" s="658"/>
    </row>
    <row r="687" spans="1:8" x14ac:dyDescent="0.2">
      <c r="A687" s="421"/>
      <c r="B687" s="422"/>
      <c r="C687" s="422"/>
      <c r="D687" s="423"/>
      <c r="E687" s="422"/>
      <c r="F687" s="422"/>
      <c r="G687" s="422"/>
      <c r="H687" s="422"/>
    </row>
    <row r="688" spans="1:8" x14ac:dyDescent="0.2">
      <c r="A688" s="370" t="s">
        <v>117</v>
      </c>
      <c r="B688" s="370" t="str">
        <f>IF('Encodage réponses Es'!$B$1="","",'Encodage réponses Es'!$B$1)</f>
        <v/>
      </c>
      <c r="C688" s="422"/>
      <c r="D688" s="423"/>
      <c r="E688" s="422"/>
      <c r="F688" s="422"/>
      <c r="G688" s="422"/>
      <c r="H688" s="422"/>
    </row>
    <row r="689" spans="1:8" x14ac:dyDescent="0.2">
      <c r="A689" s="370" t="s">
        <v>116</v>
      </c>
      <c r="B689" s="370" t="str">
        <f>IF('Encodage réponses Es'!$B$2="","",'Encodage réponses Es'!$B$2)</f>
        <v/>
      </c>
      <c r="C689" s="422"/>
      <c r="D689" s="423"/>
      <c r="E689" s="422"/>
      <c r="F689" s="422"/>
      <c r="G689" s="422"/>
      <c r="H689" s="422"/>
    </row>
    <row r="690" spans="1:8" ht="15.75" x14ac:dyDescent="0.2">
      <c r="A690" s="659" t="str">
        <f>CONCATENATE("Synthèse des résultats de l'élève : ",Compétences!$D22)</f>
        <v xml:space="preserve">Synthèse des résultats de l'élève : </v>
      </c>
      <c r="B690" s="659"/>
      <c r="C690" s="659"/>
      <c r="D690" s="659"/>
      <c r="E690" s="659"/>
      <c r="F690" s="659"/>
      <c r="G690" s="659"/>
      <c r="H690" s="659"/>
    </row>
    <row r="691" spans="1:8" ht="15.75" x14ac:dyDescent="0.2">
      <c r="A691" s="424"/>
      <c r="B691" s="425"/>
      <c r="C691" s="422"/>
      <c r="D691" s="423"/>
      <c r="E691" s="422"/>
      <c r="F691" s="422"/>
      <c r="G691" s="422"/>
      <c r="H691" s="422"/>
    </row>
    <row r="692" spans="1:8" ht="155.25" customHeight="1" x14ac:dyDescent="0.2">
      <c r="A692" s="662" t="s">
        <v>141</v>
      </c>
      <c r="B692" s="662"/>
      <c r="C692" s="662"/>
      <c r="D692" s="662"/>
      <c r="E692" s="662"/>
      <c r="F692" s="662"/>
      <c r="G692" s="662"/>
      <c r="H692" s="662"/>
    </row>
    <row r="693" spans="1:8" x14ac:dyDescent="0.2">
      <c r="A693" s="426"/>
      <c r="B693" s="426"/>
      <c r="C693" s="426"/>
      <c r="D693" s="426"/>
      <c r="E693" s="426"/>
      <c r="F693" s="426"/>
      <c r="G693" s="426"/>
      <c r="H693" s="426"/>
    </row>
    <row r="694" spans="1:8" x14ac:dyDescent="0.2">
      <c r="A694" s="426"/>
      <c r="B694" s="426"/>
      <c r="C694" s="426"/>
      <c r="D694" s="426"/>
      <c r="E694" s="426"/>
      <c r="F694" s="426"/>
      <c r="G694" s="426"/>
      <c r="H694" s="426"/>
    </row>
    <row r="695" spans="1:8" x14ac:dyDescent="0.2">
      <c r="A695" s="380" t="s">
        <v>135</v>
      </c>
      <c r="B695" s="378"/>
      <c r="C695" s="378"/>
      <c r="D695" s="378"/>
      <c r="E695" s="378"/>
      <c r="F695" s="378"/>
      <c r="G695" s="378"/>
      <c r="H695" s="378"/>
    </row>
    <row r="696" spans="1:8" x14ac:dyDescent="0.2">
      <c r="A696" s="378"/>
      <c r="B696" s="378"/>
      <c r="C696" s="378"/>
      <c r="D696" s="378"/>
      <c r="E696" s="378"/>
      <c r="F696" s="378"/>
      <c r="G696" s="378"/>
      <c r="H696" s="378"/>
    </row>
    <row r="697" spans="1:8" x14ac:dyDescent="0.2">
      <c r="A697" s="379" t="s">
        <v>119</v>
      </c>
      <c r="C697" s="410" t="str">
        <f>Compétences!$H22</f>
        <v/>
      </c>
      <c r="D697" s="379" t="s">
        <v>120</v>
      </c>
      <c r="E697" s="379" t="s">
        <v>121</v>
      </c>
      <c r="G697" s="381" t="str">
        <f>IF(OR(C697="",C697="incomplet"),"",AVERAGE(Compétences!$H$5:$H$39))</f>
        <v/>
      </c>
      <c r="H697" s="378" t="s">
        <v>122</v>
      </c>
    </row>
    <row r="698" spans="1:8" x14ac:dyDescent="0.2">
      <c r="A698" s="378"/>
      <c r="B698" s="378"/>
      <c r="C698" s="378"/>
      <c r="D698" s="378"/>
      <c r="E698" s="378"/>
      <c r="F698" s="378"/>
      <c r="G698" s="378"/>
      <c r="H698" s="378"/>
    </row>
    <row r="699" spans="1:8" x14ac:dyDescent="0.2">
      <c r="A699" s="378" t="s">
        <v>99</v>
      </c>
      <c r="C699" s="410" t="str">
        <f>Compétences!$K22</f>
        <v/>
      </c>
      <c r="D699" s="378" t="s">
        <v>123</v>
      </c>
      <c r="G699" s="381" t="str">
        <f>IF(OR(C699="",C699="Incomplet"),"",AVERAGE(Compétences!$K$5:$K$39))</f>
        <v/>
      </c>
      <c r="H699" s="378" t="s">
        <v>123</v>
      </c>
    </row>
    <row r="700" spans="1:8" x14ac:dyDescent="0.2">
      <c r="A700" s="378" t="s">
        <v>124</v>
      </c>
      <c r="C700" s="410" t="str">
        <f>Compétences!$N22</f>
        <v/>
      </c>
      <c r="D700" s="378" t="s">
        <v>123</v>
      </c>
      <c r="G700" s="381" t="str">
        <f>IF(OR(C700="",C700="Incomplet"),"",AVERAGE(Compétences!$N$5:$N$39))</f>
        <v/>
      </c>
      <c r="H700" s="378" t="s">
        <v>123</v>
      </c>
    </row>
    <row r="701" spans="1:8" x14ac:dyDescent="0.2">
      <c r="D701" s="378"/>
      <c r="E701" s="427"/>
    </row>
    <row r="702" spans="1:8" x14ac:dyDescent="0.2">
      <c r="A702" s="380" t="s">
        <v>111</v>
      </c>
      <c r="D702" s="378"/>
      <c r="E702" s="427"/>
    </row>
    <row r="703" spans="1:8" x14ac:dyDescent="0.2">
      <c r="A703" s="378"/>
      <c r="B703" s="378"/>
      <c r="C703" s="378"/>
      <c r="D703" s="378"/>
      <c r="E703" s="378"/>
      <c r="F703" s="378"/>
      <c r="G703" s="378"/>
      <c r="H703" s="378"/>
    </row>
    <row r="704" spans="1:8" ht="18" customHeight="1" x14ac:dyDescent="0.2">
      <c r="A704" s="379" t="s">
        <v>119</v>
      </c>
      <c r="C704" s="410" t="str">
        <f>Compétences!$Q22</f>
        <v/>
      </c>
      <c r="D704" s="378" t="s">
        <v>125</v>
      </c>
      <c r="E704" s="379" t="s">
        <v>121</v>
      </c>
      <c r="G704" s="381" t="str">
        <f>IF(OR(C704="",C704="Incomplet"),"",AVERAGE(Compétences!$Q$5:$Q$39))</f>
        <v/>
      </c>
      <c r="H704" s="378" t="s">
        <v>125</v>
      </c>
    </row>
    <row r="705" spans="1:8" x14ac:dyDescent="0.2">
      <c r="A705" s="378" t="s">
        <v>99</v>
      </c>
      <c r="C705" s="410" t="str">
        <f>Compétences!$AD22</f>
        <v/>
      </c>
      <c r="D705" s="378" t="s">
        <v>126</v>
      </c>
      <c r="G705" s="381" t="str">
        <f>IF(OR(C705="",C705="Incomplet"),"",AVERAGE(Compétences!$AD$5:$AD$39))</f>
        <v/>
      </c>
      <c r="H705" s="378" t="s">
        <v>126</v>
      </c>
    </row>
    <row r="706" spans="1:8" x14ac:dyDescent="0.2">
      <c r="A706" s="378" t="s">
        <v>124</v>
      </c>
      <c r="C706" s="410" t="str">
        <f>Compétences!$AT22</f>
        <v/>
      </c>
      <c r="D706" s="378" t="s">
        <v>127</v>
      </c>
      <c r="G706" s="381" t="str">
        <f>IF(OR(C706="",C706="Incomplet"),"",AVERAGE(Compétences!$AT$5:$AT$39))</f>
        <v/>
      </c>
      <c r="H706" s="378" t="s">
        <v>127</v>
      </c>
    </row>
    <row r="707" spans="1:8" x14ac:dyDescent="0.2">
      <c r="A707" s="378"/>
      <c r="D707" s="378"/>
    </row>
    <row r="708" spans="1:8" x14ac:dyDescent="0.2">
      <c r="A708" s="380" t="s">
        <v>112</v>
      </c>
      <c r="D708" s="378"/>
      <c r="E708" s="427"/>
    </row>
    <row r="709" spans="1:8" x14ac:dyDescent="0.2">
      <c r="A709" s="378"/>
      <c r="B709" s="378"/>
      <c r="C709" s="378"/>
      <c r="D709" s="378"/>
      <c r="E709" s="378"/>
      <c r="F709" s="378"/>
      <c r="G709" s="378"/>
      <c r="H709" s="378"/>
    </row>
    <row r="710" spans="1:8" ht="18" customHeight="1" x14ac:dyDescent="0.2">
      <c r="A710" s="379" t="s">
        <v>119</v>
      </c>
      <c r="C710" s="410" t="str">
        <f>Compétences!$S22</f>
        <v/>
      </c>
      <c r="D710" s="378" t="s">
        <v>128</v>
      </c>
      <c r="E710" s="379" t="s">
        <v>121</v>
      </c>
      <c r="G710" s="381" t="str">
        <f>IF(OR(C710="",C710="Incomplet"),"",AVERAGE(Compétences!$S$5:$S$39))</f>
        <v/>
      </c>
      <c r="H710" s="378" t="s">
        <v>128</v>
      </c>
    </row>
    <row r="711" spans="1:8" x14ac:dyDescent="0.2">
      <c r="A711" s="378" t="s">
        <v>99</v>
      </c>
      <c r="C711" s="410" t="str">
        <f>Compétences!$BQ22</f>
        <v/>
      </c>
      <c r="D711" s="378" t="s">
        <v>129</v>
      </c>
      <c r="G711" s="381" t="str">
        <f>IF(OR(C711="",C711="Incomplet"),"",AVERAGE(Compétences!$BQ$5:$BQ$39))</f>
        <v/>
      </c>
      <c r="H711" s="378" t="s">
        <v>129</v>
      </c>
    </row>
    <row r="712" spans="1:8" x14ac:dyDescent="0.2">
      <c r="A712" s="378" t="s">
        <v>124</v>
      </c>
      <c r="C712" s="410" t="str">
        <f>Compétences!$CA22</f>
        <v/>
      </c>
      <c r="D712" s="378" t="s">
        <v>130</v>
      </c>
      <c r="G712" s="381" t="str">
        <f>IF(OR(C712="",C712="Incomplet"),"",AVERAGE(Compétences!$CA$5:$CA$39))</f>
        <v/>
      </c>
      <c r="H712" s="378" t="s">
        <v>130</v>
      </c>
    </row>
    <row r="713" spans="1:8" x14ac:dyDescent="0.2">
      <c r="A713" s="378"/>
      <c r="D713" s="378"/>
    </row>
    <row r="714" spans="1:8" x14ac:dyDescent="0.2">
      <c r="A714" s="380" t="s">
        <v>131</v>
      </c>
      <c r="D714" s="378"/>
      <c r="E714" s="427"/>
    </row>
    <row r="715" spans="1:8" x14ac:dyDescent="0.2">
      <c r="A715" s="378"/>
      <c r="B715" s="378"/>
      <c r="C715" s="378"/>
      <c r="D715" s="378"/>
      <c r="E715" s="378"/>
      <c r="F715" s="378"/>
      <c r="G715" s="378"/>
      <c r="H715" s="378"/>
    </row>
    <row r="716" spans="1:8" ht="18" customHeight="1" x14ac:dyDescent="0.2">
      <c r="A716" s="379" t="s">
        <v>119</v>
      </c>
      <c r="C716" s="410" t="str">
        <f>Compétences!$U22</f>
        <v/>
      </c>
      <c r="D716" s="378" t="s">
        <v>132</v>
      </c>
      <c r="E716" s="379" t="s">
        <v>121</v>
      </c>
      <c r="G716" s="381" t="str">
        <f>IF(OR(C716="",C716="Incomplet"),"",AVERAGE(Compétences!$U$5:$U$39))</f>
        <v/>
      </c>
      <c r="H716" s="378" t="s">
        <v>132</v>
      </c>
    </row>
    <row r="717" spans="1:8" x14ac:dyDescent="0.2">
      <c r="A717" s="378" t="s">
        <v>99</v>
      </c>
      <c r="C717" s="410" t="str">
        <f>Compétences!$CG22</f>
        <v/>
      </c>
      <c r="D717" s="378" t="s">
        <v>133</v>
      </c>
      <c r="G717" s="381" t="str">
        <f>IF(OR(C717="",C717="Incomplet"),"",AVERAGE(Compétences!$CG$5:$CG$39))</f>
        <v/>
      </c>
      <c r="H717" s="378" t="s">
        <v>133</v>
      </c>
    </row>
    <row r="718" spans="1:8" x14ac:dyDescent="0.2">
      <c r="A718" s="378" t="s">
        <v>124</v>
      </c>
      <c r="C718" s="410" t="str">
        <f>Compétences!$CR22</f>
        <v/>
      </c>
      <c r="D718" s="378" t="s">
        <v>134</v>
      </c>
      <c r="G718" s="381" t="str">
        <f>IF(OR(C718="",C718="Incomplet"),"",AVERAGE(Compétences!$CR$5:$CR$39))</f>
        <v/>
      </c>
      <c r="H718" s="378" t="s">
        <v>134</v>
      </c>
    </row>
    <row r="719" spans="1:8" ht="105.75" customHeight="1" x14ac:dyDescent="0.2">
      <c r="A719" s="378"/>
    </row>
    <row r="723" spans="1:8" ht="15" x14ac:dyDescent="0.2">
      <c r="A723" s="660"/>
      <c r="B723" s="660"/>
      <c r="C723" s="660"/>
      <c r="D723" s="660"/>
      <c r="E723" s="660"/>
      <c r="F723" s="660"/>
      <c r="G723" s="660"/>
      <c r="H723" s="660"/>
    </row>
    <row r="724" spans="1:8" ht="15.75" x14ac:dyDescent="0.2">
      <c r="A724" s="661" t="s">
        <v>115</v>
      </c>
      <c r="B724" s="661"/>
      <c r="C724" s="661"/>
      <c r="D724" s="661"/>
      <c r="E724" s="661"/>
      <c r="F724" s="661"/>
      <c r="G724" s="661"/>
      <c r="H724" s="661"/>
    </row>
    <row r="725" spans="1:8" x14ac:dyDescent="0.2">
      <c r="A725" s="421"/>
      <c r="B725" s="422"/>
      <c r="C725" s="422"/>
      <c r="D725" s="423"/>
      <c r="E725" s="422"/>
      <c r="F725" s="422"/>
      <c r="G725" s="422"/>
      <c r="H725" s="422"/>
    </row>
    <row r="726" spans="1:8" ht="15.75" x14ac:dyDescent="0.2">
      <c r="A726" s="658" t="s">
        <v>118</v>
      </c>
      <c r="B726" s="658"/>
      <c r="C726" s="658"/>
      <c r="D726" s="658"/>
      <c r="E726" s="658"/>
      <c r="F726" s="658"/>
      <c r="G726" s="658"/>
      <c r="H726" s="658"/>
    </row>
    <row r="727" spans="1:8" x14ac:dyDescent="0.2">
      <c r="A727" s="421"/>
      <c r="B727" s="422"/>
      <c r="C727" s="422"/>
      <c r="D727" s="423"/>
      <c r="E727" s="422"/>
      <c r="F727" s="422"/>
      <c r="G727" s="422"/>
      <c r="H727" s="422"/>
    </row>
    <row r="728" spans="1:8" x14ac:dyDescent="0.2">
      <c r="A728" s="370" t="s">
        <v>117</v>
      </c>
      <c r="B728" s="370" t="str">
        <f>IF('Encodage réponses Es'!$B$1="","",'Encodage réponses Es'!$B$1)</f>
        <v/>
      </c>
      <c r="C728" s="422"/>
      <c r="D728" s="423"/>
      <c r="E728" s="422"/>
      <c r="F728" s="422"/>
      <c r="G728" s="422"/>
      <c r="H728" s="422"/>
    </row>
    <row r="729" spans="1:8" x14ac:dyDescent="0.2">
      <c r="A729" s="370" t="s">
        <v>116</v>
      </c>
      <c r="B729" s="370" t="str">
        <f>IF('Encodage réponses Es'!$B$2="","",'Encodage réponses Es'!$B$2)</f>
        <v/>
      </c>
      <c r="C729" s="422"/>
      <c r="D729" s="423"/>
      <c r="E729" s="422"/>
      <c r="F729" s="422"/>
      <c r="G729" s="422"/>
      <c r="H729" s="422"/>
    </row>
    <row r="730" spans="1:8" ht="15.75" x14ac:dyDescent="0.2">
      <c r="A730" s="659" t="str">
        <f>CONCATENATE("Synthèse des résultats de l'élève : ",Compétences!$D23)</f>
        <v xml:space="preserve">Synthèse des résultats de l'élève : </v>
      </c>
      <c r="B730" s="659"/>
      <c r="C730" s="659"/>
      <c r="D730" s="659"/>
      <c r="E730" s="659"/>
      <c r="F730" s="659"/>
      <c r="G730" s="659"/>
      <c r="H730" s="659"/>
    </row>
    <row r="731" spans="1:8" ht="15.75" x14ac:dyDescent="0.2">
      <c r="A731" s="424"/>
      <c r="B731" s="425"/>
      <c r="C731" s="422"/>
      <c r="D731" s="423"/>
      <c r="E731" s="422"/>
      <c r="F731" s="422"/>
      <c r="G731" s="422"/>
      <c r="H731" s="422"/>
    </row>
    <row r="732" spans="1:8" ht="155.25" customHeight="1" x14ac:dyDescent="0.2">
      <c r="A732" s="662" t="s">
        <v>141</v>
      </c>
      <c r="B732" s="662"/>
      <c r="C732" s="662"/>
      <c r="D732" s="662"/>
      <c r="E732" s="662"/>
      <c r="F732" s="662"/>
      <c r="G732" s="662"/>
      <c r="H732" s="662"/>
    </row>
    <row r="733" spans="1:8" x14ac:dyDescent="0.2">
      <c r="A733" s="426"/>
      <c r="B733" s="426"/>
      <c r="C733" s="426"/>
      <c r="D733" s="426"/>
      <c r="E733" s="426"/>
      <c r="F733" s="426"/>
      <c r="G733" s="426"/>
      <c r="H733" s="426"/>
    </row>
    <row r="734" spans="1:8" x14ac:dyDescent="0.2">
      <c r="A734" s="426"/>
      <c r="B734" s="426"/>
      <c r="C734" s="426"/>
      <c r="D734" s="426"/>
      <c r="E734" s="426"/>
      <c r="F734" s="426"/>
      <c r="G734" s="426"/>
      <c r="H734" s="426"/>
    </row>
    <row r="735" spans="1:8" x14ac:dyDescent="0.2">
      <c r="A735" s="380" t="s">
        <v>135</v>
      </c>
      <c r="B735" s="378"/>
      <c r="C735" s="378"/>
      <c r="D735" s="378"/>
      <c r="E735" s="378"/>
      <c r="F735" s="378"/>
      <c r="G735" s="378"/>
      <c r="H735" s="378"/>
    </row>
    <row r="736" spans="1:8" x14ac:dyDescent="0.2">
      <c r="A736" s="378"/>
      <c r="B736" s="378"/>
      <c r="C736" s="378"/>
      <c r="D736" s="378"/>
      <c r="E736" s="378"/>
      <c r="F736" s="378"/>
      <c r="G736" s="378"/>
      <c r="H736" s="378"/>
    </row>
    <row r="737" spans="1:8" x14ac:dyDescent="0.2">
      <c r="A737" s="379" t="s">
        <v>119</v>
      </c>
      <c r="C737" s="410" t="str">
        <f>Compétences!$H23</f>
        <v/>
      </c>
      <c r="D737" s="379" t="s">
        <v>120</v>
      </c>
      <c r="E737" s="379" t="s">
        <v>121</v>
      </c>
      <c r="G737" s="381" t="str">
        <f>IF(OR(C737="",C737="incomplet"),"",AVERAGE(Compétences!$H$5:$H$39))</f>
        <v/>
      </c>
      <c r="H737" s="378" t="s">
        <v>122</v>
      </c>
    </row>
    <row r="738" spans="1:8" x14ac:dyDescent="0.2">
      <c r="A738" s="378"/>
      <c r="B738" s="378"/>
      <c r="C738" s="378"/>
      <c r="D738" s="378"/>
      <c r="E738" s="378"/>
      <c r="F738" s="378"/>
      <c r="G738" s="378"/>
      <c r="H738" s="378"/>
    </row>
    <row r="739" spans="1:8" x14ac:dyDescent="0.2">
      <c r="A739" s="378" t="s">
        <v>99</v>
      </c>
      <c r="C739" s="410" t="str">
        <f>Compétences!$K23</f>
        <v/>
      </c>
      <c r="D739" s="378" t="s">
        <v>123</v>
      </c>
      <c r="G739" s="381" t="str">
        <f>IF(OR(C739="",C739="Incomplet"),"",AVERAGE(Compétences!$K$5:$K$39))</f>
        <v/>
      </c>
      <c r="H739" s="378" t="s">
        <v>123</v>
      </c>
    </row>
    <row r="740" spans="1:8" x14ac:dyDescent="0.2">
      <c r="A740" s="378" t="s">
        <v>124</v>
      </c>
      <c r="C740" s="410" t="str">
        <f>Compétences!$N23</f>
        <v/>
      </c>
      <c r="D740" s="378" t="s">
        <v>123</v>
      </c>
      <c r="G740" s="381" t="str">
        <f>IF(OR(C740="",C740="Incomplet"),"",AVERAGE(Compétences!$N$5:$N$39))</f>
        <v/>
      </c>
      <c r="H740" s="378" t="s">
        <v>123</v>
      </c>
    </row>
    <row r="741" spans="1:8" x14ac:dyDescent="0.2">
      <c r="D741" s="378"/>
      <c r="E741" s="427"/>
    </row>
    <row r="742" spans="1:8" x14ac:dyDescent="0.2">
      <c r="A742" s="380" t="s">
        <v>111</v>
      </c>
      <c r="D742" s="378"/>
      <c r="E742" s="427"/>
    </row>
    <row r="743" spans="1:8" x14ac:dyDescent="0.2">
      <c r="A743" s="378"/>
      <c r="B743" s="378"/>
      <c r="C743" s="378"/>
      <c r="D743" s="378"/>
      <c r="E743" s="378"/>
      <c r="F743" s="378"/>
      <c r="G743" s="378"/>
      <c r="H743" s="378"/>
    </row>
    <row r="744" spans="1:8" ht="18" customHeight="1" x14ac:dyDescent="0.2">
      <c r="A744" s="379" t="s">
        <v>119</v>
      </c>
      <c r="C744" s="410" t="str">
        <f>Compétences!$Q23</f>
        <v/>
      </c>
      <c r="D744" s="378" t="s">
        <v>125</v>
      </c>
      <c r="E744" s="379" t="s">
        <v>121</v>
      </c>
      <c r="G744" s="381" t="str">
        <f>IF(OR(C744="",C744="Incomplet"),"",AVERAGE(Compétences!$Q$5:$Q$39))</f>
        <v/>
      </c>
      <c r="H744" s="378" t="s">
        <v>125</v>
      </c>
    </row>
    <row r="745" spans="1:8" x14ac:dyDescent="0.2">
      <c r="A745" s="378" t="s">
        <v>99</v>
      </c>
      <c r="C745" s="410" t="str">
        <f>Compétences!$AD23</f>
        <v/>
      </c>
      <c r="D745" s="378" t="s">
        <v>126</v>
      </c>
      <c r="G745" s="381" t="str">
        <f>IF(OR(C745="",C745="Incomplet"),"",AVERAGE(Compétences!$AD$5:$AD$39))</f>
        <v/>
      </c>
      <c r="H745" s="378" t="s">
        <v>126</v>
      </c>
    </row>
    <row r="746" spans="1:8" x14ac:dyDescent="0.2">
      <c r="A746" s="378" t="s">
        <v>124</v>
      </c>
      <c r="C746" s="410" t="str">
        <f>Compétences!$AT23</f>
        <v/>
      </c>
      <c r="D746" s="378" t="s">
        <v>127</v>
      </c>
      <c r="G746" s="381" t="str">
        <f>IF(OR(C746="",C746="Incomplet"),"",AVERAGE(Compétences!$AT$5:$AT$39))</f>
        <v/>
      </c>
      <c r="H746" s="378" t="s">
        <v>127</v>
      </c>
    </row>
    <row r="747" spans="1:8" x14ac:dyDescent="0.2">
      <c r="A747" s="378"/>
      <c r="D747" s="378"/>
    </row>
    <row r="748" spans="1:8" x14ac:dyDescent="0.2">
      <c r="A748" s="380" t="s">
        <v>112</v>
      </c>
      <c r="D748" s="378"/>
      <c r="E748" s="427"/>
    </row>
    <row r="749" spans="1:8" x14ac:dyDescent="0.2">
      <c r="A749" s="378"/>
      <c r="B749" s="378"/>
      <c r="C749" s="378"/>
      <c r="D749" s="378"/>
      <c r="E749" s="378"/>
      <c r="F749" s="378"/>
      <c r="G749" s="378"/>
      <c r="H749" s="378"/>
    </row>
    <row r="750" spans="1:8" ht="18" customHeight="1" x14ac:dyDescent="0.2">
      <c r="A750" s="379" t="s">
        <v>119</v>
      </c>
      <c r="C750" s="410" t="str">
        <f>Compétences!$S23</f>
        <v/>
      </c>
      <c r="D750" s="378" t="s">
        <v>128</v>
      </c>
      <c r="E750" s="379" t="s">
        <v>121</v>
      </c>
      <c r="G750" s="381" t="str">
        <f>IF(OR(C750="",C750="Incomplet"),"",AVERAGE(Compétences!$S$5:$S$39))</f>
        <v/>
      </c>
      <c r="H750" s="378" t="s">
        <v>128</v>
      </c>
    </row>
    <row r="751" spans="1:8" x14ac:dyDescent="0.2">
      <c r="A751" s="378" t="s">
        <v>99</v>
      </c>
      <c r="C751" s="410" t="str">
        <f>Compétences!$BQ23</f>
        <v/>
      </c>
      <c r="D751" s="378" t="s">
        <v>129</v>
      </c>
      <c r="G751" s="381" t="str">
        <f>IF(OR(C751="",C751="Incomplet"),"",AVERAGE(Compétences!$BQ$5:$BQ$39))</f>
        <v/>
      </c>
      <c r="H751" s="378" t="s">
        <v>129</v>
      </c>
    </row>
    <row r="752" spans="1:8" x14ac:dyDescent="0.2">
      <c r="A752" s="378" t="s">
        <v>124</v>
      </c>
      <c r="C752" s="410" t="str">
        <f>Compétences!$CA23</f>
        <v/>
      </c>
      <c r="D752" s="378" t="s">
        <v>130</v>
      </c>
      <c r="G752" s="381" t="str">
        <f>IF(OR(C752="",C752="Incomplet"),"",AVERAGE(Compétences!$CA$5:$CA$39))</f>
        <v/>
      </c>
      <c r="H752" s="378" t="s">
        <v>130</v>
      </c>
    </row>
    <row r="753" spans="1:8" x14ac:dyDescent="0.2">
      <c r="A753" s="378"/>
      <c r="D753" s="378"/>
    </row>
    <row r="754" spans="1:8" x14ac:dyDescent="0.2">
      <c r="A754" s="380" t="s">
        <v>131</v>
      </c>
      <c r="D754" s="378"/>
      <c r="E754" s="427"/>
    </row>
    <row r="755" spans="1:8" x14ac:dyDescent="0.2">
      <c r="A755" s="378"/>
      <c r="B755" s="378"/>
      <c r="C755" s="378"/>
      <c r="D755" s="378"/>
      <c r="E755" s="378"/>
      <c r="F755" s="378"/>
      <c r="G755" s="378"/>
      <c r="H755" s="378"/>
    </row>
    <row r="756" spans="1:8" ht="18" customHeight="1" x14ac:dyDescent="0.2">
      <c r="A756" s="379" t="s">
        <v>119</v>
      </c>
      <c r="C756" s="410" t="str">
        <f>Compétences!$U23</f>
        <v/>
      </c>
      <c r="D756" s="378" t="s">
        <v>132</v>
      </c>
      <c r="E756" s="379" t="s">
        <v>121</v>
      </c>
      <c r="G756" s="381" t="str">
        <f>IF(OR(C756="",C756="Incomplet"),"",AVERAGE(Compétences!$U$5:$U$39))</f>
        <v/>
      </c>
      <c r="H756" s="378" t="s">
        <v>132</v>
      </c>
    </row>
    <row r="757" spans="1:8" x14ac:dyDescent="0.2">
      <c r="A757" s="378" t="s">
        <v>99</v>
      </c>
      <c r="C757" s="410" t="str">
        <f>Compétences!$CG23</f>
        <v/>
      </c>
      <c r="D757" s="378" t="s">
        <v>133</v>
      </c>
      <c r="G757" s="381" t="str">
        <f>IF(OR(C757="",C757="Incomplet"),"",AVERAGE(Compétences!$CG$5:$CG$39))</f>
        <v/>
      </c>
      <c r="H757" s="378" t="s">
        <v>133</v>
      </c>
    </row>
    <row r="758" spans="1:8" x14ac:dyDescent="0.2">
      <c r="A758" s="378" t="s">
        <v>124</v>
      </c>
      <c r="C758" s="410" t="str">
        <f>Compétences!$CR23</f>
        <v/>
      </c>
      <c r="D758" s="378" t="s">
        <v>134</v>
      </c>
      <c r="G758" s="381" t="str">
        <f>IF(OR(C758="",C758="Incomplet"),"",AVERAGE(Compétences!$CR$5:$CR$39))</f>
        <v/>
      </c>
      <c r="H758" s="378" t="s">
        <v>134</v>
      </c>
    </row>
    <row r="759" spans="1:8" ht="105.75" customHeight="1" x14ac:dyDescent="0.2">
      <c r="A759" s="378"/>
    </row>
    <row r="763" spans="1:8" ht="15" x14ac:dyDescent="0.2">
      <c r="A763" s="660"/>
      <c r="B763" s="660"/>
      <c r="C763" s="660"/>
      <c r="D763" s="660"/>
      <c r="E763" s="660"/>
      <c r="F763" s="660"/>
      <c r="G763" s="660"/>
      <c r="H763" s="660"/>
    </row>
    <row r="764" spans="1:8" ht="15.75" x14ac:dyDescent="0.2">
      <c r="A764" s="661" t="s">
        <v>115</v>
      </c>
      <c r="B764" s="661"/>
      <c r="C764" s="661"/>
      <c r="D764" s="661"/>
      <c r="E764" s="661"/>
      <c r="F764" s="661"/>
      <c r="G764" s="661"/>
      <c r="H764" s="661"/>
    </row>
    <row r="765" spans="1:8" x14ac:dyDescent="0.2">
      <c r="A765" s="421"/>
      <c r="B765" s="422"/>
      <c r="C765" s="422"/>
      <c r="D765" s="423"/>
      <c r="E765" s="422"/>
      <c r="F765" s="422"/>
      <c r="G765" s="422"/>
      <c r="H765" s="422"/>
    </row>
    <row r="766" spans="1:8" ht="15.75" x14ac:dyDescent="0.2">
      <c r="A766" s="658" t="s">
        <v>118</v>
      </c>
      <c r="B766" s="658"/>
      <c r="C766" s="658"/>
      <c r="D766" s="658"/>
      <c r="E766" s="658"/>
      <c r="F766" s="658"/>
      <c r="G766" s="658"/>
      <c r="H766" s="658"/>
    </row>
    <row r="767" spans="1:8" x14ac:dyDescent="0.2">
      <c r="A767" s="421"/>
      <c r="B767" s="422"/>
      <c r="C767" s="422"/>
      <c r="D767" s="423"/>
      <c r="E767" s="422"/>
      <c r="F767" s="422"/>
      <c r="G767" s="422"/>
      <c r="H767" s="422"/>
    </row>
    <row r="768" spans="1:8" x14ac:dyDescent="0.2">
      <c r="A768" s="370" t="s">
        <v>117</v>
      </c>
      <c r="B768" s="370" t="str">
        <f>IF('Encodage réponses Es'!$B$1="","",'Encodage réponses Es'!$B$1)</f>
        <v/>
      </c>
      <c r="C768" s="422"/>
      <c r="D768" s="423"/>
      <c r="E768" s="422"/>
      <c r="F768" s="422"/>
      <c r="G768" s="422"/>
      <c r="H768" s="422"/>
    </row>
    <row r="769" spans="1:8" x14ac:dyDescent="0.2">
      <c r="A769" s="370" t="s">
        <v>116</v>
      </c>
      <c r="B769" s="370" t="str">
        <f>IF('Encodage réponses Es'!$B$2="","",'Encodage réponses Es'!$B$2)</f>
        <v/>
      </c>
      <c r="C769" s="422"/>
      <c r="D769" s="423"/>
      <c r="E769" s="422"/>
      <c r="F769" s="422"/>
      <c r="G769" s="422"/>
      <c r="H769" s="422"/>
    </row>
    <row r="770" spans="1:8" ht="15.75" x14ac:dyDescent="0.2">
      <c r="A770" s="659" t="str">
        <f>CONCATENATE("Synthèse des résultats de l'élève : ",Compétences!$D24)</f>
        <v xml:space="preserve">Synthèse des résultats de l'élève : </v>
      </c>
      <c r="B770" s="659"/>
      <c r="C770" s="659"/>
      <c r="D770" s="659"/>
      <c r="E770" s="659"/>
      <c r="F770" s="659"/>
      <c r="G770" s="659"/>
      <c r="H770" s="659"/>
    </row>
    <row r="771" spans="1:8" ht="15.75" x14ac:dyDescent="0.2">
      <c r="A771" s="424"/>
      <c r="B771" s="425"/>
      <c r="C771" s="422"/>
      <c r="D771" s="423"/>
      <c r="E771" s="422"/>
      <c r="F771" s="422"/>
      <c r="G771" s="422"/>
      <c r="H771" s="422"/>
    </row>
    <row r="772" spans="1:8" ht="155.25" customHeight="1" x14ac:dyDescent="0.2">
      <c r="A772" s="662" t="s">
        <v>141</v>
      </c>
      <c r="B772" s="662"/>
      <c r="C772" s="662"/>
      <c r="D772" s="662"/>
      <c r="E772" s="662"/>
      <c r="F772" s="662"/>
      <c r="G772" s="662"/>
      <c r="H772" s="662"/>
    </row>
    <row r="773" spans="1:8" x14ac:dyDescent="0.2">
      <c r="A773" s="426"/>
      <c r="B773" s="426"/>
      <c r="C773" s="426"/>
      <c r="D773" s="426"/>
      <c r="E773" s="426"/>
      <c r="F773" s="426"/>
      <c r="G773" s="426"/>
      <c r="H773" s="426"/>
    </row>
    <row r="774" spans="1:8" x14ac:dyDescent="0.2">
      <c r="A774" s="426"/>
      <c r="B774" s="426"/>
      <c r="C774" s="426"/>
      <c r="D774" s="426"/>
      <c r="E774" s="426"/>
      <c r="F774" s="426"/>
      <c r="G774" s="426"/>
      <c r="H774" s="426"/>
    </row>
    <row r="775" spans="1:8" x14ac:dyDescent="0.2">
      <c r="A775" s="380" t="s">
        <v>135</v>
      </c>
      <c r="B775" s="378"/>
      <c r="C775" s="378"/>
      <c r="D775" s="378"/>
      <c r="E775" s="378"/>
      <c r="F775" s="378"/>
      <c r="G775" s="378"/>
      <c r="H775" s="378"/>
    </row>
    <row r="776" spans="1:8" x14ac:dyDescent="0.2">
      <c r="A776" s="378"/>
      <c r="B776" s="378"/>
      <c r="C776" s="378"/>
      <c r="D776" s="378"/>
      <c r="E776" s="378"/>
      <c r="F776" s="378"/>
      <c r="G776" s="378"/>
      <c r="H776" s="378"/>
    </row>
    <row r="777" spans="1:8" x14ac:dyDescent="0.2">
      <c r="A777" s="379" t="s">
        <v>119</v>
      </c>
      <c r="C777" s="410" t="str">
        <f>Compétences!$H24</f>
        <v/>
      </c>
      <c r="D777" s="379" t="s">
        <v>120</v>
      </c>
      <c r="E777" s="379" t="s">
        <v>121</v>
      </c>
      <c r="G777" s="381" t="str">
        <f>IF(OR(C777="",C777="incomplet"),"",AVERAGE(Compétences!$H$5:$H$39))</f>
        <v/>
      </c>
      <c r="H777" s="378" t="s">
        <v>122</v>
      </c>
    </row>
    <row r="778" spans="1:8" x14ac:dyDescent="0.2">
      <c r="A778" s="378"/>
      <c r="B778" s="378"/>
      <c r="C778" s="378"/>
      <c r="D778" s="378"/>
      <c r="E778" s="378"/>
      <c r="F778" s="378"/>
      <c r="G778" s="378"/>
      <c r="H778" s="378"/>
    </row>
    <row r="779" spans="1:8" x14ac:dyDescent="0.2">
      <c r="A779" s="378" t="s">
        <v>99</v>
      </c>
      <c r="C779" s="410" t="str">
        <f>Compétences!$K24</f>
        <v/>
      </c>
      <c r="D779" s="378" t="s">
        <v>123</v>
      </c>
      <c r="G779" s="381" t="str">
        <f>IF(OR(C779="",C779="Incomplet"),"",AVERAGE(Compétences!$K$5:$K$39))</f>
        <v/>
      </c>
      <c r="H779" s="378" t="s">
        <v>123</v>
      </c>
    </row>
    <row r="780" spans="1:8" x14ac:dyDescent="0.2">
      <c r="A780" s="378" t="s">
        <v>124</v>
      </c>
      <c r="C780" s="410" t="str">
        <f>Compétences!$N24</f>
        <v/>
      </c>
      <c r="D780" s="378" t="s">
        <v>123</v>
      </c>
      <c r="G780" s="381" t="str">
        <f>IF(OR(C780="",C780="Incomplet"),"",AVERAGE(Compétences!$N$5:$N$39))</f>
        <v/>
      </c>
      <c r="H780" s="378" t="s">
        <v>123</v>
      </c>
    </row>
    <row r="781" spans="1:8" x14ac:dyDescent="0.2">
      <c r="D781" s="378"/>
      <c r="E781" s="427"/>
    </row>
    <row r="782" spans="1:8" x14ac:dyDescent="0.2">
      <c r="A782" s="380" t="s">
        <v>111</v>
      </c>
      <c r="D782" s="378"/>
      <c r="E782" s="427"/>
    </row>
    <row r="783" spans="1:8" x14ac:dyDescent="0.2">
      <c r="A783" s="378"/>
      <c r="B783" s="378"/>
      <c r="C783" s="378"/>
      <c r="D783" s="378"/>
      <c r="E783" s="378"/>
      <c r="F783" s="378"/>
      <c r="G783" s="378"/>
      <c r="H783" s="378"/>
    </row>
    <row r="784" spans="1:8" ht="18" customHeight="1" x14ac:dyDescent="0.2">
      <c r="A784" s="379" t="s">
        <v>119</v>
      </c>
      <c r="C784" s="410" t="str">
        <f>Compétences!$Q24</f>
        <v/>
      </c>
      <c r="D784" s="378" t="s">
        <v>125</v>
      </c>
      <c r="E784" s="379" t="s">
        <v>121</v>
      </c>
      <c r="G784" s="381" t="str">
        <f>IF(OR(C784="",C784="Incomplet"),"",AVERAGE(Compétences!$Q$5:$Q$39))</f>
        <v/>
      </c>
      <c r="H784" s="378" t="s">
        <v>125</v>
      </c>
    </row>
    <row r="785" spans="1:8" x14ac:dyDescent="0.2">
      <c r="A785" s="378" t="s">
        <v>99</v>
      </c>
      <c r="C785" s="410" t="str">
        <f>Compétences!$AD24</f>
        <v/>
      </c>
      <c r="D785" s="378" t="s">
        <v>126</v>
      </c>
      <c r="G785" s="381" t="str">
        <f>IF(OR(C785="",C785="Incomplet"),"",AVERAGE(Compétences!$AD$5:$AD$39))</f>
        <v/>
      </c>
      <c r="H785" s="378" t="s">
        <v>126</v>
      </c>
    </row>
    <row r="786" spans="1:8" x14ac:dyDescent="0.2">
      <c r="A786" s="378" t="s">
        <v>124</v>
      </c>
      <c r="C786" s="410" t="str">
        <f>Compétences!$AT24</f>
        <v/>
      </c>
      <c r="D786" s="378" t="s">
        <v>127</v>
      </c>
      <c r="G786" s="381" t="str">
        <f>IF(OR(C786="",C786="Incomplet"),"",AVERAGE(Compétences!$AT$5:$AT$39))</f>
        <v/>
      </c>
      <c r="H786" s="378" t="s">
        <v>127</v>
      </c>
    </row>
    <row r="787" spans="1:8" x14ac:dyDescent="0.2">
      <c r="A787" s="378"/>
      <c r="D787" s="378"/>
    </row>
    <row r="788" spans="1:8" x14ac:dyDescent="0.2">
      <c r="A788" s="380" t="s">
        <v>112</v>
      </c>
      <c r="D788" s="378"/>
      <c r="E788" s="427"/>
    </row>
    <row r="789" spans="1:8" x14ac:dyDescent="0.2">
      <c r="A789" s="378"/>
      <c r="B789" s="378"/>
      <c r="C789" s="378"/>
      <c r="D789" s="378"/>
      <c r="E789" s="378"/>
      <c r="F789" s="378"/>
      <c r="G789" s="378"/>
      <c r="H789" s="378"/>
    </row>
    <row r="790" spans="1:8" ht="18" customHeight="1" x14ac:dyDescent="0.2">
      <c r="A790" s="379" t="s">
        <v>119</v>
      </c>
      <c r="C790" s="410" t="str">
        <f>Compétences!$S24</f>
        <v/>
      </c>
      <c r="D790" s="378" t="s">
        <v>128</v>
      </c>
      <c r="E790" s="379" t="s">
        <v>121</v>
      </c>
      <c r="G790" s="381" t="str">
        <f>IF(OR(C790="",C790="Incomplet"),"",AVERAGE(Compétences!$S$5:$S$39))</f>
        <v/>
      </c>
      <c r="H790" s="378" t="s">
        <v>128</v>
      </c>
    </row>
    <row r="791" spans="1:8" x14ac:dyDescent="0.2">
      <c r="A791" s="378" t="s">
        <v>99</v>
      </c>
      <c r="C791" s="410" t="str">
        <f>Compétences!$BQ24</f>
        <v/>
      </c>
      <c r="D791" s="378" t="s">
        <v>129</v>
      </c>
      <c r="G791" s="381" t="str">
        <f>IF(OR(C791="",C791="Incomplet"),"",AVERAGE(Compétences!$BQ$5:$BQ$39))</f>
        <v/>
      </c>
      <c r="H791" s="378" t="s">
        <v>129</v>
      </c>
    </row>
    <row r="792" spans="1:8" x14ac:dyDescent="0.2">
      <c r="A792" s="378" t="s">
        <v>124</v>
      </c>
      <c r="C792" s="410" t="str">
        <f>Compétences!$CA24</f>
        <v/>
      </c>
      <c r="D792" s="378" t="s">
        <v>130</v>
      </c>
      <c r="G792" s="381" t="str">
        <f>IF(OR(C792="",C792="Incomplet"),"",AVERAGE(Compétences!$CA$5:$CA$39))</f>
        <v/>
      </c>
      <c r="H792" s="378" t="s">
        <v>130</v>
      </c>
    </row>
    <row r="793" spans="1:8" x14ac:dyDescent="0.2">
      <c r="A793" s="378"/>
      <c r="D793" s="378"/>
    </row>
    <row r="794" spans="1:8" x14ac:dyDescent="0.2">
      <c r="A794" s="380" t="s">
        <v>131</v>
      </c>
      <c r="D794" s="378"/>
      <c r="E794" s="427"/>
    </row>
    <row r="795" spans="1:8" x14ac:dyDescent="0.2">
      <c r="A795" s="378"/>
      <c r="B795" s="378"/>
      <c r="C795" s="378"/>
      <c r="D795" s="378"/>
      <c r="E795" s="378"/>
      <c r="F795" s="378"/>
      <c r="G795" s="378"/>
      <c r="H795" s="378"/>
    </row>
    <row r="796" spans="1:8" ht="18" customHeight="1" x14ac:dyDescent="0.2">
      <c r="A796" s="379" t="s">
        <v>119</v>
      </c>
      <c r="C796" s="410" t="str">
        <f>Compétences!$U24</f>
        <v/>
      </c>
      <c r="D796" s="378" t="s">
        <v>132</v>
      </c>
      <c r="E796" s="379" t="s">
        <v>121</v>
      </c>
      <c r="G796" s="381" t="str">
        <f>IF(OR(C796="",C796="Incomplet"),"",AVERAGE(Compétences!$U$5:$U$39))</f>
        <v/>
      </c>
      <c r="H796" s="378" t="s">
        <v>132</v>
      </c>
    </row>
    <row r="797" spans="1:8" x14ac:dyDescent="0.2">
      <c r="A797" s="378" t="s">
        <v>99</v>
      </c>
      <c r="C797" s="410" t="str">
        <f>Compétences!$CG24</f>
        <v/>
      </c>
      <c r="D797" s="378" t="s">
        <v>133</v>
      </c>
      <c r="G797" s="381" t="str">
        <f>IF(OR(C797="",C797="Incomplet"),"",AVERAGE(Compétences!$CG$5:$CG$39))</f>
        <v/>
      </c>
      <c r="H797" s="378" t="s">
        <v>133</v>
      </c>
    </row>
    <row r="798" spans="1:8" x14ac:dyDescent="0.2">
      <c r="A798" s="378" t="s">
        <v>124</v>
      </c>
      <c r="C798" s="410" t="str">
        <f>Compétences!$CR24</f>
        <v/>
      </c>
      <c r="D798" s="378" t="s">
        <v>134</v>
      </c>
      <c r="G798" s="381" t="str">
        <f>IF(OR(C798="",C798="Incomplet"),"",AVERAGE(Compétences!$CR$5:$CR$39))</f>
        <v/>
      </c>
      <c r="H798" s="378" t="s">
        <v>134</v>
      </c>
    </row>
    <row r="799" spans="1:8" ht="105.75" customHeight="1" x14ac:dyDescent="0.2">
      <c r="A799" s="378"/>
    </row>
    <row r="803" spans="1:8" ht="15" x14ac:dyDescent="0.2">
      <c r="A803" s="660"/>
      <c r="B803" s="660"/>
      <c r="C803" s="660"/>
      <c r="D803" s="660"/>
      <c r="E803" s="660"/>
      <c r="F803" s="660"/>
      <c r="G803" s="660"/>
      <c r="H803" s="660"/>
    </row>
    <row r="804" spans="1:8" ht="15.75" x14ac:dyDescent="0.2">
      <c r="A804" s="661" t="s">
        <v>115</v>
      </c>
      <c r="B804" s="661"/>
      <c r="C804" s="661"/>
      <c r="D804" s="661"/>
      <c r="E804" s="661"/>
      <c r="F804" s="661"/>
      <c r="G804" s="661"/>
      <c r="H804" s="661"/>
    </row>
    <row r="805" spans="1:8" x14ac:dyDescent="0.2">
      <c r="A805" s="421"/>
      <c r="B805" s="422"/>
      <c r="C805" s="422"/>
      <c r="D805" s="423"/>
      <c r="E805" s="422"/>
      <c r="F805" s="422"/>
      <c r="G805" s="422"/>
      <c r="H805" s="422"/>
    </row>
    <row r="806" spans="1:8" ht="15.75" x14ac:dyDescent="0.2">
      <c r="A806" s="658" t="s">
        <v>118</v>
      </c>
      <c r="B806" s="658"/>
      <c r="C806" s="658"/>
      <c r="D806" s="658"/>
      <c r="E806" s="658"/>
      <c r="F806" s="658"/>
      <c r="G806" s="658"/>
      <c r="H806" s="658"/>
    </row>
    <row r="807" spans="1:8" x14ac:dyDescent="0.2">
      <c r="A807" s="421"/>
      <c r="B807" s="422"/>
      <c r="C807" s="422"/>
      <c r="D807" s="423"/>
      <c r="E807" s="422"/>
      <c r="F807" s="422"/>
      <c r="G807" s="422"/>
      <c r="H807" s="422"/>
    </row>
    <row r="808" spans="1:8" x14ac:dyDescent="0.2">
      <c r="A808" s="370" t="s">
        <v>117</v>
      </c>
      <c r="B808" s="370" t="str">
        <f>IF('Encodage réponses Es'!$B$1="","",'Encodage réponses Es'!$B$1)</f>
        <v/>
      </c>
      <c r="C808" s="422"/>
      <c r="D808" s="423"/>
      <c r="E808" s="422"/>
      <c r="F808" s="422"/>
      <c r="G808" s="422"/>
      <c r="H808" s="422"/>
    </row>
    <row r="809" spans="1:8" x14ac:dyDescent="0.2">
      <c r="A809" s="370" t="s">
        <v>116</v>
      </c>
      <c r="B809" s="370" t="str">
        <f>IF('Encodage réponses Es'!$B$2="","",'Encodage réponses Es'!$B$2)</f>
        <v/>
      </c>
      <c r="C809" s="422"/>
      <c r="D809" s="423"/>
      <c r="E809" s="422"/>
      <c r="F809" s="422"/>
      <c r="G809" s="422"/>
      <c r="H809" s="422"/>
    </row>
    <row r="810" spans="1:8" ht="15.75" x14ac:dyDescent="0.2">
      <c r="A810" s="659" t="str">
        <f>CONCATENATE("Synthèse des résultats de l'élève : ",Compétences!$D25)</f>
        <v xml:space="preserve">Synthèse des résultats de l'élève : </v>
      </c>
      <c r="B810" s="659"/>
      <c r="C810" s="659"/>
      <c r="D810" s="659"/>
      <c r="E810" s="659"/>
      <c r="F810" s="659"/>
      <c r="G810" s="659"/>
      <c r="H810" s="659"/>
    </row>
    <row r="811" spans="1:8" ht="15.75" x14ac:dyDescent="0.2">
      <c r="A811" s="424"/>
      <c r="B811" s="425"/>
      <c r="C811" s="422"/>
      <c r="D811" s="423"/>
      <c r="E811" s="422"/>
      <c r="F811" s="422"/>
      <c r="G811" s="422"/>
      <c r="H811" s="422"/>
    </row>
    <row r="812" spans="1:8" ht="155.25" customHeight="1" x14ac:dyDescent="0.2">
      <c r="A812" s="662" t="s">
        <v>141</v>
      </c>
      <c r="B812" s="662"/>
      <c r="C812" s="662"/>
      <c r="D812" s="662"/>
      <c r="E812" s="662"/>
      <c r="F812" s="662"/>
      <c r="G812" s="662"/>
      <c r="H812" s="662"/>
    </row>
    <row r="813" spans="1:8" x14ac:dyDescent="0.2">
      <c r="A813" s="426"/>
      <c r="B813" s="426"/>
      <c r="C813" s="426"/>
      <c r="D813" s="426"/>
      <c r="E813" s="426"/>
      <c r="F813" s="426"/>
      <c r="G813" s="426"/>
      <c r="H813" s="426"/>
    </row>
    <row r="814" spans="1:8" x14ac:dyDescent="0.2">
      <c r="A814" s="426"/>
      <c r="B814" s="426"/>
      <c r="C814" s="426"/>
      <c r="D814" s="426"/>
      <c r="E814" s="426"/>
      <c r="F814" s="426"/>
      <c r="G814" s="426"/>
      <c r="H814" s="426"/>
    </row>
    <row r="815" spans="1:8" x14ac:dyDescent="0.2">
      <c r="A815" s="380" t="s">
        <v>135</v>
      </c>
      <c r="B815" s="378"/>
      <c r="C815" s="378"/>
      <c r="D815" s="378"/>
      <c r="E815" s="378"/>
      <c r="F815" s="378"/>
      <c r="G815" s="378"/>
      <c r="H815" s="378"/>
    </row>
    <row r="816" spans="1:8" x14ac:dyDescent="0.2">
      <c r="A816" s="378"/>
      <c r="B816" s="378"/>
      <c r="C816" s="378"/>
      <c r="D816" s="378"/>
      <c r="E816" s="378"/>
      <c r="F816" s="378"/>
      <c r="G816" s="378"/>
      <c r="H816" s="378"/>
    </row>
    <row r="817" spans="1:8" x14ac:dyDescent="0.2">
      <c r="A817" s="379" t="s">
        <v>119</v>
      </c>
      <c r="C817" s="410" t="str">
        <f>Compétences!$H25</f>
        <v/>
      </c>
      <c r="D817" s="379" t="s">
        <v>120</v>
      </c>
      <c r="E817" s="379" t="s">
        <v>121</v>
      </c>
      <c r="G817" s="381" t="str">
        <f>IF(OR(C817="",C817="incomplet"),"",AVERAGE(Compétences!$H$5:$H$39))</f>
        <v/>
      </c>
      <c r="H817" s="378" t="s">
        <v>122</v>
      </c>
    </row>
    <row r="818" spans="1:8" x14ac:dyDescent="0.2">
      <c r="A818" s="378"/>
      <c r="B818" s="378"/>
      <c r="C818" s="378"/>
      <c r="D818" s="378"/>
      <c r="E818" s="378"/>
      <c r="F818" s="378"/>
      <c r="G818" s="378"/>
      <c r="H818" s="378"/>
    </row>
    <row r="819" spans="1:8" x14ac:dyDescent="0.2">
      <c r="A819" s="378" t="s">
        <v>99</v>
      </c>
      <c r="C819" s="410" t="str">
        <f>Compétences!$K25</f>
        <v/>
      </c>
      <c r="D819" s="378" t="s">
        <v>123</v>
      </c>
      <c r="G819" s="381" t="str">
        <f>IF(OR(C819="",C819="Incomplet"),"",AVERAGE(Compétences!$K$5:$K$39))</f>
        <v/>
      </c>
      <c r="H819" s="378" t="s">
        <v>123</v>
      </c>
    </row>
    <row r="820" spans="1:8" x14ac:dyDescent="0.2">
      <c r="A820" s="378" t="s">
        <v>124</v>
      </c>
      <c r="C820" s="410" t="str">
        <f>Compétences!$N25</f>
        <v/>
      </c>
      <c r="D820" s="378" t="s">
        <v>123</v>
      </c>
      <c r="G820" s="381" t="str">
        <f>IF(OR(C820="",C820="Incomplet"),"",AVERAGE(Compétences!$N$5:$N$39))</f>
        <v/>
      </c>
      <c r="H820" s="378" t="s">
        <v>123</v>
      </c>
    </row>
    <row r="821" spans="1:8" x14ac:dyDescent="0.2">
      <c r="D821" s="378"/>
      <c r="E821" s="427"/>
    </row>
    <row r="822" spans="1:8" x14ac:dyDescent="0.2">
      <c r="A822" s="380" t="s">
        <v>111</v>
      </c>
      <c r="D822" s="378"/>
      <c r="E822" s="427"/>
    </row>
    <row r="823" spans="1:8" x14ac:dyDescent="0.2">
      <c r="A823" s="378"/>
      <c r="B823" s="378"/>
      <c r="C823" s="378"/>
      <c r="D823" s="378"/>
      <c r="E823" s="378"/>
      <c r="F823" s="378"/>
      <c r="G823" s="378"/>
      <c r="H823" s="378"/>
    </row>
    <row r="824" spans="1:8" ht="18" customHeight="1" x14ac:dyDescent="0.2">
      <c r="A824" s="379" t="s">
        <v>119</v>
      </c>
      <c r="C824" s="410" t="str">
        <f>Compétences!$Q25</f>
        <v/>
      </c>
      <c r="D824" s="378" t="s">
        <v>125</v>
      </c>
      <c r="E824" s="379" t="s">
        <v>121</v>
      </c>
      <c r="G824" s="381" t="str">
        <f>IF(OR(C824="",C824="Incomplet"),"",AVERAGE(Compétences!$Q$5:$Q$39))</f>
        <v/>
      </c>
      <c r="H824" s="378" t="s">
        <v>125</v>
      </c>
    </row>
    <row r="825" spans="1:8" x14ac:dyDescent="0.2">
      <c r="A825" s="378" t="s">
        <v>99</v>
      </c>
      <c r="C825" s="410" t="str">
        <f>Compétences!$AD25</f>
        <v/>
      </c>
      <c r="D825" s="378" t="s">
        <v>126</v>
      </c>
      <c r="G825" s="381" t="str">
        <f>IF(OR(C825="",C825="Incomplet"),"",AVERAGE(Compétences!$AD$5:$AD$39))</f>
        <v/>
      </c>
      <c r="H825" s="378" t="s">
        <v>126</v>
      </c>
    </row>
    <row r="826" spans="1:8" x14ac:dyDescent="0.2">
      <c r="A826" s="378" t="s">
        <v>124</v>
      </c>
      <c r="C826" s="410" t="str">
        <f>Compétences!$AT25</f>
        <v/>
      </c>
      <c r="D826" s="378" t="s">
        <v>127</v>
      </c>
      <c r="G826" s="381" t="str">
        <f>IF(OR(C826="",C826="Incomplet"),"",AVERAGE(Compétences!$AT$5:$AT$39))</f>
        <v/>
      </c>
      <c r="H826" s="378" t="s">
        <v>127</v>
      </c>
    </row>
    <row r="827" spans="1:8" x14ac:dyDescent="0.2">
      <c r="A827" s="378"/>
      <c r="D827" s="378"/>
    </row>
    <row r="828" spans="1:8" x14ac:dyDescent="0.2">
      <c r="A828" s="380" t="s">
        <v>112</v>
      </c>
      <c r="D828" s="378"/>
      <c r="E828" s="427"/>
    </row>
    <row r="829" spans="1:8" x14ac:dyDescent="0.2">
      <c r="A829" s="378"/>
      <c r="B829" s="378"/>
      <c r="C829" s="378"/>
      <c r="D829" s="378"/>
      <c r="E829" s="378"/>
      <c r="F829" s="378"/>
      <c r="G829" s="378"/>
      <c r="H829" s="378"/>
    </row>
    <row r="830" spans="1:8" ht="18" customHeight="1" x14ac:dyDescent="0.2">
      <c r="A830" s="379" t="s">
        <v>119</v>
      </c>
      <c r="C830" s="410" t="str">
        <f>Compétences!$S25</f>
        <v/>
      </c>
      <c r="D830" s="378" t="s">
        <v>128</v>
      </c>
      <c r="E830" s="379" t="s">
        <v>121</v>
      </c>
      <c r="G830" s="381" t="str">
        <f>IF(OR(C830="",C830="Incomplet"),"",AVERAGE(Compétences!$S$5:$S$39))</f>
        <v/>
      </c>
      <c r="H830" s="378" t="s">
        <v>128</v>
      </c>
    </row>
    <row r="831" spans="1:8" x14ac:dyDescent="0.2">
      <c r="A831" s="378" t="s">
        <v>99</v>
      </c>
      <c r="C831" s="410" t="str">
        <f>Compétences!$BQ25</f>
        <v/>
      </c>
      <c r="D831" s="378" t="s">
        <v>129</v>
      </c>
      <c r="G831" s="381" t="str">
        <f>IF(OR(C831="",C831="Incomplet"),"",AVERAGE(Compétences!$BQ$5:$BQ$39))</f>
        <v/>
      </c>
      <c r="H831" s="378" t="s">
        <v>129</v>
      </c>
    </row>
    <row r="832" spans="1:8" x14ac:dyDescent="0.2">
      <c r="A832" s="378" t="s">
        <v>124</v>
      </c>
      <c r="C832" s="410" t="str">
        <f>Compétences!$CA25</f>
        <v/>
      </c>
      <c r="D832" s="378" t="s">
        <v>130</v>
      </c>
      <c r="G832" s="381" t="str">
        <f>IF(OR(C832="",C832="Incomplet"),"",AVERAGE(Compétences!$CA$5:$CA$39))</f>
        <v/>
      </c>
      <c r="H832" s="378" t="s">
        <v>130</v>
      </c>
    </row>
    <row r="833" spans="1:8" x14ac:dyDescent="0.2">
      <c r="A833" s="378"/>
      <c r="D833" s="378"/>
    </row>
    <row r="834" spans="1:8" x14ac:dyDescent="0.2">
      <c r="A834" s="380" t="s">
        <v>131</v>
      </c>
      <c r="D834" s="378"/>
      <c r="E834" s="427"/>
    </row>
    <row r="835" spans="1:8" x14ac:dyDescent="0.2">
      <c r="A835" s="378"/>
      <c r="B835" s="378"/>
      <c r="C835" s="378"/>
      <c r="D835" s="378"/>
      <c r="E835" s="378"/>
      <c r="F835" s="378"/>
      <c r="G835" s="378"/>
      <c r="H835" s="378"/>
    </row>
    <row r="836" spans="1:8" ht="18" customHeight="1" x14ac:dyDescent="0.2">
      <c r="A836" s="379" t="s">
        <v>119</v>
      </c>
      <c r="C836" s="410" t="str">
        <f>Compétences!$U25</f>
        <v/>
      </c>
      <c r="D836" s="378" t="s">
        <v>132</v>
      </c>
      <c r="E836" s="379" t="s">
        <v>121</v>
      </c>
      <c r="G836" s="381" t="str">
        <f>IF(OR(C836="",C836="Incomplet"),"",AVERAGE(Compétences!$U$5:$U$39))</f>
        <v/>
      </c>
      <c r="H836" s="378" t="s">
        <v>132</v>
      </c>
    </row>
    <row r="837" spans="1:8" x14ac:dyDescent="0.2">
      <c r="A837" s="378" t="s">
        <v>99</v>
      </c>
      <c r="C837" s="410" t="str">
        <f>Compétences!$CG25</f>
        <v/>
      </c>
      <c r="D837" s="378" t="s">
        <v>133</v>
      </c>
      <c r="G837" s="381" t="str">
        <f>IF(OR(C837="",C837="Incomplet"),"",AVERAGE(Compétences!$CG$5:$CG$39))</f>
        <v/>
      </c>
      <c r="H837" s="378" t="s">
        <v>133</v>
      </c>
    </row>
    <row r="838" spans="1:8" x14ac:dyDescent="0.2">
      <c r="A838" s="378" t="s">
        <v>124</v>
      </c>
      <c r="C838" s="410" t="str">
        <f>Compétences!$CR25</f>
        <v/>
      </c>
      <c r="D838" s="378" t="s">
        <v>134</v>
      </c>
      <c r="G838" s="381" t="str">
        <f>IF(OR(C838="",C838="Incomplet"),"",AVERAGE(Compétences!$CR$5:$CR$39))</f>
        <v/>
      </c>
      <c r="H838" s="378" t="s">
        <v>134</v>
      </c>
    </row>
    <row r="839" spans="1:8" ht="105.75" customHeight="1" x14ac:dyDescent="0.2">
      <c r="A839" s="378"/>
    </row>
    <row r="843" spans="1:8" ht="15" x14ac:dyDescent="0.2">
      <c r="A843" s="660"/>
      <c r="B843" s="660"/>
      <c r="C843" s="660"/>
      <c r="D843" s="660"/>
      <c r="E843" s="660"/>
      <c r="F843" s="660"/>
      <c r="G843" s="660"/>
      <c r="H843" s="660"/>
    </row>
    <row r="844" spans="1:8" ht="15.75" x14ac:dyDescent="0.2">
      <c r="A844" s="661" t="s">
        <v>115</v>
      </c>
      <c r="B844" s="661"/>
      <c r="C844" s="661"/>
      <c r="D844" s="661"/>
      <c r="E844" s="661"/>
      <c r="F844" s="661"/>
      <c r="G844" s="661"/>
      <c r="H844" s="661"/>
    </row>
    <row r="845" spans="1:8" x14ac:dyDescent="0.2">
      <c r="A845" s="421"/>
      <c r="B845" s="422"/>
      <c r="C845" s="422"/>
      <c r="D845" s="423"/>
      <c r="E845" s="422"/>
      <c r="F845" s="422"/>
      <c r="G845" s="422"/>
      <c r="H845" s="422"/>
    </row>
    <row r="846" spans="1:8" ht="15.75" x14ac:dyDescent="0.2">
      <c r="A846" s="658" t="s">
        <v>118</v>
      </c>
      <c r="B846" s="658"/>
      <c r="C846" s="658"/>
      <c r="D846" s="658"/>
      <c r="E846" s="658"/>
      <c r="F846" s="658"/>
      <c r="G846" s="658"/>
      <c r="H846" s="658"/>
    </row>
    <row r="847" spans="1:8" x14ac:dyDescent="0.2">
      <c r="A847" s="421"/>
      <c r="B847" s="422"/>
      <c r="C847" s="422"/>
      <c r="D847" s="423"/>
      <c r="E847" s="422"/>
      <c r="F847" s="422"/>
      <c r="G847" s="422"/>
      <c r="H847" s="422"/>
    </row>
    <row r="848" spans="1:8" x14ac:dyDescent="0.2">
      <c r="A848" s="370" t="s">
        <v>117</v>
      </c>
      <c r="B848" s="370" t="str">
        <f>IF('Encodage réponses Es'!$B$1="","",'Encodage réponses Es'!$B$1)</f>
        <v/>
      </c>
      <c r="C848" s="422"/>
      <c r="D848" s="423"/>
      <c r="E848" s="422"/>
      <c r="F848" s="422"/>
      <c r="G848" s="422"/>
      <c r="H848" s="422"/>
    </row>
    <row r="849" spans="1:8" x14ac:dyDescent="0.2">
      <c r="A849" s="370" t="s">
        <v>116</v>
      </c>
      <c r="B849" s="370" t="str">
        <f>IF('Encodage réponses Es'!$B$2="","",'Encodage réponses Es'!$B$2)</f>
        <v/>
      </c>
      <c r="C849" s="422"/>
      <c r="D849" s="423"/>
      <c r="E849" s="422"/>
      <c r="F849" s="422"/>
      <c r="G849" s="422"/>
      <c r="H849" s="422"/>
    </row>
    <row r="850" spans="1:8" ht="15.75" x14ac:dyDescent="0.2">
      <c r="A850" s="659" t="str">
        <f>CONCATENATE("Synthèse des résultats de l'élève : ",Compétences!$D26)</f>
        <v xml:space="preserve">Synthèse des résultats de l'élève : </v>
      </c>
      <c r="B850" s="659"/>
      <c r="C850" s="659"/>
      <c r="D850" s="659"/>
      <c r="E850" s="659"/>
      <c r="F850" s="659"/>
      <c r="G850" s="659"/>
      <c r="H850" s="659"/>
    </row>
    <row r="851" spans="1:8" ht="15.75" x14ac:dyDescent="0.2">
      <c r="A851" s="424"/>
      <c r="B851" s="425"/>
      <c r="C851" s="422"/>
      <c r="D851" s="423"/>
      <c r="E851" s="422"/>
      <c r="F851" s="422"/>
      <c r="G851" s="422"/>
      <c r="H851" s="422"/>
    </row>
    <row r="852" spans="1:8" ht="155.25" customHeight="1" x14ac:dyDescent="0.2">
      <c r="A852" s="662" t="s">
        <v>141</v>
      </c>
      <c r="B852" s="662"/>
      <c r="C852" s="662"/>
      <c r="D852" s="662"/>
      <c r="E852" s="662"/>
      <c r="F852" s="662"/>
      <c r="G852" s="662"/>
      <c r="H852" s="662"/>
    </row>
    <row r="853" spans="1:8" x14ac:dyDescent="0.2">
      <c r="A853" s="426"/>
      <c r="B853" s="426"/>
      <c r="C853" s="426"/>
      <c r="D853" s="426"/>
      <c r="E853" s="426"/>
      <c r="F853" s="426"/>
      <c r="G853" s="426"/>
      <c r="H853" s="426"/>
    </row>
    <row r="854" spans="1:8" x14ac:dyDescent="0.2">
      <c r="A854" s="426"/>
      <c r="B854" s="426"/>
      <c r="C854" s="426"/>
      <c r="D854" s="426"/>
      <c r="E854" s="426"/>
      <c r="F854" s="426"/>
      <c r="G854" s="426"/>
      <c r="H854" s="426"/>
    </row>
    <row r="855" spans="1:8" x14ac:dyDescent="0.2">
      <c r="A855" s="380" t="s">
        <v>135</v>
      </c>
      <c r="B855" s="378"/>
      <c r="C855" s="378"/>
      <c r="D855" s="378"/>
      <c r="E855" s="378"/>
      <c r="F855" s="378"/>
      <c r="G855" s="378"/>
      <c r="H855" s="378"/>
    </row>
    <row r="856" spans="1:8" x14ac:dyDescent="0.2">
      <c r="A856" s="378"/>
      <c r="B856" s="378"/>
      <c r="C856" s="378"/>
      <c r="D856" s="378"/>
      <c r="E856" s="378"/>
      <c r="F856" s="378"/>
      <c r="G856" s="378"/>
      <c r="H856" s="378"/>
    </row>
    <row r="857" spans="1:8" x14ac:dyDescent="0.2">
      <c r="A857" s="379" t="s">
        <v>119</v>
      </c>
      <c r="C857" s="410" t="str">
        <f>Compétences!$H26</f>
        <v/>
      </c>
      <c r="D857" s="379" t="s">
        <v>120</v>
      </c>
      <c r="E857" s="379" t="s">
        <v>121</v>
      </c>
      <c r="G857" s="381" t="str">
        <f>IF(OR(C857="",C857="incomplet"),"",AVERAGE(Compétences!$H$5:$H$39))</f>
        <v/>
      </c>
      <c r="H857" s="378" t="s">
        <v>122</v>
      </c>
    </row>
    <row r="858" spans="1:8" x14ac:dyDescent="0.2">
      <c r="A858" s="378"/>
      <c r="B858" s="378"/>
      <c r="C858" s="378"/>
      <c r="D858" s="378"/>
      <c r="E858" s="378"/>
      <c r="F858" s="378"/>
      <c r="G858" s="378"/>
      <c r="H858" s="378"/>
    </row>
    <row r="859" spans="1:8" x14ac:dyDescent="0.2">
      <c r="A859" s="378" t="s">
        <v>99</v>
      </c>
      <c r="C859" s="410" t="str">
        <f>Compétences!$K26</f>
        <v/>
      </c>
      <c r="D859" s="378" t="s">
        <v>123</v>
      </c>
      <c r="G859" s="381" t="str">
        <f>IF(OR(C859="",C859="Incomplet"),"",AVERAGE(Compétences!$K$5:$K$39))</f>
        <v/>
      </c>
      <c r="H859" s="378" t="s">
        <v>123</v>
      </c>
    </row>
    <row r="860" spans="1:8" x14ac:dyDescent="0.2">
      <c r="A860" s="378" t="s">
        <v>124</v>
      </c>
      <c r="C860" s="410" t="str">
        <f>Compétences!$N26</f>
        <v/>
      </c>
      <c r="D860" s="378" t="s">
        <v>123</v>
      </c>
      <c r="G860" s="381" t="str">
        <f>IF(OR(C860="",C860="Incomplet"),"",AVERAGE(Compétences!$N$5:$N$39))</f>
        <v/>
      </c>
      <c r="H860" s="378" t="s">
        <v>123</v>
      </c>
    </row>
    <row r="861" spans="1:8" x14ac:dyDescent="0.2">
      <c r="D861" s="378"/>
      <c r="E861" s="427"/>
    </row>
    <row r="862" spans="1:8" x14ac:dyDescent="0.2">
      <c r="A862" s="380" t="s">
        <v>111</v>
      </c>
      <c r="D862" s="378"/>
      <c r="E862" s="427"/>
    </row>
    <row r="863" spans="1:8" x14ac:dyDescent="0.2">
      <c r="A863" s="378"/>
      <c r="B863" s="378"/>
      <c r="C863" s="378"/>
      <c r="D863" s="378"/>
      <c r="E863" s="378"/>
      <c r="F863" s="378"/>
      <c r="G863" s="378"/>
      <c r="H863" s="378"/>
    </row>
    <row r="864" spans="1:8" ht="18" customHeight="1" x14ac:dyDescent="0.2">
      <c r="A864" s="379" t="s">
        <v>119</v>
      </c>
      <c r="C864" s="410" t="str">
        <f>Compétences!$Q26</f>
        <v/>
      </c>
      <c r="D864" s="378" t="s">
        <v>125</v>
      </c>
      <c r="E864" s="379" t="s">
        <v>121</v>
      </c>
      <c r="G864" s="381" t="str">
        <f>IF(OR(C864="",C864="Incomplet"),"",AVERAGE(Compétences!$Q$5:$Q$39))</f>
        <v/>
      </c>
      <c r="H864" s="378" t="s">
        <v>125</v>
      </c>
    </row>
    <row r="865" spans="1:8" x14ac:dyDescent="0.2">
      <c r="A865" s="378" t="s">
        <v>99</v>
      </c>
      <c r="C865" s="410" t="str">
        <f>Compétences!$AD26</f>
        <v/>
      </c>
      <c r="D865" s="378" t="s">
        <v>126</v>
      </c>
      <c r="G865" s="381" t="str">
        <f>IF(OR(C865="",C865="Incomplet"),"",AVERAGE(Compétences!$AD$5:$AD$39))</f>
        <v/>
      </c>
      <c r="H865" s="378" t="s">
        <v>126</v>
      </c>
    </row>
    <row r="866" spans="1:8" x14ac:dyDescent="0.2">
      <c r="A866" s="378" t="s">
        <v>124</v>
      </c>
      <c r="C866" s="410" t="str">
        <f>Compétences!$AT26</f>
        <v/>
      </c>
      <c r="D866" s="378" t="s">
        <v>127</v>
      </c>
      <c r="G866" s="381" t="str">
        <f>IF(OR(C866="",C866="Incomplet"),"",AVERAGE(Compétences!$AT$5:$AT$39))</f>
        <v/>
      </c>
      <c r="H866" s="378" t="s">
        <v>127</v>
      </c>
    </row>
    <row r="867" spans="1:8" x14ac:dyDescent="0.2">
      <c r="A867" s="378"/>
      <c r="D867" s="378"/>
    </row>
    <row r="868" spans="1:8" x14ac:dyDescent="0.2">
      <c r="A868" s="380" t="s">
        <v>112</v>
      </c>
      <c r="D868" s="378"/>
      <c r="E868" s="427"/>
    </row>
    <row r="869" spans="1:8" x14ac:dyDescent="0.2">
      <c r="A869" s="378"/>
      <c r="B869" s="378"/>
      <c r="C869" s="378"/>
      <c r="D869" s="378"/>
      <c r="E869" s="378"/>
      <c r="F869" s="378"/>
      <c r="G869" s="378"/>
      <c r="H869" s="378"/>
    </row>
    <row r="870" spans="1:8" ht="18" customHeight="1" x14ac:dyDescent="0.2">
      <c r="A870" s="379" t="s">
        <v>119</v>
      </c>
      <c r="C870" s="410" t="str">
        <f>Compétences!$S26</f>
        <v/>
      </c>
      <c r="D870" s="378" t="s">
        <v>128</v>
      </c>
      <c r="E870" s="379" t="s">
        <v>121</v>
      </c>
      <c r="G870" s="381" t="str">
        <f>IF(OR(C870="",C870="Incomplet"),"",AVERAGE(Compétences!$S$5:$S$39))</f>
        <v/>
      </c>
      <c r="H870" s="378" t="s">
        <v>128</v>
      </c>
    </row>
    <row r="871" spans="1:8" x14ac:dyDescent="0.2">
      <c r="A871" s="378" t="s">
        <v>99</v>
      </c>
      <c r="C871" s="410" t="str">
        <f>Compétences!$BQ26</f>
        <v/>
      </c>
      <c r="D871" s="378" t="s">
        <v>129</v>
      </c>
      <c r="G871" s="381" t="str">
        <f>IF(OR(C871="",C871="Incomplet"),"",AVERAGE(Compétences!$BQ$5:$BQ$39))</f>
        <v/>
      </c>
      <c r="H871" s="378" t="s">
        <v>129</v>
      </c>
    </row>
    <row r="872" spans="1:8" x14ac:dyDescent="0.2">
      <c r="A872" s="378" t="s">
        <v>124</v>
      </c>
      <c r="C872" s="410" t="str">
        <f>Compétences!$CA26</f>
        <v/>
      </c>
      <c r="D872" s="378" t="s">
        <v>130</v>
      </c>
      <c r="G872" s="381" t="str">
        <f>IF(OR(C872="",C872="Incomplet"),"",AVERAGE(Compétences!$CA$5:$CA$39))</f>
        <v/>
      </c>
      <c r="H872" s="378" t="s">
        <v>130</v>
      </c>
    </row>
    <row r="873" spans="1:8" x14ac:dyDescent="0.2">
      <c r="A873" s="378"/>
      <c r="D873" s="378"/>
    </row>
    <row r="874" spans="1:8" x14ac:dyDescent="0.2">
      <c r="A874" s="380" t="s">
        <v>131</v>
      </c>
      <c r="D874" s="378"/>
      <c r="E874" s="427"/>
    </row>
    <row r="875" spans="1:8" x14ac:dyDescent="0.2">
      <c r="A875" s="378"/>
      <c r="B875" s="378"/>
      <c r="C875" s="378"/>
      <c r="D875" s="378"/>
      <c r="E875" s="378"/>
      <c r="F875" s="378"/>
      <c r="G875" s="378"/>
      <c r="H875" s="378"/>
    </row>
    <row r="876" spans="1:8" ht="18" customHeight="1" x14ac:dyDescent="0.2">
      <c r="A876" s="379" t="s">
        <v>119</v>
      </c>
      <c r="C876" s="410" t="str">
        <f>Compétences!$U26</f>
        <v/>
      </c>
      <c r="D876" s="378" t="s">
        <v>132</v>
      </c>
      <c r="E876" s="379" t="s">
        <v>121</v>
      </c>
      <c r="G876" s="381" t="str">
        <f>IF(OR(C876="",C876="Incomplet"),"",AVERAGE(Compétences!$U$5:$U$39))</f>
        <v/>
      </c>
      <c r="H876" s="378" t="s">
        <v>132</v>
      </c>
    </row>
    <row r="877" spans="1:8" x14ac:dyDescent="0.2">
      <c r="A877" s="378" t="s">
        <v>99</v>
      </c>
      <c r="C877" s="410" t="str">
        <f>Compétences!$CG26</f>
        <v/>
      </c>
      <c r="D877" s="378" t="s">
        <v>133</v>
      </c>
      <c r="G877" s="381" t="str">
        <f>IF(OR(C877="",C877="Incomplet"),"",AVERAGE(Compétences!$CG$5:$CG$39))</f>
        <v/>
      </c>
      <c r="H877" s="378" t="s">
        <v>133</v>
      </c>
    </row>
    <row r="878" spans="1:8" x14ac:dyDescent="0.2">
      <c r="A878" s="378" t="s">
        <v>124</v>
      </c>
      <c r="C878" s="410" t="str">
        <f>Compétences!$CR26</f>
        <v/>
      </c>
      <c r="D878" s="378" t="s">
        <v>134</v>
      </c>
      <c r="G878" s="381" t="str">
        <f>IF(OR(C878="",C878="Incomplet"),"",AVERAGE(Compétences!$CR$5:$CR$39))</f>
        <v/>
      </c>
      <c r="H878" s="378" t="s">
        <v>134</v>
      </c>
    </row>
    <row r="879" spans="1:8" ht="105.75" customHeight="1" x14ac:dyDescent="0.2">
      <c r="A879" s="378"/>
    </row>
    <row r="883" spans="1:8" ht="15" x14ac:dyDescent="0.2">
      <c r="A883" s="660"/>
      <c r="B883" s="660"/>
      <c r="C883" s="660"/>
      <c r="D883" s="660"/>
      <c r="E883" s="660"/>
      <c r="F883" s="660"/>
      <c r="G883" s="660"/>
      <c r="H883" s="660"/>
    </row>
    <row r="884" spans="1:8" ht="15.75" x14ac:dyDescent="0.2">
      <c r="A884" s="661" t="s">
        <v>115</v>
      </c>
      <c r="B884" s="661"/>
      <c r="C884" s="661"/>
      <c r="D884" s="661"/>
      <c r="E884" s="661"/>
      <c r="F884" s="661"/>
      <c r="G884" s="661"/>
      <c r="H884" s="661"/>
    </row>
    <row r="885" spans="1:8" x14ac:dyDescent="0.2">
      <c r="A885" s="421"/>
      <c r="B885" s="422"/>
      <c r="C885" s="422"/>
      <c r="D885" s="423"/>
      <c r="E885" s="422"/>
      <c r="F885" s="422"/>
      <c r="G885" s="422"/>
      <c r="H885" s="422"/>
    </row>
    <row r="886" spans="1:8" ht="15.75" x14ac:dyDescent="0.2">
      <c r="A886" s="658" t="s">
        <v>118</v>
      </c>
      <c r="B886" s="658"/>
      <c r="C886" s="658"/>
      <c r="D886" s="658"/>
      <c r="E886" s="658"/>
      <c r="F886" s="658"/>
      <c r="G886" s="658"/>
      <c r="H886" s="658"/>
    </row>
    <row r="887" spans="1:8" x14ac:dyDescent="0.2">
      <c r="A887" s="421"/>
      <c r="B887" s="422"/>
      <c r="C887" s="422"/>
      <c r="D887" s="423"/>
      <c r="E887" s="422"/>
      <c r="F887" s="422"/>
      <c r="G887" s="422"/>
      <c r="H887" s="422"/>
    </row>
    <row r="888" spans="1:8" x14ac:dyDescent="0.2">
      <c r="A888" s="370" t="s">
        <v>117</v>
      </c>
      <c r="B888" s="370" t="str">
        <f>IF('Encodage réponses Es'!$B$1="","",'Encodage réponses Es'!$B$1)</f>
        <v/>
      </c>
      <c r="C888" s="422"/>
      <c r="D888" s="423"/>
      <c r="E888" s="422"/>
      <c r="F888" s="422"/>
      <c r="G888" s="422"/>
      <c r="H888" s="422"/>
    </row>
    <row r="889" spans="1:8" x14ac:dyDescent="0.2">
      <c r="A889" s="370" t="s">
        <v>116</v>
      </c>
      <c r="B889" s="370" t="str">
        <f>IF('Encodage réponses Es'!$B$2="","",'Encodage réponses Es'!$B$2)</f>
        <v/>
      </c>
      <c r="C889" s="422"/>
      <c r="D889" s="423"/>
      <c r="E889" s="422"/>
      <c r="F889" s="422"/>
      <c r="G889" s="422"/>
      <c r="H889" s="422"/>
    </row>
    <row r="890" spans="1:8" ht="15.75" x14ac:dyDescent="0.2">
      <c r="A890" s="659" t="str">
        <f>CONCATENATE("Synthèse des résultats de l'élève : ",Compétences!$D27)</f>
        <v xml:space="preserve">Synthèse des résultats de l'élève : </v>
      </c>
      <c r="B890" s="659"/>
      <c r="C890" s="659"/>
      <c r="D890" s="659"/>
      <c r="E890" s="659"/>
      <c r="F890" s="659"/>
      <c r="G890" s="659"/>
      <c r="H890" s="659"/>
    </row>
    <row r="891" spans="1:8" ht="15.75" x14ac:dyDescent="0.2">
      <c r="A891" s="424"/>
      <c r="B891" s="425"/>
      <c r="C891" s="422"/>
      <c r="D891" s="423"/>
      <c r="E891" s="422"/>
      <c r="F891" s="422"/>
      <c r="G891" s="422"/>
      <c r="H891" s="422"/>
    </row>
    <row r="892" spans="1:8" ht="155.25" customHeight="1" x14ac:dyDescent="0.2">
      <c r="A892" s="662" t="s">
        <v>141</v>
      </c>
      <c r="B892" s="662"/>
      <c r="C892" s="662"/>
      <c r="D892" s="662"/>
      <c r="E892" s="662"/>
      <c r="F892" s="662"/>
      <c r="G892" s="662"/>
      <c r="H892" s="662"/>
    </row>
    <row r="893" spans="1:8" x14ac:dyDescent="0.2">
      <c r="A893" s="426"/>
      <c r="B893" s="426"/>
      <c r="C893" s="426"/>
      <c r="D893" s="426"/>
      <c r="E893" s="426"/>
      <c r="F893" s="426"/>
      <c r="G893" s="426"/>
      <c r="H893" s="426"/>
    </row>
    <row r="894" spans="1:8" x14ac:dyDescent="0.2">
      <c r="A894" s="426"/>
      <c r="B894" s="426"/>
      <c r="C894" s="426"/>
      <c r="D894" s="426"/>
      <c r="E894" s="426"/>
      <c r="F894" s="426"/>
      <c r="G894" s="426"/>
      <c r="H894" s="426"/>
    </row>
    <row r="895" spans="1:8" x14ac:dyDescent="0.2">
      <c r="A895" s="380" t="s">
        <v>135</v>
      </c>
      <c r="B895" s="378"/>
      <c r="C895" s="378"/>
      <c r="D895" s="378"/>
      <c r="E895" s="378"/>
      <c r="F895" s="378"/>
      <c r="G895" s="378"/>
      <c r="H895" s="378"/>
    </row>
    <row r="896" spans="1:8" x14ac:dyDescent="0.2">
      <c r="A896" s="378"/>
      <c r="B896" s="378"/>
      <c r="C896" s="378"/>
      <c r="D896" s="378"/>
      <c r="E896" s="378"/>
      <c r="F896" s="378"/>
      <c r="G896" s="378"/>
      <c r="H896" s="378"/>
    </row>
    <row r="897" spans="1:8" x14ac:dyDescent="0.2">
      <c r="A897" s="379" t="s">
        <v>119</v>
      </c>
      <c r="C897" s="410" t="str">
        <f>Compétences!$H27</f>
        <v/>
      </c>
      <c r="D897" s="379" t="s">
        <v>120</v>
      </c>
      <c r="E897" s="379" t="s">
        <v>121</v>
      </c>
      <c r="G897" s="381" t="str">
        <f>IF(OR(C897="",C897="incomplet"),"",AVERAGE(Compétences!$H$5:$H$39))</f>
        <v/>
      </c>
      <c r="H897" s="378" t="s">
        <v>122</v>
      </c>
    </row>
    <row r="898" spans="1:8" x14ac:dyDescent="0.2">
      <c r="A898" s="378"/>
      <c r="B898" s="378"/>
      <c r="C898" s="378"/>
      <c r="D898" s="378"/>
      <c r="E898" s="378"/>
      <c r="F898" s="378"/>
      <c r="G898" s="378"/>
      <c r="H898" s="378"/>
    </row>
    <row r="899" spans="1:8" x14ac:dyDescent="0.2">
      <c r="A899" s="378" t="s">
        <v>99</v>
      </c>
      <c r="C899" s="410" t="str">
        <f>Compétences!$K27</f>
        <v/>
      </c>
      <c r="D899" s="378" t="s">
        <v>123</v>
      </c>
      <c r="G899" s="381" t="str">
        <f>IF(OR(C899="",C899="Incomplet"),"",AVERAGE(Compétences!$K$5:$K$39))</f>
        <v/>
      </c>
      <c r="H899" s="378" t="s">
        <v>123</v>
      </c>
    </row>
    <row r="900" spans="1:8" x14ac:dyDescent="0.2">
      <c r="A900" s="378" t="s">
        <v>124</v>
      </c>
      <c r="C900" s="410" t="str">
        <f>Compétences!$N27</f>
        <v/>
      </c>
      <c r="D900" s="378" t="s">
        <v>123</v>
      </c>
      <c r="G900" s="381" t="str">
        <f>IF(OR(C900="",C900="Incomplet"),"",AVERAGE(Compétences!$N$5:$N$39))</f>
        <v/>
      </c>
      <c r="H900" s="378" t="s">
        <v>123</v>
      </c>
    </row>
    <row r="901" spans="1:8" x14ac:dyDescent="0.2">
      <c r="D901" s="378"/>
      <c r="E901" s="427"/>
    </row>
    <row r="902" spans="1:8" x14ac:dyDescent="0.2">
      <c r="A902" s="380" t="s">
        <v>111</v>
      </c>
      <c r="D902" s="378"/>
      <c r="E902" s="427"/>
    </row>
    <row r="903" spans="1:8" x14ac:dyDescent="0.2">
      <c r="A903" s="378"/>
      <c r="B903" s="378"/>
      <c r="C903" s="378"/>
      <c r="D903" s="378"/>
      <c r="E903" s="378"/>
      <c r="F903" s="378"/>
      <c r="G903" s="378"/>
      <c r="H903" s="378"/>
    </row>
    <row r="904" spans="1:8" ht="18" customHeight="1" x14ac:dyDescent="0.2">
      <c r="A904" s="379" t="s">
        <v>119</v>
      </c>
      <c r="C904" s="410" t="str">
        <f>Compétences!$Q27</f>
        <v/>
      </c>
      <c r="D904" s="378" t="s">
        <v>125</v>
      </c>
      <c r="E904" s="379" t="s">
        <v>121</v>
      </c>
      <c r="G904" s="381" t="str">
        <f>IF(OR(C904="",C904="Incomplet"),"",AVERAGE(Compétences!$Q$5:$Q$39))</f>
        <v/>
      </c>
      <c r="H904" s="378" t="s">
        <v>125</v>
      </c>
    </row>
    <row r="905" spans="1:8" x14ac:dyDescent="0.2">
      <c r="A905" s="378" t="s">
        <v>99</v>
      </c>
      <c r="C905" s="410" t="str">
        <f>Compétences!$AD27</f>
        <v/>
      </c>
      <c r="D905" s="378" t="s">
        <v>126</v>
      </c>
      <c r="G905" s="381" t="str">
        <f>IF(OR(C905="",C905="Incomplet"),"",AVERAGE(Compétences!$AD$5:$AD$39))</f>
        <v/>
      </c>
      <c r="H905" s="378" t="s">
        <v>126</v>
      </c>
    </row>
    <row r="906" spans="1:8" x14ac:dyDescent="0.2">
      <c r="A906" s="378" t="s">
        <v>124</v>
      </c>
      <c r="C906" s="410" t="str">
        <f>Compétences!$AT27</f>
        <v/>
      </c>
      <c r="D906" s="378" t="s">
        <v>127</v>
      </c>
      <c r="G906" s="381" t="str">
        <f>IF(OR(C906="",C906="Incomplet"),"",AVERAGE(Compétences!$AT$5:$AT$39))</f>
        <v/>
      </c>
      <c r="H906" s="378" t="s">
        <v>127</v>
      </c>
    </row>
    <row r="907" spans="1:8" x14ac:dyDescent="0.2">
      <c r="A907" s="378"/>
      <c r="D907" s="378"/>
    </row>
    <row r="908" spans="1:8" x14ac:dyDescent="0.2">
      <c r="A908" s="380" t="s">
        <v>112</v>
      </c>
      <c r="D908" s="378"/>
      <c r="E908" s="427"/>
    </row>
    <row r="909" spans="1:8" x14ac:dyDescent="0.2">
      <c r="A909" s="378"/>
      <c r="B909" s="378"/>
      <c r="C909" s="378"/>
      <c r="D909" s="378"/>
      <c r="E909" s="378"/>
      <c r="F909" s="378"/>
      <c r="G909" s="378"/>
      <c r="H909" s="378"/>
    </row>
    <row r="910" spans="1:8" ht="18" customHeight="1" x14ac:dyDescent="0.2">
      <c r="A910" s="379" t="s">
        <v>119</v>
      </c>
      <c r="C910" s="410" t="str">
        <f>Compétences!$S27</f>
        <v/>
      </c>
      <c r="D910" s="378" t="s">
        <v>128</v>
      </c>
      <c r="E910" s="379" t="s">
        <v>121</v>
      </c>
      <c r="G910" s="381" t="str">
        <f>IF(OR(C910="",C910="Incomplet"),"",AVERAGE(Compétences!$S$5:$S$39))</f>
        <v/>
      </c>
      <c r="H910" s="378" t="s">
        <v>128</v>
      </c>
    </row>
    <row r="911" spans="1:8" x14ac:dyDescent="0.2">
      <c r="A911" s="378" t="s">
        <v>99</v>
      </c>
      <c r="C911" s="410" t="str">
        <f>Compétences!$BQ27</f>
        <v/>
      </c>
      <c r="D911" s="378" t="s">
        <v>129</v>
      </c>
      <c r="G911" s="381" t="str">
        <f>IF(OR(C911="",C911="Incomplet"),"",AVERAGE(Compétences!$BQ$5:$BQ$39))</f>
        <v/>
      </c>
      <c r="H911" s="378" t="s">
        <v>129</v>
      </c>
    </row>
    <row r="912" spans="1:8" x14ac:dyDescent="0.2">
      <c r="A912" s="378" t="s">
        <v>124</v>
      </c>
      <c r="C912" s="410" t="str">
        <f>Compétences!$CA27</f>
        <v/>
      </c>
      <c r="D912" s="378" t="s">
        <v>130</v>
      </c>
      <c r="G912" s="381" t="str">
        <f>IF(OR(C912="",C912="Incomplet"),"",AVERAGE(Compétences!$CA$5:$CA$39))</f>
        <v/>
      </c>
      <c r="H912" s="378" t="s">
        <v>130</v>
      </c>
    </row>
    <row r="913" spans="1:8" x14ac:dyDescent="0.2">
      <c r="A913" s="378"/>
      <c r="D913" s="378"/>
    </row>
    <row r="914" spans="1:8" x14ac:dyDescent="0.2">
      <c r="A914" s="380" t="s">
        <v>131</v>
      </c>
      <c r="D914" s="378"/>
      <c r="E914" s="427"/>
    </row>
    <row r="915" spans="1:8" x14ac:dyDescent="0.2">
      <c r="A915" s="378"/>
      <c r="B915" s="378"/>
      <c r="C915" s="378"/>
      <c r="D915" s="378"/>
      <c r="E915" s="378"/>
      <c r="F915" s="378"/>
      <c r="G915" s="378"/>
      <c r="H915" s="378"/>
    </row>
    <row r="916" spans="1:8" ht="18" customHeight="1" x14ac:dyDescent="0.2">
      <c r="A916" s="379" t="s">
        <v>119</v>
      </c>
      <c r="C916" s="410" t="str">
        <f>Compétences!$U27</f>
        <v/>
      </c>
      <c r="D916" s="378" t="s">
        <v>132</v>
      </c>
      <c r="E916" s="379" t="s">
        <v>121</v>
      </c>
      <c r="G916" s="381" t="str">
        <f>IF(OR(C916="",C916="Incomplet"),"",AVERAGE(Compétences!$U$5:$U$39))</f>
        <v/>
      </c>
      <c r="H916" s="378" t="s">
        <v>132</v>
      </c>
    </row>
    <row r="917" spans="1:8" x14ac:dyDescent="0.2">
      <c r="A917" s="378" t="s">
        <v>99</v>
      </c>
      <c r="C917" s="410" t="str">
        <f>Compétences!$CG27</f>
        <v/>
      </c>
      <c r="D917" s="378" t="s">
        <v>133</v>
      </c>
      <c r="G917" s="381" t="str">
        <f>IF(OR(C917="",C917="Incomplet"),"",AVERAGE(Compétences!$CG$5:$CG$39))</f>
        <v/>
      </c>
      <c r="H917" s="378" t="s">
        <v>133</v>
      </c>
    </row>
    <row r="918" spans="1:8" x14ac:dyDescent="0.2">
      <c r="A918" s="378" t="s">
        <v>124</v>
      </c>
      <c r="C918" s="410" t="str">
        <f>Compétences!$CR27</f>
        <v/>
      </c>
      <c r="D918" s="378" t="s">
        <v>134</v>
      </c>
      <c r="G918" s="381" t="str">
        <f>IF(OR(C918="",C918="Incomplet"),"",AVERAGE(Compétences!$CR$5:$CR$39))</f>
        <v/>
      </c>
      <c r="H918" s="378" t="s">
        <v>134</v>
      </c>
    </row>
    <row r="919" spans="1:8" ht="105.75" customHeight="1" x14ac:dyDescent="0.2">
      <c r="A919" s="378"/>
    </row>
    <row r="923" spans="1:8" ht="15" x14ac:dyDescent="0.2">
      <c r="A923" s="660"/>
      <c r="B923" s="660"/>
      <c r="C923" s="660"/>
      <c r="D923" s="660"/>
      <c r="E923" s="660"/>
      <c r="F923" s="660"/>
      <c r="G923" s="660"/>
      <c r="H923" s="660"/>
    </row>
    <row r="924" spans="1:8" ht="15.75" x14ac:dyDescent="0.2">
      <c r="A924" s="661" t="s">
        <v>115</v>
      </c>
      <c r="B924" s="661"/>
      <c r="C924" s="661"/>
      <c r="D924" s="661"/>
      <c r="E924" s="661"/>
      <c r="F924" s="661"/>
      <c r="G924" s="661"/>
      <c r="H924" s="661"/>
    </row>
    <row r="925" spans="1:8" x14ac:dyDescent="0.2">
      <c r="A925" s="421"/>
      <c r="B925" s="422"/>
      <c r="C925" s="422"/>
      <c r="D925" s="423"/>
      <c r="E925" s="422"/>
      <c r="F925" s="422"/>
      <c r="G925" s="422"/>
      <c r="H925" s="422"/>
    </row>
    <row r="926" spans="1:8" ht="15.75" x14ac:dyDescent="0.2">
      <c r="A926" s="658" t="s">
        <v>118</v>
      </c>
      <c r="B926" s="658"/>
      <c r="C926" s="658"/>
      <c r="D926" s="658"/>
      <c r="E926" s="658"/>
      <c r="F926" s="658"/>
      <c r="G926" s="658"/>
      <c r="H926" s="658"/>
    </row>
    <row r="927" spans="1:8" x14ac:dyDescent="0.2">
      <c r="A927" s="421"/>
      <c r="B927" s="422"/>
      <c r="C927" s="422"/>
      <c r="D927" s="423"/>
      <c r="E927" s="422"/>
      <c r="F927" s="422"/>
      <c r="G927" s="422"/>
      <c r="H927" s="422"/>
    </row>
    <row r="928" spans="1:8" x14ac:dyDescent="0.2">
      <c r="A928" s="370" t="s">
        <v>117</v>
      </c>
      <c r="B928" s="370" t="str">
        <f>IF('Encodage réponses Es'!$B$1="","",'Encodage réponses Es'!$B$1)</f>
        <v/>
      </c>
      <c r="C928" s="422"/>
      <c r="D928" s="423"/>
      <c r="E928" s="422"/>
      <c r="F928" s="422"/>
      <c r="G928" s="422"/>
      <c r="H928" s="422"/>
    </row>
    <row r="929" spans="1:8" x14ac:dyDescent="0.2">
      <c r="A929" s="370" t="s">
        <v>116</v>
      </c>
      <c r="B929" s="370" t="str">
        <f>IF('Encodage réponses Es'!$B$2="","",'Encodage réponses Es'!$B$2)</f>
        <v/>
      </c>
      <c r="C929" s="422"/>
      <c r="D929" s="423"/>
      <c r="E929" s="422"/>
      <c r="F929" s="422"/>
      <c r="G929" s="422"/>
      <c r="H929" s="422"/>
    </row>
    <row r="930" spans="1:8" ht="15.75" x14ac:dyDescent="0.2">
      <c r="A930" s="659" t="str">
        <f>CONCATENATE("Synthèse des résultats de l'élève : ",Compétences!$D28)</f>
        <v xml:space="preserve">Synthèse des résultats de l'élève : </v>
      </c>
      <c r="B930" s="659"/>
      <c r="C930" s="659"/>
      <c r="D930" s="659"/>
      <c r="E930" s="659"/>
      <c r="F930" s="659"/>
      <c r="G930" s="659"/>
      <c r="H930" s="659"/>
    </row>
    <row r="931" spans="1:8" ht="15.75" x14ac:dyDescent="0.2">
      <c r="A931" s="424"/>
      <c r="B931" s="425"/>
      <c r="C931" s="422"/>
      <c r="D931" s="423"/>
      <c r="E931" s="422"/>
      <c r="F931" s="422"/>
      <c r="G931" s="422"/>
      <c r="H931" s="422"/>
    </row>
    <row r="932" spans="1:8" ht="155.25" customHeight="1" x14ac:dyDescent="0.2">
      <c r="A932" s="662" t="s">
        <v>141</v>
      </c>
      <c r="B932" s="662"/>
      <c r="C932" s="662"/>
      <c r="D932" s="662"/>
      <c r="E932" s="662"/>
      <c r="F932" s="662"/>
      <c r="G932" s="662"/>
      <c r="H932" s="662"/>
    </row>
    <row r="933" spans="1:8" x14ac:dyDescent="0.2">
      <c r="A933" s="426"/>
      <c r="B933" s="426"/>
      <c r="C933" s="426"/>
      <c r="D933" s="426"/>
      <c r="E933" s="426"/>
      <c r="F933" s="426"/>
      <c r="G933" s="426"/>
      <c r="H933" s="426"/>
    </row>
    <row r="934" spans="1:8" x14ac:dyDescent="0.2">
      <c r="A934" s="426"/>
      <c r="B934" s="426"/>
      <c r="C934" s="426"/>
      <c r="D934" s="426"/>
      <c r="E934" s="426"/>
      <c r="F934" s="426"/>
      <c r="G934" s="426"/>
      <c r="H934" s="426"/>
    </row>
    <row r="935" spans="1:8" x14ac:dyDescent="0.2">
      <c r="A935" s="380" t="s">
        <v>135</v>
      </c>
      <c r="B935" s="378"/>
      <c r="C935" s="378"/>
      <c r="D935" s="378"/>
      <c r="E935" s="378"/>
      <c r="F935" s="378"/>
      <c r="G935" s="378"/>
      <c r="H935" s="378"/>
    </row>
    <row r="936" spans="1:8" x14ac:dyDescent="0.2">
      <c r="A936" s="378"/>
      <c r="B936" s="378"/>
      <c r="C936" s="378"/>
      <c r="D936" s="378"/>
      <c r="E936" s="378"/>
      <c r="F936" s="378"/>
      <c r="G936" s="378"/>
      <c r="H936" s="378"/>
    </row>
    <row r="937" spans="1:8" x14ac:dyDescent="0.2">
      <c r="A937" s="379" t="s">
        <v>119</v>
      </c>
      <c r="C937" s="410" t="str">
        <f>Compétences!$H28</f>
        <v/>
      </c>
      <c r="D937" s="379" t="s">
        <v>120</v>
      </c>
      <c r="E937" s="379" t="s">
        <v>121</v>
      </c>
      <c r="G937" s="381" t="str">
        <f>IF(OR(C937="",C937="incomplet"),"",AVERAGE(Compétences!$H$5:$H$39))</f>
        <v/>
      </c>
      <c r="H937" s="378" t="s">
        <v>122</v>
      </c>
    </row>
    <row r="938" spans="1:8" x14ac:dyDescent="0.2">
      <c r="A938" s="378"/>
      <c r="B938" s="378"/>
      <c r="C938" s="378"/>
      <c r="D938" s="378"/>
      <c r="E938" s="378"/>
      <c r="F938" s="378"/>
      <c r="G938" s="378"/>
      <c r="H938" s="378"/>
    </row>
    <row r="939" spans="1:8" x14ac:dyDescent="0.2">
      <c r="A939" s="378" t="s">
        <v>99</v>
      </c>
      <c r="C939" s="410" t="str">
        <f>Compétences!$K28</f>
        <v/>
      </c>
      <c r="D939" s="378" t="s">
        <v>123</v>
      </c>
      <c r="G939" s="381" t="str">
        <f>IF(OR(C939="",C939="Incomplet"),"",AVERAGE(Compétences!$K$5:$K$39))</f>
        <v/>
      </c>
      <c r="H939" s="378" t="s">
        <v>123</v>
      </c>
    </row>
    <row r="940" spans="1:8" x14ac:dyDescent="0.2">
      <c r="A940" s="378" t="s">
        <v>124</v>
      </c>
      <c r="C940" s="410" t="str">
        <f>Compétences!$N28</f>
        <v/>
      </c>
      <c r="D940" s="378" t="s">
        <v>123</v>
      </c>
      <c r="G940" s="381" t="str">
        <f>IF(OR(C940="",C940="Incomplet"),"",AVERAGE(Compétences!$N$5:$N$39))</f>
        <v/>
      </c>
      <c r="H940" s="378" t="s">
        <v>123</v>
      </c>
    </row>
    <row r="941" spans="1:8" x14ac:dyDescent="0.2">
      <c r="D941" s="378"/>
      <c r="E941" s="427"/>
    </row>
    <row r="942" spans="1:8" x14ac:dyDescent="0.2">
      <c r="A942" s="380" t="s">
        <v>111</v>
      </c>
      <c r="D942" s="378"/>
      <c r="E942" s="427"/>
    </row>
    <row r="943" spans="1:8" x14ac:dyDescent="0.2">
      <c r="A943" s="378"/>
      <c r="B943" s="378"/>
      <c r="C943" s="378"/>
      <c r="D943" s="378"/>
      <c r="E943" s="378"/>
      <c r="F943" s="378"/>
      <c r="G943" s="378"/>
      <c r="H943" s="378"/>
    </row>
    <row r="944" spans="1:8" ht="18" customHeight="1" x14ac:dyDescent="0.2">
      <c r="A944" s="379" t="s">
        <v>119</v>
      </c>
      <c r="C944" s="410" t="str">
        <f>Compétences!$Q28</f>
        <v/>
      </c>
      <c r="D944" s="378" t="s">
        <v>125</v>
      </c>
      <c r="E944" s="379" t="s">
        <v>121</v>
      </c>
      <c r="G944" s="381" t="str">
        <f>IF(OR(C944="",C944="Incomplet"),"",AVERAGE(Compétences!$Q$5:$Q$39))</f>
        <v/>
      </c>
      <c r="H944" s="378" t="s">
        <v>125</v>
      </c>
    </row>
    <row r="945" spans="1:8" x14ac:dyDescent="0.2">
      <c r="A945" s="378" t="s">
        <v>99</v>
      </c>
      <c r="C945" s="410" t="str">
        <f>Compétences!$AD28</f>
        <v/>
      </c>
      <c r="D945" s="378" t="s">
        <v>126</v>
      </c>
      <c r="G945" s="381" t="str">
        <f>IF(OR(C945="",C945="Incomplet"),"",AVERAGE(Compétences!$AD$5:$AD$39))</f>
        <v/>
      </c>
      <c r="H945" s="378" t="s">
        <v>126</v>
      </c>
    </row>
    <row r="946" spans="1:8" x14ac:dyDescent="0.2">
      <c r="A946" s="378" t="s">
        <v>124</v>
      </c>
      <c r="C946" s="410" t="str">
        <f>Compétences!$AT28</f>
        <v/>
      </c>
      <c r="D946" s="378" t="s">
        <v>127</v>
      </c>
      <c r="G946" s="381" t="str">
        <f>IF(OR(C946="",C946="Incomplet"),"",AVERAGE(Compétences!$AT$5:$AT$39))</f>
        <v/>
      </c>
      <c r="H946" s="378" t="s">
        <v>127</v>
      </c>
    </row>
    <row r="947" spans="1:8" x14ac:dyDescent="0.2">
      <c r="A947" s="378"/>
      <c r="D947" s="378"/>
    </row>
    <row r="948" spans="1:8" x14ac:dyDescent="0.2">
      <c r="A948" s="380" t="s">
        <v>112</v>
      </c>
      <c r="D948" s="378"/>
      <c r="E948" s="427"/>
    </row>
    <row r="949" spans="1:8" x14ac:dyDescent="0.2">
      <c r="A949" s="378"/>
      <c r="B949" s="378"/>
      <c r="C949" s="378"/>
      <c r="D949" s="378"/>
      <c r="E949" s="378"/>
      <c r="F949" s="378"/>
      <c r="G949" s="378"/>
      <c r="H949" s="378"/>
    </row>
    <row r="950" spans="1:8" ht="18" customHeight="1" x14ac:dyDescent="0.2">
      <c r="A950" s="379" t="s">
        <v>119</v>
      </c>
      <c r="C950" s="410" t="str">
        <f>Compétences!$S28</f>
        <v/>
      </c>
      <c r="D950" s="378" t="s">
        <v>128</v>
      </c>
      <c r="E950" s="379" t="s">
        <v>121</v>
      </c>
      <c r="G950" s="381" t="str">
        <f>IF(OR(C950="",C950="Incomplet"),"",AVERAGE(Compétences!$S$5:$S$39))</f>
        <v/>
      </c>
      <c r="H950" s="378" t="s">
        <v>128</v>
      </c>
    </row>
    <row r="951" spans="1:8" x14ac:dyDescent="0.2">
      <c r="A951" s="378" t="s">
        <v>99</v>
      </c>
      <c r="C951" s="410" t="str">
        <f>Compétences!$BQ28</f>
        <v/>
      </c>
      <c r="D951" s="378" t="s">
        <v>129</v>
      </c>
      <c r="G951" s="381" t="str">
        <f>IF(OR(C951="",C951="Incomplet"),"",AVERAGE(Compétences!$BQ$5:$BQ$39))</f>
        <v/>
      </c>
      <c r="H951" s="378" t="s">
        <v>129</v>
      </c>
    </row>
    <row r="952" spans="1:8" x14ac:dyDescent="0.2">
      <c r="A952" s="378" t="s">
        <v>124</v>
      </c>
      <c r="C952" s="410" t="str">
        <f>Compétences!$CA28</f>
        <v/>
      </c>
      <c r="D952" s="378" t="s">
        <v>130</v>
      </c>
      <c r="G952" s="381" t="str">
        <f>IF(OR(C952="",C952="Incomplet"),"",AVERAGE(Compétences!$CA$5:$CA$39))</f>
        <v/>
      </c>
      <c r="H952" s="378" t="s">
        <v>130</v>
      </c>
    </row>
    <row r="953" spans="1:8" x14ac:dyDescent="0.2">
      <c r="A953" s="378"/>
      <c r="D953" s="378"/>
    </row>
    <row r="954" spans="1:8" x14ac:dyDescent="0.2">
      <c r="A954" s="380" t="s">
        <v>131</v>
      </c>
      <c r="D954" s="378"/>
      <c r="E954" s="427"/>
    </row>
    <row r="955" spans="1:8" x14ac:dyDescent="0.2">
      <c r="A955" s="378"/>
      <c r="B955" s="378"/>
      <c r="C955" s="378"/>
      <c r="D955" s="378"/>
      <c r="E955" s="378"/>
      <c r="F955" s="378"/>
      <c r="G955" s="378"/>
      <c r="H955" s="378"/>
    </row>
    <row r="956" spans="1:8" ht="18" customHeight="1" x14ac:dyDescent="0.2">
      <c r="A956" s="379" t="s">
        <v>119</v>
      </c>
      <c r="C956" s="410" t="str">
        <f>Compétences!$U28</f>
        <v/>
      </c>
      <c r="D956" s="378" t="s">
        <v>132</v>
      </c>
      <c r="E956" s="379" t="s">
        <v>121</v>
      </c>
      <c r="G956" s="381" t="str">
        <f>IF(OR(C956="",C956="Incomplet"),"",AVERAGE(Compétences!$U$5:$U$39))</f>
        <v/>
      </c>
      <c r="H956" s="378" t="s">
        <v>132</v>
      </c>
    </row>
    <row r="957" spans="1:8" x14ac:dyDescent="0.2">
      <c r="A957" s="378" t="s">
        <v>99</v>
      </c>
      <c r="C957" s="410" t="str">
        <f>Compétences!$CG28</f>
        <v/>
      </c>
      <c r="D957" s="378" t="s">
        <v>133</v>
      </c>
      <c r="G957" s="381" t="str">
        <f>IF(OR(C957="",C957="Incomplet"),"",AVERAGE(Compétences!$CG$5:$CG$39))</f>
        <v/>
      </c>
      <c r="H957" s="378" t="s">
        <v>133</v>
      </c>
    </row>
    <row r="958" spans="1:8" x14ac:dyDescent="0.2">
      <c r="A958" s="378" t="s">
        <v>124</v>
      </c>
      <c r="C958" s="410" t="str">
        <f>Compétences!$CR28</f>
        <v/>
      </c>
      <c r="D958" s="378" t="s">
        <v>134</v>
      </c>
      <c r="G958" s="381" t="str">
        <f>IF(OR(C958="",C958="Incomplet"),"",AVERAGE(Compétences!$CR$5:$CR$39))</f>
        <v/>
      </c>
      <c r="H958" s="378" t="s">
        <v>134</v>
      </c>
    </row>
    <row r="959" spans="1:8" ht="105.75" customHeight="1" x14ac:dyDescent="0.2">
      <c r="A959" s="378"/>
    </row>
    <row r="963" spans="1:8" ht="15" x14ac:dyDescent="0.2">
      <c r="A963" s="660"/>
      <c r="B963" s="660"/>
      <c r="C963" s="660"/>
      <c r="D963" s="660"/>
      <c r="E963" s="660"/>
      <c r="F963" s="660"/>
      <c r="G963" s="660"/>
      <c r="H963" s="660"/>
    </row>
    <row r="964" spans="1:8" ht="15.75" x14ac:dyDescent="0.2">
      <c r="A964" s="661" t="s">
        <v>115</v>
      </c>
      <c r="B964" s="661"/>
      <c r="C964" s="661"/>
      <c r="D964" s="661"/>
      <c r="E964" s="661"/>
      <c r="F964" s="661"/>
      <c r="G964" s="661"/>
      <c r="H964" s="661"/>
    </row>
    <row r="965" spans="1:8" x14ac:dyDescent="0.2">
      <c r="A965" s="421"/>
      <c r="B965" s="422"/>
      <c r="C965" s="422"/>
      <c r="D965" s="423"/>
      <c r="E965" s="422"/>
      <c r="F965" s="422"/>
      <c r="G965" s="422"/>
      <c r="H965" s="422"/>
    </row>
    <row r="966" spans="1:8" ht="15.75" x14ac:dyDescent="0.2">
      <c r="A966" s="658" t="s">
        <v>118</v>
      </c>
      <c r="B966" s="658"/>
      <c r="C966" s="658"/>
      <c r="D966" s="658"/>
      <c r="E966" s="658"/>
      <c r="F966" s="658"/>
      <c r="G966" s="658"/>
      <c r="H966" s="658"/>
    </row>
    <row r="967" spans="1:8" x14ac:dyDescent="0.2">
      <c r="A967" s="421"/>
      <c r="B967" s="422"/>
      <c r="C967" s="422"/>
      <c r="D967" s="423"/>
      <c r="E967" s="422"/>
      <c r="F967" s="422"/>
      <c r="G967" s="422"/>
      <c r="H967" s="422"/>
    </row>
    <row r="968" spans="1:8" x14ac:dyDescent="0.2">
      <c r="A968" s="370" t="s">
        <v>117</v>
      </c>
      <c r="B968" s="370" t="str">
        <f>IF('Encodage réponses Es'!$B$1="","",'Encodage réponses Es'!$B$1)</f>
        <v/>
      </c>
      <c r="C968" s="422"/>
      <c r="D968" s="423"/>
      <c r="E968" s="422"/>
      <c r="F968" s="422"/>
      <c r="G968" s="422"/>
      <c r="H968" s="422"/>
    </row>
    <row r="969" spans="1:8" x14ac:dyDescent="0.2">
      <c r="A969" s="370" t="s">
        <v>116</v>
      </c>
      <c r="B969" s="370" t="str">
        <f>IF('Encodage réponses Es'!$B$2="","",'Encodage réponses Es'!$B$2)</f>
        <v/>
      </c>
      <c r="C969" s="422"/>
      <c r="D969" s="423"/>
      <c r="E969" s="422"/>
      <c r="F969" s="422"/>
      <c r="G969" s="422"/>
      <c r="H969" s="422"/>
    </row>
    <row r="970" spans="1:8" ht="15.75" x14ac:dyDescent="0.2">
      <c r="A970" s="659" t="str">
        <f>CONCATENATE("Synthèse des résultats de l'élève : ",Compétences!$D29)</f>
        <v xml:space="preserve">Synthèse des résultats de l'élève : </v>
      </c>
      <c r="B970" s="659"/>
      <c r="C970" s="659"/>
      <c r="D970" s="659"/>
      <c r="E970" s="659"/>
      <c r="F970" s="659"/>
      <c r="G970" s="659"/>
      <c r="H970" s="659"/>
    </row>
    <row r="971" spans="1:8" ht="15.75" x14ac:dyDescent="0.2">
      <c r="A971" s="424"/>
      <c r="B971" s="425"/>
      <c r="C971" s="422"/>
      <c r="D971" s="423"/>
      <c r="E971" s="422"/>
      <c r="F971" s="422"/>
      <c r="G971" s="422"/>
      <c r="H971" s="422"/>
    </row>
    <row r="972" spans="1:8" ht="155.25" customHeight="1" x14ac:dyDescent="0.2">
      <c r="A972" s="662" t="s">
        <v>141</v>
      </c>
      <c r="B972" s="662"/>
      <c r="C972" s="662"/>
      <c r="D972" s="662"/>
      <c r="E972" s="662"/>
      <c r="F972" s="662"/>
      <c r="G972" s="662"/>
      <c r="H972" s="662"/>
    </row>
    <row r="973" spans="1:8" x14ac:dyDescent="0.2">
      <c r="A973" s="426"/>
      <c r="B973" s="426"/>
      <c r="C973" s="426"/>
      <c r="D973" s="426"/>
      <c r="E973" s="426"/>
      <c r="F973" s="426"/>
      <c r="G973" s="426"/>
      <c r="H973" s="426"/>
    </row>
    <row r="974" spans="1:8" x14ac:dyDescent="0.2">
      <c r="A974" s="426"/>
      <c r="B974" s="426"/>
      <c r="C974" s="426"/>
      <c r="D974" s="426"/>
      <c r="E974" s="426"/>
      <c r="F974" s="426"/>
      <c r="G974" s="426"/>
      <c r="H974" s="426"/>
    </row>
    <row r="975" spans="1:8" x14ac:dyDescent="0.2">
      <c r="A975" s="380" t="s">
        <v>135</v>
      </c>
      <c r="B975" s="378"/>
      <c r="C975" s="378"/>
      <c r="D975" s="378"/>
      <c r="E975" s="378"/>
      <c r="F975" s="378"/>
      <c r="G975" s="378"/>
      <c r="H975" s="378"/>
    </row>
    <row r="976" spans="1:8" x14ac:dyDescent="0.2">
      <c r="A976" s="378"/>
      <c r="B976" s="378"/>
      <c r="C976" s="378"/>
      <c r="D976" s="378"/>
      <c r="E976" s="378"/>
      <c r="F976" s="378"/>
      <c r="G976" s="378"/>
      <c r="H976" s="378"/>
    </row>
    <row r="977" spans="1:8" x14ac:dyDescent="0.2">
      <c r="A977" s="379" t="s">
        <v>119</v>
      </c>
      <c r="C977" s="410" t="str">
        <f>Compétences!$H29</f>
        <v/>
      </c>
      <c r="D977" s="379" t="s">
        <v>120</v>
      </c>
      <c r="E977" s="379" t="s">
        <v>121</v>
      </c>
      <c r="G977" s="381" t="str">
        <f>IF(OR(C977="",C977="incomplet"),"",AVERAGE(Compétences!$H$5:$H$39))</f>
        <v/>
      </c>
      <c r="H977" s="378" t="s">
        <v>122</v>
      </c>
    </row>
    <row r="978" spans="1:8" x14ac:dyDescent="0.2">
      <c r="A978" s="378"/>
      <c r="B978" s="378"/>
      <c r="C978" s="378"/>
      <c r="D978" s="378"/>
      <c r="E978" s="378"/>
      <c r="F978" s="378"/>
      <c r="G978" s="378"/>
      <c r="H978" s="378"/>
    </row>
    <row r="979" spans="1:8" x14ac:dyDescent="0.2">
      <c r="A979" s="378" t="s">
        <v>99</v>
      </c>
      <c r="C979" s="410" t="str">
        <f>Compétences!$K29</f>
        <v/>
      </c>
      <c r="D979" s="378" t="s">
        <v>123</v>
      </c>
      <c r="G979" s="381" t="str">
        <f>IF(OR(C979="",C979="Incomplet"),"",AVERAGE(Compétences!$K$5:$K$39))</f>
        <v/>
      </c>
      <c r="H979" s="378" t="s">
        <v>123</v>
      </c>
    </row>
    <row r="980" spans="1:8" x14ac:dyDescent="0.2">
      <c r="A980" s="378" t="s">
        <v>124</v>
      </c>
      <c r="C980" s="410" t="str">
        <f>Compétences!$N29</f>
        <v/>
      </c>
      <c r="D980" s="378" t="s">
        <v>123</v>
      </c>
      <c r="G980" s="381" t="str">
        <f>IF(OR(C980="",C980="Incomplet"),"",AVERAGE(Compétences!$N$5:$N$39))</f>
        <v/>
      </c>
      <c r="H980" s="378" t="s">
        <v>123</v>
      </c>
    </row>
    <row r="981" spans="1:8" x14ac:dyDescent="0.2">
      <c r="D981" s="378"/>
      <c r="E981" s="427"/>
    </row>
    <row r="982" spans="1:8" x14ac:dyDescent="0.2">
      <c r="A982" s="380" t="s">
        <v>111</v>
      </c>
      <c r="D982" s="378"/>
      <c r="E982" s="427"/>
    </row>
    <row r="983" spans="1:8" x14ac:dyDescent="0.2">
      <c r="A983" s="378"/>
      <c r="B983" s="378"/>
      <c r="C983" s="378"/>
      <c r="D983" s="378"/>
      <c r="E983" s="378"/>
      <c r="F983" s="378"/>
      <c r="G983" s="378"/>
      <c r="H983" s="378"/>
    </row>
    <row r="984" spans="1:8" ht="18" customHeight="1" x14ac:dyDescent="0.2">
      <c r="A984" s="379" t="s">
        <v>119</v>
      </c>
      <c r="C984" s="410" t="str">
        <f>Compétences!$Q29</f>
        <v/>
      </c>
      <c r="D984" s="378" t="s">
        <v>125</v>
      </c>
      <c r="E984" s="379" t="s">
        <v>121</v>
      </c>
      <c r="G984" s="381" t="str">
        <f>IF(OR(C984="",C984="Incomplet"),"",AVERAGE(Compétences!$Q$5:$Q$39))</f>
        <v/>
      </c>
      <c r="H984" s="378" t="s">
        <v>125</v>
      </c>
    </row>
    <row r="985" spans="1:8" x14ac:dyDescent="0.2">
      <c r="A985" s="378" t="s">
        <v>99</v>
      </c>
      <c r="C985" s="410" t="str">
        <f>Compétences!$AD29</f>
        <v/>
      </c>
      <c r="D985" s="378" t="s">
        <v>126</v>
      </c>
      <c r="G985" s="381" t="str">
        <f>IF(OR(C985="",C985="Incomplet"),"",AVERAGE(Compétences!$AD$5:$AD$39))</f>
        <v/>
      </c>
      <c r="H985" s="378" t="s">
        <v>126</v>
      </c>
    </row>
    <row r="986" spans="1:8" x14ac:dyDescent="0.2">
      <c r="A986" s="378" t="s">
        <v>124</v>
      </c>
      <c r="C986" s="410" t="str">
        <f>Compétences!$AT29</f>
        <v/>
      </c>
      <c r="D986" s="378" t="s">
        <v>127</v>
      </c>
      <c r="G986" s="381" t="str">
        <f>IF(OR(C986="",C986="Incomplet"),"",AVERAGE(Compétences!$AT$5:$AT$39))</f>
        <v/>
      </c>
      <c r="H986" s="378" t="s">
        <v>127</v>
      </c>
    </row>
    <row r="987" spans="1:8" x14ac:dyDescent="0.2">
      <c r="A987" s="378"/>
      <c r="D987" s="378"/>
    </row>
    <row r="988" spans="1:8" x14ac:dyDescent="0.2">
      <c r="A988" s="380" t="s">
        <v>112</v>
      </c>
      <c r="D988" s="378"/>
      <c r="E988" s="427"/>
    </row>
    <row r="989" spans="1:8" x14ac:dyDescent="0.2">
      <c r="A989" s="378"/>
      <c r="B989" s="378"/>
      <c r="C989" s="378"/>
      <c r="D989" s="378"/>
      <c r="E989" s="378"/>
      <c r="F989" s="378"/>
      <c r="G989" s="378"/>
      <c r="H989" s="378"/>
    </row>
    <row r="990" spans="1:8" ht="18" customHeight="1" x14ac:dyDescent="0.2">
      <c r="A990" s="379" t="s">
        <v>119</v>
      </c>
      <c r="C990" s="410" t="str">
        <f>Compétences!$S29</f>
        <v/>
      </c>
      <c r="D990" s="378" t="s">
        <v>128</v>
      </c>
      <c r="E990" s="379" t="s">
        <v>121</v>
      </c>
      <c r="G990" s="381" t="str">
        <f>IF(OR(C990="",C990="Incomplet"),"",AVERAGE(Compétences!$S$5:$S$39))</f>
        <v/>
      </c>
      <c r="H990" s="378" t="s">
        <v>128</v>
      </c>
    </row>
    <row r="991" spans="1:8" x14ac:dyDescent="0.2">
      <c r="A991" s="378" t="s">
        <v>99</v>
      </c>
      <c r="C991" s="410" t="str">
        <f>Compétences!$BQ29</f>
        <v/>
      </c>
      <c r="D991" s="378" t="s">
        <v>129</v>
      </c>
      <c r="G991" s="381" t="str">
        <f>IF(OR(C991="",C991="Incomplet"),"",AVERAGE(Compétences!$BQ$5:$BQ$39))</f>
        <v/>
      </c>
      <c r="H991" s="378" t="s">
        <v>129</v>
      </c>
    </row>
    <row r="992" spans="1:8" x14ac:dyDescent="0.2">
      <c r="A992" s="378" t="s">
        <v>124</v>
      </c>
      <c r="C992" s="410" t="str">
        <f>Compétences!$CA29</f>
        <v/>
      </c>
      <c r="D992" s="378" t="s">
        <v>130</v>
      </c>
      <c r="G992" s="381" t="str">
        <f>IF(OR(C992="",C992="Incomplet"),"",AVERAGE(Compétences!$CA$5:$CA$39))</f>
        <v/>
      </c>
      <c r="H992" s="378" t="s">
        <v>130</v>
      </c>
    </row>
    <row r="993" spans="1:8" x14ac:dyDescent="0.2">
      <c r="A993" s="378"/>
      <c r="D993" s="378"/>
    </row>
    <row r="994" spans="1:8" ht="18" customHeight="1" x14ac:dyDescent="0.2">
      <c r="A994" s="380" t="s">
        <v>131</v>
      </c>
      <c r="D994" s="378"/>
      <c r="E994" s="427"/>
    </row>
    <row r="995" spans="1:8" x14ac:dyDescent="0.2">
      <c r="A995" s="378"/>
      <c r="B995" s="378"/>
      <c r="C995" s="378"/>
      <c r="D995" s="378"/>
      <c r="E995" s="378"/>
      <c r="F995" s="378"/>
      <c r="G995" s="378"/>
      <c r="H995" s="378"/>
    </row>
    <row r="996" spans="1:8" x14ac:dyDescent="0.2">
      <c r="A996" s="379" t="s">
        <v>119</v>
      </c>
      <c r="C996" s="410" t="str">
        <f>Compétences!$U29</f>
        <v/>
      </c>
      <c r="D996" s="378" t="s">
        <v>132</v>
      </c>
      <c r="E996" s="379" t="s">
        <v>121</v>
      </c>
      <c r="G996" s="381" t="str">
        <f>IF(OR(C996="",C996="Incomplet"),"",AVERAGE(Compétences!$U$5:$U$39))</f>
        <v/>
      </c>
      <c r="H996" s="378" t="s">
        <v>132</v>
      </c>
    </row>
    <row r="997" spans="1:8" x14ac:dyDescent="0.2">
      <c r="A997" s="378" t="s">
        <v>99</v>
      </c>
      <c r="C997" s="410" t="str">
        <f>Compétences!$CG29</f>
        <v/>
      </c>
      <c r="D997" s="378" t="s">
        <v>133</v>
      </c>
      <c r="G997" s="381" t="str">
        <f>IF(OR(C997="",C997="Incomplet"),"",AVERAGE(Compétences!$CG$5:$CG$39))</f>
        <v/>
      </c>
      <c r="H997" s="378" t="s">
        <v>133</v>
      </c>
    </row>
    <row r="998" spans="1:8" x14ac:dyDescent="0.2">
      <c r="A998" s="378" t="s">
        <v>124</v>
      </c>
      <c r="C998" s="410" t="str">
        <f>Compétences!$CR29</f>
        <v/>
      </c>
      <c r="D998" s="378" t="s">
        <v>134</v>
      </c>
      <c r="G998" s="381" t="str">
        <f>IF(OR(C998="",C998="Incomplet"),"",AVERAGE(Compétences!$CR$5:$CR$39))</f>
        <v/>
      </c>
      <c r="H998" s="378" t="s">
        <v>134</v>
      </c>
    </row>
    <row r="999" spans="1:8" ht="105.75" customHeight="1" x14ac:dyDescent="0.2">
      <c r="A999" s="378"/>
    </row>
    <row r="1003" spans="1:8" ht="15" x14ac:dyDescent="0.2">
      <c r="A1003" s="660"/>
      <c r="B1003" s="660"/>
      <c r="C1003" s="660"/>
      <c r="D1003" s="660"/>
      <c r="E1003" s="660"/>
      <c r="F1003" s="660"/>
      <c r="G1003" s="660"/>
      <c r="H1003" s="660"/>
    </row>
    <row r="1004" spans="1:8" ht="15.75" x14ac:dyDescent="0.2">
      <c r="A1004" s="661" t="s">
        <v>115</v>
      </c>
      <c r="B1004" s="661"/>
      <c r="C1004" s="661"/>
      <c r="D1004" s="661"/>
      <c r="E1004" s="661"/>
      <c r="F1004" s="661"/>
      <c r="G1004" s="661"/>
      <c r="H1004" s="661"/>
    </row>
    <row r="1005" spans="1:8" x14ac:dyDescent="0.2">
      <c r="A1005" s="421"/>
      <c r="B1005" s="422"/>
      <c r="C1005" s="422"/>
      <c r="D1005" s="423"/>
      <c r="E1005" s="422"/>
      <c r="F1005" s="422"/>
      <c r="G1005" s="422"/>
      <c r="H1005" s="422"/>
    </row>
    <row r="1006" spans="1:8" ht="15.75" x14ac:dyDescent="0.2">
      <c r="A1006" s="658" t="s">
        <v>118</v>
      </c>
      <c r="B1006" s="658"/>
      <c r="C1006" s="658"/>
      <c r="D1006" s="658"/>
      <c r="E1006" s="658"/>
      <c r="F1006" s="658"/>
      <c r="G1006" s="658"/>
      <c r="H1006" s="658"/>
    </row>
    <row r="1007" spans="1:8" x14ac:dyDescent="0.2">
      <c r="A1007" s="421"/>
      <c r="B1007" s="422"/>
      <c r="C1007" s="422"/>
      <c r="D1007" s="423"/>
      <c r="E1007" s="422"/>
      <c r="F1007" s="422"/>
      <c r="G1007" s="422"/>
      <c r="H1007" s="422"/>
    </row>
    <row r="1008" spans="1:8" x14ac:dyDescent="0.2">
      <c r="A1008" s="370" t="s">
        <v>117</v>
      </c>
      <c r="B1008" s="370" t="str">
        <f>IF('Encodage réponses Es'!$B$1="","",'Encodage réponses Es'!$B$1)</f>
        <v/>
      </c>
      <c r="C1008" s="422"/>
      <c r="D1008" s="423"/>
      <c r="E1008" s="422"/>
      <c r="F1008" s="422"/>
      <c r="G1008" s="422"/>
      <c r="H1008" s="422"/>
    </row>
    <row r="1009" spans="1:8" x14ac:dyDescent="0.2">
      <c r="A1009" s="370" t="s">
        <v>116</v>
      </c>
      <c r="B1009" s="370" t="str">
        <f>IF('Encodage réponses Es'!$B$2="","",'Encodage réponses Es'!$B$2)</f>
        <v/>
      </c>
      <c r="C1009" s="422"/>
      <c r="D1009" s="423"/>
      <c r="E1009" s="422"/>
      <c r="F1009" s="422"/>
      <c r="G1009" s="422"/>
      <c r="H1009" s="422"/>
    </row>
    <row r="1010" spans="1:8" ht="15.75" x14ac:dyDescent="0.2">
      <c r="A1010" s="659" t="str">
        <f>CONCATENATE("Synthèse des résultats de l'élève : ",Compétences!$D30)</f>
        <v xml:space="preserve">Synthèse des résultats de l'élève : </v>
      </c>
      <c r="B1010" s="659"/>
      <c r="C1010" s="659"/>
      <c r="D1010" s="659"/>
      <c r="E1010" s="659"/>
      <c r="F1010" s="659"/>
      <c r="G1010" s="659"/>
      <c r="H1010" s="659"/>
    </row>
    <row r="1011" spans="1:8" ht="15.75" x14ac:dyDescent="0.2">
      <c r="A1011" s="424"/>
      <c r="B1011" s="425"/>
      <c r="C1011" s="422"/>
      <c r="D1011" s="423"/>
      <c r="E1011" s="422"/>
      <c r="F1011" s="422"/>
      <c r="G1011" s="422"/>
      <c r="H1011" s="422"/>
    </row>
    <row r="1012" spans="1:8" ht="155.25" customHeight="1" x14ac:dyDescent="0.2">
      <c r="A1012" s="662" t="s">
        <v>141</v>
      </c>
      <c r="B1012" s="662"/>
      <c r="C1012" s="662"/>
      <c r="D1012" s="662"/>
      <c r="E1012" s="662"/>
      <c r="F1012" s="662"/>
      <c r="G1012" s="662"/>
      <c r="H1012" s="662"/>
    </row>
    <row r="1013" spans="1:8" x14ac:dyDescent="0.2">
      <c r="A1013" s="426"/>
      <c r="B1013" s="426"/>
      <c r="C1013" s="426"/>
      <c r="D1013" s="426"/>
      <c r="E1013" s="426"/>
      <c r="F1013" s="426"/>
      <c r="G1013" s="426"/>
      <c r="H1013" s="426"/>
    </row>
    <row r="1014" spans="1:8" x14ac:dyDescent="0.2">
      <c r="A1014" s="426"/>
      <c r="B1014" s="426"/>
      <c r="C1014" s="426"/>
      <c r="D1014" s="426"/>
      <c r="E1014" s="426"/>
      <c r="F1014" s="426"/>
      <c r="G1014" s="426"/>
      <c r="H1014" s="426"/>
    </row>
    <row r="1015" spans="1:8" x14ac:dyDescent="0.2">
      <c r="A1015" s="380" t="s">
        <v>135</v>
      </c>
      <c r="B1015" s="378"/>
      <c r="C1015" s="378"/>
      <c r="D1015" s="378"/>
      <c r="E1015" s="378"/>
      <c r="F1015" s="378"/>
      <c r="G1015" s="378"/>
      <c r="H1015" s="378"/>
    </row>
    <row r="1016" spans="1:8" x14ac:dyDescent="0.2">
      <c r="A1016" s="378"/>
      <c r="B1016" s="378"/>
      <c r="C1016" s="378"/>
      <c r="D1016" s="378"/>
      <c r="E1016" s="378"/>
      <c r="F1016" s="378"/>
      <c r="G1016" s="378"/>
      <c r="H1016" s="378"/>
    </row>
    <row r="1017" spans="1:8" x14ac:dyDescent="0.2">
      <c r="A1017" s="379" t="s">
        <v>119</v>
      </c>
      <c r="C1017" s="410" t="str">
        <f>Compétences!$H30</f>
        <v/>
      </c>
      <c r="D1017" s="379" t="s">
        <v>120</v>
      </c>
      <c r="E1017" s="379" t="s">
        <v>121</v>
      </c>
      <c r="G1017" s="381" t="str">
        <f>IF(OR(C1017="",C1017="incomplet"),"",AVERAGE(Compétences!$H$5:$H$39))</f>
        <v/>
      </c>
      <c r="H1017" s="378" t="s">
        <v>122</v>
      </c>
    </row>
    <row r="1018" spans="1:8" x14ac:dyDescent="0.2">
      <c r="A1018" s="378"/>
      <c r="B1018" s="378"/>
      <c r="C1018" s="378"/>
      <c r="D1018" s="378"/>
      <c r="E1018" s="378"/>
      <c r="F1018" s="378"/>
      <c r="G1018" s="378"/>
      <c r="H1018" s="378"/>
    </row>
    <row r="1019" spans="1:8" x14ac:dyDescent="0.2">
      <c r="A1019" s="378" t="s">
        <v>99</v>
      </c>
      <c r="C1019" s="410" t="str">
        <f>Compétences!$K30</f>
        <v/>
      </c>
      <c r="D1019" s="378" t="s">
        <v>123</v>
      </c>
      <c r="G1019" s="381" t="str">
        <f>IF(OR(C1019="",C1019="Incomplet"),"",AVERAGE(Compétences!$K$5:$K$39))</f>
        <v/>
      </c>
      <c r="H1019" s="378" t="s">
        <v>123</v>
      </c>
    </row>
    <row r="1020" spans="1:8" x14ac:dyDescent="0.2">
      <c r="A1020" s="378" t="s">
        <v>124</v>
      </c>
      <c r="C1020" s="410" t="str">
        <f>Compétences!$N30</f>
        <v/>
      </c>
      <c r="D1020" s="378" t="s">
        <v>123</v>
      </c>
      <c r="G1020" s="381" t="str">
        <f>IF(OR(C1020="",C1020="Incomplet"),"",AVERAGE(Compétences!$N$5:$N$39))</f>
        <v/>
      </c>
      <c r="H1020" s="378" t="s">
        <v>123</v>
      </c>
    </row>
    <row r="1021" spans="1:8" x14ac:dyDescent="0.2">
      <c r="D1021" s="378"/>
      <c r="E1021" s="427"/>
    </row>
    <row r="1022" spans="1:8" x14ac:dyDescent="0.2">
      <c r="A1022" s="380" t="s">
        <v>111</v>
      </c>
      <c r="D1022" s="378"/>
      <c r="E1022" s="427"/>
    </row>
    <row r="1023" spans="1:8" x14ac:dyDescent="0.2">
      <c r="A1023" s="378"/>
      <c r="B1023" s="378"/>
      <c r="C1023" s="378"/>
      <c r="D1023" s="378"/>
      <c r="E1023" s="378"/>
      <c r="F1023" s="378"/>
      <c r="G1023" s="378"/>
      <c r="H1023" s="378"/>
    </row>
    <row r="1024" spans="1:8" ht="18" customHeight="1" x14ac:dyDescent="0.2">
      <c r="A1024" s="379" t="s">
        <v>119</v>
      </c>
      <c r="C1024" s="410" t="str">
        <f>Compétences!$Q30</f>
        <v/>
      </c>
      <c r="D1024" s="378" t="s">
        <v>125</v>
      </c>
      <c r="E1024" s="379" t="s">
        <v>121</v>
      </c>
      <c r="G1024" s="381" t="str">
        <f>IF(OR(C1024="",C1024="Incomplet"),"",AVERAGE(Compétences!$Q$5:$Q$39))</f>
        <v/>
      </c>
      <c r="H1024" s="378" t="s">
        <v>125</v>
      </c>
    </row>
    <row r="1025" spans="1:8" x14ac:dyDescent="0.2">
      <c r="A1025" s="378" t="s">
        <v>99</v>
      </c>
      <c r="C1025" s="410" t="str">
        <f>Compétences!$AD30</f>
        <v/>
      </c>
      <c r="D1025" s="378" t="s">
        <v>126</v>
      </c>
      <c r="G1025" s="381" t="str">
        <f>IF(OR(C1025="",C1025="Incomplet"),"",AVERAGE(Compétences!$AD$5:$AD$39))</f>
        <v/>
      </c>
      <c r="H1025" s="378" t="s">
        <v>126</v>
      </c>
    </row>
    <row r="1026" spans="1:8" x14ac:dyDescent="0.2">
      <c r="A1026" s="378" t="s">
        <v>124</v>
      </c>
      <c r="C1026" s="410" t="str">
        <f>Compétences!$AT30</f>
        <v/>
      </c>
      <c r="D1026" s="378" t="s">
        <v>127</v>
      </c>
      <c r="G1026" s="381" t="str">
        <f>IF(OR(C1026="",C1026="Incomplet"),"",AVERAGE(Compétences!$AT$5:$AT$39))</f>
        <v/>
      </c>
      <c r="H1026" s="378" t="s">
        <v>127</v>
      </c>
    </row>
    <row r="1027" spans="1:8" x14ac:dyDescent="0.2">
      <c r="A1027" s="378"/>
      <c r="D1027" s="378"/>
    </row>
    <row r="1028" spans="1:8" x14ac:dyDescent="0.2">
      <c r="A1028" s="380" t="s">
        <v>112</v>
      </c>
      <c r="D1028" s="378"/>
      <c r="E1028" s="427"/>
    </row>
    <row r="1029" spans="1:8" x14ac:dyDescent="0.2">
      <c r="A1029" s="378"/>
      <c r="B1029" s="378"/>
      <c r="C1029" s="378"/>
      <c r="D1029" s="378"/>
      <c r="E1029" s="378"/>
      <c r="F1029" s="378"/>
      <c r="G1029" s="378"/>
      <c r="H1029" s="378"/>
    </row>
    <row r="1030" spans="1:8" ht="18" customHeight="1" x14ac:dyDescent="0.2">
      <c r="A1030" s="379" t="s">
        <v>119</v>
      </c>
      <c r="C1030" s="410" t="str">
        <f>Compétences!$S30</f>
        <v/>
      </c>
      <c r="D1030" s="378" t="s">
        <v>128</v>
      </c>
      <c r="E1030" s="379" t="s">
        <v>121</v>
      </c>
      <c r="G1030" s="381" t="str">
        <f>IF(OR(C1030="",C1030="Incomplet"),"",AVERAGE(Compétences!$S$5:$S$39))</f>
        <v/>
      </c>
      <c r="H1030" s="378" t="s">
        <v>128</v>
      </c>
    </row>
    <row r="1031" spans="1:8" x14ac:dyDescent="0.2">
      <c r="A1031" s="378" t="s">
        <v>99</v>
      </c>
      <c r="C1031" s="410" t="str">
        <f>Compétences!$BQ30</f>
        <v/>
      </c>
      <c r="D1031" s="378" t="s">
        <v>129</v>
      </c>
      <c r="G1031" s="381" t="str">
        <f>IF(OR(C1031="",C1031="Incomplet"),"",AVERAGE(Compétences!$BQ$5:$BQ$39))</f>
        <v/>
      </c>
      <c r="H1031" s="378" t="s">
        <v>129</v>
      </c>
    </row>
    <row r="1032" spans="1:8" x14ac:dyDescent="0.2">
      <c r="A1032" s="378" t="s">
        <v>124</v>
      </c>
      <c r="C1032" s="410" t="str">
        <f>Compétences!$CA30</f>
        <v/>
      </c>
      <c r="D1032" s="378" t="s">
        <v>130</v>
      </c>
      <c r="G1032" s="381" t="str">
        <f>IF(OR(C1032="",C1032="Incomplet"),"",AVERAGE(Compétences!$CA$5:$CA$39))</f>
        <v/>
      </c>
      <c r="H1032" s="378" t="s">
        <v>130</v>
      </c>
    </row>
    <row r="1033" spans="1:8" x14ac:dyDescent="0.2">
      <c r="A1033" s="378"/>
      <c r="D1033" s="378"/>
    </row>
    <row r="1034" spans="1:8" x14ac:dyDescent="0.2">
      <c r="A1034" s="380" t="s">
        <v>131</v>
      </c>
      <c r="D1034" s="378"/>
      <c r="E1034" s="427"/>
    </row>
    <row r="1035" spans="1:8" x14ac:dyDescent="0.2">
      <c r="A1035" s="378"/>
      <c r="B1035" s="378"/>
      <c r="C1035" s="378"/>
      <c r="D1035" s="378"/>
      <c r="E1035" s="378"/>
      <c r="F1035" s="378"/>
      <c r="G1035" s="378"/>
      <c r="H1035" s="378"/>
    </row>
    <row r="1036" spans="1:8" ht="18" customHeight="1" x14ac:dyDescent="0.2">
      <c r="A1036" s="379" t="s">
        <v>119</v>
      </c>
      <c r="C1036" s="410" t="str">
        <f>Compétences!$U30</f>
        <v/>
      </c>
      <c r="D1036" s="378" t="s">
        <v>132</v>
      </c>
      <c r="E1036" s="379" t="s">
        <v>121</v>
      </c>
      <c r="G1036" s="381" t="str">
        <f>IF(OR(C1036="",C1036="Incomplet"),"",AVERAGE(Compétences!$U$5:$U$39))</f>
        <v/>
      </c>
      <c r="H1036" s="378" t="s">
        <v>132</v>
      </c>
    </row>
    <row r="1037" spans="1:8" x14ac:dyDescent="0.2">
      <c r="A1037" s="378" t="s">
        <v>99</v>
      </c>
      <c r="C1037" s="410" t="str">
        <f>Compétences!$CG30</f>
        <v/>
      </c>
      <c r="D1037" s="378" t="s">
        <v>133</v>
      </c>
      <c r="G1037" s="381" t="str">
        <f>IF(OR(C1037="",C1037="Incomplet"),"",AVERAGE(Compétences!$CG$5:$CG$39))</f>
        <v/>
      </c>
      <c r="H1037" s="378" t="s">
        <v>133</v>
      </c>
    </row>
    <row r="1038" spans="1:8" x14ac:dyDescent="0.2">
      <c r="A1038" s="378" t="s">
        <v>124</v>
      </c>
      <c r="C1038" s="410" t="str">
        <f>Compétences!$CR30</f>
        <v/>
      </c>
      <c r="D1038" s="378" t="s">
        <v>134</v>
      </c>
      <c r="G1038" s="381" t="str">
        <f>IF(OR(C1038="",C1038="Incomplet"),"",AVERAGE(Compétences!$CR$5:$CR$39))</f>
        <v/>
      </c>
      <c r="H1038" s="378" t="s">
        <v>134</v>
      </c>
    </row>
    <row r="1039" spans="1:8" ht="105.75" customHeight="1" x14ac:dyDescent="0.2">
      <c r="A1039" s="378"/>
    </row>
    <row r="1043" spans="1:8" ht="15" x14ac:dyDescent="0.2">
      <c r="A1043" s="660"/>
      <c r="B1043" s="660"/>
      <c r="C1043" s="660"/>
      <c r="D1043" s="660"/>
      <c r="E1043" s="660"/>
      <c r="F1043" s="660"/>
      <c r="G1043" s="660"/>
      <c r="H1043" s="660"/>
    </row>
    <row r="1044" spans="1:8" ht="15.75" x14ac:dyDescent="0.2">
      <c r="A1044" s="661" t="s">
        <v>115</v>
      </c>
      <c r="B1044" s="661"/>
      <c r="C1044" s="661"/>
      <c r="D1044" s="661"/>
      <c r="E1044" s="661"/>
      <c r="F1044" s="661"/>
      <c r="G1044" s="661"/>
      <c r="H1044" s="661"/>
    </row>
    <row r="1045" spans="1:8" x14ac:dyDescent="0.2">
      <c r="A1045" s="421"/>
      <c r="B1045" s="422"/>
      <c r="C1045" s="422"/>
      <c r="D1045" s="423"/>
      <c r="E1045" s="422"/>
      <c r="F1045" s="422"/>
      <c r="G1045" s="422"/>
      <c r="H1045" s="422"/>
    </row>
    <row r="1046" spans="1:8" ht="15.75" x14ac:dyDescent="0.2">
      <c r="A1046" s="658" t="s">
        <v>118</v>
      </c>
      <c r="B1046" s="658"/>
      <c r="C1046" s="658"/>
      <c r="D1046" s="658"/>
      <c r="E1046" s="658"/>
      <c r="F1046" s="658"/>
      <c r="G1046" s="658"/>
      <c r="H1046" s="658"/>
    </row>
    <row r="1047" spans="1:8" x14ac:dyDescent="0.2">
      <c r="A1047" s="421"/>
      <c r="B1047" s="422"/>
      <c r="C1047" s="422"/>
      <c r="D1047" s="423"/>
      <c r="E1047" s="422"/>
      <c r="F1047" s="422"/>
      <c r="G1047" s="422"/>
      <c r="H1047" s="422"/>
    </row>
    <row r="1048" spans="1:8" x14ac:dyDescent="0.2">
      <c r="A1048" s="370" t="s">
        <v>117</v>
      </c>
      <c r="B1048" s="370" t="str">
        <f>IF('Encodage réponses Es'!$B$1="","",'Encodage réponses Es'!$B$1)</f>
        <v/>
      </c>
      <c r="C1048" s="422"/>
      <c r="D1048" s="423"/>
      <c r="E1048" s="422"/>
      <c r="F1048" s="422"/>
      <c r="G1048" s="422"/>
      <c r="H1048" s="422"/>
    </row>
    <row r="1049" spans="1:8" x14ac:dyDescent="0.2">
      <c r="A1049" s="370" t="s">
        <v>116</v>
      </c>
      <c r="B1049" s="370" t="str">
        <f>IF('Encodage réponses Es'!$B$2="","",'Encodage réponses Es'!$B$2)</f>
        <v/>
      </c>
      <c r="C1049" s="422"/>
      <c r="D1049" s="423"/>
      <c r="E1049" s="422"/>
      <c r="F1049" s="422"/>
      <c r="G1049" s="422"/>
      <c r="H1049" s="422"/>
    </row>
    <row r="1050" spans="1:8" ht="15.75" x14ac:dyDescent="0.2">
      <c r="A1050" s="659" t="str">
        <f>CONCATENATE("Synthèse des résultats de l'élève : ",Compétences!$D31)</f>
        <v xml:space="preserve">Synthèse des résultats de l'élève : </v>
      </c>
      <c r="B1050" s="659"/>
      <c r="C1050" s="659"/>
      <c r="D1050" s="659"/>
      <c r="E1050" s="659"/>
      <c r="F1050" s="659"/>
      <c r="G1050" s="659"/>
      <c r="H1050" s="659"/>
    </row>
    <row r="1051" spans="1:8" ht="15.75" x14ac:dyDescent="0.2">
      <c r="A1051" s="424"/>
      <c r="B1051" s="425"/>
      <c r="C1051" s="422"/>
      <c r="D1051" s="423"/>
      <c r="E1051" s="422"/>
      <c r="F1051" s="422"/>
      <c r="G1051" s="422"/>
      <c r="H1051" s="422"/>
    </row>
    <row r="1052" spans="1:8" ht="155.25" customHeight="1" x14ac:dyDescent="0.2">
      <c r="A1052" s="662" t="s">
        <v>141</v>
      </c>
      <c r="B1052" s="662"/>
      <c r="C1052" s="662"/>
      <c r="D1052" s="662"/>
      <c r="E1052" s="662"/>
      <c r="F1052" s="662"/>
      <c r="G1052" s="662"/>
      <c r="H1052" s="662"/>
    </row>
    <row r="1053" spans="1:8" x14ac:dyDescent="0.2">
      <c r="A1053" s="426"/>
      <c r="B1053" s="426"/>
      <c r="C1053" s="426"/>
      <c r="D1053" s="426"/>
      <c r="E1053" s="426"/>
      <c r="F1053" s="426"/>
      <c r="G1053" s="426"/>
      <c r="H1053" s="426"/>
    </row>
    <row r="1054" spans="1:8" x14ac:dyDescent="0.2">
      <c r="A1054" s="426"/>
      <c r="B1054" s="426"/>
      <c r="C1054" s="426"/>
      <c r="D1054" s="426"/>
      <c r="E1054" s="426"/>
      <c r="F1054" s="426"/>
      <c r="G1054" s="426"/>
      <c r="H1054" s="426"/>
    </row>
    <row r="1055" spans="1:8" x14ac:dyDescent="0.2">
      <c r="A1055" s="380" t="s">
        <v>135</v>
      </c>
      <c r="B1055" s="378"/>
      <c r="C1055" s="378"/>
      <c r="D1055" s="378"/>
      <c r="E1055" s="378"/>
      <c r="F1055" s="378"/>
      <c r="G1055" s="378"/>
      <c r="H1055" s="378"/>
    </row>
    <row r="1056" spans="1:8" x14ac:dyDescent="0.2">
      <c r="A1056" s="378"/>
      <c r="B1056" s="378"/>
      <c r="C1056" s="378"/>
      <c r="D1056" s="378"/>
      <c r="E1056" s="378"/>
      <c r="F1056" s="378"/>
      <c r="G1056" s="378"/>
      <c r="H1056" s="378"/>
    </row>
    <row r="1057" spans="1:8" x14ac:dyDescent="0.2">
      <c r="A1057" s="379" t="s">
        <v>119</v>
      </c>
      <c r="C1057" s="410" t="str">
        <f>Compétences!$H31</f>
        <v/>
      </c>
      <c r="D1057" s="379" t="s">
        <v>120</v>
      </c>
      <c r="E1057" s="379" t="s">
        <v>121</v>
      </c>
      <c r="G1057" s="381" t="str">
        <f>IF(OR(C1057="",C1057="incomplet"),"",AVERAGE(Compétences!$H$5:$H$39))</f>
        <v/>
      </c>
      <c r="H1057" s="378" t="s">
        <v>122</v>
      </c>
    </row>
    <row r="1058" spans="1:8" x14ac:dyDescent="0.2">
      <c r="A1058" s="378"/>
      <c r="B1058" s="378"/>
      <c r="C1058" s="378"/>
      <c r="D1058" s="378"/>
      <c r="E1058" s="378"/>
      <c r="F1058" s="378"/>
      <c r="G1058" s="378"/>
      <c r="H1058" s="378"/>
    </row>
    <row r="1059" spans="1:8" x14ac:dyDescent="0.2">
      <c r="A1059" s="378" t="s">
        <v>99</v>
      </c>
      <c r="C1059" s="410" t="str">
        <f>Compétences!$K31</f>
        <v/>
      </c>
      <c r="D1059" s="378" t="s">
        <v>123</v>
      </c>
      <c r="G1059" s="381" t="str">
        <f>IF(OR(C1059="",C1059="Incomplet"),"",AVERAGE(Compétences!$K$5:$K$39))</f>
        <v/>
      </c>
      <c r="H1059" s="378" t="s">
        <v>123</v>
      </c>
    </row>
    <row r="1060" spans="1:8" x14ac:dyDescent="0.2">
      <c r="A1060" s="378" t="s">
        <v>124</v>
      </c>
      <c r="C1060" s="410" t="str">
        <f>Compétences!$N31</f>
        <v/>
      </c>
      <c r="D1060" s="378" t="s">
        <v>123</v>
      </c>
      <c r="G1060" s="381" t="str">
        <f>IF(OR(C1060="",C1060="Incomplet"),"",AVERAGE(Compétences!$N$5:$N$39))</f>
        <v/>
      </c>
      <c r="H1060" s="378" t="s">
        <v>123</v>
      </c>
    </row>
    <row r="1061" spans="1:8" x14ac:dyDescent="0.2">
      <c r="D1061" s="378"/>
      <c r="E1061" s="427"/>
    </row>
    <row r="1062" spans="1:8" x14ac:dyDescent="0.2">
      <c r="A1062" s="380" t="s">
        <v>111</v>
      </c>
      <c r="D1062" s="378"/>
      <c r="E1062" s="427"/>
    </row>
    <row r="1063" spans="1:8" x14ac:dyDescent="0.2">
      <c r="A1063" s="378"/>
      <c r="B1063" s="378"/>
      <c r="C1063" s="378"/>
      <c r="D1063" s="378"/>
      <c r="E1063" s="378"/>
      <c r="F1063" s="378"/>
      <c r="G1063" s="378"/>
      <c r="H1063" s="378"/>
    </row>
    <row r="1064" spans="1:8" ht="18" customHeight="1" x14ac:dyDescent="0.2">
      <c r="A1064" s="379" t="s">
        <v>119</v>
      </c>
      <c r="C1064" s="410" t="str">
        <f>Compétences!$Q31</f>
        <v/>
      </c>
      <c r="D1064" s="378" t="s">
        <v>125</v>
      </c>
      <c r="E1064" s="379" t="s">
        <v>121</v>
      </c>
      <c r="G1064" s="381" t="str">
        <f>IF(OR(C1064="",C1064="Incomplet"),"",AVERAGE(Compétences!$Q$5:$Q$39))</f>
        <v/>
      </c>
      <c r="H1064" s="378" t="s">
        <v>125</v>
      </c>
    </row>
    <row r="1065" spans="1:8" x14ac:dyDescent="0.2">
      <c r="A1065" s="378" t="s">
        <v>99</v>
      </c>
      <c r="C1065" s="410" t="str">
        <f>Compétences!$AD31</f>
        <v/>
      </c>
      <c r="D1065" s="378" t="s">
        <v>126</v>
      </c>
      <c r="G1065" s="381" t="str">
        <f>IF(OR(C1065="",C1065="Incomplet"),"",AVERAGE(Compétences!$AD$5:$AD$39))</f>
        <v/>
      </c>
      <c r="H1065" s="378" t="s">
        <v>126</v>
      </c>
    </row>
    <row r="1066" spans="1:8" x14ac:dyDescent="0.2">
      <c r="A1066" s="378" t="s">
        <v>124</v>
      </c>
      <c r="C1066" s="410" t="str">
        <f>Compétences!$AT31</f>
        <v/>
      </c>
      <c r="D1066" s="378" t="s">
        <v>127</v>
      </c>
      <c r="G1066" s="381" t="str">
        <f>IF(OR(C1066="",C1066="Incomplet"),"",AVERAGE(Compétences!$AT$5:$AT$39))</f>
        <v/>
      </c>
      <c r="H1066" s="378" t="s">
        <v>127</v>
      </c>
    </row>
    <row r="1067" spans="1:8" x14ac:dyDescent="0.2">
      <c r="A1067" s="378"/>
      <c r="D1067" s="378"/>
    </row>
    <row r="1068" spans="1:8" ht="18" customHeight="1" x14ac:dyDescent="0.2">
      <c r="A1068" s="380" t="s">
        <v>112</v>
      </c>
      <c r="D1068" s="378"/>
      <c r="E1068" s="427"/>
    </row>
    <row r="1069" spans="1:8" x14ac:dyDescent="0.2">
      <c r="A1069" s="378"/>
      <c r="B1069" s="378"/>
      <c r="C1069" s="378"/>
      <c r="D1069" s="378"/>
      <c r="E1069" s="378"/>
      <c r="F1069" s="378"/>
      <c r="G1069" s="378"/>
      <c r="H1069" s="378"/>
    </row>
    <row r="1070" spans="1:8" x14ac:dyDescent="0.2">
      <c r="A1070" s="379" t="s">
        <v>119</v>
      </c>
      <c r="C1070" s="410" t="str">
        <f>Compétences!$S31</f>
        <v/>
      </c>
      <c r="D1070" s="378" t="s">
        <v>128</v>
      </c>
      <c r="E1070" s="379" t="s">
        <v>121</v>
      </c>
      <c r="G1070" s="381" t="str">
        <f>IF(OR(C1070="",C1070="Incomplet"),"",AVERAGE(Compétences!$S$5:$S$39))</f>
        <v/>
      </c>
      <c r="H1070" s="378" t="s">
        <v>128</v>
      </c>
    </row>
    <row r="1071" spans="1:8" x14ac:dyDescent="0.2">
      <c r="A1071" s="378" t="s">
        <v>99</v>
      </c>
      <c r="C1071" s="410" t="str">
        <f>Compétences!$BQ31</f>
        <v/>
      </c>
      <c r="D1071" s="378" t="s">
        <v>129</v>
      </c>
      <c r="G1071" s="381" t="str">
        <f>IF(OR(C1071="",C1071="Incomplet"),"",AVERAGE(Compétences!$BQ$5:$BQ$39))</f>
        <v/>
      </c>
      <c r="H1071" s="378" t="s">
        <v>129</v>
      </c>
    </row>
    <row r="1072" spans="1:8" x14ac:dyDescent="0.2">
      <c r="A1072" s="378" t="s">
        <v>124</v>
      </c>
      <c r="C1072" s="410" t="str">
        <f>Compétences!$CA31</f>
        <v/>
      </c>
      <c r="D1072" s="378" t="s">
        <v>130</v>
      </c>
      <c r="G1072" s="381" t="str">
        <f>IF(OR(C1072="",C1072="Incomplet"),"",AVERAGE(Compétences!$CA$5:$CA$39))</f>
        <v/>
      </c>
      <c r="H1072" s="378" t="s">
        <v>130</v>
      </c>
    </row>
    <row r="1073" spans="1:8" x14ac:dyDescent="0.2">
      <c r="A1073" s="378"/>
      <c r="D1073" s="378"/>
    </row>
    <row r="1074" spans="1:8" ht="18" customHeight="1" x14ac:dyDescent="0.2">
      <c r="A1074" s="380" t="s">
        <v>131</v>
      </c>
      <c r="D1074" s="378"/>
      <c r="E1074" s="427"/>
    </row>
    <row r="1075" spans="1:8" x14ac:dyDescent="0.2">
      <c r="A1075" s="378"/>
      <c r="B1075" s="378"/>
      <c r="C1075" s="378"/>
      <c r="D1075" s="378"/>
      <c r="E1075" s="378"/>
      <c r="F1075" s="378"/>
      <c r="G1075" s="378"/>
      <c r="H1075" s="378"/>
    </row>
    <row r="1076" spans="1:8" x14ac:dyDescent="0.2">
      <c r="A1076" s="379" t="s">
        <v>119</v>
      </c>
      <c r="C1076" s="410" t="str">
        <f>Compétences!$U31</f>
        <v/>
      </c>
      <c r="D1076" s="378" t="s">
        <v>132</v>
      </c>
      <c r="E1076" s="379" t="s">
        <v>121</v>
      </c>
      <c r="G1076" s="381" t="str">
        <f>IF(OR(C1076="",C1076="Incomplet"),"",AVERAGE(Compétences!$U$5:$U$39))</f>
        <v/>
      </c>
      <c r="H1076" s="378" t="s">
        <v>132</v>
      </c>
    </row>
    <row r="1077" spans="1:8" x14ac:dyDescent="0.2">
      <c r="A1077" s="378" t="s">
        <v>99</v>
      </c>
      <c r="C1077" s="410" t="str">
        <f>Compétences!$CG31</f>
        <v/>
      </c>
      <c r="D1077" s="378" t="s">
        <v>133</v>
      </c>
      <c r="G1077" s="381" t="str">
        <f>IF(OR(C1077="",C1077="Incomplet"),"",AVERAGE(Compétences!$CG$5:$CG$39))</f>
        <v/>
      </c>
      <c r="H1077" s="378" t="s">
        <v>133</v>
      </c>
    </row>
    <row r="1078" spans="1:8" x14ac:dyDescent="0.2">
      <c r="A1078" s="378" t="s">
        <v>124</v>
      </c>
      <c r="C1078" s="410" t="str">
        <f>Compétences!$CR31</f>
        <v/>
      </c>
      <c r="D1078" s="378" t="s">
        <v>134</v>
      </c>
      <c r="G1078" s="381" t="str">
        <f>IF(OR(C1078="",C1078="Incomplet"),"",AVERAGE(Compétences!$CR$5:$CR$39))</f>
        <v/>
      </c>
      <c r="H1078" s="378" t="s">
        <v>134</v>
      </c>
    </row>
    <row r="1079" spans="1:8" ht="105.75" customHeight="1" x14ac:dyDescent="0.2">
      <c r="A1079" s="378"/>
    </row>
    <row r="1083" spans="1:8" ht="15" x14ac:dyDescent="0.2">
      <c r="A1083" s="660"/>
      <c r="B1083" s="660"/>
      <c r="C1083" s="660"/>
      <c r="D1083" s="660"/>
      <c r="E1083" s="660"/>
      <c r="F1083" s="660"/>
      <c r="G1083" s="660"/>
      <c r="H1083" s="660"/>
    </row>
    <row r="1084" spans="1:8" ht="15.75" x14ac:dyDescent="0.2">
      <c r="A1084" s="661" t="s">
        <v>115</v>
      </c>
      <c r="B1084" s="661"/>
      <c r="C1084" s="661"/>
      <c r="D1084" s="661"/>
      <c r="E1084" s="661"/>
      <c r="F1084" s="661"/>
      <c r="G1084" s="661"/>
      <c r="H1084" s="661"/>
    </row>
    <row r="1085" spans="1:8" x14ac:dyDescent="0.2">
      <c r="A1085" s="421"/>
      <c r="B1085" s="422"/>
      <c r="C1085" s="422"/>
      <c r="D1085" s="423"/>
      <c r="E1085" s="422"/>
      <c r="F1085" s="422"/>
      <c r="G1085" s="422"/>
      <c r="H1085" s="422"/>
    </row>
    <row r="1086" spans="1:8" ht="15.75" x14ac:dyDescent="0.2">
      <c r="A1086" s="658" t="s">
        <v>118</v>
      </c>
      <c r="B1086" s="658"/>
      <c r="C1086" s="658"/>
      <c r="D1086" s="658"/>
      <c r="E1086" s="658"/>
      <c r="F1086" s="658"/>
      <c r="G1086" s="658"/>
      <c r="H1086" s="658"/>
    </row>
    <row r="1087" spans="1:8" x14ac:dyDescent="0.2">
      <c r="A1087" s="421"/>
      <c r="B1087" s="422"/>
      <c r="C1087" s="422"/>
      <c r="D1087" s="423"/>
      <c r="E1087" s="422"/>
      <c r="F1087" s="422"/>
      <c r="G1087" s="422"/>
      <c r="H1087" s="422"/>
    </row>
    <row r="1088" spans="1:8" x14ac:dyDescent="0.2">
      <c r="A1088" s="370" t="s">
        <v>117</v>
      </c>
      <c r="B1088" s="370" t="str">
        <f>IF('Encodage réponses Es'!$B$1="","",'Encodage réponses Es'!$B$1)</f>
        <v/>
      </c>
      <c r="C1088" s="422"/>
      <c r="D1088" s="423"/>
      <c r="E1088" s="422"/>
      <c r="F1088" s="422"/>
      <c r="G1088" s="422"/>
      <c r="H1088" s="422"/>
    </row>
    <row r="1089" spans="1:8" x14ac:dyDescent="0.2">
      <c r="A1089" s="370" t="s">
        <v>116</v>
      </c>
      <c r="B1089" s="370" t="str">
        <f>IF('Encodage réponses Es'!$B$2="","",'Encodage réponses Es'!$B$2)</f>
        <v/>
      </c>
      <c r="C1089" s="422"/>
      <c r="D1089" s="423"/>
      <c r="E1089" s="422"/>
      <c r="F1089" s="422"/>
      <c r="G1089" s="422"/>
      <c r="H1089" s="422"/>
    </row>
    <row r="1090" spans="1:8" ht="15.75" x14ac:dyDescent="0.2">
      <c r="A1090" s="659" t="str">
        <f>CONCATENATE("Synthèse des résultats de l'élève : ",Compétences!$D32)</f>
        <v xml:space="preserve">Synthèse des résultats de l'élève : </v>
      </c>
      <c r="B1090" s="659"/>
      <c r="C1090" s="659"/>
      <c r="D1090" s="659"/>
      <c r="E1090" s="659"/>
      <c r="F1090" s="659"/>
      <c r="G1090" s="659"/>
      <c r="H1090" s="659"/>
    </row>
    <row r="1091" spans="1:8" ht="15.75" x14ac:dyDescent="0.2">
      <c r="A1091" s="424"/>
      <c r="B1091" s="425"/>
      <c r="C1091" s="422"/>
      <c r="D1091" s="423"/>
      <c r="E1091" s="422"/>
      <c r="F1091" s="422"/>
      <c r="G1091" s="422"/>
      <c r="H1091" s="422"/>
    </row>
    <row r="1092" spans="1:8" ht="155.25" customHeight="1" x14ac:dyDescent="0.2">
      <c r="A1092" s="662" t="s">
        <v>141</v>
      </c>
      <c r="B1092" s="662"/>
      <c r="C1092" s="662"/>
      <c r="D1092" s="662"/>
      <c r="E1092" s="662"/>
      <c r="F1092" s="662"/>
      <c r="G1092" s="662"/>
      <c r="H1092" s="662"/>
    </row>
    <row r="1093" spans="1:8" x14ac:dyDescent="0.2">
      <c r="A1093" s="426"/>
      <c r="B1093" s="426"/>
      <c r="C1093" s="426"/>
      <c r="D1093" s="426"/>
      <c r="E1093" s="426"/>
      <c r="F1093" s="426"/>
      <c r="G1093" s="426"/>
      <c r="H1093" s="426"/>
    </row>
    <row r="1094" spans="1:8" x14ac:dyDescent="0.2">
      <c r="A1094" s="426"/>
      <c r="B1094" s="426"/>
      <c r="C1094" s="426"/>
      <c r="D1094" s="426"/>
      <c r="E1094" s="426"/>
      <c r="F1094" s="426"/>
      <c r="G1094" s="426"/>
      <c r="H1094" s="426"/>
    </row>
    <row r="1095" spans="1:8" x14ac:dyDescent="0.2">
      <c r="A1095" s="380" t="s">
        <v>135</v>
      </c>
      <c r="B1095" s="378"/>
      <c r="C1095" s="378"/>
      <c r="D1095" s="378"/>
      <c r="E1095" s="378"/>
      <c r="F1095" s="378"/>
      <c r="G1095" s="378"/>
      <c r="H1095" s="378"/>
    </row>
    <row r="1096" spans="1:8" x14ac:dyDescent="0.2">
      <c r="A1096" s="378"/>
      <c r="B1096" s="378"/>
      <c r="C1096" s="378"/>
      <c r="D1096" s="378"/>
      <c r="E1096" s="378"/>
      <c r="F1096" s="378"/>
      <c r="G1096" s="378"/>
      <c r="H1096" s="378"/>
    </row>
    <row r="1097" spans="1:8" x14ac:dyDescent="0.2">
      <c r="A1097" s="379" t="s">
        <v>119</v>
      </c>
      <c r="C1097" s="410" t="str">
        <f>Compétences!$H32</f>
        <v/>
      </c>
      <c r="D1097" s="379" t="s">
        <v>120</v>
      </c>
      <c r="E1097" s="379" t="s">
        <v>121</v>
      </c>
      <c r="G1097" s="381" t="str">
        <f>IF(OR(C1097="",C1097="incomplet"),"",AVERAGE(Compétences!$H$5:$H$39))</f>
        <v/>
      </c>
      <c r="H1097" s="378" t="s">
        <v>122</v>
      </c>
    </row>
    <row r="1098" spans="1:8" x14ac:dyDescent="0.2">
      <c r="A1098" s="378"/>
      <c r="B1098" s="378"/>
      <c r="C1098" s="378"/>
      <c r="D1098" s="378"/>
      <c r="E1098" s="378"/>
      <c r="F1098" s="378"/>
      <c r="G1098" s="378"/>
      <c r="H1098" s="378"/>
    </row>
    <row r="1099" spans="1:8" x14ac:dyDescent="0.2">
      <c r="A1099" s="378" t="s">
        <v>99</v>
      </c>
      <c r="C1099" s="410" t="str">
        <f>Compétences!$K32</f>
        <v/>
      </c>
      <c r="D1099" s="378" t="s">
        <v>123</v>
      </c>
      <c r="G1099" s="381" t="str">
        <f>IF(OR(C1099="",C1099="Incomplet"),"",AVERAGE(Compétences!$K$5:$K$39))</f>
        <v/>
      </c>
      <c r="H1099" s="378" t="s">
        <v>123</v>
      </c>
    </row>
    <row r="1100" spans="1:8" x14ac:dyDescent="0.2">
      <c r="A1100" s="378" t="s">
        <v>124</v>
      </c>
      <c r="C1100" s="410" t="str">
        <f>Compétences!$N32</f>
        <v/>
      </c>
      <c r="D1100" s="378" t="s">
        <v>123</v>
      </c>
      <c r="G1100" s="381" t="str">
        <f>IF(OR(C1100="",C1100="Incomplet"),"",AVERAGE(Compétences!$N$5:$N$39))</f>
        <v/>
      </c>
      <c r="H1100" s="378" t="s">
        <v>123</v>
      </c>
    </row>
    <row r="1101" spans="1:8" x14ac:dyDescent="0.2">
      <c r="D1101" s="378"/>
      <c r="E1101" s="427"/>
    </row>
    <row r="1102" spans="1:8" x14ac:dyDescent="0.2">
      <c r="A1102" s="380" t="s">
        <v>111</v>
      </c>
      <c r="D1102" s="378"/>
      <c r="E1102" s="427"/>
    </row>
    <row r="1103" spans="1:8" x14ac:dyDescent="0.2">
      <c r="A1103" s="378"/>
      <c r="B1103" s="378"/>
      <c r="C1103" s="378"/>
      <c r="D1103" s="378"/>
      <c r="E1103" s="378"/>
      <c r="F1103" s="378"/>
      <c r="G1103" s="378"/>
      <c r="H1103" s="378"/>
    </row>
    <row r="1104" spans="1:8" ht="18" customHeight="1" x14ac:dyDescent="0.2">
      <c r="A1104" s="379" t="s">
        <v>119</v>
      </c>
      <c r="C1104" s="410" t="str">
        <f>Compétences!$Q32</f>
        <v/>
      </c>
      <c r="D1104" s="378" t="s">
        <v>125</v>
      </c>
      <c r="E1104" s="379" t="s">
        <v>121</v>
      </c>
      <c r="G1104" s="381" t="str">
        <f>IF(OR(C1104="",C1104="Incomplet"),"",AVERAGE(Compétences!$Q$5:$Q$39))</f>
        <v/>
      </c>
      <c r="H1104" s="378" t="s">
        <v>125</v>
      </c>
    </row>
    <row r="1105" spans="1:8" x14ac:dyDescent="0.2">
      <c r="A1105" s="378" t="s">
        <v>99</v>
      </c>
      <c r="C1105" s="410" t="str">
        <f>Compétences!$AD32</f>
        <v/>
      </c>
      <c r="D1105" s="378" t="s">
        <v>126</v>
      </c>
      <c r="G1105" s="381" t="str">
        <f>IF(OR(C1105="",C1105="Incomplet"),"",AVERAGE(Compétences!$AD$5:$AD$39))</f>
        <v/>
      </c>
      <c r="H1105" s="378" t="s">
        <v>126</v>
      </c>
    </row>
    <row r="1106" spans="1:8" x14ac:dyDescent="0.2">
      <c r="A1106" s="378" t="s">
        <v>124</v>
      </c>
      <c r="C1106" s="410" t="str">
        <f>Compétences!$AT32</f>
        <v/>
      </c>
      <c r="D1106" s="378" t="s">
        <v>127</v>
      </c>
      <c r="G1106" s="381" t="str">
        <f>IF(OR(C1106="",C1106="Incomplet"),"",AVERAGE(Compétences!$AT$5:$AT$39))</f>
        <v/>
      </c>
      <c r="H1106" s="378" t="s">
        <v>127</v>
      </c>
    </row>
    <row r="1107" spans="1:8" x14ac:dyDescent="0.2">
      <c r="A1107" s="378"/>
      <c r="D1107" s="378"/>
    </row>
    <row r="1108" spans="1:8" x14ac:dyDescent="0.2">
      <c r="A1108" s="380" t="s">
        <v>112</v>
      </c>
      <c r="D1108" s="378"/>
      <c r="E1108" s="427"/>
    </row>
    <row r="1109" spans="1:8" x14ac:dyDescent="0.2">
      <c r="A1109" s="378"/>
      <c r="B1109" s="378"/>
      <c r="C1109" s="378"/>
      <c r="D1109" s="378"/>
      <c r="E1109" s="378"/>
      <c r="F1109" s="378"/>
      <c r="G1109" s="378"/>
      <c r="H1109" s="378"/>
    </row>
    <row r="1110" spans="1:8" ht="18" customHeight="1" x14ac:dyDescent="0.2">
      <c r="A1110" s="379" t="s">
        <v>119</v>
      </c>
      <c r="C1110" s="410" t="str">
        <f>Compétences!$S32</f>
        <v/>
      </c>
      <c r="D1110" s="378" t="s">
        <v>128</v>
      </c>
      <c r="E1110" s="379" t="s">
        <v>121</v>
      </c>
      <c r="G1110" s="381" t="str">
        <f>IF(OR(C1110="",C1110="Incomplet"),"",AVERAGE(Compétences!$S$5:$S$39))</f>
        <v/>
      </c>
      <c r="H1110" s="378" t="s">
        <v>128</v>
      </c>
    </row>
    <row r="1111" spans="1:8" x14ac:dyDescent="0.2">
      <c r="A1111" s="378" t="s">
        <v>99</v>
      </c>
      <c r="C1111" s="410" t="str">
        <f>Compétences!$BQ32</f>
        <v/>
      </c>
      <c r="D1111" s="378" t="s">
        <v>129</v>
      </c>
      <c r="G1111" s="381" t="str">
        <f>IF(OR(C1111="",C1111="Incomplet"),"",AVERAGE(Compétences!$BQ$5:$BQ$39))</f>
        <v/>
      </c>
      <c r="H1111" s="378" t="s">
        <v>129</v>
      </c>
    </row>
    <row r="1112" spans="1:8" x14ac:dyDescent="0.2">
      <c r="A1112" s="378" t="s">
        <v>124</v>
      </c>
      <c r="C1112" s="410" t="str">
        <f>Compétences!$CA32</f>
        <v/>
      </c>
      <c r="D1112" s="378" t="s">
        <v>130</v>
      </c>
      <c r="G1112" s="381" t="str">
        <f>IF(OR(C1112="",C1112="Incomplet"),"",AVERAGE(Compétences!$CA$5:$CA$39))</f>
        <v/>
      </c>
      <c r="H1112" s="378" t="s">
        <v>130</v>
      </c>
    </row>
    <row r="1113" spans="1:8" x14ac:dyDescent="0.2">
      <c r="A1113" s="378"/>
      <c r="D1113" s="378"/>
    </row>
    <row r="1114" spans="1:8" x14ac:dyDescent="0.2">
      <c r="A1114" s="380" t="s">
        <v>131</v>
      </c>
      <c r="D1114" s="378"/>
      <c r="E1114" s="427"/>
    </row>
    <row r="1115" spans="1:8" x14ac:dyDescent="0.2">
      <c r="A1115" s="378"/>
      <c r="B1115" s="378"/>
      <c r="C1115" s="378"/>
      <c r="D1115" s="378"/>
      <c r="E1115" s="378"/>
      <c r="F1115" s="378"/>
      <c r="G1115" s="378"/>
      <c r="H1115" s="378"/>
    </row>
    <row r="1116" spans="1:8" ht="18" customHeight="1" x14ac:dyDescent="0.2">
      <c r="A1116" s="379" t="s">
        <v>119</v>
      </c>
      <c r="C1116" s="410" t="str">
        <f>Compétences!$U32</f>
        <v/>
      </c>
      <c r="D1116" s="378" t="s">
        <v>132</v>
      </c>
      <c r="E1116" s="379" t="s">
        <v>121</v>
      </c>
      <c r="G1116" s="381" t="str">
        <f>IF(OR(C1116="",C1116="Incomplet"),"",AVERAGE(Compétences!$U$5:$U$39))</f>
        <v/>
      </c>
      <c r="H1116" s="378" t="s">
        <v>132</v>
      </c>
    </row>
    <row r="1117" spans="1:8" x14ac:dyDescent="0.2">
      <c r="A1117" s="378" t="s">
        <v>99</v>
      </c>
      <c r="C1117" s="410" t="str">
        <f>Compétences!$CG32</f>
        <v/>
      </c>
      <c r="D1117" s="378" t="s">
        <v>133</v>
      </c>
      <c r="G1117" s="381" t="str">
        <f>IF(OR(C1117="",C1117="Incomplet"),"",AVERAGE(Compétences!$CG$5:$CG$39))</f>
        <v/>
      </c>
      <c r="H1117" s="378" t="s">
        <v>133</v>
      </c>
    </row>
    <row r="1118" spans="1:8" x14ac:dyDescent="0.2">
      <c r="A1118" s="378" t="s">
        <v>124</v>
      </c>
      <c r="C1118" s="410" t="str">
        <f>Compétences!$CR32</f>
        <v/>
      </c>
      <c r="D1118" s="378" t="s">
        <v>134</v>
      </c>
      <c r="G1118" s="381" t="str">
        <f>IF(OR(C1118="",C1118="Incomplet"),"",AVERAGE(Compétences!$CR$5:$CR$39))</f>
        <v/>
      </c>
      <c r="H1118" s="378" t="s">
        <v>134</v>
      </c>
    </row>
    <row r="1119" spans="1:8" ht="105.75" customHeight="1" x14ac:dyDescent="0.2">
      <c r="A1119" s="378"/>
    </row>
    <row r="1123" spans="1:8" ht="15" x14ac:dyDescent="0.2">
      <c r="A1123" s="660"/>
      <c r="B1123" s="660"/>
      <c r="C1123" s="660"/>
      <c r="D1123" s="660"/>
      <c r="E1123" s="660"/>
      <c r="F1123" s="660"/>
      <c r="G1123" s="660"/>
      <c r="H1123" s="660"/>
    </row>
    <row r="1124" spans="1:8" ht="15.75" x14ac:dyDescent="0.2">
      <c r="A1124" s="661" t="s">
        <v>115</v>
      </c>
      <c r="B1124" s="661"/>
      <c r="C1124" s="661"/>
      <c r="D1124" s="661"/>
      <c r="E1124" s="661"/>
      <c r="F1124" s="661"/>
      <c r="G1124" s="661"/>
      <c r="H1124" s="661"/>
    </row>
    <row r="1125" spans="1:8" x14ac:dyDescent="0.2">
      <c r="A1125" s="421"/>
      <c r="B1125" s="422"/>
      <c r="C1125" s="422"/>
      <c r="D1125" s="423"/>
      <c r="E1125" s="422"/>
      <c r="F1125" s="422"/>
      <c r="G1125" s="422"/>
      <c r="H1125" s="422"/>
    </row>
    <row r="1126" spans="1:8" ht="15.75" x14ac:dyDescent="0.2">
      <c r="A1126" s="658" t="s">
        <v>118</v>
      </c>
      <c r="B1126" s="658"/>
      <c r="C1126" s="658"/>
      <c r="D1126" s="658"/>
      <c r="E1126" s="658"/>
      <c r="F1126" s="658"/>
      <c r="G1126" s="658"/>
      <c r="H1126" s="658"/>
    </row>
    <row r="1127" spans="1:8" x14ac:dyDescent="0.2">
      <c r="A1127" s="421"/>
      <c r="B1127" s="422"/>
      <c r="C1127" s="422"/>
      <c r="D1127" s="423"/>
      <c r="E1127" s="422"/>
      <c r="F1127" s="422"/>
      <c r="G1127" s="422"/>
      <c r="H1127" s="422"/>
    </row>
    <row r="1128" spans="1:8" x14ac:dyDescent="0.2">
      <c r="A1128" s="370" t="s">
        <v>117</v>
      </c>
      <c r="B1128" s="370" t="str">
        <f>IF('Encodage réponses Es'!$B$1="","",'Encodage réponses Es'!$B$1)</f>
        <v/>
      </c>
      <c r="C1128" s="422"/>
      <c r="D1128" s="423"/>
      <c r="E1128" s="422"/>
      <c r="F1128" s="422"/>
      <c r="G1128" s="422"/>
      <c r="H1128" s="422"/>
    </row>
    <row r="1129" spans="1:8" x14ac:dyDescent="0.2">
      <c r="A1129" s="370" t="s">
        <v>116</v>
      </c>
      <c r="B1129" s="370" t="str">
        <f>IF('Encodage réponses Es'!$B$2="","",'Encodage réponses Es'!$B$2)</f>
        <v/>
      </c>
      <c r="C1129" s="422"/>
      <c r="D1129" s="423"/>
      <c r="E1129" s="422"/>
      <c r="F1129" s="422"/>
      <c r="G1129" s="422"/>
      <c r="H1129" s="422"/>
    </row>
    <row r="1130" spans="1:8" ht="15.75" x14ac:dyDescent="0.2">
      <c r="A1130" s="659" t="str">
        <f>CONCATENATE("Synthèse des résultats de l'élève : ",Compétences!$D33)</f>
        <v xml:space="preserve">Synthèse des résultats de l'élève : </v>
      </c>
      <c r="B1130" s="659"/>
      <c r="C1130" s="659"/>
      <c r="D1130" s="659"/>
      <c r="E1130" s="659"/>
      <c r="F1130" s="659"/>
      <c r="G1130" s="659"/>
      <c r="H1130" s="659"/>
    </row>
    <row r="1131" spans="1:8" ht="15.75" x14ac:dyDescent="0.2">
      <c r="A1131" s="424"/>
      <c r="B1131" s="425"/>
      <c r="C1131" s="422"/>
      <c r="D1131" s="423"/>
      <c r="E1131" s="422"/>
      <c r="F1131" s="422"/>
      <c r="G1131" s="422"/>
      <c r="H1131" s="422"/>
    </row>
    <row r="1132" spans="1:8" ht="155.25" customHeight="1" x14ac:dyDescent="0.2">
      <c r="A1132" s="662" t="s">
        <v>141</v>
      </c>
      <c r="B1132" s="662"/>
      <c r="C1132" s="662"/>
      <c r="D1132" s="662"/>
      <c r="E1132" s="662"/>
      <c r="F1132" s="662"/>
      <c r="G1132" s="662"/>
      <c r="H1132" s="662"/>
    </row>
    <row r="1133" spans="1:8" x14ac:dyDescent="0.2">
      <c r="A1133" s="426"/>
      <c r="B1133" s="426"/>
      <c r="C1133" s="426"/>
      <c r="D1133" s="426"/>
      <c r="E1133" s="426"/>
      <c r="F1133" s="426"/>
      <c r="G1133" s="426"/>
      <c r="H1133" s="426"/>
    </row>
    <row r="1134" spans="1:8" x14ac:dyDescent="0.2">
      <c r="A1134" s="426"/>
      <c r="B1134" s="426"/>
      <c r="C1134" s="426"/>
      <c r="D1134" s="426"/>
      <c r="E1134" s="426"/>
      <c r="F1134" s="426"/>
      <c r="G1134" s="426"/>
      <c r="H1134" s="426"/>
    </row>
    <row r="1135" spans="1:8" x14ac:dyDescent="0.2">
      <c r="A1135" s="380" t="s">
        <v>135</v>
      </c>
      <c r="B1135" s="378"/>
      <c r="C1135" s="378"/>
      <c r="D1135" s="378"/>
      <c r="E1135" s="378"/>
      <c r="F1135" s="378"/>
      <c r="G1135" s="378"/>
      <c r="H1135" s="378"/>
    </row>
    <row r="1136" spans="1:8" x14ac:dyDescent="0.2">
      <c r="A1136" s="378"/>
      <c r="B1136" s="378"/>
      <c r="C1136" s="378"/>
      <c r="D1136" s="378"/>
      <c r="E1136" s="378"/>
      <c r="F1136" s="378"/>
      <c r="G1136" s="378"/>
      <c r="H1136" s="378"/>
    </row>
    <row r="1137" spans="1:8" x14ac:dyDescent="0.2">
      <c r="A1137" s="379" t="s">
        <v>119</v>
      </c>
      <c r="C1137" s="410" t="str">
        <f>Compétences!$H33</f>
        <v/>
      </c>
      <c r="D1137" s="379" t="s">
        <v>120</v>
      </c>
      <c r="E1137" s="379" t="s">
        <v>121</v>
      </c>
      <c r="G1137" s="381" t="str">
        <f>IF(OR(C1137="",C1137="incomplet"),"",AVERAGE(Compétences!$H$5:$H$39))</f>
        <v/>
      </c>
      <c r="H1137" s="378" t="s">
        <v>122</v>
      </c>
    </row>
    <row r="1138" spans="1:8" x14ac:dyDescent="0.2">
      <c r="A1138" s="378"/>
      <c r="B1138" s="378"/>
      <c r="C1138" s="378"/>
      <c r="D1138" s="378"/>
      <c r="E1138" s="378"/>
      <c r="F1138" s="378"/>
      <c r="G1138" s="378"/>
      <c r="H1138" s="378"/>
    </row>
    <row r="1139" spans="1:8" x14ac:dyDescent="0.2">
      <c r="A1139" s="378" t="s">
        <v>99</v>
      </c>
      <c r="C1139" s="410" t="str">
        <f>Compétences!$K33</f>
        <v/>
      </c>
      <c r="D1139" s="378" t="s">
        <v>123</v>
      </c>
      <c r="G1139" s="381" t="str">
        <f>IF(OR(C1139="",C1139="Incomplet"),"",AVERAGE(Compétences!$K$5:$K$39))</f>
        <v/>
      </c>
      <c r="H1139" s="378" t="s">
        <v>123</v>
      </c>
    </row>
    <row r="1140" spans="1:8" x14ac:dyDescent="0.2">
      <c r="A1140" s="378" t="s">
        <v>124</v>
      </c>
      <c r="C1140" s="410" t="str">
        <f>Compétences!$N33</f>
        <v/>
      </c>
      <c r="D1140" s="378" t="s">
        <v>123</v>
      </c>
      <c r="G1140" s="381" t="str">
        <f>IF(OR(C1140="",C1140="Incomplet"),"",AVERAGE(Compétences!$N$5:$N$39))</f>
        <v/>
      </c>
      <c r="H1140" s="378" t="s">
        <v>123</v>
      </c>
    </row>
    <row r="1141" spans="1:8" x14ac:dyDescent="0.2">
      <c r="D1141" s="378"/>
      <c r="E1141" s="427"/>
    </row>
    <row r="1142" spans="1:8" x14ac:dyDescent="0.2">
      <c r="A1142" s="380" t="s">
        <v>111</v>
      </c>
      <c r="D1142" s="378"/>
      <c r="E1142" s="427"/>
    </row>
    <row r="1143" spans="1:8" x14ac:dyDescent="0.2">
      <c r="A1143" s="378"/>
      <c r="B1143" s="378"/>
      <c r="C1143" s="378"/>
      <c r="D1143" s="378"/>
      <c r="E1143" s="378"/>
      <c r="F1143" s="378"/>
      <c r="G1143" s="378"/>
      <c r="H1143" s="378"/>
    </row>
    <row r="1144" spans="1:8" ht="18" customHeight="1" x14ac:dyDescent="0.2">
      <c r="A1144" s="379" t="s">
        <v>119</v>
      </c>
      <c r="C1144" s="410" t="str">
        <f>Compétences!$Q33</f>
        <v/>
      </c>
      <c r="D1144" s="378" t="s">
        <v>125</v>
      </c>
      <c r="E1144" s="379" t="s">
        <v>121</v>
      </c>
      <c r="G1144" s="381" t="str">
        <f>IF(OR(C1144="",C1144="Incomplet"),"",AVERAGE(Compétences!$Q$5:$Q$39))</f>
        <v/>
      </c>
      <c r="H1144" s="378" t="s">
        <v>125</v>
      </c>
    </row>
    <row r="1145" spans="1:8" x14ac:dyDescent="0.2">
      <c r="A1145" s="378" t="s">
        <v>99</v>
      </c>
      <c r="C1145" s="410" t="str">
        <f>Compétences!$AD33</f>
        <v/>
      </c>
      <c r="D1145" s="378" t="s">
        <v>126</v>
      </c>
      <c r="G1145" s="381" t="str">
        <f>IF(OR(C1145="",C1145="Incomplet"),"",AVERAGE(Compétences!$AD$5:$AD$39))</f>
        <v/>
      </c>
      <c r="H1145" s="378" t="s">
        <v>126</v>
      </c>
    </row>
    <row r="1146" spans="1:8" x14ac:dyDescent="0.2">
      <c r="A1146" s="378" t="s">
        <v>124</v>
      </c>
      <c r="C1146" s="410" t="str">
        <f>Compétences!$AT33</f>
        <v/>
      </c>
      <c r="D1146" s="378" t="s">
        <v>127</v>
      </c>
      <c r="G1146" s="381" t="str">
        <f>IF(OR(C1146="",C1146="Incomplet"),"",AVERAGE(Compétences!$AT$5:$AT$39))</f>
        <v/>
      </c>
      <c r="H1146" s="378" t="s">
        <v>127</v>
      </c>
    </row>
    <row r="1147" spans="1:8" x14ac:dyDescent="0.2">
      <c r="A1147" s="378"/>
      <c r="D1147" s="378"/>
    </row>
    <row r="1148" spans="1:8" x14ac:dyDescent="0.2">
      <c r="A1148" s="380" t="s">
        <v>112</v>
      </c>
      <c r="D1148" s="378"/>
      <c r="E1148" s="427"/>
    </row>
    <row r="1149" spans="1:8" x14ac:dyDescent="0.2">
      <c r="A1149" s="378"/>
      <c r="B1149" s="378"/>
      <c r="C1149" s="378"/>
      <c r="D1149" s="378"/>
      <c r="E1149" s="378"/>
      <c r="F1149" s="378"/>
      <c r="G1149" s="378"/>
      <c r="H1149" s="378"/>
    </row>
    <row r="1150" spans="1:8" ht="18" customHeight="1" x14ac:dyDescent="0.2">
      <c r="A1150" s="379" t="s">
        <v>119</v>
      </c>
      <c r="C1150" s="410" t="str">
        <f>Compétences!$S33</f>
        <v/>
      </c>
      <c r="D1150" s="378" t="s">
        <v>128</v>
      </c>
      <c r="E1150" s="379" t="s">
        <v>121</v>
      </c>
      <c r="G1150" s="381" t="str">
        <f>IF(OR(C1150="",C1150="Incomplet"),"",AVERAGE(Compétences!$S$5:$S$39))</f>
        <v/>
      </c>
      <c r="H1150" s="378" t="s">
        <v>128</v>
      </c>
    </row>
    <row r="1151" spans="1:8" x14ac:dyDescent="0.2">
      <c r="A1151" s="378" t="s">
        <v>99</v>
      </c>
      <c r="C1151" s="410" t="str">
        <f>Compétences!$BQ33</f>
        <v/>
      </c>
      <c r="D1151" s="378" t="s">
        <v>129</v>
      </c>
      <c r="G1151" s="381" t="str">
        <f>IF(OR(C1151="",C1151="Incomplet"),"",AVERAGE(Compétences!$BQ$5:$BQ$39))</f>
        <v/>
      </c>
      <c r="H1151" s="378" t="s">
        <v>129</v>
      </c>
    </row>
    <row r="1152" spans="1:8" x14ac:dyDescent="0.2">
      <c r="A1152" s="378" t="s">
        <v>124</v>
      </c>
      <c r="C1152" s="410" t="str">
        <f>Compétences!$CA33</f>
        <v/>
      </c>
      <c r="D1152" s="378" t="s">
        <v>130</v>
      </c>
      <c r="G1152" s="381" t="str">
        <f>IF(OR(C1152="",C1152="Incomplet"),"",AVERAGE(Compétences!$CA$5:$CA$39))</f>
        <v/>
      </c>
      <c r="H1152" s="378" t="s">
        <v>130</v>
      </c>
    </row>
    <row r="1153" spans="1:8" x14ac:dyDescent="0.2">
      <c r="A1153" s="378"/>
      <c r="D1153" s="378"/>
    </row>
    <row r="1154" spans="1:8" x14ac:dyDescent="0.2">
      <c r="A1154" s="380" t="s">
        <v>131</v>
      </c>
      <c r="D1154" s="378"/>
      <c r="E1154" s="427"/>
    </row>
    <row r="1155" spans="1:8" x14ac:dyDescent="0.2">
      <c r="A1155" s="378"/>
      <c r="B1155" s="378"/>
      <c r="C1155" s="378"/>
      <c r="D1155" s="378"/>
      <c r="E1155" s="378"/>
      <c r="F1155" s="378"/>
      <c r="G1155" s="378"/>
      <c r="H1155" s="378"/>
    </row>
    <row r="1156" spans="1:8" ht="18" customHeight="1" x14ac:dyDescent="0.2">
      <c r="A1156" s="379" t="s">
        <v>119</v>
      </c>
      <c r="C1156" s="410" t="str">
        <f>Compétences!$U33</f>
        <v/>
      </c>
      <c r="D1156" s="378" t="s">
        <v>132</v>
      </c>
      <c r="E1156" s="379" t="s">
        <v>121</v>
      </c>
      <c r="G1156" s="381" t="str">
        <f>IF(OR(C1156="",C1156="Incomplet"),"",AVERAGE(Compétences!$U$5:$U$39))</f>
        <v/>
      </c>
      <c r="H1156" s="378" t="s">
        <v>132</v>
      </c>
    </row>
    <row r="1157" spans="1:8" x14ac:dyDescent="0.2">
      <c r="A1157" s="378" t="s">
        <v>99</v>
      </c>
      <c r="C1157" s="410" t="str">
        <f>Compétences!$CG33</f>
        <v/>
      </c>
      <c r="D1157" s="378" t="s">
        <v>133</v>
      </c>
      <c r="G1157" s="381" t="str">
        <f>IF(OR(C1157="",C1157="Incomplet"),"",AVERAGE(Compétences!$CG$5:$CG$39))</f>
        <v/>
      </c>
      <c r="H1157" s="378" t="s">
        <v>133</v>
      </c>
    </row>
    <row r="1158" spans="1:8" x14ac:dyDescent="0.2">
      <c r="A1158" s="378" t="s">
        <v>124</v>
      </c>
      <c r="C1158" s="410" t="str">
        <f>Compétences!$CR33</f>
        <v/>
      </c>
      <c r="D1158" s="378" t="s">
        <v>134</v>
      </c>
      <c r="G1158" s="381" t="str">
        <f>IF(OR(C1158="",C1158="Incomplet"),"",AVERAGE(Compétences!$CR$5:$CR$39))</f>
        <v/>
      </c>
      <c r="H1158" s="378" t="s">
        <v>134</v>
      </c>
    </row>
    <row r="1159" spans="1:8" ht="105.75" customHeight="1" x14ac:dyDescent="0.2">
      <c r="A1159" s="378"/>
    </row>
    <row r="1163" spans="1:8" ht="15" x14ac:dyDescent="0.2">
      <c r="A1163" s="660"/>
      <c r="B1163" s="660"/>
      <c r="C1163" s="660"/>
      <c r="D1163" s="660"/>
      <c r="E1163" s="660"/>
      <c r="F1163" s="660"/>
      <c r="G1163" s="660"/>
      <c r="H1163" s="660"/>
    </row>
    <row r="1164" spans="1:8" ht="15.75" x14ac:dyDescent="0.2">
      <c r="A1164" s="661" t="s">
        <v>115</v>
      </c>
      <c r="B1164" s="661"/>
      <c r="C1164" s="661"/>
      <c r="D1164" s="661"/>
      <c r="E1164" s="661"/>
      <c r="F1164" s="661"/>
      <c r="G1164" s="661"/>
      <c r="H1164" s="661"/>
    </row>
    <row r="1165" spans="1:8" x14ac:dyDescent="0.2">
      <c r="A1165" s="421"/>
      <c r="B1165" s="422"/>
      <c r="C1165" s="422"/>
      <c r="D1165" s="423"/>
      <c r="E1165" s="422"/>
      <c r="F1165" s="422"/>
      <c r="G1165" s="422"/>
      <c r="H1165" s="422"/>
    </row>
    <row r="1166" spans="1:8" ht="15.75" x14ac:dyDescent="0.2">
      <c r="A1166" s="658" t="s">
        <v>118</v>
      </c>
      <c r="B1166" s="658"/>
      <c r="C1166" s="658"/>
      <c r="D1166" s="658"/>
      <c r="E1166" s="658"/>
      <c r="F1166" s="658"/>
      <c r="G1166" s="658"/>
      <c r="H1166" s="658"/>
    </row>
    <row r="1167" spans="1:8" x14ac:dyDescent="0.2">
      <c r="A1167" s="421"/>
      <c r="B1167" s="422"/>
      <c r="C1167" s="422"/>
      <c r="D1167" s="423"/>
      <c r="E1167" s="422"/>
      <c r="F1167" s="422"/>
      <c r="G1167" s="422"/>
      <c r="H1167" s="422"/>
    </row>
    <row r="1168" spans="1:8" x14ac:dyDescent="0.2">
      <c r="A1168" s="370" t="s">
        <v>117</v>
      </c>
      <c r="B1168" s="370" t="str">
        <f>IF('Encodage réponses Es'!$B$1="","",'Encodage réponses Es'!$B$1)</f>
        <v/>
      </c>
      <c r="C1168" s="422"/>
      <c r="D1168" s="423"/>
      <c r="E1168" s="422"/>
      <c r="F1168" s="422"/>
      <c r="G1168" s="422"/>
      <c r="H1168" s="422"/>
    </row>
    <row r="1169" spans="1:8" x14ac:dyDescent="0.2">
      <c r="A1169" s="370" t="s">
        <v>116</v>
      </c>
      <c r="B1169" s="370" t="str">
        <f>IF('Encodage réponses Es'!$B$2="","",'Encodage réponses Es'!$B$2)</f>
        <v/>
      </c>
      <c r="C1169" s="422"/>
      <c r="D1169" s="423"/>
      <c r="E1169" s="422"/>
      <c r="F1169" s="422"/>
      <c r="G1169" s="422"/>
      <c r="H1169" s="422"/>
    </row>
    <row r="1170" spans="1:8" ht="15.75" x14ac:dyDescent="0.2">
      <c r="A1170" s="659" t="str">
        <f>CONCATENATE("Synthèse des résultats de l'élève : ",Compétences!$D34)</f>
        <v xml:space="preserve">Synthèse des résultats de l'élève : </v>
      </c>
      <c r="B1170" s="659"/>
      <c r="C1170" s="659"/>
      <c r="D1170" s="659"/>
      <c r="E1170" s="659"/>
      <c r="F1170" s="659"/>
      <c r="G1170" s="659"/>
      <c r="H1170" s="659"/>
    </row>
    <row r="1171" spans="1:8" ht="15.75" x14ac:dyDescent="0.2">
      <c r="A1171" s="424"/>
      <c r="B1171" s="425"/>
      <c r="C1171" s="422"/>
      <c r="D1171" s="423"/>
      <c r="E1171" s="422"/>
      <c r="F1171" s="422"/>
      <c r="G1171" s="422"/>
      <c r="H1171" s="422"/>
    </row>
    <row r="1172" spans="1:8" ht="155.25" customHeight="1" x14ac:dyDescent="0.2">
      <c r="A1172" s="662" t="s">
        <v>141</v>
      </c>
      <c r="B1172" s="662"/>
      <c r="C1172" s="662"/>
      <c r="D1172" s="662"/>
      <c r="E1172" s="662"/>
      <c r="F1172" s="662"/>
      <c r="G1172" s="662"/>
      <c r="H1172" s="662"/>
    </row>
    <row r="1173" spans="1:8" x14ac:dyDescent="0.2">
      <c r="A1173" s="426"/>
      <c r="B1173" s="426"/>
      <c r="C1173" s="426"/>
      <c r="D1173" s="426"/>
      <c r="E1173" s="426"/>
      <c r="F1173" s="426"/>
      <c r="G1173" s="426"/>
      <c r="H1173" s="426"/>
    </row>
    <row r="1174" spans="1:8" x14ac:dyDescent="0.2">
      <c r="A1174" s="426"/>
      <c r="B1174" s="426"/>
      <c r="C1174" s="426"/>
      <c r="D1174" s="426"/>
      <c r="E1174" s="426"/>
      <c r="F1174" s="426"/>
      <c r="G1174" s="426"/>
      <c r="H1174" s="426"/>
    </row>
    <row r="1175" spans="1:8" x14ac:dyDescent="0.2">
      <c r="A1175" s="380" t="s">
        <v>135</v>
      </c>
      <c r="B1175" s="378"/>
      <c r="C1175" s="378"/>
      <c r="D1175" s="378"/>
      <c r="E1175" s="378"/>
      <c r="F1175" s="378"/>
      <c r="G1175" s="378"/>
      <c r="H1175" s="378"/>
    </row>
    <row r="1176" spans="1:8" x14ac:dyDescent="0.2">
      <c r="A1176" s="378"/>
      <c r="B1176" s="378"/>
      <c r="C1176" s="378"/>
      <c r="D1176" s="378"/>
      <c r="E1176" s="378"/>
      <c r="F1176" s="378"/>
      <c r="G1176" s="378"/>
      <c r="H1176" s="378"/>
    </row>
    <row r="1177" spans="1:8" x14ac:dyDescent="0.2">
      <c r="A1177" s="379" t="s">
        <v>119</v>
      </c>
      <c r="C1177" s="410" t="str">
        <f>Compétences!$H34</f>
        <v/>
      </c>
      <c r="D1177" s="379" t="s">
        <v>120</v>
      </c>
      <c r="E1177" s="379" t="s">
        <v>121</v>
      </c>
      <c r="G1177" s="381" t="str">
        <f>IF(OR(C1177="",C1177="incomplet"),"",AVERAGE(Compétences!$H$5:$H$39))</f>
        <v/>
      </c>
      <c r="H1177" s="378" t="s">
        <v>122</v>
      </c>
    </row>
    <row r="1178" spans="1:8" x14ac:dyDescent="0.2">
      <c r="A1178" s="378"/>
      <c r="B1178" s="378"/>
      <c r="C1178" s="378"/>
      <c r="D1178" s="378"/>
      <c r="E1178" s="378"/>
      <c r="F1178" s="378"/>
      <c r="G1178" s="378"/>
      <c r="H1178" s="378"/>
    </row>
    <row r="1179" spans="1:8" x14ac:dyDescent="0.2">
      <c r="A1179" s="378" t="s">
        <v>99</v>
      </c>
      <c r="C1179" s="410" t="str">
        <f>Compétences!$K34</f>
        <v/>
      </c>
      <c r="D1179" s="378" t="s">
        <v>123</v>
      </c>
      <c r="G1179" s="381" t="str">
        <f>IF(OR(C1179="",C1179="Incomplet"),"",AVERAGE(Compétences!$K$5:$K$39))</f>
        <v/>
      </c>
      <c r="H1179" s="378" t="s">
        <v>123</v>
      </c>
    </row>
    <row r="1180" spans="1:8" x14ac:dyDescent="0.2">
      <c r="A1180" s="378" t="s">
        <v>124</v>
      </c>
      <c r="C1180" s="410" t="str">
        <f>Compétences!$N34</f>
        <v/>
      </c>
      <c r="D1180" s="378" t="s">
        <v>123</v>
      </c>
      <c r="G1180" s="381" t="str">
        <f>IF(OR(C1180="",C1180="Incomplet"),"",AVERAGE(Compétences!$N$5:$N$39))</f>
        <v/>
      </c>
      <c r="H1180" s="378" t="s">
        <v>123</v>
      </c>
    </row>
    <row r="1181" spans="1:8" x14ac:dyDescent="0.2">
      <c r="D1181" s="378"/>
      <c r="E1181" s="427"/>
    </row>
    <row r="1182" spans="1:8" x14ac:dyDescent="0.2">
      <c r="A1182" s="380" t="s">
        <v>111</v>
      </c>
      <c r="D1182" s="378"/>
      <c r="E1182" s="427"/>
    </row>
    <row r="1183" spans="1:8" x14ac:dyDescent="0.2">
      <c r="A1183" s="378"/>
      <c r="B1183" s="378"/>
      <c r="C1183" s="378"/>
      <c r="D1183" s="378"/>
      <c r="E1183" s="378"/>
      <c r="F1183" s="378"/>
      <c r="G1183" s="378"/>
      <c r="H1183" s="378"/>
    </row>
    <row r="1184" spans="1:8" ht="18" customHeight="1" x14ac:dyDescent="0.2">
      <c r="A1184" s="379" t="s">
        <v>119</v>
      </c>
      <c r="C1184" s="410" t="str">
        <f>Compétences!$Q34</f>
        <v/>
      </c>
      <c r="D1184" s="378" t="s">
        <v>125</v>
      </c>
      <c r="E1184" s="379" t="s">
        <v>121</v>
      </c>
      <c r="G1184" s="381" t="str">
        <f>IF(OR(C1184="",C1184="Incomplet"),"",AVERAGE(Compétences!$Q$5:$Q$39))</f>
        <v/>
      </c>
      <c r="H1184" s="378" t="s">
        <v>125</v>
      </c>
    </row>
    <row r="1185" spans="1:8" x14ac:dyDescent="0.2">
      <c r="A1185" s="378" t="s">
        <v>99</v>
      </c>
      <c r="C1185" s="410" t="str">
        <f>Compétences!$AD34</f>
        <v/>
      </c>
      <c r="D1185" s="378" t="s">
        <v>126</v>
      </c>
      <c r="G1185" s="381" t="str">
        <f>IF(OR(C1185="",C1185="Incomplet"),"",AVERAGE(Compétences!$AD$5:$AD$39))</f>
        <v/>
      </c>
      <c r="H1185" s="378" t="s">
        <v>126</v>
      </c>
    </row>
    <row r="1186" spans="1:8" x14ac:dyDescent="0.2">
      <c r="A1186" s="378" t="s">
        <v>124</v>
      </c>
      <c r="C1186" s="410" t="str">
        <f>Compétences!$AT34</f>
        <v/>
      </c>
      <c r="D1186" s="378" t="s">
        <v>127</v>
      </c>
      <c r="G1186" s="381" t="str">
        <f>IF(OR(C1186="",C1186="Incomplet"),"",AVERAGE(Compétences!$AT$5:$AT$39))</f>
        <v/>
      </c>
      <c r="H1186" s="378" t="s">
        <v>127</v>
      </c>
    </row>
    <row r="1187" spans="1:8" x14ac:dyDescent="0.2">
      <c r="A1187" s="378"/>
      <c r="D1187" s="378"/>
    </row>
    <row r="1188" spans="1:8" x14ac:dyDescent="0.2">
      <c r="A1188" s="380" t="s">
        <v>112</v>
      </c>
      <c r="D1188" s="378"/>
      <c r="E1188" s="427"/>
    </row>
    <row r="1189" spans="1:8" x14ac:dyDescent="0.2">
      <c r="A1189" s="378"/>
      <c r="B1189" s="378"/>
      <c r="C1189" s="378"/>
      <c r="D1189" s="378"/>
      <c r="E1189" s="378"/>
      <c r="F1189" s="378"/>
      <c r="G1189" s="378"/>
      <c r="H1189" s="378"/>
    </row>
    <row r="1190" spans="1:8" ht="18" customHeight="1" x14ac:dyDescent="0.2">
      <c r="A1190" s="379" t="s">
        <v>119</v>
      </c>
      <c r="C1190" s="410" t="str">
        <f>Compétences!$S34</f>
        <v/>
      </c>
      <c r="D1190" s="378" t="s">
        <v>128</v>
      </c>
      <c r="E1190" s="379" t="s">
        <v>121</v>
      </c>
      <c r="G1190" s="381" t="str">
        <f>IF(OR(C1190="",C1190="Incomplet"),"",AVERAGE(Compétences!$S$5:$S$39))</f>
        <v/>
      </c>
      <c r="H1190" s="378" t="s">
        <v>128</v>
      </c>
    </row>
    <row r="1191" spans="1:8" x14ac:dyDescent="0.2">
      <c r="A1191" s="378" t="s">
        <v>99</v>
      </c>
      <c r="C1191" s="410" t="str">
        <f>Compétences!$BQ34</f>
        <v/>
      </c>
      <c r="D1191" s="378" t="s">
        <v>129</v>
      </c>
      <c r="G1191" s="381" t="str">
        <f>IF(OR(C1191="",C1191="Incomplet"),"",AVERAGE(Compétences!$BQ$5:$BQ$39))</f>
        <v/>
      </c>
      <c r="H1191" s="378" t="s">
        <v>129</v>
      </c>
    </row>
    <row r="1192" spans="1:8" x14ac:dyDescent="0.2">
      <c r="A1192" s="378" t="s">
        <v>124</v>
      </c>
      <c r="C1192" s="410" t="str">
        <f>Compétences!$CA34</f>
        <v/>
      </c>
      <c r="D1192" s="378" t="s">
        <v>130</v>
      </c>
      <c r="G1192" s="381" t="str">
        <f>IF(OR(C1192="",C1192="Incomplet"),"",AVERAGE(Compétences!$CA$5:$CA$39))</f>
        <v/>
      </c>
      <c r="H1192" s="378" t="s">
        <v>130</v>
      </c>
    </row>
    <row r="1193" spans="1:8" x14ac:dyDescent="0.2">
      <c r="A1193" s="378"/>
      <c r="D1193" s="378"/>
    </row>
    <row r="1194" spans="1:8" x14ac:dyDescent="0.2">
      <c r="A1194" s="380" t="s">
        <v>131</v>
      </c>
      <c r="D1194" s="378"/>
      <c r="E1194" s="427"/>
    </row>
    <row r="1195" spans="1:8" x14ac:dyDescent="0.2">
      <c r="A1195" s="378"/>
      <c r="B1195" s="378"/>
      <c r="C1195" s="378"/>
      <c r="D1195" s="378"/>
      <c r="E1195" s="378"/>
      <c r="F1195" s="378"/>
      <c r="G1195" s="378"/>
      <c r="H1195" s="378"/>
    </row>
    <row r="1196" spans="1:8" ht="18" customHeight="1" x14ac:dyDescent="0.2">
      <c r="A1196" s="379" t="s">
        <v>119</v>
      </c>
      <c r="C1196" s="410" t="str">
        <f>Compétences!$U34</f>
        <v/>
      </c>
      <c r="D1196" s="378" t="s">
        <v>132</v>
      </c>
      <c r="E1196" s="379" t="s">
        <v>121</v>
      </c>
      <c r="G1196" s="381" t="str">
        <f>IF(OR(C1196="",C1196="Incomplet"),"",AVERAGE(Compétences!$U$5:$U$39))</f>
        <v/>
      </c>
      <c r="H1196" s="378" t="s">
        <v>132</v>
      </c>
    </row>
    <row r="1197" spans="1:8" x14ac:dyDescent="0.2">
      <c r="A1197" s="378" t="s">
        <v>99</v>
      </c>
      <c r="C1197" s="410" t="str">
        <f>Compétences!$CG34</f>
        <v/>
      </c>
      <c r="D1197" s="378" t="s">
        <v>133</v>
      </c>
      <c r="G1197" s="381" t="str">
        <f>IF(OR(C1197="",C1197="Incomplet"),"",AVERAGE(Compétences!$CG$5:$CG$39))</f>
        <v/>
      </c>
      <c r="H1197" s="378" t="s">
        <v>133</v>
      </c>
    </row>
    <row r="1198" spans="1:8" x14ac:dyDescent="0.2">
      <c r="A1198" s="378" t="s">
        <v>124</v>
      </c>
      <c r="C1198" s="410" t="str">
        <f>Compétences!$CR34</f>
        <v/>
      </c>
      <c r="D1198" s="378" t="s">
        <v>134</v>
      </c>
      <c r="G1198" s="381" t="str">
        <f>IF(OR(C1198="",C1198="Incomplet"),"",AVERAGE(Compétences!$CR$5:$CR$39))</f>
        <v/>
      </c>
      <c r="H1198" s="378" t="s">
        <v>134</v>
      </c>
    </row>
    <row r="1199" spans="1:8" ht="105.75" customHeight="1" x14ac:dyDescent="0.2">
      <c r="A1199" s="378"/>
    </row>
    <row r="1203" spans="1:8" ht="15" x14ac:dyDescent="0.2">
      <c r="A1203" s="660"/>
      <c r="B1203" s="660"/>
      <c r="C1203" s="660"/>
      <c r="D1203" s="660"/>
      <c r="E1203" s="660"/>
      <c r="F1203" s="660"/>
      <c r="G1203" s="660"/>
      <c r="H1203" s="660"/>
    </row>
    <row r="1204" spans="1:8" ht="15.75" x14ac:dyDescent="0.2">
      <c r="A1204" s="661" t="s">
        <v>115</v>
      </c>
      <c r="B1204" s="661"/>
      <c r="C1204" s="661"/>
      <c r="D1204" s="661"/>
      <c r="E1204" s="661"/>
      <c r="F1204" s="661"/>
      <c r="G1204" s="661"/>
      <c r="H1204" s="661"/>
    </row>
    <row r="1205" spans="1:8" x14ac:dyDescent="0.2">
      <c r="A1205" s="421"/>
      <c r="B1205" s="422"/>
      <c r="C1205" s="422"/>
      <c r="D1205" s="423"/>
      <c r="E1205" s="422"/>
      <c r="F1205" s="422"/>
      <c r="G1205" s="422"/>
      <c r="H1205" s="422"/>
    </row>
    <row r="1206" spans="1:8" ht="15.75" x14ac:dyDescent="0.2">
      <c r="A1206" s="658" t="s">
        <v>118</v>
      </c>
      <c r="B1206" s="658"/>
      <c r="C1206" s="658"/>
      <c r="D1206" s="658"/>
      <c r="E1206" s="658"/>
      <c r="F1206" s="658"/>
      <c r="G1206" s="658"/>
      <c r="H1206" s="658"/>
    </row>
    <row r="1207" spans="1:8" x14ac:dyDescent="0.2">
      <c r="A1207" s="421"/>
      <c r="B1207" s="422"/>
      <c r="C1207" s="422"/>
      <c r="D1207" s="423"/>
      <c r="E1207" s="422"/>
      <c r="F1207" s="422"/>
      <c r="G1207" s="422"/>
      <c r="H1207" s="422"/>
    </row>
    <row r="1208" spans="1:8" x14ac:dyDescent="0.2">
      <c r="A1208" s="370" t="s">
        <v>117</v>
      </c>
      <c r="B1208" s="370" t="str">
        <f>IF('Encodage réponses Es'!$B$1="","",'Encodage réponses Es'!$B$1)</f>
        <v/>
      </c>
      <c r="C1208" s="422"/>
      <c r="D1208" s="423"/>
      <c r="E1208" s="422"/>
      <c r="F1208" s="422"/>
      <c r="G1208" s="422"/>
      <c r="H1208" s="422"/>
    </row>
    <row r="1209" spans="1:8" x14ac:dyDescent="0.2">
      <c r="A1209" s="370" t="s">
        <v>116</v>
      </c>
      <c r="B1209" s="370" t="str">
        <f>IF('Encodage réponses Es'!$B$2="","",'Encodage réponses Es'!$B$2)</f>
        <v/>
      </c>
      <c r="C1209" s="422"/>
      <c r="D1209" s="423"/>
      <c r="E1209" s="422"/>
      <c r="F1209" s="422"/>
      <c r="G1209" s="422"/>
      <c r="H1209" s="422"/>
    </row>
    <row r="1210" spans="1:8" ht="15.75" x14ac:dyDescent="0.2">
      <c r="A1210" s="659" t="str">
        <f>CONCATENATE("Synthèse des résultats de l'élève : ",Compétences!$D35)</f>
        <v xml:space="preserve">Synthèse des résultats de l'élève : </v>
      </c>
      <c r="B1210" s="659"/>
      <c r="C1210" s="659"/>
      <c r="D1210" s="659"/>
      <c r="E1210" s="659"/>
      <c r="F1210" s="659"/>
      <c r="G1210" s="659"/>
      <c r="H1210" s="659"/>
    </row>
    <row r="1211" spans="1:8" ht="15.75" x14ac:dyDescent="0.2">
      <c r="A1211" s="424"/>
      <c r="B1211" s="425"/>
      <c r="C1211" s="422"/>
      <c r="D1211" s="423"/>
      <c r="E1211" s="422"/>
      <c r="F1211" s="422"/>
      <c r="G1211" s="422"/>
      <c r="H1211" s="422"/>
    </row>
    <row r="1212" spans="1:8" ht="155.25" customHeight="1" x14ac:dyDescent="0.2">
      <c r="A1212" s="662" t="s">
        <v>141</v>
      </c>
      <c r="B1212" s="662"/>
      <c r="C1212" s="662"/>
      <c r="D1212" s="662"/>
      <c r="E1212" s="662"/>
      <c r="F1212" s="662"/>
      <c r="G1212" s="662"/>
      <c r="H1212" s="662"/>
    </row>
    <row r="1213" spans="1:8" x14ac:dyDescent="0.2">
      <c r="A1213" s="426"/>
      <c r="B1213" s="426"/>
      <c r="C1213" s="426"/>
      <c r="D1213" s="426"/>
      <c r="E1213" s="426"/>
      <c r="F1213" s="426"/>
      <c r="G1213" s="426"/>
      <c r="H1213" s="426"/>
    </row>
    <row r="1214" spans="1:8" x14ac:dyDescent="0.2">
      <c r="A1214" s="426"/>
      <c r="B1214" s="426"/>
      <c r="C1214" s="426"/>
      <c r="D1214" s="426"/>
      <c r="E1214" s="426"/>
      <c r="F1214" s="426"/>
      <c r="G1214" s="426"/>
      <c r="H1214" s="426"/>
    </row>
    <row r="1215" spans="1:8" x14ac:dyDescent="0.2">
      <c r="A1215" s="380" t="s">
        <v>135</v>
      </c>
      <c r="B1215" s="378"/>
      <c r="C1215" s="378"/>
      <c r="D1215" s="378"/>
      <c r="E1215" s="378"/>
      <c r="F1215" s="378"/>
      <c r="G1215" s="378"/>
      <c r="H1215" s="378"/>
    </row>
    <row r="1216" spans="1:8" x14ac:dyDescent="0.2">
      <c r="A1216" s="378"/>
      <c r="B1216" s="378"/>
      <c r="C1216" s="378"/>
      <c r="D1216" s="378"/>
      <c r="E1216" s="378"/>
      <c r="F1216" s="378"/>
      <c r="G1216" s="378"/>
      <c r="H1216" s="378"/>
    </row>
    <row r="1217" spans="1:8" x14ac:dyDescent="0.2">
      <c r="A1217" s="379" t="s">
        <v>119</v>
      </c>
      <c r="C1217" s="410" t="str">
        <f>Compétences!$H35</f>
        <v/>
      </c>
      <c r="D1217" s="379" t="s">
        <v>120</v>
      </c>
      <c r="E1217" s="379" t="s">
        <v>121</v>
      </c>
      <c r="G1217" s="381" t="str">
        <f>IF(OR(C1217="",C1217="incomplet"),"",AVERAGE(Compétences!$H$5:$H$39))</f>
        <v/>
      </c>
      <c r="H1217" s="378" t="s">
        <v>122</v>
      </c>
    </row>
    <row r="1218" spans="1:8" x14ac:dyDescent="0.2">
      <c r="A1218" s="378"/>
      <c r="B1218" s="378"/>
      <c r="C1218" s="378"/>
      <c r="D1218" s="378"/>
      <c r="E1218" s="378"/>
      <c r="F1218" s="378"/>
      <c r="G1218" s="378"/>
      <c r="H1218" s="378"/>
    </row>
    <row r="1219" spans="1:8" x14ac:dyDescent="0.2">
      <c r="A1219" s="378" t="s">
        <v>99</v>
      </c>
      <c r="C1219" s="410" t="str">
        <f>Compétences!$K35</f>
        <v/>
      </c>
      <c r="D1219" s="378" t="s">
        <v>123</v>
      </c>
      <c r="G1219" s="381" t="str">
        <f>IF(OR(C1219="",C1219="Incomplet"),"",AVERAGE(Compétences!$K$5:$K$39))</f>
        <v/>
      </c>
      <c r="H1219" s="378" t="s">
        <v>123</v>
      </c>
    </row>
    <row r="1220" spans="1:8" x14ac:dyDescent="0.2">
      <c r="A1220" s="378" t="s">
        <v>124</v>
      </c>
      <c r="C1220" s="410" t="str">
        <f>Compétences!$N35</f>
        <v/>
      </c>
      <c r="D1220" s="378" t="s">
        <v>123</v>
      </c>
      <c r="G1220" s="381" t="str">
        <f>IF(OR(C1220="",C1220="Incomplet"),"",AVERAGE(Compétences!$N$5:$N$39))</f>
        <v/>
      </c>
      <c r="H1220" s="378" t="s">
        <v>123</v>
      </c>
    </row>
    <row r="1221" spans="1:8" x14ac:dyDescent="0.2">
      <c r="D1221" s="378"/>
      <c r="E1221" s="427"/>
    </row>
    <row r="1222" spans="1:8" x14ac:dyDescent="0.2">
      <c r="A1222" s="380" t="s">
        <v>111</v>
      </c>
      <c r="D1222" s="378"/>
      <c r="E1222" s="427"/>
    </row>
    <row r="1223" spans="1:8" x14ac:dyDescent="0.2">
      <c r="A1223" s="378"/>
      <c r="B1223" s="378"/>
      <c r="C1223" s="378"/>
      <c r="D1223" s="378"/>
      <c r="E1223" s="378"/>
      <c r="F1223" s="378"/>
      <c r="G1223" s="378"/>
      <c r="H1223" s="378"/>
    </row>
    <row r="1224" spans="1:8" ht="18" customHeight="1" x14ac:dyDescent="0.2">
      <c r="A1224" s="379" t="s">
        <v>119</v>
      </c>
      <c r="C1224" s="410" t="str">
        <f>Compétences!$Q35</f>
        <v/>
      </c>
      <c r="D1224" s="378" t="s">
        <v>125</v>
      </c>
      <c r="E1224" s="379" t="s">
        <v>121</v>
      </c>
      <c r="G1224" s="381" t="str">
        <f>IF(OR(C1224="",C1224="Incomplet"),"",AVERAGE(Compétences!$Q$5:$Q$39))</f>
        <v/>
      </c>
      <c r="H1224" s="378" t="s">
        <v>125</v>
      </c>
    </row>
    <row r="1225" spans="1:8" x14ac:dyDescent="0.2">
      <c r="A1225" s="378" t="s">
        <v>99</v>
      </c>
      <c r="C1225" s="410" t="str">
        <f>Compétences!$AD35</f>
        <v/>
      </c>
      <c r="D1225" s="378" t="s">
        <v>126</v>
      </c>
      <c r="G1225" s="381" t="str">
        <f>IF(OR(C1225="",C1225="Incomplet"),"",AVERAGE(Compétences!$AD$5:$AD$39))</f>
        <v/>
      </c>
      <c r="H1225" s="378" t="s">
        <v>126</v>
      </c>
    </row>
    <row r="1226" spans="1:8" x14ac:dyDescent="0.2">
      <c r="A1226" s="378" t="s">
        <v>124</v>
      </c>
      <c r="C1226" s="410" t="str">
        <f>Compétences!$AT35</f>
        <v/>
      </c>
      <c r="D1226" s="378" t="s">
        <v>127</v>
      </c>
      <c r="G1226" s="381" t="str">
        <f>IF(OR(C1226="",C1226="Incomplet"),"",AVERAGE(Compétences!$AT$5:$AT$39))</f>
        <v/>
      </c>
      <c r="H1226" s="378" t="s">
        <v>127</v>
      </c>
    </row>
    <row r="1227" spans="1:8" x14ac:dyDescent="0.2">
      <c r="A1227" s="378"/>
      <c r="D1227" s="378"/>
    </row>
    <row r="1228" spans="1:8" x14ac:dyDescent="0.2">
      <c r="A1228" s="380" t="s">
        <v>112</v>
      </c>
      <c r="D1228" s="378"/>
      <c r="E1228" s="427"/>
    </row>
    <row r="1229" spans="1:8" x14ac:dyDescent="0.2">
      <c r="A1229" s="378"/>
      <c r="B1229" s="378"/>
      <c r="C1229" s="378"/>
      <c r="D1229" s="378"/>
      <c r="E1229" s="378"/>
      <c r="F1229" s="378"/>
      <c r="G1229" s="378"/>
      <c r="H1229" s="378"/>
    </row>
    <row r="1230" spans="1:8" ht="18" customHeight="1" x14ac:dyDescent="0.2">
      <c r="A1230" s="379" t="s">
        <v>119</v>
      </c>
      <c r="C1230" s="410" t="str">
        <f>Compétences!$S35</f>
        <v/>
      </c>
      <c r="D1230" s="378" t="s">
        <v>128</v>
      </c>
      <c r="E1230" s="379" t="s">
        <v>121</v>
      </c>
      <c r="G1230" s="381" t="str">
        <f>IF(OR(C1230="",C1230="Incomplet"),"",AVERAGE(Compétences!$S$5:$S$39))</f>
        <v/>
      </c>
      <c r="H1230" s="378" t="s">
        <v>128</v>
      </c>
    </row>
    <row r="1231" spans="1:8" x14ac:dyDescent="0.2">
      <c r="A1231" s="378" t="s">
        <v>99</v>
      </c>
      <c r="C1231" s="410" t="str">
        <f>Compétences!$BQ35</f>
        <v/>
      </c>
      <c r="D1231" s="378" t="s">
        <v>129</v>
      </c>
      <c r="G1231" s="381" t="str">
        <f>IF(OR(C1231="",C1231="Incomplet"),"",AVERAGE(Compétences!$BQ$5:$BQ$39))</f>
        <v/>
      </c>
      <c r="H1231" s="378" t="s">
        <v>129</v>
      </c>
    </row>
    <row r="1232" spans="1:8" x14ac:dyDescent="0.2">
      <c r="A1232" s="378" t="s">
        <v>124</v>
      </c>
      <c r="C1232" s="410" t="str">
        <f>Compétences!$CA35</f>
        <v/>
      </c>
      <c r="D1232" s="378" t="s">
        <v>130</v>
      </c>
      <c r="G1232" s="381" t="str">
        <f>IF(OR(C1232="",C1232="Incomplet"),"",AVERAGE(Compétences!$CA$5:$CA$39))</f>
        <v/>
      </c>
      <c r="H1232" s="378" t="s">
        <v>130</v>
      </c>
    </row>
    <row r="1233" spans="1:8" x14ac:dyDescent="0.2">
      <c r="A1233" s="378"/>
      <c r="D1233" s="378"/>
    </row>
    <row r="1234" spans="1:8" x14ac:dyDescent="0.2">
      <c r="A1234" s="380" t="s">
        <v>131</v>
      </c>
      <c r="D1234" s="378"/>
      <c r="E1234" s="427"/>
    </row>
    <row r="1235" spans="1:8" x14ac:dyDescent="0.2">
      <c r="A1235" s="378"/>
      <c r="B1235" s="378"/>
      <c r="C1235" s="378"/>
      <c r="D1235" s="378"/>
      <c r="E1235" s="378"/>
      <c r="F1235" s="378"/>
      <c r="G1235" s="378"/>
      <c r="H1235" s="378"/>
    </row>
    <row r="1236" spans="1:8" ht="18" customHeight="1" x14ac:dyDescent="0.2">
      <c r="A1236" s="379" t="s">
        <v>119</v>
      </c>
      <c r="C1236" s="410" t="str">
        <f>Compétences!$U35</f>
        <v/>
      </c>
      <c r="D1236" s="378" t="s">
        <v>132</v>
      </c>
      <c r="E1236" s="379" t="s">
        <v>121</v>
      </c>
      <c r="G1236" s="381" t="str">
        <f>IF(OR(C1236="",C1236="Incomplet"),"",AVERAGE(Compétences!$U$5:$U$39))</f>
        <v/>
      </c>
      <c r="H1236" s="378" t="s">
        <v>132</v>
      </c>
    </row>
    <row r="1237" spans="1:8" x14ac:dyDescent="0.2">
      <c r="A1237" s="378" t="s">
        <v>99</v>
      </c>
      <c r="C1237" s="410" t="str">
        <f>Compétences!$CG35</f>
        <v/>
      </c>
      <c r="D1237" s="378" t="s">
        <v>133</v>
      </c>
      <c r="G1237" s="381" t="str">
        <f>IF(OR(C1237="",C1237="Incomplet"),"",AVERAGE(Compétences!$CG$5:$CG$39))</f>
        <v/>
      </c>
      <c r="H1237" s="378" t="s">
        <v>133</v>
      </c>
    </row>
    <row r="1238" spans="1:8" x14ac:dyDescent="0.2">
      <c r="A1238" s="378" t="s">
        <v>124</v>
      </c>
      <c r="C1238" s="410" t="str">
        <f>Compétences!$CR35</f>
        <v/>
      </c>
      <c r="D1238" s="378" t="s">
        <v>134</v>
      </c>
      <c r="G1238" s="381" t="str">
        <f>IF(OR(C1238="",C1238="Incomplet"),"",AVERAGE(Compétences!$CR$5:$CR$39))</f>
        <v/>
      </c>
      <c r="H1238" s="378" t="s">
        <v>134</v>
      </c>
    </row>
    <row r="1239" spans="1:8" ht="105.75" customHeight="1" x14ac:dyDescent="0.2">
      <c r="A1239" s="378"/>
    </row>
    <row r="1243" spans="1:8" ht="15" x14ac:dyDescent="0.2">
      <c r="A1243" s="660"/>
      <c r="B1243" s="660"/>
      <c r="C1243" s="660"/>
      <c r="D1243" s="660"/>
      <c r="E1243" s="660"/>
      <c r="F1243" s="660"/>
      <c r="G1243" s="660"/>
      <c r="H1243" s="660"/>
    </row>
    <row r="1244" spans="1:8" ht="15.75" x14ac:dyDescent="0.2">
      <c r="A1244" s="661" t="s">
        <v>115</v>
      </c>
      <c r="B1244" s="661"/>
      <c r="C1244" s="661"/>
      <c r="D1244" s="661"/>
      <c r="E1244" s="661"/>
      <c r="F1244" s="661"/>
      <c r="G1244" s="661"/>
      <c r="H1244" s="661"/>
    </row>
    <row r="1245" spans="1:8" x14ac:dyDescent="0.2">
      <c r="A1245" s="421"/>
      <c r="B1245" s="422"/>
      <c r="C1245" s="422"/>
      <c r="D1245" s="423"/>
      <c r="E1245" s="422"/>
      <c r="F1245" s="422"/>
      <c r="G1245" s="422"/>
      <c r="H1245" s="422"/>
    </row>
    <row r="1246" spans="1:8" ht="15.75" x14ac:dyDescent="0.2">
      <c r="A1246" s="658" t="s">
        <v>118</v>
      </c>
      <c r="B1246" s="658"/>
      <c r="C1246" s="658"/>
      <c r="D1246" s="658"/>
      <c r="E1246" s="658"/>
      <c r="F1246" s="658"/>
      <c r="G1246" s="658"/>
      <c r="H1246" s="658"/>
    </row>
    <row r="1247" spans="1:8" x14ac:dyDescent="0.2">
      <c r="A1247" s="421"/>
      <c r="B1247" s="422"/>
      <c r="C1247" s="422"/>
      <c r="D1247" s="423"/>
      <c r="E1247" s="422"/>
      <c r="F1247" s="422"/>
      <c r="G1247" s="422"/>
      <c r="H1247" s="422"/>
    </row>
    <row r="1248" spans="1:8" x14ac:dyDescent="0.2">
      <c r="A1248" s="370" t="s">
        <v>117</v>
      </c>
      <c r="B1248" s="370" t="str">
        <f>IF('Encodage réponses Es'!$B$1="","",'Encodage réponses Es'!$B$1)</f>
        <v/>
      </c>
      <c r="C1248" s="422"/>
      <c r="D1248" s="423"/>
      <c r="E1248" s="422"/>
      <c r="F1248" s="422"/>
      <c r="G1248" s="422"/>
      <c r="H1248" s="422"/>
    </row>
    <row r="1249" spans="1:8" x14ac:dyDescent="0.2">
      <c r="A1249" s="370" t="s">
        <v>116</v>
      </c>
      <c r="B1249" s="370" t="str">
        <f>IF('Encodage réponses Es'!$B$2="","",'Encodage réponses Es'!$B$2)</f>
        <v/>
      </c>
      <c r="C1249" s="422"/>
      <c r="D1249" s="423"/>
      <c r="E1249" s="422"/>
      <c r="F1249" s="422"/>
      <c r="G1249" s="422"/>
      <c r="H1249" s="422"/>
    </row>
    <row r="1250" spans="1:8" ht="15.75" x14ac:dyDescent="0.2">
      <c r="A1250" s="659" t="str">
        <f>CONCATENATE("Synthèse des résultats de l'élève : ",Compétences!$D36)</f>
        <v xml:space="preserve">Synthèse des résultats de l'élève : </v>
      </c>
      <c r="B1250" s="659"/>
      <c r="C1250" s="659"/>
      <c r="D1250" s="659"/>
      <c r="E1250" s="659"/>
      <c r="F1250" s="659"/>
      <c r="G1250" s="659"/>
      <c r="H1250" s="659"/>
    </row>
    <row r="1251" spans="1:8" ht="15.75" x14ac:dyDescent="0.2">
      <c r="A1251" s="424"/>
      <c r="B1251" s="425"/>
      <c r="C1251" s="422"/>
      <c r="D1251" s="423"/>
      <c r="E1251" s="422"/>
      <c r="F1251" s="422"/>
      <c r="G1251" s="422"/>
      <c r="H1251" s="422"/>
    </row>
    <row r="1252" spans="1:8" ht="155.25" customHeight="1" x14ac:dyDescent="0.2">
      <c r="A1252" s="662" t="s">
        <v>141</v>
      </c>
      <c r="B1252" s="662"/>
      <c r="C1252" s="662"/>
      <c r="D1252" s="662"/>
      <c r="E1252" s="662"/>
      <c r="F1252" s="662"/>
      <c r="G1252" s="662"/>
      <c r="H1252" s="662"/>
    </row>
    <row r="1253" spans="1:8" x14ac:dyDescent="0.2">
      <c r="A1253" s="426"/>
      <c r="B1253" s="426"/>
      <c r="C1253" s="426"/>
      <c r="D1253" s="426"/>
      <c r="E1253" s="426"/>
      <c r="F1253" s="426"/>
      <c r="G1253" s="426"/>
      <c r="H1253" s="426"/>
    </row>
    <row r="1254" spans="1:8" x14ac:dyDescent="0.2">
      <c r="A1254" s="426"/>
      <c r="B1254" s="426"/>
      <c r="C1254" s="426"/>
      <c r="D1254" s="426"/>
      <c r="E1254" s="426"/>
      <c r="F1254" s="426"/>
      <c r="G1254" s="426"/>
      <c r="H1254" s="426"/>
    </row>
    <row r="1255" spans="1:8" x14ac:dyDescent="0.2">
      <c r="A1255" s="380" t="s">
        <v>135</v>
      </c>
      <c r="B1255" s="378"/>
      <c r="C1255" s="378"/>
      <c r="D1255" s="378"/>
      <c r="E1255" s="378"/>
      <c r="F1255" s="378"/>
      <c r="G1255" s="378"/>
      <c r="H1255" s="378"/>
    </row>
    <row r="1256" spans="1:8" x14ac:dyDescent="0.2">
      <c r="A1256" s="378"/>
      <c r="B1256" s="378"/>
      <c r="C1256" s="378"/>
      <c r="D1256" s="378"/>
      <c r="E1256" s="378"/>
      <c r="F1256" s="378"/>
      <c r="G1256" s="378"/>
      <c r="H1256" s="378"/>
    </row>
    <row r="1257" spans="1:8" x14ac:dyDescent="0.2">
      <c r="A1257" s="379" t="s">
        <v>119</v>
      </c>
      <c r="C1257" s="410" t="str">
        <f>Compétences!$H36</f>
        <v/>
      </c>
      <c r="D1257" s="379" t="s">
        <v>120</v>
      </c>
      <c r="E1257" s="379" t="s">
        <v>121</v>
      </c>
      <c r="G1257" s="381" t="str">
        <f>IF(OR(C87="",C87="incomplet"),"",AVERAGE(Compétences!$H$5:$H$39))</f>
        <v/>
      </c>
      <c r="H1257" s="378" t="s">
        <v>122</v>
      </c>
    </row>
    <row r="1258" spans="1:8" x14ac:dyDescent="0.2">
      <c r="A1258" s="378"/>
      <c r="B1258" s="378"/>
      <c r="C1258" s="378"/>
      <c r="D1258" s="378"/>
      <c r="E1258" s="378"/>
      <c r="F1258" s="378"/>
      <c r="G1258" s="378"/>
      <c r="H1258" s="378"/>
    </row>
    <row r="1259" spans="1:8" x14ac:dyDescent="0.2">
      <c r="A1259" s="378" t="s">
        <v>99</v>
      </c>
      <c r="C1259" s="410" t="str">
        <f>Compétences!$K36</f>
        <v/>
      </c>
      <c r="D1259" s="378" t="s">
        <v>123</v>
      </c>
      <c r="G1259" s="381" t="str">
        <f>IF(OR(C89="",C89="Incomplet"),"",AVERAGE(Compétences!$K$5:$K$39))</f>
        <v/>
      </c>
      <c r="H1259" s="378" t="s">
        <v>123</v>
      </c>
    </row>
    <row r="1260" spans="1:8" x14ac:dyDescent="0.2">
      <c r="A1260" s="378" t="s">
        <v>124</v>
      </c>
      <c r="C1260" s="410" t="str">
        <f>Compétences!$N36</f>
        <v/>
      </c>
      <c r="D1260" s="378" t="s">
        <v>123</v>
      </c>
      <c r="G1260" s="381" t="str">
        <f>IF(OR(C1260="",C1260="Incomplet"),"",AVERAGE(Compétences!$N$5:$N$39))</f>
        <v/>
      </c>
      <c r="H1260" s="378" t="s">
        <v>123</v>
      </c>
    </row>
    <row r="1261" spans="1:8" x14ac:dyDescent="0.2">
      <c r="D1261" s="378"/>
      <c r="E1261" s="427"/>
    </row>
    <row r="1262" spans="1:8" x14ac:dyDescent="0.2">
      <c r="A1262" s="380" t="s">
        <v>111</v>
      </c>
      <c r="D1262" s="378"/>
      <c r="E1262" s="427"/>
    </row>
    <row r="1263" spans="1:8" x14ac:dyDescent="0.2">
      <c r="A1263" s="378"/>
      <c r="B1263" s="378"/>
      <c r="C1263" s="378"/>
      <c r="D1263" s="378"/>
      <c r="E1263" s="378"/>
      <c r="F1263" s="378"/>
      <c r="G1263" s="378"/>
      <c r="H1263" s="378"/>
    </row>
    <row r="1264" spans="1:8" ht="18" customHeight="1" x14ac:dyDescent="0.2">
      <c r="A1264" s="379" t="s">
        <v>119</v>
      </c>
      <c r="C1264" s="410" t="str">
        <f>Compétences!$Q36</f>
        <v/>
      </c>
      <c r="D1264" s="378" t="s">
        <v>125</v>
      </c>
      <c r="E1264" s="379" t="s">
        <v>121</v>
      </c>
      <c r="G1264" s="381" t="str">
        <f>IF(OR(C1264="",C1264="Incomplet"),"",AVERAGE(Compétences!$Q$5:$Q$39))</f>
        <v/>
      </c>
      <c r="H1264" s="378" t="s">
        <v>125</v>
      </c>
    </row>
    <row r="1265" spans="1:8" x14ac:dyDescent="0.2">
      <c r="A1265" s="378" t="s">
        <v>99</v>
      </c>
      <c r="C1265" s="410" t="str">
        <f>Compétences!$AD36</f>
        <v/>
      </c>
      <c r="D1265" s="378" t="s">
        <v>126</v>
      </c>
      <c r="G1265" s="381" t="str">
        <f>IF(OR(C1265="",C1265="Incomplet"),"",AVERAGE(Compétences!$AD$5:$AD$39))</f>
        <v/>
      </c>
      <c r="H1265" s="378" t="s">
        <v>126</v>
      </c>
    </row>
    <row r="1266" spans="1:8" x14ac:dyDescent="0.2">
      <c r="A1266" s="378" t="s">
        <v>124</v>
      </c>
      <c r="C1266" s="410" t="str">
        <f>Compétences!$AT36</f>
        <v/>
      </c>
      <c r="D1266" s="378" t="s">
        <v>127</v>
      </c>
      <c r="G1266" s="381" t="str">
        <f>IF(OR(C1266="",C1266="Incomplet"),"",AVERAGE(Compétences!$AT$5:$AT$39))</f>
        <v/>
      </c>
      <c r="H1266" s="378" t="s">
        <v>127</v>
      </c>
    </row>
    <row r="1267" spans="1:8" x14ac:dyDescent="0.2">
      <c r="A1267" s="378"/>
      <c r="D1267" s="378"/>
    </row>
    <row r="1268" spans="1:8" x14ac:dyDescent="0.2">
      <c r="A1268" s="380" t="s">
        <v>112</v>
      </c>
      <c r="D1268" s="378"/>
      <c r="E1268" s="427"/>
    </row>
    <row r="1269" spans="1:8" x14ac:dyDescent="0.2">
      <c r="A1269" s="378"/>
      <c r="B1269" s="378"/>
      <c r="C1269" s="378"/>
      <c r="D1269" s="378"/>
      <c r="E1269" s="378"/>
      <c r="F1269" s="378"/>
      <c r="G1269" s="378"/>
      <c r="H1269" s="378"/>
    </row>
    <row r="1270" spans="1:8" ht="18" customHeight="1" x14ac:dyDescent="0.2">
      <c r="A1270" s="379" t="s">
        <v>119</v>
      </c>
      <c r="C1270" s="410" t="str">
        <f>Compétences!$S36</f>
        <v/>
      </c>
      <c r="D1270" s="378" t="s">
        <v>128</v>
      </c>
      <c r="E1270" s="379" t="s">
        <v>121</v>
      </c>
      <c r="G1270" s="381" t="str">
        <f>IF(OR(C1270="",C1270="Incomplet"),"",AVERAGE(Compétences!$S$5:$S$39))</f>
        <v/>
      </c>
      <c r="H1270" s="378" t="s">
        <v>128</v>
      </c>
    </row>
    <row r="1271" spans="1:8" x14ac:dyDescent="0.2">
      <c r="A1271" s="378" t="s">
        <v>99</v>
      </c>
      <c r="C1271" s="410" t="str">
        <f>Compétences!$BQ36</f>
        <v/>
      </c>
      <c r="D1271" s="378" t="s">
        <v>129</v>
      </c>
      <c r="G1271" s="381" t="str">
        <f>IF(OR(C1271="",C1271="Incomplet"),"",AVERAGE(Compétences!$BQ$5:$BQ$39))</f>
        <v/>
      </c>
      <c r="H1271" s="378" t="s">
        <v>129</v>
      </c>
    </row>
    <row r="1272" spans="1:8" x14ac:dyDescent="0.2">
      <c r="A1272" s="378" t="s">
        <v>124</v>
      </c>
      <c r="C1272" s="410" t="str">
        <f>Compétences!$CA36</f>
        <v/>
      </c>
      <c r="D1272" s="378" t="s">
        <v>130</v>
      </c>
      <c r="G1272" s="381" t="str">
        <f>IF(OR(C1272="",C1272="Incomplet"),"",AVERAGE(Compétences!$CA$5:$CA$39))</f>
        <v/>
      </c>
      <c r="H1272" s="378" t="s">
        <v>130</v>
      </c>
    </row>
    <row r="1273" spans="1:8" x14ac:dyDescent="0.2">
      <c r="A1273" s="378"/>
      <c r="D1273" s="378"/>
    </row>
    <row r="1274" spans="1:8" x14ac:dyDescent="0.2">
      <c r="A1274" s="380" t="s">
        <v>131</v>
      </c>
      <c r="D1274" s="378"/>
      <c r="E1274" s="427"/>
    </row>
    <row r="1275" spans="1:8" x14ac:dyDescent="0.2">
      <c r="A1275" s="378"/>
      <c r="B1275" s="378"/>
      <c r="C1275" s="378"/>
      <c r="D1275" s="378"/>
      <c r="E1275" s="378"/>
      <c r="F1275" s="378"/>
      <c r="G1275" s="378"/>
      <c r="H1275" s="378"/>
    </row>
    <row r="1276" spans="1:8" ht="18" customHeight="1" x14ac:dyDescent="0.2">
      <c r="A1276" s="379" t="s">
        <v>119</v>
      </c>
      <c r="C1276" s="410" t="str">
        <f>Compétences!$U36</f>
        <v/>
      </c>
      <c r="D1276" s="378" t="s">
        <v>132</v>
      </c>
      <c r="E1276" s="379" t="s">
        <v>121</v>
      </c>
      <c r="G1276" s="381" t="str">
        <f>IF(OR(C1276="",C1276="Incomplet"),"",AVERAGE(Compétences!$U$5:$U$39))</f>
        <v/>
      </c>
      <c r="H1276" s="378" t="s">
        <v>132</v>
      </c>
    </row>
    <row r="1277" spans="1:8" x14ac:dyDescent="0.2">
      <c r="A1277" s="378" t="s">
        <v>99</v>
      </c>
      <c r="C1277" s="410" t="str">
        <f>Compétences!$CG36</f>
        <v/>
      </c>
      <c r="D1277" s="378" t="s">
        <v>133</v>
      </c>
      <c r="G1277" s="381" t="str">
        <f>IF(OR(C1277="",C1277="Incomplet"),"",AVERAGE(Compétences!$CG$5:$CG$39))</f>
        <v/>
      </c>
      <c r="H1277" s="378" t="s">
        <v>133</v>
      </c>
    </row>
    <row r="1278" spans="1:8" x14ac:dyDescent="0.2">
      <c r="A1278" s="378" t="s">
        <v>124</v>
      </c>
      <c r="C1278" s="410" t="str">
        <f>Compétences!$CR36</f>
        <v/>
      </c>
      <c r="D1278" s="378" t="s">
        <v>134</v>
      </c>
      <c r="G1278" s="381" t="str">
        <f>IF(OR(C1278="",C1278="Incomplet"),"",AVERAGE(Compétences!$CR$5:$CR$39))</f>
        <v/>
      </c>
      <c r="H1278" s="378" t="s">
        <v>134</v>
      </c>
    </row>
    <row r="1279" spans="1:8" ht="105.75" customHeight="1" x14ac:dyDescent="0.2">
      <c r="A1279" s="378"/>
    </row>
    <row r="1283" spans="1:8" ht="15" x14ac:dyDescent="0.2">
      <c r="A1283" s="660"/>
      <c r="B1283" s="660"/>
      <c r="C1283" s="660"/>
      <c r="D1283" s="660"/>
      <c r="E1283" s="660"/>
      <c r="F1283" s="660"/>
      <c r="G1283" s="660"/>
      <c r="H1283" s="660"/>
    </row>
    <row r="1284" spans="1:8" ht="15.75" x14ac:dyDescent="0.2">
      <c r="A1284" s="661" t="s">
        <v>115</v>
      </c>
      <c r="B1284" s="661"/>
      <c r="C1284" s="661"/>
      <c r="D1284" s="661"/>
      <c r="E1284" s="661"/>
      <c r="F1284" s="661"/>
      <c r="G1284" s="661"/>
      <c r="H1284" s="661"/>
    </row>
    <row r="1285" spans="1:8" x14ac:dyDescent="0.2">
      <c r="A1285" s="421"/>
      <c r="B1285" s="422"/>
      <c r="C1285" s="422"/>
      <c r="D1285" s="423"/>
      <c r="E1285" s="422"/>
      <c r="F1285" s="422"/>
      <c r="G1285" s="422"/>
      <c r="H1285" s="422"/>
    </row>
    <row r="1286" spans="1:8" ht="15.75" x14ac:dyDescent="0.2">
      <c r="A1286" s="658" t="s">
        <v>118</v>
      </c>
      <c r="B1286" s="658"/>
      <c r="C1286" s="658"/>
      <c r="D1286" s="658"/>
      <c r="E1286" s="658"/>
      <c r="F1286" s="658"/>
      <c r="G1286" s="658"/>
      <c r="H1286" s="658"/>
    </row>
    <row r="1287" spans="1:8" x14ac:dyDescent="0.2">
      <c r="A1287" s="421"/>
      <c r="B1287" s="422"/>
      <c r="C1287" s="422"/>
      <c r="D1287" s="423"/>
      <c r="E1287" s="422"/>
      <c r="F1287" s="422"/>
      <c r="G1287" s="422"/>
      <c r="H1287" s="422"/>
    </row>
    <row r="1288" spans="1:8" x14ac:dyDescent="0.2">
      <c r="A1288" s="370" t="s">
        <v>117</v>
      </c>
      <c r="B1288" s="370" t="str">
        <f>IF('Encodage réponses Es'!$B$1="","",'Encodage réponses Es'!$B$1)</f>
        <v/>
      </c>
      <c r="C1288" s="422"/>
      <c r="D1288" s="423"/>
      <c r="E1288" s="422"/>
      <c r="F1288" s="422"/>
      <c r="G1288" s="422"/>
      <c r="H1288" s="422"/>
    </row>
    <row r="1289" spans="1:8" x14ac:dyDescent="0.2">
      <c r="A1289" s="370" t="s">
        <v>116</v>
      </c>
      <c r="B1289" s="370" t="str">
        <f>IF('Encodage réponses Es'!$B$2="","",'Encodage réponses Es'!$B$2)</f>
        <v/>
      </c>
      <c r="C1289" s="422"/>
      <c r="D1289" s="423"/>
      <c r="E1289" s="422"/>
      <c r="F1289" s="422"/>
      <c r="G1289" s="422"/>
      <c r="H1289" s="422"/>
    </row>
    <row r="1290" spans="1:8" ht="15.75" x14ac:dyDescent="0.2">
      <c r="A1290" s="659" t="str">
        <f>CONCATENATE("Synthèse des résultats de l'élève : ",Compétences!$D37)</f>
        <v xml:space="preserve">Synthèse des résultats de l'élève : </v>
      </c>
      <c r="B1290" s="659"/>
      <c r="C1290" s="659"/>
      <c r="D1290" s="659"/>
      <c r="E1290" s="659"/>
      <c r="F1290" s="659"/>
      <c r="G1290" s="659"/>
      <c r="H1290" s="659"/>
    </row>
    <row r="1291" spans="1:8" ht="15.75" x14ac:dyDescent="0.2">
      <c r="A1291" s="424"/>
      <c r="B1291" s="425"/>
      <c r="C1291" s="422"/>
      <c r="D1291" s="423"/>
      <c r="E1291" s="422"/>
      <c r="F1291" s="422"/>
      <c r="G1291" s="422"/>
      <c r="H1291" s="422"/>
    </row>
    <row r="1292" spans="1:8" ht="155.25" customHeight="1" x14ac:dyDescent="0.2">
      <c r="A1292" s="662" t="s">
        <v>141</v>
      </c>
      <c r="B1292" s="662"/>
      <c r="C1292" s="662"/>
      <c r="D1292" s="662"/>
      <c r="E1292" s="662"/>
      <c r="F1292" s="662"/>
      <c r="G1292" s="662"/>
      <c r="H1292" s="662"/>
    </row>
    <row r="1293" spans="1:8" x14ac:dyDescent="0.2">
      <c r="A1293" s="426"/>
      <c r="B1293" s="426"/>
      <c r="C1293" s="426"/>
      <c r="D1293" s="426"/>
      <c r="E1293" s="426"/>
      <c r="F1293" s="426"/>
      <c r="G1293" s="426"/>
      <c r="H1293" s="426"/>
    </row>
    <row r="1294" spans="1:8" x14ac:dyDescent="0.2">
      <c r="A1294" s="426"/>
      <c r="B1294" s="426"/>
      <c r="C1294" s="426"/>
      <c r="D1294" s="426"/>
      <c r="E1294" s="426"/>
      <c r="F1294" s="426"/>
      <c r="G1294" s="426"/>
      <c r="H1294" s="426"/>
    </row>
    <row r="1295" spans="1:8" x14ac:dyDescent="0.2">
      <c r="A1295" s="380" t="s">
        <v>135</v>
      </c>
      <c r="B1295" s="378"/>
      <c r="C1295" s="378"/>
      <c r="D1295" s="378"/>
      <c r="E1295" s="378"/>
      <c r="F1295" s="378"/>
      <c r="G1295" s="378"/>
      <c r="H1295" s="378"/>
    </row>
    <row r="1296" spans="1:8" x14ac:dyDescent="0.2">
      <c r="A1296" s="378"/>
      <c r="B1296" s="378"/>
      <c r="C1296" s="378"/>
      <c r="D1296" s="378"/>
      <c r="E1296" s="378"/>
      <c r="F1296" s="378"/>
      <c r="G1296" s="378"/>
      <c r="H1296" s="378"/>
    </row>
    <row r="1297" spans="1:8" x14ac:dyDescent="0.2">
      <c r="A1297" s="379" t="s">
        <v>119</v>
      </c>
      <c r="C1297" s="410" t="str">
        <f>Compétences!$H37</f>
        <v/>
      </c>
      <c r="D1297" s="379" t="s">
        <v>120</v>
      </c>
      <c r="E1297" s="379" t="s">
        <v>121</v>
      </c>
      <c r="G1297" s="381" t="str">
        <f>IF(OR(C1297="",C1297="incomplet"),"",AVERAGE(Compétences!$H$5:$H$39))</f>
        <v/>
      </c>
      <c r="H1297" s="378" t="s">
        <v>122</v>
      </c>
    </row>
    <row r="1298" spans="1:8" x14ac:dyDescent="0.2">
      <c r="A1298" s="378"/>
      <c r="B1298" s="378"/>
      <c r="C1298" s="378"/>
      <c r="D1298" s="378"/>
      <c r="E1298" s="378"/>
      <c r="F1298" s="378"/>
      <c r="G1298" s="378"/>
      <c r="H1298" s="378"/>
    </row>
    <row r="1299" spans="1:8" x14ac:dyDescent="0.2">
      <c r="A1299" s="378" t="s">
        <v>99</v>
      </c>
      <c r="C1299" s="410" t="str">
        <f>Compétences!$K37</f>
        <v/>
      </c>
      <c r="D1299" s="378" t="s">
        <v>123</v>
      </c>
      <c r="G1299" s="381" t="str">
        <f>IF(OR(C1299="",C1299="Incomplet"),"",AVERAGE(Compétences!$K$5:$K$39))</f>
        <v/>
      </c>
      <c r="H1299" s="378" t="s">
        <v>123</v>
      </c>
    </row>
    <row r="1300" spans="1:8" x14ac:dyDescent="0.2">
      <c r="A1300" s="378" t="s">
        <v>124</v>
      </c>
      <c r="C1300" s="410" t="str">
        <f>Compétences!$N37</f>
        <v/>
      </c>
      <c r="D1300" s="378" t="s">
        <v>123</v>
      </c>
      <c r="G1300" s="381" t="str">
        <f>IF(OR(C1300="",C1300="Incomplet"),"",AVERAGE(Compétences!$N$5:$N$39))</f>
        <v/>
      </c>
      <c r="H1300" s="378" t="s">
        <v>123</v>
      </c>
    </row>
    <row r="1301" spans="1:8" x14ac:dyDescent="0.2">
      <c r="D1301" s="378"/>
      <c r="E1301" s="427"/>
    </row>
    <row r="1302" spans="1:8" x14ac:dyDescent="0.2">
      <c r="A1302" s="380" t="s">
        <v>111</v>
      </c>
      <c r="D1302" s="378"/>
      <c r="E1302" s="427"/>
    </row>
    <row r="1303" spans="1:8" x14ac:dyDescent="0.2">
      <c r="A1303" s="378"/>
      <c r="B1303" s="378"/>
      <c r="C1303" s="378"/>
      <c r="D1303" s="378"/>
      <c r="E1303" s="378"/>
      <c r="F1303" s="378"/>
      <c r="G1303" s="378"/>
      <c r="H1303" s="378"/>
    </row>
    <row r="1304" spans="1:8" ht="18" customHeight="1" x14ac:dyDescent="0.2">
      <c r="A1304" s="379" t="s">
        <v>119</v>
      </c>
      <c r="C1304" s="410" t="str">
        <f>Compétences!$Q37</f>
        <v/>
      </c>
      <c r="D1304" s="378" t="s">
        <v>125</v>
      </c>
      <c r="E1304" s="379" t="s">
        <v>121</v>
      </c>
      <c r="G1304" s="381" t="str">
        <f>IF(OR(C1304="",C1304="Incomplet"),"",AVERAGE(Compétences!$Q$5:$Q$39))</f>
        <v/>
      </c>
      <c r="H1304" s="378" t="s">
        <v>125</v>
      </c>
    </row>
    <row r="1305" spans="1:8" x14ac:dyDescent="0.2">
      <c r="A1305" s="378" t="s">
        <v>99</v>
      </c>
      <c r="C1305" s="410" t="str">
        <f>Compétences!$AD37</f>
        <v/>
      </c>
      <c r="D1305" s="378" t="s">
        <v>126</v>
      </c>
      <c r="G1305" s="381" t="str">
        <f>IF(OR(C1305="",C1305="Incomplet"),"",AVERAGE(Compétences!$AD$5:$AD$39))</f>
        <v/>
      </c>
      <c r="H1305" s="378" t="s">
        <v>126</v>
      </c>
    </row>
    <row r="1306" spans="1:8" x14ac:dyDescent="0.2">
      <c r="A1306" s="378" t="s">
        <v>124</v>
      </c>
      <c r="C1306" s="410" t="str">
        <f>Compétences!$AT37</f>
        <v/>
      </c>
      <c r="D1306" s="378" t="s">
        <v>127</v>
      </c>
      <c r="G1306" s="381" t="str">
        <f>IF(OR(C1306="",C1306="Incomplet"),"",AVERAGE(Compétences!$AT$5:$AT$39))</f>
        <v/>
      </c>
      <c r="H1306" s="378" t="s">
        <v>127</v>
      </c>
    </row>
    <row r="1307" spans="1:8" x14ac:dyDescent="0.2">
      <c r="A1307" s="378"/>
      <c r="D1307" s="378"/>
    </row>
    <row r="1308" spans="1:8" x14ac:dyDescent="0.2">
      <c r="A1308" s="380" t="s">
        <v>112</v>
      </c>
      <c r="D1308" s="378"/>
      <c r="E1308" s="427"/>
    </row>
    <row r="1309" spans="1:8" x14ac:dyDescent="0.2">
      <c r="A1309" s="378"/>
      <c r="B1309" s="378"/>
      <c r="C1309" s="378"/>
      <c r="D1309" s="378"/>
      <c r="E1309" s="378"/>
      <c r="F1309" s="378"/>
      <c r="G1309" s="378"/>
      <c r="H1309" s="378"/>
    </row>
    <row r="1310" spans="1:8" ht="18" customHeight="1" x14ac:dyDescent="0.2">
      <c r="A1310" s="379" t="s">
        <v>119</v>
      </c>
      <c r="C1310" s="410" t="str">
        <f>Compétences!$S37</f>
        <v/>
      </c>
      <c r="D1310" s="378" t="s">
        <v>128</v>
      </c>
      <c r="E1310" s="379" t="s">
        <v>121</v>
      </c>
      <c r="G1310" s="381" t="str">
        <f>IF(OR(C1310="",C1310="Incomplet"),"",AVERAGE(Compétences!$S$5:$S$39))</f>
        <v/>
      </c>
      <c r="H1310" s="378" t="s">
        <v>128</v>
      </c>
    </row>
    <row r="1311" spans="1:8" x14ac:dyDescent="0.2">
      <c r="A1311" s="378" t="s">
        <v>99</v>
      </c>
      <c r="C1311" s="410" t="str">
        <f>Compétences!$BQ37</f>
        <v/>
      </c>
      <c r="D1311" s="378" t="s">
        <v>129</v>
      </c>
      <c r="G1311" s="381" t="str">
        <f>IF(OR(C1311="",C1311="Incomplet"),"",AVERAGE(Compétences!$BQ$5:$BQ$39))</f>
        <v/>
      </c>
      <c r="H1311" s="378" t="s">
        <v>129</v>
      </c>
    </row>
    <row r="1312" spans="1:8" x14ac:dyDescent="0.2">
      <c r="A1312" s="378" t="s">
        <v>124</v>
      </c>
      <c r="C1312" s="410" t="str">
        <f>Compétences!$CA37</f>
        <v/>
      </c>
      <c r="D1312" s="378" t="s">
        <v>130</v>
      </c>
      <c r="G1312" s="381" t="str">
        <f>IF(OR(C1312="",C1312="Incomplet"),"",AVERAGE(Compétences!$CA$5:$CA$39))</f>
        <v/>
      </c>
      <c r="H1312" s="378" t="s">
        <v>130</v>
      </c>
    </row>
    <row r="1313" spans="1:8" x14ac:dyDescent="0.2">
      <c r="A1313" s="378"/>
      <c r="D1313" s="378"/>
    </row>
    <row r="1314" spans="1:8" x14ac:dyDescent="0.2">
      <c r="A1314" s="380" t="s">
        <v>131</v>
      </c>
      <c r="D1314" s="378"/>
      <c r="E1314" s="427"/>
    </row>
    <row r="1315" spans="1:8" x14ac:dyDescent="0.2">
      <c r="A1315" s="378"/>
      <c r="B1315" s="378"/>
      <c r="C1315" s="378"/>
      <c r="D1315" s="378"/>
      <c r="E1315" s="378"/>
      <c r="F1315" s="378"/>
      <c r="G1315" s="378"/>
      <c r="H1315" s="378"/>
    </row>
    <row r="1316" spans="1:8" ht="18" customHeight="1" x14ac:dyDescent="0.2">
      <c r="A1316" s="379" t="s">
        <v>119</v>
      </c>
      <c r="C1316" s="410" t="str">
        <f>Compétences!$U37</f>
        <v/>
      </c>
      <c r="D1316" s="378" t="s">
        <v>132</v>
      </c>
      <c r="E1316" s="379" t="s">
        <v>121</v>
      </c>
      <c r="G1316" s="381" t="str">
        <f>IF(OR(C1316="",C1316="Incomplet"),"",AVERAGE(Compétences!$U$5:$U$39))</f>
        <v/>
      </c>
      <c r="H1316" s="378" t="s">
        <v>132</v>
      </c>
    </row>
    <row r="1317" spans="1:8" x14ac:dyDescent="0.2">
      <c r="A1317" s="378" t="s">
        <v>99</v>
      </c>
      <c r="C1317" s="410" t="str">
        <f>Compétences!$CG37</f>
        <v/>
      </c>
      <c r="D1317" s="378" t="s">
        <v>133</v>
      </c>
      <c r="G1317" s="381" t="str">
        <f>IF(OR(C1317="",C1317="Incomplet"),"",AVERAGE(Compétences!$CG$5:$CG$39))</f>
        <v/>
      </c>
      <c r="H1317" s="378" t="s">
        <v>133</v>
      </c>
    </row>
    <row r="1318" spans="1:8" x14ac:dyDescent="0.2">
      <c r="A1318" s="378" t="s">
        <v>124</v>
      </c>
      <c r="C1318" s="410" t="str">
        <f>Compétences!$CR37</f>
        <v/>
      </c>
      <c r="D1318" s="378" t="s">
        <v>134</v>
      </c>
      <c r="G1318" s="381" t="str">
        <f>IF(OR(C1318="",C1318="Incomplet"),"",AVERAGE(Compétences!$CR$5:$CR$39))</f>
        <v/>
      </c>
      <c r="H1318" s="378" t="s">
        <v>134</v>
      </c>
    </row>
    <row r="1319" spans="1:8" ht="105.75" customHeight="1" x14ac:dyDescent="0.2">
      <c r="A1319" s="378"/>
    </row>
    <row r="1323" spans="1:8" ht="15" x14ac:dyDescent="0.2">
      <c r="A1323" s="660"/>
      <c r="B1323" s="660"/>
      <c r="C1323" s="660"/>
      <c r="D1323" s="660"/>
      <c r="E1323" s="660"/>
      <c r="F1323" s="660"/>
      <c r="G1323" s="660"/>
      <c r="H1323" s="660"/>
    </row>
    <row r="1324" spans="1:8" ht="15.75" x14ac:dyDescent="0.2">
      <c r="A1324" s="661" t="s">
        <v>115</v>
      </c>
      <c r="B1324" s="661"/>
      <c r="C1324" s="661"/>
      <c r="D1324" s="661"/>
      <c r="E1324" s="661"/>
      <c r="F1324" s="661"/>
      <c r="G1324" s="661"/>
      <c r="H1324" s="661"/>
    </row>
    <row r="1325" spans="1:8" x14ac:dyDescent="0.2">
      <c r="A1325" s="421"/>
      <c r="B1325" s="422"/>
      <c r="C1325" s="422"/>
      <c r="D1325" s="423"/>
      <c r="E1325" s="422"/>
      <c r="F1325" s="422"/>
      <c r="G1325" s="422"/>
      <c r="H1325" s="422"/>
    </row>
    <row r="1326" spans="1:8" ht="15.75" x14ac:dyDescent="0.2">
      <c r="A1326" s="658" t="s">
        <v>118</v>
      </c>
      <c r="B1326" s="658"/>
      <c r="C1326" s="658"/>
      <c r="D1326" s="658"/>
      <c r="E1326" s="658"/>
      <c r="F1326" s="658"/>
      <c r="G1326" s="658"/>
      <c r="H1326" s="658"/>
    </row>
    <row r="1327" spans="1:8" x14ac:dyDescent="0.2">
      <c r="A1327" s="421"/>
      <c r="B1327" s="422"/>
      <c r="C1327" s="422"/>
      <c r="D1327" s="423"/>
      <c r="E1327" s="422"/>
      <c r="F1327" s="422"/>
      <c r="G1327" s="422"/>
      <c r="H1327" s="422"/>
    </row>
    <row r="1328" spans="1:8" x14ac:dyDescent="0.2">
      <c r="A1328" s="370" t="s">
        <v>117</v>
      </c>
      <c r="B1328" s="370" t="str">
        <f>IF('Encodage réponses Es'!$B$1="","",'Encodage réponses Es'!$B$1)</f>
        <v/>
      </c>
      <c r="C1328" s="422"/>
      <c r="D1328" s="423"/>
      <c r="E1328" s="422"/>
      <c r="F1328" s="422"/>
      <c r="G1328" s="422"/>
      <c r="H1328" s="422"/>
    </row>
    <row r="1329" spans="1:8" x14ac:dyDescent="0.2">
      <c r="A1329" s="370" t="s">
        <v>116</v>
      </c>
      <c r="B1329" s="370" t="str">
        <f>IF('Encodage réponses Es'!$B$2="","",'Encodage réponses Es'!$B$2)</f>
        <v/>
      </c>
      <c r="C1329" s="422"/>
      <c r="D1329" s="423"/>
      <c r="E1329" s="422"/>
      <c r="F1329" s="422"/>
      <c r="G1329" s="422"/>
      <c r="H1329" s="422"/>
    </row>
    <row r="1330" spans="1:8" ht="15.75" x14ac:dyDescent="0.2">
      <c r="A1330" s="659" t="str">
        <f>CONCATENATE("Synthèse des résultats de l'élève : ",Compétences!$D38)</f>
        <v xml:space="preserve">Synthèse des résultats de l'élève : </v>
      </c>
      <c r="B1330" s="659"/>
      <c r="C1330" s="659"/>
      <c r="D1330" s="659"/>
      <c r="E1330" s="659"/>
      <c r="F1330" s="659"/>
      <c r="G1330" s="659"/>
      <c r="H1330" s="659"/>
    </row>
    <row r="1331" spans="1:8" ht="15.75" x14ac:dyDescent="0.2">
      <c r="A1331" s="424"/>
      <c r="B1331" s="425"/>
      <c r="C1331" s="422"/>
      <c r="D1331" s="423"/>
      <c r="E1331" s="422"/>
      <c r="F1331" s="422"/>
      <c r="G1331" s="422"/>
      <c r="H1331" s="422"/>
    </row>
    <row r="1332" spans="1:8" ht="155.25" customHeight="1" x14ac:dyDescent="0.2">
      <c r="A1332" s="662" t="s">
        <v>141</v>
      </c>
      <c r="B1332" s="662"/>
      <c r="C1332" s="662"/>
      <c r="D1332" s="662"/>
      <c r="E1332" s="662"/>
      <c r="F1332" s="662"/>
      <c r="G1332" s="662"/>
      <c r="H1332" s="662"/>
    </row>
    <row r="1333" spans="1:8" x14ac:dyDescent="0.2">
      <c r="A1333" s="426"/>
      <c r="B1333" s="426"/>
      <c r="C1333" s="426"/>
      <c r="D1333" s="426"/>
      <c r="E1333" s="426"/>
      <c r="F1333" s="426"/>
      <c r="G1333" s="426"/>
      <c r="H1333" s="426"/>
    </row>
    <row r="1334" spans="1:8" x14ac:dyDescent="0.2">
      <c r="A1334" s="426"/>
      <c r="B1334" s="426"/>
      <c r="C1334" s="426"/>
      <c r="D1334" s="426"/>
      <c r="E1334" s="426"/>
      <c r="F1334" s="426"/>
      <c r="G1334" s="426"/>
      <c r="H1334" s="426"/>
    </row>
    <row r="1335" spans="1:8" x14ac:dyDescent="0.2">
      <c r="A1335" s="380" t="s">
        <v>135</v>
      </c>
      <c r="B1335" s="378"/>
      <c r="C1335" s="378"/>
      <c r="D1335" s="378"/>
      <c r="E1335" s="378"/>
      <c r="F1335" s="378"/>
      <c r="G1335" s="378"/>
      <c r="H1335" s="378"/>
    </row>
    <row r="1336" spans="1:8" x14ac:dyDescent="0.2">
      <c r="A1336" s="378"/>
      <c r="B1336" s="378"/>
      <c r="C1336" s="378"/>
      <c r="D1336" s="378"/>
      <c r="E1336" s="378"/>
      <c r="F1336" s="378"/>
      <c r="G1336" s="378"/>
      <c r="H1336" s="378"/>
    </row>
    <row r="1337" spans="1:8" x14ac:dyDescent="0.2">
      <c r="A1337" s="379" t="s">
        <v>119</v>
      </c>
      <c r="C1337" s="410" t="str">
        <f>Compétences!$H38</f>
        <v/>
      </c>
      <c r="D1337" s="379" t="s">
        <v>120</v>
      </c>
      <c r="E1337" s="379" t="s">
        <v>121</v>
      </c>
      <c r="G1337" s="381" t="str">
        <f>IF(OR(C1337="",C1337="incomplet"),"",AVERAGE(Compétences!$H$5:$H$39))</f>
        <v/>
      </c>
      <c r="H1337" s="378" t="s">
        <v>122</v>
      </c>
    </row>
    <row r="1338" spans="1:8" x14ac:dyDescent="0.2">
      <c r="A1338" s="378"/>
      <c r="B1338" s="378"/>
      <c r="C1338" s="378"/>
      <c r="D1338" s="378"/>
      <c r="E1338" s="378"/>
      <c r="F1338" s="378"/>
      <c r="G1338" s="378"/>
      <c r="H1338" s="378"/>
    </row>
    <row r="1339" spans="1:8" x14ac:dyDescent="0.2">
      <c r="A1339" s="378" t="s">
        <v>99</v>
      </c>
      <c r="C1339" s="410" t="str">
        <f>Compétences!$K38</f>
        <v/>
      </c>
      <c r="D1339" s="378" t="s">
        <v>123</v>
      </c>
      <c r="G1339" s="381" t="str">
        <f>IF(OR(C1339="",C1339="Incomplet"),"",AVERAGE(Compétences!$K$5:$K$39))</f>
        <v/>
      </c>
      <c r="H1339" s="378" t="s">
        <v>123</v>
      </c>
    </row>
    <row r="1340" spans="1:8" x14ac:dyDescent="0.2">
      <c r="A1340" s="378" t="s">
        <v>124</v>
      </c>
      <c r="C1340" s="410" t="str">
        <f>Compétences!$N38</f>
        <v/>
      </c>
      <c r="D1340" s="378" t="s">
        <v>123</v>
      </c>
      <c r="G1340" s="381" t="str">
        <f>IF(OR(C1340="",C1340="Incomplet"),"",AVERAGE(Compétences!$N$5:$N$39))</f>
        <v/>
      </c>
      <c r="H1340" s="378" t="s">
        <v>123</v>
      </c>
    </row>
    <row r="1341" spans="1:8" x14ac:dyDescent="0.2">
      <c r="D1341" s="378"/>
      <c r="E1341" s="427"/>
    </row>
    <row r="1342" spans="1:8" x14ac:dyDescent="0.2">
      <c r="A1342" s="380" t="s">
        <v>111</v>
      </c>
      <c r="D1342" s="378"/>
      <c r="E1342" s="427"/>
    </row>
    <row r="1343" spans="1:8" x14ac:dyDescent="0.2">
      <c r="A1343" s="378"/>
      <c r="B1343" s="378"/>
      <c r="C1343" s="378"/>
      <c r="D1343" s="378"/>
      <c r="E1343" s="378"/>
      <c r="F1343" s="378"/>
      <c r="G1343" s="378"/>
      <c r="H1343" s="378"/>
    </row>
    <row r="1344" spans="1:8" ht="18" customHeight="1" x14ac:dyDescent="0.2">
      <c r="A1344" s="379" t="s">
        <v>119</v>
      </c>
      <c r="C1344" s="410" t="str">
        <f>Compétences!$Q38</f>
        <v/>
      </c>
      <c r="D1344" s="378" t="s">
        <v>125</v>
      </c>
      <c r="E1344" s="379" t="s">
        <v>121</v>
      </c>
      <c r="G1344" s="381" t="str">
        <f>IF(OR(C1344="",C1344="Incomplet"),"",AVERAGE(Compétences!$Q$5:$Q$39))</f>
        <v/>
      </c>
      <c r="H1344" s="378" t="s">
        <v>125</v>
      </c>
    </row>
    <row r="1345" spans="1:8" x14ac:dyDescent="0.2">
      <c r="A1345" s="378" t="s">
        <v>99</v>
      </c>
      <c r="C1345" s="410" t="str">
        <f>Compétences!$AD38</f>
        <v/>
      </c>
      <c r="D1345" s="378" t="s">
        <v>126</v>
      </c>
      <c r="G1345" s="381" t="str">
        <f>IF(OR(C1345="",C1345="Incomplet"),"",AVERAGE(Compétences!$AD$5:$AD$39))</f>
        <v/>
      </c>
      <c r="H1345" s="378" t="s">
        <v>126</v>
      </c>
    </row>
    <row r="1346" spans="1:8" x14ac:dyDescent="0.2">
      <c r="A1346" s="378" t="s">
        <v>124</v>
      </c>
      <c r="C1346" s="410" t="str">
        <f>Compétences!$AT38</f>
        <v/>
      </c>
      <c r="D1346" s="378" t="s">
        <v>127</v>
      </c>
      <c r="G1346" s="381" t="str">
        <f>IF(OR(C1346="",C1346="Incomplet"),"",AVERAGE(Compétences!$AT$5:$AT$39))</f>
        <v/>
      </c>
      <c r="H1346" s="378" t="s">
        <v>127</v>
      </c>
    </row>
    <row r="1347" spans="1:8" x14ac:dyDescent="0.2">
      <c r="A1347" s="378"/>
      <c r="D1347" s="378"/>
    </row>
    <row r="1348" spans="1:8" x14ac:dyDescent="0.2">
      <c r="A1348" s="380" t="s">
        <v>112</v>
      </c>
      <c r="D1348" s="378"/>
      <c r="E1348" s="427"/>
    </row>
    <row r="1349" spans="1:8" x14ac:dyDescent="0.2">
      <c r="A1349" s="378"/>
      <c r="B1349" s="378"/>
      <c r="C1349" s="378"/>
      <c r="D1349" s="378"/>
      <c r="E1349" s="378"/>
      <c r="F1349" s="378"/>
      <c r="G1349" s="378"/>
      <c r="H1349" s="378"/>
    </row>
    <row r="1350" spans="1:8" ht="18" customHeight="1" x14ac:dyDescent="0.2">
      <c r="A1350" s="379" t="s">
        <v>119</v>
      </c>
      <c r="C1350" s="410" t="str">
        <f>Compétences!$S38</f>
        <v/>
      </c>
      <c r="D1350" s="378" t="s">
        <v>128</v>
      </c>
      <c r="E1350" s="379" t="s">
        <v>121</v>
      </c>
      <c r="G1350" s="381" t="str">
        <f>IF(OR(C1350="",C1350="Incomplet"),"",AVERAGE(Compétences!$S$5:$S$39))</f>
        <v/>
      </c>
      <c r="H1350" s="378" t="s">
        <v>128</v>
      </c>
    </row>
    <row r="1351" spans="1:8" x14ac:dyDescent="0.2">
      <c r="A1351" s="378" t="s">
        <v>99</v>
      </c>
      <c r="C1351" s="410" t="str">
        <f>Compétences!$BQ38</f>
        <v/>
      </c>
      <c r="D1351" s="378" t="s">
        <v>129</v>
      </c>
      <c r="G1351" s="381" t="str">
        <f>IF(OR(C1351="",C1351="Incomplet"),"",AVERAGE(Compétences!$BQ$5:$BQ$39))</f>
        <v/>
      </c>
      <c r="H1351" s="378" t="s">
        <v>129</v>
      </c>
    </row>
    <row r="1352" spans="1:8" x14ac:dyDescent="0.2">
      <c r="A1352" s="378" t="s">
        <v>124</v>
      </c>
      <c r="C1352" s="410" t="str">
        <f>Compétences!$CA38</f>
        <v/>
      </c>
      <c r="D1352" s="378" t="s">
        <v>130</v>
      </c>
      <c r="G1352" s="381" t="str">
        <f>IF(OR(C1352="",C1352="Incomplet"),"",AVERAGE(Compétences!$CA$5:$CA$39))</f>
        <v/>
      </c>
      <c r="H1352" s="378" t="s">
        <v>130</v>
      </c>
    </row>
    <row r="1353" spans="1:8" x14ac:dyDescent="0.2">
      <c r="A1353" s="378"/>
      <c r="D1353" s="378"/>
    </row>
    <row r="1354" spans="1:8" x14ac:dyDescent="0.2">
      <c r="A1354" s="380" t="s">
        <v>131</v>
      </c>
      <c r="D1354" s="378"/>
      <c r="E1354" s="427"/>
    </row>
    <row r="1355" spans="1:8" x14ac:dyDescent="0.2">
      <c r="A1355" s="378"/>
      <c r="B1355" s="378"/>
      <c r="C1355" s="378"/>
      <c r="D1355" s="378"/>
      <c r="E1355" s="378"/>
      <c r="F1355" s="378"/>
      <c r="G1355" s="378"/>
      <c r="H1355" s="378"/>
    </row>
    <row r="1356" spans="1:8" ht="18" customHeight="1" x14ac:dyDescent="0.2">
      <c r="A1356" s="379" t="s">
        <v>119</v>
      </c>
      <c r="C1356" s="410" t="str">
        <f>Compétences!$U38</f>
        <v/>
      </c>
      <c r="D1356" s="378" t="s">
        <v>132</v>
      </c>
      <c r="E1356" s="379" t="s">
        <v>121</v>
      </c>
      <c r="G1356" s="381" t="str">
        <f>IF(OR(C1356="",C1356="Incomplet"),"",AVERAGE(Compétences!$U$5:$U$39))</f>
        <v/>
      </c>
      <c r="H1356" s="378" t="s">
        <v>132</v>
      </c>
    </row>
    <row r="1357" spans="1:8" x14ac:dyDescent="0.2">
      <c r="A1357" s="378" t="s">
        <v>99</v>
      </c>
      <c r="C1357" s="410" t="str">
        <f>Compétences!$CG38</f>
        <v/>
      </c>
      <c r="D1357" s="378" t="s">
        <v>133</v>
      </c>
      <c r="G1357" s="381" t="str">
        <f>IF(OR(C1357="",C1357="Incomplet"),"",AVERAGE(Compétences!$CG$5:$CG$39))</f>
        <v/>
      </c>
      <c r="H1357" s="378" t="s">
        <v>133</v>
      </c>
    </row>
    <row r="1358" spans="1:8" x14ac:dyDescent="0.2">
      <c r="A1358" s="378" t="s">
        <v>124</v>
      </c>
      <c r="C1358" s="410" t="str">
        <f>Compétences!$CR38</f>
        <v/>
      </c>
      <c r="D1358" s="378" t="s">
        <v>134</v>
      </c>
      <c r="G1358" s="381" t="str">
        <f>IF(OR(C1358="",C1358="Incomplet"),"",AVERAGE(Compétences!$CR$5:$CR$39))</f>
        <v/>
      </c>
      <c r="H1358" s="378" t="s">
        <v>134</v>
      </c>
    </row>
    <row r="1359" spans="1:8" ht="105.75" customHeight="1" x14ac:dyDescent="0.2">
      <c r="A1359" s="378"/>
    </row>
    <row r="1363" spans="1:8" ht="15" x14ac:dyDescent="0.2">
      <c r="A1363" s="660"/>
      <c r="B1363" s="660"/>
      <c r="C1363" s="660"/>
      <c r="D1363" s="660"/>
      <c r="E1363" s="660"/>
      <c r="F1363" s="660"/>
      <c r="G1363" s="660"/>
      <c r="H1363" s="660"/>
    </row>
    <row r="1364" spans="1:8" ht="15.75" x14ac:dyDescent="0.2">
      <c r="A1364" s="661" t="s">
        <v>115</v>
      </c>
      <c r="B1364" s="661"/>
      <c r="C1364" s="661"/>
      <c r="D1364" s="661"/>
      <c r="E1364" s="661"/>
      <c r="F1364" s="661"/>
      <c r="G1364" s="661"/>
      <c r="H1364" s="661"/>
    </row>
    <row r="1365" spans="1:8" x14ac:dyDescent="0.2">
      <c r="A1365" s="421"/>
      <c r="B1365" s="422"/>
      <c r="C1365" s="422"/>
      <c r="D1365" s="423"/>
      <c r="E1365" s="422"/>
      <c r="F1365" s="422"/>
      <c r="G1365" s="422"/>
      <c r="H1365" s="422"/>
    </row>
    <row r="1366" spans="1:8" ht="15.75" x14ac:dyDescent="0.2">
      <c r="A1366" s="658" t="s">
        <v>118</v>
      </c>
      <c r="B1366" s="658"/>
      <c r="C1366" s="658"/>
      <c r="D1366" s="658"/>
      <c r="E1366" s="658"/>
      <c r="F1366" s="658"/>
      <c r="G1366" s="658"/>
      <c r="H1366" s="658"/>
    </row>
    <row r="1367" spans="1:8" x14ac:dyDescent="0.2">
      <c r="A1367" s="421"/>
      <c r="B1367" s="422"/>
      <c r="C1367" s="422"/>
      <c r="D1367" s="423"/>
      <c r="E1367" s="422"/>
      <c r="F1367" s="422"/>
      <c r="G1367" s="422"/>
      <c r="H1367" s="422"/>
    </row>
    <row r="1368" spans="1:8" x14ac:dyDescent="0.2">
      <c r="A1368" s="370" t="s">
        <v>117</v>
      </c>
      <c r="B1368" s="370" t="str">
        <f>IF('Encodage réponses Es'!$B$1="","",'Encodage réponses Es'!$B$1)</f>
        <v/>
      </c>
      <c r="C1368" s="422"/>
      <c r="D1368" s="423"/>
      <c r="E1368" s="422"/>
      <c r="F1368" s="422"/>
      <c r="G1368" s="422"/>
      <c r="H1368" s="422"/>
    </row>
    <row r="1369" spans="1:8" x14ac:dyDescent="0.2">
      <c r="A1369" s="370" t="s">
        <v>116</v>
      </c>
      <c r="B1369" s="370" t="str">
        <f>IF('Encodage réponses Es'!$B$2="","",'Encodage réponses Es'!$B$2)</f>
        <v/>
      </c>
      <c r="C1369" s="422"/>
      <c r="D1369" s="423"/>
      <c r="E1369" s="422"/>
      <c r="F1369" s="422"/>
      <c r="G1369" s="422"/>
      <c r="H1369" s="422"/>
    </row>
    <row r="1370" spans="1:8" ht="15.75" x14ac:dyDescent="0.2">
      <c r="A1370" s="659" t="str">
        <f>CONCATENATE("Synthèse des résultats de l'élève : ",Compétences!$D39)</f>
        <v xml:space="preserve">Synthèse des résultats de l'élève : </v>
      </c>
      <c r="B1370" s="659"/>
      <c r="C1370" s="659"/>
      <c r="D1370" s="659"/>
      <c r="E1370" s="659"/>
      <c r="F1370" s="659"/>
      <c r="G1370" s="659"/>
      <c r="H1370" s="659"/>
    </row>
    <row r="1371" spans="1:8" ht="15.75" x14ac:dyDescent="0.2">
      <c r="A1371" s="424"/>
      <c r="B1371" s="425"/>
      <c r="C1371" s="422"/>
      <c r="D1371" s="423"/>
      <c r="E1371" s="422"/>
      <c r="F1371" s="422"/>
      <c r="G1371" s="422"/>
      <c r="H1371" s="422"/>
    </row>
    <row r="1372" spans="1:8" ht="155.25" customHeight="1" x14ac:dyDescent="0.2">
      <c r="A1372" s="662" t="s">
        <v>141</v>
      </c>
      <c r="B1372" s="662"/>
      <c r="C1372" s="662"/>
      <c r="D1372" s="662"/>
      <c r="E1372" s="662"/>
      <c r="F1372" s="662"/>
      <c r="G1372" s="662"/>
      <c r="H1372" s="662"/>
    </row>
    <row r="1373" spans="1:8" x14ac:dyDescent="0.2">
      <c r="A1373" s="426"/>
      <c r="B1373" s="426"/>
      <c r="C1373" s="426"/>
      <c r="D1373" s="426"/>
      <c r="E1373" s="426"/>
      <c r="F1373" s="426"/>
      <c r="G1373" s="426"/>
      <c r="H1373" s="426"/>
    </row>
    <row r="1374" spans="1:8" x14ac:dyDescent="0.2">
      <c r="A1374" s="426"/>
      <c r="B1374" s="426"/>
      <c r="C1374" s="426"/>
      <c r="D1374" s="426"/>
      <c r="E1374" s="426"/>
      <c r="F1374" s="426"/>
      <c r="G1374" s="426"/>
      <c r="H1374" s="426"/>
    </row>
    <row r="1375" spans="1:8" x14ac:dyDescent="0.2">
      <c r="A1375" s="380" t="s">
        <v>135</v>
      </c>
      <c r="B1375" s="378"/>
      <c r="C1375" s="378"/>
      <c r="D1375" s="378"/>
      <c r="E1375" s="378"/>
      <c r="F1375" s="378"/>
      <c r="G1375" s="378"/>
      <c r="H1375" s="378"/>
    </row>
    <row r="1376" spans="1:8" x14ac:dyDescent="0.2">
      <c r="A1376" s="378"/>
      <c r="B1376" s="378"/>
      <c r="C1376" s="378"/>
      <c r="D1376" s="378"/>
      <c r="E1376" s="378"/>
      <c r="F1376" s="378"/>
      <c r="G1376" s="378"/>
      <c r="H1376" s="378"/>
    </row>
    <row r="1377" spans="1:8" x14ac:dyDescent="0.2">
      <c r="A1377" s="379" t="s">
        <v>119</v>
      </c>
      <c r="C1377" s="410" t="str">
        <f>Compétences!$H39</f>
        <v/>
      </c>
      <c r="D1377" s="379" t="s">
        <v>120</v>
      </c>
      <c r="E1377" s="379" t="s">
        <v>121</v>
      </c>
      <c r="G1377" s="381" t="str">
        <f>IF(OR(C1377="",C1377="incomplet"),"",AVERAGE(Compétences!$H$5:$H$39))</f>
        <v/>
      </c>
      <c r="H1377" s="378" t="s">
        <v>122</v>
      </c>
    </row>
    <row r="1378" spans="1:8" x14ac:dyDescent="0.2">
      <c r="A1378" s="378"/>
      <c r="B1378" s="378"/>
      <c r="C1378" s="378"/>
      <c r="D1378" s="378"/>
      <c r="E1378" s="378"/>
      <c r="F1378" s="378"/>
      <c r="G1378" s="378"/>
      <c r="H1378" s="378"/>
    </row>
    <row r="1379" spans="1:8" x14ac:dyDescent="0.2">
      <c r="A1379" s="378" t="s">
        <v>99</v>
      </c>
      <c r="C1379" s="410" t="str">
        <f>Compétences!$K39</f>
        <v/>
      </c>
      <c r="D1379" s="378" t="s">
        <v>123</v>
      </c>
      <c r="G1379" s="381" t="str">
        <f>IF(OR(C1379="",C1379="Incomplet"),"",AVERAGE(Compétences!$K$5:$K$39))</f>
        <v/>
      </c>
      <c r="H1379" s="378" t="s">
        <v>123</v>
      </c>
    </row>
    <row r="1380" spans="1:8" x14ac:dyDescent="0.2">
      <c r="A1380" s="378" t="s">
        <v>124</v>
      </c>
      <c r="C1380" s="410" t="str">
        <f>Compétences!$N39</f>
        <v/>
      </c>
      <c r="D1380" s="378" t="s">
        <v>123</v>
      </c>
      <c r="G1380" s="381" t="str">
        <f>IF(OR(C1380="",C1380="Incomplet"),"",AVERAGE(Compétences!$N$5:$N$39))</f>
        <v/>
      </c>
      <c r="H1380" s="378" t="s">
        <v>123</v>
      </c>
    </row>
    <row r="1381" spans="1:8" x14ac:dyDescent="0.2">
      <c r="D1381" s="378"/>
      <c r="E1381" s="427"/>
    </row>
    <row r="1382" spans="1:8" x14ac:dyDescent="0.2">
      <c r="A1382" s="380" t="s">
        <v>111</v>
      </c>
      <c r="D1382" s="378"/>
      <c r="E1382" s="427"/>
    </row>
    <row r="1383" spans="1:8" x14ac:dyDescent="0.2">
      <c r="A1383" s="378"/>
      <c r="B1383" s="378"/>
      <c r="C1383" s="378"/>
      <c r="D1383" s="378"/>
      <c r="E1383" s="378"/>
      <c r="F1383" s="378"/>
      <c r="G1383" s="378"/>
      <c r="H1383" s="378"/>
    </row>
    <row r="1384" spans="1:8" ht="18" customHeight="1" x14ac:dyDescent="0.2">
      <c r="A1384" s="379" t="s">
        <v>119</v>
      </c>
      <c r="C1384" s="410" t="str">
        <f>Compétences!$Q39</f>
        <v/>
      </c>
      <c r="D1384" s="378" t="s">
        <v>125</v>
      </c>
      <c r="E1384" s="379" t="s">
        <v>121</v>
      </c>
      <c r="G1384" s="381" t="str">
        <f>IF(OR(C1384="",C1384="Incomplet"),"",AVERAGE(Compétences!$Q$5:$Q$39))</f>
        <v/>
      </c>
      <c r="H1384" s="378" t="s">
        <v>125</v>
      </c>
    </row>
    <row r="1385" spans="1:8" x14ac:dyDescent="0.2">
      <c r="A1385" s="378" t="s">
        <v>99</v>
      </c>
      <c r="C1385" s="410" t="str">
        <f>Compétences!$AD39</f>
        <v/>
      </c>
      <c r="D1385" s="378" t="s">
        <v>126</v>
      </c>
      <c r="G1385" s="381" t="str">
        <f>IF(OR(C1385="",C1385="Incomplet"),"",AVERAGE(Compétences!$AD$5:$AD$39))</f>
        <v/>
      </c>
      <c r="H1385" s="378" t="s">
        <v>126</v>
      </c>
    </row>
    <row r="1386" spans="1:8" x14ac:dyDescent="0.2">
      <c r="A1386" s="378" t="s">
        <v>124</v>
      </c>
      <c r="C1386" s="410" t="str">
        <f>Compétences!$AT39</f>
        <v/>
      </c>
      <c r="D1386" s="378" t="s">
        <v>127</v>
      </c>
      <c r="G1386" s="381" t="str">
        <f>IF(OR(C1386="",C1386="Incomplet"),"",AVERAGE(Compétences!$AT$5:$AT$39))</f>
        <v/>
      </c>
      <c r="H1386" s="378" t="s">
        <v>127</v>
      </c>
    </row>
    <row r="1387" spans="1:8" x14ac:dyDescent="0.2">
      <c r="A1387" s="378"/>
      <c r="D1387" s="378"/>
    </row>
    <row r="1388" spans="1:8" x14ac:dyDescent="0.2">
      <c r="A1388" s="380" t="s">
        <v>112</v>
      </c>
      <c r="D1388" s="378"/>
      <c r="E1388" s="427"/>
    </row>
    <row r="1389" spans="1:8" x14ac:dyDescent="0.2">
      <c r="A1389" s="378"/>
      <c r="B1389" s="378"/>
      <c r="C1389" s="378"/>
      <c r="D1389" s="378"/>
      <c r="E1389" s="378"/>
      <c r="F1389" s="378"/>
      <c r="G1389" s="378"/>
      <c r="H1389" s="378"/>
    </row>
    <row r="1390" spans="1:8" ht="18" customHeight="1" x14ac:dyDescent="0.2">
      <c r="A1390" s="379" t="s">
        <v>119</v>
      </c>
      <c r="C1390" s="410" t="str">
        <f>Compétences!$S39</f>
        <v/>
      </c>
      <c r="D1390" s="378" t="s">
        <v>128</v>
      </c>
      <c r="E1390" s="379" t="s">
        <v>121</v>
      </c>
      <c r="G1390" s="381" t="str">
        <f>IF(OR(C1390="",C1390="Incomplet"),"",AVERAGE(Compétences!$S$5:$S$39))</f>
        <v/>
      </c>
      <c r="H1390" s="378" t="s">
        <v>128</v>
      </c>
    </row>
    <row r="1391" spans="1:8" x14ac:dyDescent="0.2">
      <c r="A1391" s="378" t="s">
        <v>99</v>
      </c>
      <c r="C1391" s="410" t="str">
        <f>Compétences!$BQ39</f>
        <v/>
      </c>
      <c r="D1391" s="378" t="s">
        <v>129</v>
      </c>
      <c r="G1391" s="381" t="str">
        <f>IF(OR(C1391="",C1391="Incomplet"),"",AVERAGE(Compétences!$BQ$5:$BQ$39))</f>
        <v/>
      </c>
      <c r="H1391" s="378" t="s">
        <v>129</v>
      </c>
    </row>
    <row r="1392" spans="1:8" x14ac:dyDescent="0.2">
      <c r="A1392" s="378" t="s">
        <v>124</v>
      </c>
      <c r="C1392" s="410" t="str">
        <f>Compétences!$CA39</f>
        <v/>
      </c>
      <c r="D1392" s="378" t="s">
        <v>130</v>
      </c>
      <c r="G1392" s="381" t="str">
        <f>IF(OR(C1392="",C1392="Incomplet"),"",AVERAGE(Compétences!$CA$5:$CA$39))</f>
        <v/>
      </c>
      <c r="H1392" s="378" t="s">
        <v>130</v>
      </c>
    </row>
    <row r="1393" spans="1:8" x14ac:dyDescent="0.2">
      <c r="A1393" s="378"/>
      <c r="D1393" s="378"/>
    </row>
    <row r="1394" spans="1:8" x14ac:dyDescent="0.2">
      <c r="A1394" s="380" t="s">
        <v>131</v>
      </c>
      <c r="D1394" s="378"/>
      <c r="E1394" s="427"/>
    </row>
    <row r="1395" spans="1:8" x14ac:dyDescent="0.2">
      <c r="A1395" s="378"/>
      <c r="B1395" s="378"/>
      <c r="C1395" s="378"/>
      <c r="D1395" s="378"/>
      <c r="E1395" s="378"/>
      <c r="F1395" s="378"/>
      <c r="G1395" s="378"/>
      <c r="H1395" s="378"/>
    </row>
    <row r="1396" spans="1:8" ht="18" customHeight="1" x14ac:dyDescent="0.2">
      <c r="A1396" s="379" t="s">
        <v>119</v>
      </c>
      <c r="C1396" s="410" t="str">
        <f>Compétences!$U39</f>
        <v/>
      </c>
      <c r="D1396" s="378" t="s">
        <v>132</v>
      </c>
      <c r="E1396" s="379" t="s">
        <v>121</v>
      </c>
      <c r="G1396" s="381" t="str">
        <f>IF(OR(C1396="",C1396="Incomplet"),"",AVERAGE(Compétences!$U$5:$U$39))</f>
        <v/>
      </c>
      <c r="H1396" s="378" t="s">
        <v>132</v>
      </c>
    </row>
    <row r="1397" spans="1:8" x14ac:dyDescent="0.2">
      <c r="A1397" s="378" t="s">
        <v>99</v>
      </c>
      <c r="C1397" s="410" t="str">
        <f>Compétences!$CG39</f>
        <v/>
      </c>
      <c r="D1397" s="378" t="s">
        <v>133</v>
      </c>
      <c r="G1397" s="381" t="str">
        <f>IF(OR(C1397="",C1397="Incomplet"),"",AVERAGE(Compétences!$CG$5:$CG$39))</f>
        <v/>
      </c>
      <c r="H1397" s="378" t="s">
        <v>133</v>
      </c>
    </row>
    <row r="1398" spans="1:8" x14ac:dyDescent="0.2">
      <c r="A1398" s="378" t="s">
        <v>124</v>
      </c>
      <c r="C1398" s="410" t="str">
        <f>Compétences!$CR39</f>
        <v/>
      </c>
      <c r="D1398" s="378" t="s">
        <v>134</v>
      </c>
      <c r="G1398" s="381" t="str">
        <f>IF(OR(C1398="",C1398="Incomplet"),"",AVERAGE(Compétences!$CR$5:$CR$39))</f>
        <v/>
      </c>
      <c r="H1398" s="378" t="s">
        <v>134</v>
      </c>
    </row>
    <row r="1399" spans="1:8" ht="105.75" customHeight="1" x14ac:dyDescent="0.2">
      <c r="A1399" s="378"/>
    </row>
  </sheetData>
  <sheetProtection algorithmName="SHA-512" hashValue="45v1MQPXsTsU07xU56Tkw8kYzSnWslWJfpKS/SAXXhoN18oxHzsg0ATziRgXSPbWGaATC+TlOW1+2UA0YR/uGw==" saltValue="ZUKSwsBq96nW7nyTnTl+ew==" spinCount="100000" sheet="1" objects="1" scenarios="1" selectLockedCells="1"/>
  <mergeCells count="175">
    <mergeCell ref="A1324:H1324"/>
    <mergeCell ref="A1326:H1326"/>
    <mergeCell ref="A1330:H1330"/>
    <mergeCell ref="A1332:H1332"/>
    <mergeCell ref="A1363:H1363"/>
    <mergeCell ref="A1364:H1364"/>
    <mergeCell ref="A1366:H1366"/>
    <mergeCell ref="A1370:H1370"/>
    <mergeCell ref="A1372:H1372"/>
    <mergeCell ref="A1212:H1212"/>
    <mergeCell ref="A1244:H1244"/>
    <mergeCell ref="A1246:H1246"/>
    <mergeCell ref="A1250:H1250"/>
    <mergeCell ref="A1283:H1283"/>
    <mergeCell ref="A1284:H1284"/>
    <mergeCell ref="A1286:H1286"/>
    <mergeCell ref="A1292:H1292"/>
    <mergeCell ref="A1323:H1323"/>
    <mergeCell ref="A1124:H1124"/>
    <mergeCell ref="A1126:H1126"/>
    <mergeCell ref="A1130:H1130"/>
    <mergeCell ref="A1132:H1132"/>
    <mergeCell ref="A1163:H1163"/>
    <mergeCell ref="A1164:H1164"/>
    <mergeCell ref="A1166:H1166"/>
    <mergeCell ref="A1170:H1170"/>
    <mergeCell ref="A1172:H1172"/>
    <mergeCell ref="A1046:H1046"/>
    <mergeCell ref="A1050:H1050"/>
    <mergeCell ref="A1083:H1083"/>
    <mergeCell ref="A1084:H1084"/>
    <mergeCell ref="A1086:H1086"/>
    <mergeCell ref="A1092:H1092"/>
    <mergeCell ref="A1123:H1123"/>
    <mergeCell ref="A1052:H1052"/>
    <mergeCell ref="A1043:H1043"/>
    <mergeCell ref="A1090:H1090"/>
    <mergeCell ref="A930:H930"/>
    <mergeCell ref="A932:H932"/>
    <mergeCell ref="A963:H963"/>
    <mergeCell ref="A964:H964"/>
    <mergeCell ref="A966:H966"/>
    <mergeCell ref="A970:H970"/>
    <mergeCell ref="A972:H972"/>
    <mergeCell ref="A1012:H1012"/>
    <mergeCell ref="A1044:H1044"/>
    <mergeCell ref="A846:H846"/>
    <mergeCell ref="A850:H850"/>
    <mergeCell ref="A883:H883"/>
    <mergeCell ref="A884:H884"/>
    <mergeCell ref="A886:H886"/>
    <mergeCell ref="A892:H892"/>
    <mergeCell ref="A923:H923"/>
    <mergeCell ref="A924:H924"/>
    <mergeCell ref="A926:H926"/>
    <mergeCell ref="A730:H730"/>
    <mergeCell ref="A732:H732"/>
    <mergeCell ref="A763:H763"/>
    <mergeCell ref="A764:H764"/>
    <mergeCell ref="A766:H766"/>
    <mergeCell ref="A770:H770"/>
    <mergeCell ref="A772:H772"/>
    <mergeCell ref="A812:H812"/>
    <mergeCell ref="A844:H844"/>
    <mergeCell ref="A684:H684"/>
    <mergeCell ref="A686:H686"/>
    <mergeCell ref="A692:H692"/>
    <mergeCell ref="A723:H723"/>
    <mergeCell ref="A652:H652"/>
    <mergeCell ref="A644:H644"/>
    <mergeCell ref="A690:H690"/>
    <mergeCell ref="A724:H724"/>
    <mergeCell ref="A726:H726"/>
    <mergeCell ref="A564:H564"/>
    <mergeCell ref="A566:H566"/>
    <mergeCell ref="A570:H570"/>
    <mergeCell ref="A572:H572"/>
    <mergeCell ref="A612:H612"/>
    <mergeCell ref="A643:H643"/>
    <mergeCell ref="A646:H646"/>
    <mergeCell ref="A650:H650"/>
    <mergeCell ref="A683:H683"/>
    <mergeCell ref="A324:H324"/>
    <mergeCell ref="A326:H326"/>
    <mergeCell ref="A330:H330"/>
    <mergeCell ref="A332:H332"/>
    <mergeCell ref="A363:H363"/>
    <mergeCell ref="A364:H364"/>
    <mergeCell ref="A366:H366"/>
    <mergeCell ref="A370:H370"/>
    <mergeCell ref="A372:H372"/>
    <mergeCell ref="A212:H212"/>
    <mergeCell ref="A243:H243"/>
    <mergeCell ref="A246:H246"/>
    <mergeCell ref="A250:H250"/>
    <mergeCell ref="A283:H283"/>
    <mergeCell ref="A284:H284"/>
    <mergeCell ref="A286:H286"/>
    <mergeCell ref="A290:H290"/>
    <mergeCell ref="A323:H323"/>
    <mergeCell ref="A252:H252"/>
    <mergeCell ref="A244:H244"/>
    <mergeCell ref="A292:H292"/>
    <mergeCell ref="A3:H3"/>
    <mergeCell ref="A4:H4"/>
    <mergeCell ref="A10:H10"/>
    <mergeCell ref="A6:H6"/>
    <mergeCell ref="A12:H12"/>
    <mergeCell ref="A123:H123"/>
    <mergeCell ref="A124:H124"/>
    <mergeCell ref="A126:H126"/>
    <mergeCell ref="A130:H130"/>
    <mergeCell ref="A92:H92"/>
    <mergeCell ref="A83:H83"/>
    <mergeCell ref="A84:H84"/>
    <mergeCell ref="A86:H86"/>
    <mergeCell ref="A90:H90"/>
    <mergeCell ref="A172:H172"/>
    <mergeCell ref="A210:H210"/>
    <mergeCell ref="A203:H203"/>
    <mergeCell ref="A204:H204"/>
    <mergeCell ref="A206:H206"/>
    <mergeCell ref="A132:H132"/>
    <mergeCell ref="A163:H163"/>
    <mergeCell ref="A164:H164"/>
    <mergeCell ref="A166:H166"/>
    <mergeCell ref="A170:H170"/>
    <mergeCell ref="A403:H403"/>
    <mergeCell ref="A404:H404"/>
    <mergeCell ref="A406:H406"/>
    <mergeCell ref="A452:H452"/>
    <mergeCell ref="A444:H444"/>
    <mergeCell ref="A492:H492"/>
    <mergeCell ref="A610:H610"/>
    <mergeCell ref="A603:H603"/>
    <mergeCell ref="A604:H604"/>
    <mergeCell ref="A606:H606"/>
    <mergeCell ref="A412:H412"/>
    <mergeCell ref="A443:H443"/>
    <mergeCell ref="A446:H446"/>
    <mergeCell ref="A450:H450"/>
    <mergeCell ref="A483:H483"/>
    <mergeCell ref="A484:H484"/>
    <mergeCell ref="A486:H486"/>
    <mergeCell ref="A490:H490"/>
    <mergeCell ref="A523:H523"/>
    <mergeCell ref="A524:H524"/>
    <mergeCell ref="A526:H526"/>
    <mergeCell ref="A530:H530"/>
    <mergeCell ref="A532:H532"/>
    <mergeCell ref="A563:H563"/>
    <mergeCell ref="A1206:H1206"/>
    <mergeCell ref="A1210:H1210"/>
    <mergeCell ref="A1203:H1203"/>
    <mergeCell ref="A1204:H1204"/>
    <mergeCell ref="A1252:H1252"/>
    <mergeCell ref="A1243:H1243"/>
    <mergeCell ref="A1290:H1290"/>
    <mergeCell ref="A43:H43"/>
    <mergeCell ref="A44:H44"/>
    <mergeCell ref="A46:H46"/>
    <mergeCell ref="A50:H50"/>
    <mergeCell ref="A52:H52"/>
    <mergeCell ref="A806:H806"/>
    <mergeCell ref="A810:H810"/>
    <mergeCell ref="A803:H803"/>
    <mergeCell ref="A804:H804"/>
    <mergeCell ref="A852:H852"/>
    <mergeCell ref="A843:H843"/>
    <mergeCell ref="A890:H890"/>
    <mergeCell ref="A1006:H1006"/>
    <mergeCell ref="A1010:H1010"/>
    <mergeCell ref="A1003:H1003"/>
    <mergeCell ref="A1004:H1004"/>
    <mergeCell ref="A410:H410"/>
  </mergeCells>
  <pageMargins left="0.7" right="0.7" top="0.75" bottom="0.75" header="0.3" footer="0.3"/>
  <pageSetup paperSize="9" scale="96" orientation="portrait" horizontalDpi="1200" verticalDpi="1200" r:id="rId1"/>
  <rowBreaks count="3" manualBreakCount="3">
    <brk id="40" max="7" man="1"/>
    <brk id="80" max="7" man="1"/>
    <brk id="141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N22"/>
  <sheetViews>
    <sheetView showGridLines="0" tabSelected="1" zoomScaleNormal="100" workbookViewId="0">
      <selection activeCell="F14" sqref="F14"/>
    </sheetView>
  </sheetViews>
  <sheetFormatPr baseColWidth="10" defaultRowHeight="12.75" x14ac:dyDescent="0.2"/>
  <sheetData>
    <row r="1" spans="1:14" ht="15.75" x14ac:dyDescent="0.25">
      <c r="A1" s="245" t="s">
        <v>43</v>
      </c>
      <c r="B1" s="245"/>
      <c r="C1" s="245"/>
      <c r="D1" s="245"/>
      <c r="E1" s="245"/>
      <c r="F1" s="245"/>
      <c r="G1" s="245"/>
      <c r="H1" s="245"/>
      <c r="I1" s="246"/>
      <c r="J1" s="246"/>
      <c r="K1" s="246"/>
      <c r="L1" s="246"/>
      <c r="M1" s="246"/>
      <c r="N1" s="247"/>
    </row>
    <row r="2" spans="1:14" ht="15.75" x14ac:dyDescent="0.25">
      <c r="A2" s="248" t="s">
        <v>110</v>
      </c>
      <c r="B2" s="249"/>
      <c r="C2" s="249"/>
      <c r="D2" s="249"/>
      <c r="E2" s="249"/>
      <c r="F2" s="249"/>
      <c r="G2" s="250"/>
      <c r="H2" s="250"/>
      <c r="I2" s="250"/>
      <c r="J2" s="250"/>
      <c r="K2" s="250"/>
      <c r="L2" s="250"/>
      <c r="M2" s="250"/>
      <c r="N2" s="251"/>
    </row>
    <row r="3" spans="1:14" ht="15" x14ac:dyDescent="0.2">
      <c r="A3" s="252"/>
      <c r="B3" s="250"/>
      <c r="C3" s="250"/>
      <c r="D3" s="250"/>
      <c r="E3" s="250"/>
      <c r="F3" s="250"/>
      <c r="G3" s="250"/>
      <c r="H3" s="250"/>
      <c r="I3" s="250"/>
      <c r="J3" s="250"/>
      <c r="K3" s="250"/>
      <c r="L3" s="250"/>
      <c r="M3" s="250"/>
      <c r="N3" s="251"/>
    </row>
    <row r="4" spans="1:14" ht="15.75" x14ac:dyDescent="0.25">
      <c r="A4" s="252" t="s">
        <v>196</v>
      </c>
      <c r="B4" s="250"/>
      <c r="C4" s="250"/>
      <c r="D4" s="250"/>
      <c r="E4" s="250"/>
      <c r="F4" s="250"/>
      <c r="G4" s="250"/>
      <c r="H4" s="250"/>
      <c r="I4" s="250"/>
      <c r="J4" s="250"/>
      <c r="K4" s="250"/>
      <c r="L4" s="250"/>
      <c r="M4" s="250"/>
      <c r="N4" s="251"/>
    </row>
    <row r="5" spans="1:14" ht="15" x14ac:dyDescent="0.2">
      <c r="A5" s="252" t="s">
        <v>197</v>
      </c>
      <c r="B5" s="250"/>
      <c r="C5" s="250"/>
      <c r="D5" s="250"/>
      <c r="E5" s="250"/>
      <c r="F5" s="250"/>
      <c r="G5" s="250"/>
      <c r="H5" s="250"/>
      <c r="I5" s="250"/>
      <c r="J5" s="250"/>
      <c r="K5" s="250"/>
      <c r="L5" s="250"/>
      <c r="M5" s="250"/>
      <c r="N5" s="251"/>
    </row>
    <row r="6" spans="1:14" ht="15.75" customHeight="1" x14ac:dyDescent="0.2">
      <c r="A6" s="252"/>
      <c r="B6" s="250"/>
      <c r="C6" s="250"/>
      <c r="D6" s="250"/>
      <c r="E6" s="250"/>
      <c r="F6" s="250"/>
      <c r="G6" s="250"/>
      <c r="H6" s="250"/>
      <c r="I6" s="250"/>
      <c r="J6" s="250"/>
      <c r="K6" s="250"/>
      <c r="L6" s="250"/>
      <c r="M6" s="250"/>
      <c r="N6" s="251"/>
    </row>
    <row r="7" spans="1:14" ht="18" customHeight="1" x14ac:dyDescent="0.2">
      <c r="A7" s="252"/>
      <c r="B7" s="250"/>
      <c r="C7" s="252" t="s">
        <v>202</v>
      </c>
      <c r="D7" s="250"/>
      <c r="E7" s="250"/>
      <c r="F7" s="250"/>
      <c r="G7" s="250"/>
      <c r="H7" s="250"/>
      <c r="I7" s="250"/>
      <c r="J7" s="250"/>
      <c r="K7" s="250"/>
      <c r="L7" s="250"/>
      <c r="M7" s="250"/>
      <c r="N7" s="251"/>
    </row>
    <row r="8" spans="1:14" ht="15" x14ac:dyDescent="0.2">
      <c r="A8" s="252"/>
      <c r="B8" s="250"/>
      <c r="C8" s="252" t="s">
        <v>203</v>
      </c>
      <c r="D8" s="250"/>
      <c r="E8" s="250"/>
      <c r="F8" s="250"/>
      <c r="G8" s="250"/>
      <c r="H8" s="250"/>
      <c r="I8" s="250"/>
      <c r="J8" s="250"/>
      <c r="K8" s="250"/>
      <c r="L8" s="250"/>
      <c r="M8" s="250"/>
      <c r="N8" s="251"/>
    </row>
    <row r="9" spans="1:14" ht="15" x14ac:dyDescent="0.2">
      <c r="A9" s="252"/>
      <c r="B9" s="250"/>
      <c r="C9" s="252" t="s">
        <v>198</v>
      </c>
      <c r="D9" s="250"/>
      <c r="E9" s="250"/>
      <c r="F9" s="250"/>
      <c r="G9" s="250"/>
      <c r="H9" s="250"/>
      <c r="I9" s="250"/>
      <c r="J9" s="250"/>
      <c r="K9" s="250"/>
      <c r="L9" s="250"/>
      <c r="M9" s="250"/>
      <c r="N9" s="251"/>
    </row>
    <row r="10" spans="1:14" ht="15" x14ac:dyDescent="0.2">
      <c r="A10" s="252"/>
      <c r="B10" s="250"/>
      <c r="C10" s="252" t="s">
        <v>218</v>
      </c>
      <c r="D10" s="250"/>
      <c r="E10" s="250"/>
      <c r="F10" s="250"/>
      <c r="G10" s="250"/>
      <c r="H10" s="250"/>
      <c r="I10" s="250"/>
      <c r="J10" s="250"/>
      <c r="K10" s="250"/>
      <c r="L10" s="250"/>
      <c r="M10" s="250"/>
      <c r="N10" s="251"/>
    </row>
    <row r="11" spans="1:14" ht="15" x14ac:dyDescent="0.2">
      <c r="A11" s="252"/>
      <c r="B11" s="250"/>
      <c r="C11" s="252" t="s">
        <v>199</v>
      </c>
      <c r="D11" s="250"/>
      <c r="E11" s="250"/>
      <c r="F11" s="250"/>
      <c r="G11" s="250"/>
      <c r="H11" s="250"/>
      <c r="I11" s="250"/>
      <c r="J11" s="250"/>
      <c r="K11" s="250"/>
      <c r="L11" s="250"/>
      <c r="M11" s="250"/>
      <c r="N11" s="251"/>
    </row>
    <row r="12" spans="1:14" ht="15" x14ac:dyDescent="0.2">
      <c r="A12" s="252"/>
      <c r="B12" s="250"/>
      <c r="C12" s="252" t="s">
        <v>200</v>
      </c>
      <c r="D12" s="250"/>
      <c r="E12" s="250"/>
      <c r="F12" s="250"/>
      <c r="G12" s="250"/>
      <c r="H12" s="250"/>
      <c r="I12" s="250"/>
      <c r="J12" s="250"/>
      <c r="K12" s="250"/>
      <c r="L12" s="250"/>
      <c r="M12" s="250"/>
      <c r="N12" s="251"/>
    </row>
    <row r="13" spans="1:14" ht="15" hidden="1" x14ac:dyDescent="0.2">
      <c r="A13" s="252"/>
      <c r="B13" s="250"/>
      <c r="C13" s="411"/>
      <c r="D13" s="250"/>
      <c r="E13" s="250"/>
      <c r="F13" s="250"/>
      <c r="G13" s="250"/>
      <c r="H13" s="250"/>
      <c r="I13" s="250"/>
      <c r="J13" s="250"/>
      <c r="K13" s="250"/>
      <c r="L13" s="250"/>
      <c r="M13" s="250"/>
      <c r="N13" s="251"/>
    </row>
    <row r="14" spans="1:14" ht="42" customHeight="1" x14ac:dyDescent="0.2">
      <c r="A14" s="252"/>
      <c r="B14" s="250"/>
      <c r="C14" s="411"/>
      <c r="D14" s="250"/>
      <c r="E14" s="250"/>
      <c r="F14" s="250"/>
      <c r="G14" s="250"/>
      <c r="H14" s="250"/>
      <c r="I14" s="250"/>
      <c r="J14" s="250"/>
      <c r="K14" s="250"/>
      <c r="L14" s="250"/>
      <c r="M14" s="250"/>
      <c r="N14" s="251"/>
    </row>
    <row r="15" spans="1:14" ht="15.75" x14ac:dyDescent="0.25">
      <c r="A15" s="253" t="s">
        <v>201</v>
      </c>
      <c r="B15" s="254"/>
      <c r="C15" s="254"/>
      <c r="D15" s="254"/>
      <c r="E15" s="254"/>
      <c r="F15" s="254"/>
      <c r="G15" s="254"/>
      <c r="H15" s="254"/>
      <c r="I15" s="254"/>
      <c r="J15" s="254"/>
      <c r="K15" s="254"/>
      <c r="L15" s="250"/>
      <c r="M15" s="250"/>
      <c r="N15" s="251"/>
    </row>
    <row r="16" spans="1:14" x14ac:dyDescent="0.2">
      <c r="A16" s="250"/>
      <c r="B16" s="250"/>
      <c r="C16" s="250"/>
      <c r="D16" s="250"/>
      <c r="E16" s="250"/>
      <c r="F16" s="250"/>
      <c r="G16" s="250"/>
      <c r="H16" s="250"/>
      <c r="I16" s="250"/>
      <c r="J16" s="250"/>
      <c r="K16" s="250"/>
      <c r="L16" s="250"/>
      <c r="M16" s="250"/>
      <c r="N16" s="251"/>
    </row>
    <row r="17" spans="1:14" x14ac:dyDescent="0.2">
      <c r="A17" s="250"/>
      <c r="B17" s="250"/>
      <c r="C17" s="250"/>
      <c r="D17" s="250"/>
      <c r="E17" s="250"/>
      <c r="F17" s="250"/>
      <c r="G17" s="250"/>
      <c r="H17" s="250"/>
      <c r="I17" s="250"/>
      <c r="J17" s="250"/>
      <c r="K17" s="250"/>
      <c r="L17" s="250"/>
      <c r="M17" s="250"/>
      <c r="N17" s="251"/>
    </row>
    <row r="18" spans="1:14" ht="9" customHeight="1" x14ac:dyDescent="0.2">
      <c r="A18" s="252"/>
      <c r="B18" s="250"/>
      <c r="C18" s="250"/>
      <c r="D18" s="250"/>
      <c r="E18" s="250"/>
      <c r="F18" s="250"/>
      <c r="G18" s="250"/>
      <c r="H18" s="250"/>
      <c r="I18" s="250"/>
      <c r="J18" s="250"/>
      <c r="K18" s="250"/>
      <c r="L18" s="250"/>
      <c r="M18" s="250"/>
      <c r="N18" s="251"/>
    </row>
    <row r="19" spans="1:14" ht="15.75" x14ac:dyDescent="0.25">
      <c r="A19" s="255" t="s">
        <v>10</v>
      </c>
      <c r="B19" s="250"/>
      <c r="C19" s="250"/>
      <c r="D19" s="250"/>
      <c r="E19" s="250"/>
      <c r="F19" s="250"/>
      <c r="G19" s="250"/>
      <c r="H19" s="250"/>
      <c r="I19" s="250"/>
      <c r="J19" s="250"/>
      <c r="K19" s="250"/>
      <c r="L19" s="250"/>
      <c r="M19" s="250"/>
      <c r="N19" s="251"/>
    </row>
    <row r="20" spans="1:14" ht="15" x14ac:dyDescent="0.2">
      <c r="A20" s="256" t="s">
        <v>55</v>
      </c>
      <c r="B20" s="256"/>
      <c r="C20" s="256"/>
      <c r="D20" s="256"/>
      <c r="E20" s="256"/>
      <c r="F20" s="256"/>
      <c r="G20" s="256"/>
      <c r="H20" s="250"/>
      <c r="I20" s="250"/>
      <c r="J20" s="250"/>
      <c r="K20" s="250"/>
      <c r="L20" s="250"/>
      <c r="M20" s="250"/>
      <c r="N20" s="251"/>
    </row>
    <row r="21" spans="1:14" x14ac:dyDescent="0.2">
      <c r="A21" s="250"/>
      <c r="B21" s="250"/>
      <c r="C21" s="250"/>
      <c r="D21" s="250"/>
      <c r="E21" s="250"/>
      <c r="F21" s="250"/>
      <c r="G21" s="250"/>
      <c r="H21" s="250"/>
      <c r="I21" s="250"/>
      <c r="J21" s="250"/>
      <c r="K21" s="250"/>
      <c r="L21" s="250"/>
      <c r="M21" s="250"/>
      <c r="N21" s="251"/>
    </row>
    <row r="22" spans="1:14" ht="98.25" customHeight="1" x14ac:dyDescent="0.2">
      <c r="A22" s="252"/>
      <c r="B22" s="250"/>
      <c r="C22" s="250"/>
      <c r="D22" s="250"/>
      <c r="E22" s="250"/>
      <c r="F22" s="250"/>
      <c r="G22" s="250"/>
      <c r="H22" s="250"/>
      <c r="I22" s="250"/>
      <c r="J22" s="250"/>
      <c r="K22" s="250"/>
      <c r="L22" s="250"/>
      <c r="M22" s="250"/>
      <c r="N22" s="251"/>
    </row>
  </sheetData>
  <sheetProtection algorithmName="SHA-512" hashValue="pkTazxX8I+fJTmDSUd+tdSqfWWYHtcoUzfXF/R1a+1hKhlyB3OTP8JwVNEpTTgx0IpIdF2uaBphCU5392O4O4A==" saltValue="ln30y4dJ3iQmPrfjbtUTlA==" spinCount="100000" sheet="1" objects="1" scenarios="1" selectLockedCells="1"/>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Encodage réponses Es</vt:lpstr>
      <vt:lpstr>Compétences</vt:lpstr>
      <vt:lpstr>Tri</vt:lpstr>
      <vt:lpstr>Résultats et commentaires</vt:lpstr>
      <vt:lpstr>Bilan élèves</vt:lpstr>
      <vt:lpstr>Instructions RC</vt:lpstr>
      <vt:lpstr>Compétences!Impression_des_titres</vt:lpstr>
      <vt:lpstr>'Encodage réponses Es'!Impression_des_titres</vt:lpstr>
      <vt:lpstr>Tri!Impression_des_titres</vt:lpstr>
      <vt:lpstr>'Bilan élèves'!Zone_d_impression</vt:lpstr>
      <vt:lpstr>Compétences!Zone_d_impression</vt:lpstr>
      <vt:lpstr>'Encodage réponses Es'!Zone_d_impression</vt:lpstr>
      <vt:lpstr>'Résultats et commentaires'!Zone_d_impression</vt:lpstr>
      <vt:lpstr>Tri!Zone_d_impression</vt:lpstr>
    </vt:vector>
  </TitlesOfParts>
  <Manager>PILOTAGE</Manager>
  <Company>AGERS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Evaluation externe</dc:subject>
  <dc:creator>QUINTARD Guy</dc:creator>
  <cp:lastModifiedBy>François Brixy</cp:lastModifiedBy>
  <cp:lastPrinted>2018-02-01T14:06:38Z</cp:lastPrinted>
  <dcterms:created xsi:type="dcterms:W3CDTF">1996-10-21T11:03:58Z</dcterms:created>
  <dcterms:modified xsi:type="dcterms:W3CDTF">2018-02-12T10:31:44Z</dcterms:modified>
</cp:coreProperties>
</file>