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780" windowHeight="11970" tabRatio="684" activeTab="0"/>
  </bookViews>
  <sheets>
    <sheet name="Encodage réponses Es" sheetId="1" r:id="rId1"/>
    <sheet name="Compétences" sheetId="2" r:id="rId2"/>
    <sheet name="Tri" sheetId="3" r:id="rId3"/>
    <sheet name="Nouveaux résultats" sheetId="4" r:id="rId4"/>
    <sheet name="Résultats &amp; commentaires" sheetId="5" r:id="rId5"/>
  </sheets>
  <definedNames>
    <definedName name="_xlnm._FilterDatabase" localSheetId="2" hidden="1">'Tri'!$A$1:$D$92</definedName>
    <definedName name="_xlnm.Print_Titles" localSheetId="1">'Compétences'!$A:$D,'Compétences'!$1:$3</definedName>
    <definedName name="_xlnm.Print_Titles" localSheetId="0">'Encodage réponses Es'!$A:$D,'Encodage réponses Es'!$1:$1</definedName>
    <definedName name="_xlnm.Print_Titles" localSheetId="2">'Tri'!$1:$1</definedName>
    <definedName name="_xlnm.Print_Area" localSheetId="1">'Compétences'!$A$1:$EW$56</definedName>
    <definedName name="_xlnm.Print_Area" localSheetId="0">'Encodage réponses Es'!$A$1:$DL$46</definedName>
    <definedName name="_xlnm.Print_Area" localSheetId="4">'Résultats &amp; commentaires'!$A$1:$N$179</definedName>
    <definedName name="_xlnm.Print_Area" localSheetId="2">'Tri'!$A$1:$D$112</definedName>
  </definedNames>
  <calcPr fullCalcOnLoad="1"/>
</workbook>
</file>

<file path=xl/sharedStrings.xml><?xml version="1.0" encoding="utf-8"?>
<sst xmlns="http://schemas.openxmlformats.org/spreadsheetml/2006/main" count="585" uniqueCount="248">
  <si>
    <t>Total en %</t>
  </si>
  <si>
    <t>Ecart-type</t>
  </si>
  <si>
    <t>% de réussite à l'item</t>
  </si>
  <si>
    <t>Moyenne</t>
  </si>
  <si>
    <t>70/79</t>
  </si>
  <si>
    <t>80/89</t>
  </si>
  <si>
    <t>90/100</t>
  </si>
  <si>
    <t>Participants</t>
  </si>
  <si>
    <t>a</t>
  </si>
  <si>
    <t>Items</t>
  </si>
  <si>
    <t>Compétences</t>
  </si>
  <si>
    <t>Nombre de réponses</t>
  </si>
  <si>
    <t>Abs
Pb</t>
  </si>
  <si>
    <t>Items réussis / 2</t>
  </si>
  <si>
    <t>Items réussis / 5</t>
  </si>
  <si>
    <t>Réponses correctes</t>
  </si>
  <si>
    <t>Réponses incorrectes</t>
  </si>
  <si>
    <t xml:space="preserve">   Pas de réponse</t>
  </si>
  <si>
    <t>Moyenne / 2</t>
  </si>
  <si>
    <t>Moyenne / 5</t>
  </si>
  <si>
    <t>Ecole</t>
  </si>
  <si>
    <t>Classe</t>
  </si>
  <si>
    <t>Réponses</t>
  </si>
  <si>
    <t>Ecole :</t>
  </si>
  <si>
    <t>Classe :</t>
  </si>
  <si>
    <t>% de réussite</t>
  </si>
  <si>
    <t>Pas de réponse</t>
  </si>
  <si>
    <t>Items réussis / 7</t>
  </si>
  <si>
    <t>Réponses  partiellement correctes</t>
  </si>
  <si>
    <t>Moyenne / 7</t>
  </si>
  <si>
    <t>% de réussite "Communauté fr."</t>
  </si>
  <si>
    <t>Moy Com fr</t>
  </si>
  <si>
    <t>% de réussite Communauté fr</t>
  </si>
  <si>
    <t>ELABORER DES SIGNIFICATIONS
Dégager des informations explicites</t>
  </si>
  <si>
    <t>ELABORER DES SIGNIFICATIONS
Découvrir les informations implicites</t>
  </si>
  <si>
    <t>PERCEVOIR LA COHERENCE DU TEXTE
Repérer des facteurs de cohérence – reprise d’informations d’une phrase à l’autre (anaphores)</t>
  </si>
  <si>
    <t>Item réussi / 1</t>
  </si>
  <si>
    <t>0/9</t>
  </si>
  <si>
    <t>10/19</t>
  </si>
  <si>
    <t>20/29</t>
  </si>
  <si>
    <t>30/39</t>
  </si>
  <si>
    <t>40/49</t>
  </si>
  <si>
    <t>50/59</t>
  </si>
  <si>
    <t>60/69</t>
  </si>
  <si>
    <t>0-2</t>
  </si>
  <si>
    <t>27-30</t>
  </si>
  <si>
    <t>ELABORER DES SIGNIFICATIONS - Découvrir les informations implicites</t>
  </si>
  <si>
    <t>ELABORER DES SIGNIFICATIONS - Dégager des informations explicites</t>
  </si>
  <si>
    <t>PERCEVOIR LA COHERENCE DU TEXTE - Repérer des facteurs de cohérence – reprise d’informations d’une phrase à l’autre (anaphores)</t>
  </si>
  <si>
    <t xml:space="preserve">          Evaluation externe non certificative
          Lecture et production d'écrit - 2010
          2e primaire</t>
  </si>
  <si>
    <t>Items réussis / 18</t>
  </si>
  <si>
    <t>ELABORER DES SIGNIFICATIONS
Percevoir le sens global du texte</t>
  </si>
  <si>
    <t>ELABORER DES SIGNIFICATIONS
Reformuler ou exécuter un enchainement de consignes</t>
  </si>
  <si>
    <t>Items réussis / 10</t>
  </si>
  <si>
    <t>ELABORER DES SIGNIFICATIONS
Réagir, selon la nature du document en interaction éventuelle avec d'autres lecteurs, et distinguer le réel de l'imaginaire</t>
  </si>
  <si>
    <t>DEGAGER L'ORGANISATION D'UN TEXTE
Reconnaitre un nombre diversifié de documents en identifiant la structure dominante</t>
  </si>
  <si>
    <t>Items réussis / 6</t>
  </si>
  <si>
    <t>TENIR COMPTE DES UNITES GRAMMATICALES
Comprendre le sens d'un texte en s'appuyant sur la ponctuation et sur les unités grammaticales</t>
  </si>
  <si>
    <t>PERCEVOIR LES INTERACTIONS ENTRE LES ELEMENTS VERBAUX ET NON VERBAUX
Relier un texte à des éléments non verbaux</t>
  </si>
  <si>
    <t>ASPECTS PHONOLOGIQUES DE LA LANGUE</t>
  </si>
  <si>
    <t>COMPETENCES D'ORDRE METALINGUISTIQUE</t>
  </si>
  <si>
    <t>Lecture - Habileté technique - Vitesse de lecture</t>
  </si>
  <si>
    <t>Items réussis / 15</t>
  </si>
  <si>
    <t>UTILISER LES UNITES GRAMMATICALES ET LEXICALES
Orthographier les productions personnelles</t>
  </si>
  <si>
    <t>ECRITURE SOIGNEE ET LISIBLE</t>
  </si>
  <si>
    <t>4-3</t>
  </si>
  <si>
    <t>2-1</t>
  </si>
  <si>
    <t>Moyenne / 18</t>
  </si>
  <si>
    <t>Moyenne / 10</t>
  </si>
  <si>
    <t>Moyenne / 1</t>
  </si>
  <si>
    <t>Moyenne / 6</t>
  </si>
  <si>
    <t>Moyenne / 15</t>
  </si>
  <si>
    <t>Total/15</t>
  </si>
  <si>
    <t>4-3-2</t>
  </si>
  <si>
    <t>Total/11</t>
  </si>
  <si>
    <t>0-1</t>
  </si>
  <si>
    <t>2-3</t>
  </si>
  <si>
    <t>4-5</t>
  </si>
  <si>
    <t>8-9</t>
  </si>
  <si>
    <t>10-11</t>
  </si>
  <si>
    <t>12-13</t>
  </si>
  <si>
    <t>14-15</t>
  </si>
  <si>
    <t>16-18</t>
  </si>
  <si>
    <t>6-7</t>
  </si>
  <si>
    <t>ELABORER DES SIGNIFICATIONS - Percevoir le sens global du texte</t>
  </si>
  <si>
    <t>ELABORER DES SIGNIFICATIONS - Reformuler ou exécuter un enchainement de consignes</t>
  </si>
  <si>
    <t>ELABORER DES SIGNIFICATIONS - Réagir, selon la nature du document en interaction éventuelle avec d'autres lecteurs, et distinguer le réel de l'imaginaire</t>
  </si>
  <si>
    <t>DEGAGER L'ORGANISATION D'UN TEXTE - Reconnaitre un nombre diversifié de documents en identifiant la structure dominante</t>
  </si>
  <si>
    <t>TENIR COMPTE DES UNITES GRAMMATICALES - Comprendre le sens d'un texte en s'appuyant sur la ponctuation et sur les unités grammaticales</t>
  </si>
  <si>
    <t>PERCEVOIR LES INTERACTIONS ENTRE LES ELEMENTS VERBAUX ET NON VERBAUX - Relier un texte à des éléments non verbaux</t>
  </si>
  <si>
    <t>UTILISER LES UNITES GRAMMATICALES ET LEXICALES - Orthographier les productions personnelles</t>
  </si>
  <si>
    <t>ELABORER DES CONTENUS</t>
  </si>
  <si>
    <t>Savoir Ecrire</t>
  </si>
  <si>
    <t>3-4</t>
  </si>
  <si>
    <t>5-6</t>
  </si>
  <si>
    <t>7-8</t>
  </si>
  <si>
    <t>9-10</t>
  </si>
  <si>
    <t>11-12</t>
  </si>
  <si>
    <t>13-14</t>
  </si>
  <si>
    <t>15-16</t>
  </si>
  <si>
    <t>17-18</t>
  </si>
  <si>
    <t>ORIENTER SON ECRIT EN FONCTION DE LA SITUATION DE COMMUNICATION
&amp; 
ELABORER DES CONTENUS</t>
  </si>
  <si>
    <t>Réponses partiellement correctes</t>
  </si>
  <si>
    <t>Total/84</t>
  </si>
  <si>
    <t>Score global</t>
  </si>
  <si>
    <t>Structuration : phonologie et segmentation syllabique</t>
  </si>
  <si>
    <t>Compétences métalinguistiques</t>
  </si>
  <si>
    <t>Texte "Minou va à l'école"</t>
  </si>
  <si>
    <t>Total / 23</t>
  </si>
  <si>
    <t>Compréhension de phrases</t>
  </si>
  <si>
    <t>Compréhension de consignes</t>
  </si>
  <si>
    <t>Dégager des informations explicites</t>
  </si>
  <si>
    <t>Dégager des informations implicites</t>
  </si>
  <si>
    <t>Rapidité de lecture</t>
  </si>
  <si>
    <t>Total / 15</t>
  </si>
  <si>
    <t>Savoir écrire</t>
  </si>
  <si>
    <t>Total / 11</t>
  </si>
  <si>
    <t>réussi</t>
  </si>
  <si>
    <t>erreur</t>
  </si>
  <si>
    <t>omission</t>
  </si>
  <si>
    <r>
      <t xml:space="preserve"> </t>
    </r>
    <r>
      <rPr>
        <b/>
        <sz val="9"/>
        <color indexed="18"/>
        <rFont val="Arial"/>
        <family val="0"/>
      </rPr>
      <t>Pourcentage d’élèves ayant réussi l’item</t>
    </r>
    <r>
      <rPr>
        <sz val="10"/>
        <color indexed="18"/>
        <rFont val="Arial"/>
        <family val="0"/>
      </rPr>
      <t xml:space="preserve"> </t>
    </r>
  </si>
  <si>
    <r>
      <t xml:space="preserve"> </t>
    </r>
    <r>
      <rPr>
        <b/>
        <sz val="9"/>
        <color indexed="18"/>
        <rFont val="Arial"/>
        <family val="0"/>
      </rPr>
      <t>Question</t>
    </r>
    <r>
      <rPr>
        <sz val="10"/>
        <color indexed="18"/>
        <rFont val="Arial"/>
        <family val="0"/>
      </rPr>
      <t xml:space="preserve"> </t>
    </r>
  </si>
  <si>
    <r>
      <t xml:space="preserve"> </t>
    </r>
    <r>
      <rPr>
        <b/>
        <sz val="9"/>
        <color indexed="18"/>
        <rFont val="Arial"/>
        <family val="0"/>
      </rPr>
      <t>Item</t>
    </r>
    <r>
      <rPr>
        <sz val="10"/>
        <color indexed="18"/>
        <rFont val="Arial"/>
        <family val="0"/>
      </rPr>
      <t xml:space="preserve"> </t>
    </r>
  </si>
  <si>
    <r>
      <t xml:space="preserve"> </t>
    </r>
    <r>
      <rPr>
        <b/>
        <sz val="9"/>
        <color indexed="18"/>
        <rFont val="Arial"/>
        <family val="0"/>
      </rPr>
      <t>Total CF</t>
    </r>
    <r>
      <rPr>
        <sz val="10"/>
        <color indexed="18"/>
        <rFont val="Arial"/>
        <family val="0"/>
      </rPr>
      <t xml:space="preserve"> </t>
    </r>
  </si>
  <si>
    <r>
      <t xml:space="preserve"> </t>
    </r>
    <r>
      <rPr>
        <b/>
        <sz val="9"/>
        <color indexed="18"/>
        <rFont val="Arial"/>
        <family val="0"/>
      </rPr>
      <t>Hors D+</t>
    </r>
    <r>
      <rPr>
        <sz val="10"/>
        <color indexed="18"/>
        <rFont val="Arial"/>
        <family val="0"/>
      </rPr>
      <t xml:space="preserve"> </t>
    </r>
  </si>
  <si>
    <r>
      <t xml:space="preserve"> </t>
    </r>
    <r>
      <rPr>
        <b/>
        <sz val="9"/>
        <color indexed="18"/>
        <rFont val="Arial"/>
        <family val="0"/>
      </rPr>
      <t>D+</t>
    </r>
    <r>
      <rPr>
        <sz val="10"/>
        <color indexed="18"/>
        <rFont val="Arial"/>
        <family val="0"/>
      </rPr>
      <t xml:space="preserve"> </t>
    </r>
  </si>
  <si>
    <r>
      <t xml:space="preserve"> </t>
    </r>
    <r>
      <rPr>
        <b/>
        <sz val="9"/>
        <color indexed="18"/>
        <rFont val="Arial"/>
        <family val="0"/>
      </rPr>
      <t>Ma classe</t>
    </r>
    <r>
      <rPr>
        <sz val="10"/>
        <color indexed="18"/>
        <rFont val="Arial"/>
        <family val="0"/>
      </rPr>
      <t xml:space="preserve"> </t>
    </r>
  </si>
  <si>
    <r>
      <t xml:space="preserve"> </t>
    </r>
    <r>
      <rPr>
        <b/>
        <sz val="9"/>
        <color indexed="18"/>
        <rFont val="Arial"/>
        <family val="0"/>
      </rPr>
      <t>TABLEAU 1– Moyenne à l’ensemble du test en lecture</t>
    </r>
    <r>
      <rPr>
        <sz val="9"/>
        <color indexed="18"/>
        <rFont val="Arial"/>
        <family val="0"/>
      </rPr>
      <t xml:space="preserve"> </t>
    </r>
  </si>
  <si>
    <r>
      <t xml:space="preserve"> </t>
    </r>
    <r>
      <rPr>
        <b/>
        <sz val="9"/>
        <color indexed="18"/>
        <rFont val="Arial"/>
        <family val="0"/>
      </rPr>
      <t>TABLEAU 2– Scores des élèves en rapidité de lecture</t>
    </r>
    <r>
      <rPr>
        <sz val="9"/>
        <color indexed="18"/>
        <rFont val="Arial"/>
        <family val="0"/>
      </rPr>
      <t xml:space="preserve"> </t>
    </r>
  </si>
  <si>
    <r>
      <t xml:space="preserve"> </t>
    </r>
    <r>
      <rPr>
        <b/>
        <sz val="8"/>
        <color indexed="18"/>
        <rFont val="Arial"/>
        <family val="0"/>
      </rPr>
      <t>Élèves hors D+</t>
    </r>
    <r>
      <rPr>
        <sz val="8"/>
        <color indexed="18"/>
        <rFont val="Arial"/>
        <family val="0"/>
      </rPr>
      <t xml:space="preserve"> </t>
    </r>
  </si>
  <si>
    <r>
      <t xml:space="preserve"> </t>
    </r>
    <r>
      <rPr>
        <b/>
        <sz val="8"/>
        <color indexed="18"/>
        <rFont val="Arial"/>
        <family val="0"/>
      </rPr>
      <t>Élèves D+</t>
    </r>
    <r>
      <rPr>
        <sz val="8"/>
        <color indexed="18"/>
        <rFont val="Arial"/>
        <family val="0"/>
      </rPr>
      <t xml:space="preserve"> </t>
    </r>
  </si>
  <si>
    <r>
      <t xml:space="preserve"> </t>
    </r>
    <r>
      <rPr>
        <b/>
        <sz val="8"/>
        <color indexed="18"/>
        <rFont val="Arial"/>
        <family val="0"/>
      </rPr>
      <t>Moyenne</t>
    </r>
    <r>
      <rPr>
        <sz val="8"/>
        <color indexed="18"/>
        <rFont val="Arial"/>
        <family val="0"/>
      </rPr>
      <t xml:space="preserve"> </t>
    </r>
  </si>
  <si>
    <r>
      <t xml:space="preserve"> </t>
    </r>
    <r>
      <rPr>
        <b/>
        <sz val="8"/>
        <color indexed="18"/>
        <rFont val="Arial"/>
        <family val="0"/>
      </rPr>
      <t>Écart-type</t>
    </r>
    <r>
      <rPr>
        <sz val="8"/>
        <color indexed="18"/>
        <rFont val="Arial"/>
        <family val="0"/>
      </rPr>
      <t xml:space="preserve"> </t>
    </r>
  </si>
  <si>
    <r>
      <t xml:space="preserve"> </t>
    </r>
    <r>
      <rPr>
        <b/>
        <sz val="8"/>
        <color indexed="18"/>
        <rFont val="Arial"/>
        <family val="0"/>
      </rPr>
      <t>Ma classe</t>
    </r>
    <r>
      <rPr>
        <sz val="8"/>
        <color indexed="18"/>
        <rFont val="Arial"/>
        <family val="0"/>
      </rPr>
      <t xml:space="preserve"> </t>
    </r>
  </si>
  <si>
    <r>
      <t xml:space="preserve"> </t>
    </r>
    <r>
      <rPr>
        <b/>
        <sz val="8"/>
        <color indexed="18"/>
        <rFont val="Arial"/>
        <family val="0"/>
      </rPr>
      <t>Élèves en CF</t>
    </r>
    <r>
      <rPr>
        <sz val="8"/>
        <color indexed="18"/>
        <rFont val="Arial"/>
        <family val="0"/>
      </rPr>
      <t xml:space="preserve"> </t>
    </r>
  </si>
  <si>
    <r>
      <t xml:space="preserve"> </t>
    </r>
    <r>
      <rPr>
        <b/>
        <sz val="8"/>
        <color indexed="18"/>
        <rFont val="Arial"/>
        <family val="0"/>
      </rPr>
      <t>Pourcentage d’élèves ayant réussi l’item</t>
    </r>
    <r>
      <rPr>
        <sz val="8"/>
        <color indexed="18"/>
        <rFont val="Arial"/>
        <family val="0"/>
      </rPr>
      <t xml:space="preserve"> </t>
    </r>
  </si>
  <si>
    <r>
      <t xml:space="preserve"> </t>
    </r>
    <r>
      <rPr>
        <b/>
        <sz val="8"/>
        <color indexed="18"/>
        <rFont val="Arial"/>
        <family val="0"/>
      </rPr>
      <t>Question</t>
    </r>
    <r>
      <rPr>
        <sz val="8"/>
        <color indexed="18"/>
        <rFont val="Arial"/>
        <family val="0"/>
      </rPr>
      <t xml:space="preserve"> </t>
    </r>
  </si>
  <si>
    <r>
      <t xml:space="preserve"> </t>
    </r>
    <r>
      <rPr>
        <b/>
        <sz val="8"/>
        <color indexed="18"/>
        <rFont val="Arial"/>
        <family val="0"/>
      </rPr>
      <t>Item</t>
    </r>
    <r>
      <rPr>
        <sz val="8"/>
        <color indexed="18"/>
        <rFont val="Arial"/>
        <family val="0"/>
      </rPr>
      <t xml:space="preserve"> </t>
    </r>
  </si>
  <si>
    <r>
      <t xml:space="preserve"> </t>
    </r>
    <r>
      <rPr>
        <b/>
        <sz val="8"/>
        <color indexed="18"/>
        <rFont val="Arial"/>
        <family val="0"/>
      </rPr>
      <t>Total CF</t>
    </r>
    <r>
      <rPr>
        <sz val="8"/>
        <color indexed="18"/>
        <rFont val="Arial"/>
        <family val="0"/>
      </rPr>
      <t xml:space="preserve"> </t>
    </r>
  </si>
  <si>
    <r>
      <t xml:space="preserve"> </t>
    </r>
    <r>
      <rPr>
        <b/>
        <sz val="8"/>
        <color indexed="18"/>
        <rFont val="Arial"/>
        <family val="0"/>
      </rPr>
      <t>Hors D+</t>
    </r>
    <r>
      <rPr>
        <sz val="8"/>
        <color indexed="18"/>
        <rFont val="Arial"/>
        <family val="0"/>
      </rPr>
      <t xml:space="preserve"> </t>
    </r>
  </si>
  <si>
    <r>
      <t xml:space="preserve"> </t>
    </r>
    <r>
      <rPr>
        <b/>
        <sz val="8"/>
        <color indexed="18"/>
        <rFont val="Arial"/>
        <family val="0"/>
      </rPr>
      <t>D+</t>
    </r>
    <r>
      <rPr>
        <sz val="8"/>
        <color indexed="18"/>
        <rFont val="Arial"/>
        <family val="0"/>
      </rPr>
      <t xml:space="preserve"> </t>
    </r>
  </si>
  <si>
    <t xml:space="preserve"> Q1 </t>
  </si>
  <si>
    <t xml:space="preserve"> Adaptée à difficile </t>
  </si>
  <si>
    <t xml:space="preserve"> Q2 </t>
  </si>
  <si>
    <t xml:space="preserve"> Adaptée </t>
  </si>
  <si>
    <t xml:space="preserve"> Q3 </t>
  </si>
  <si>
    <t xml:space="preserve"> Q4 </t>
  </si>
  <si>
    <t xml:space="preserve"> Q5 </t>
  </si>
  <si>
    <t xml:space="preserve"> Q6 </t>
  </si>
  <si>
    <t xml:space="preserve"> Q7 </t>
  </si>
  <si>
    <t xml:space="preserve"> Q8 </t>
  </si>
  <si>
    <t xml:space="preserve"> Q9 </t>
  </si>
  <si>
    <t xml:space="preserve"> Q10 </t>
  </si>
  <si>
    <t xml:space="preserve"> Q11 </t>
  </si>
  <si>
    <t xml:space="preserve"> Q12 </t>
  </si>
  <si>
    <t xml:space="preserve"> Trop difficile </t>
  </si>
  <si>
    <t xml:space="preserve"> Q13 </t>
  </si>
  <si>
    <t xml:space="preserve"> Rejeté faute d’un indice statistique satisfaisant </t>
  </si>
  <si>
    <t xml:space="preserve"> Q14 </t>
  </si>
  <si>
    <t xml:space="preserve"> Q15 </t>
  </si>
  <si>
    <t xml:space="preserve"> Q16 </t>
  </si>
  <si>
    <t xml:space="preserve"> Q17 </t>
  </si>
  <si>
    <t xml:space="preserve"> Q18 </t>
  </si>
  <si>
    <t xml:space="preserve">Compétences métalinguistiques (10 items) </t>
  </si>
  <si>
    <t xml:space="preserve">Compréhension de phrases (23 items) </t>
  </si>
  <si>
    <t xml:space="preserve">Compréhension de consignes (10 items) </t>
  </si>
  <si>
    <r>
      <t>Deux compétences</t>
    </r>
    <r>
      <rPr>
        <sz val="8"/>
        <color indexed="18"/>
        <rFont val="Arial"/>
        <family val="0"/>
      </rPr>
      <t xml:space="preserve"> </t>
    </r>
  </si>
  <si>
    <t xml:space="preserve">Dégager des informations explicites (18 items) </t>
  </si>
  <si>
    <t xml:space="preserve">Dégager des informations implicites (7 items) </t>
  </si>
  <si>
    <r>
      <t xml:space="preserve">Lecture du texte </t>
    </r>
    <r>
      <rPr>
        <i/>
        <sz val="8"/>
        <color indexed="18"/>
        <rFont val="Arial"/>
        <family val="0"/>
      </rPr>
      <t xml:space="preserve">Minou va à l’école </t>
    </r>
    <r>
      <rPr>
        <sz val="8"/>
        <color indexed="18"/>
        <rFont val="Arial"/>
        <family val="0"/>
      </rPr>
      <t xml:space="preserve">(23 items) </t>
    </r>
  </si>
  <si>
    <r>
      <t xml:space="preserve"> </t>
    </r>
    <r>
      <rPr>
        <b/>
        <sz val="9"/>
        <color indexed="18"/>
        <rFont val="Arial"/>
        <family val="0"/>
      </rPr>
      <t>TABLEAU 3– Scores des élèves en savoir écrire</t>
    </r>
    <r>
      <rPr>
        <sz val="9"/>
        <color indexed="18"/>
        <rFont val="Arial"/>
        <family val="0"/>
      </rPr>
      <t xml:space="preserve"> </t>
    </r>
  </si>
  <si>
    <r>
      <t>Rapidité de lecture</t>
    </r>
    <r>
      <rPr>
        <sz val="8"/>
        <color indexed="18"/>
        <rFont val="Arial"/>
        <family val="0"/>
      </rPr>
      <t xml:space="preserve"> </t>
    </r>
  </si>
  <si>
    <r>
      <t>Savoir écrire (11 items)</t>
    </r>
    <r>
      <rPr>
        <sz val="8"/>
        <color indexed="18"/>
        <rFont val="Arial"/>
        <family val="0"/>
      </rPr>
      <t xml:space="preserve"> </t>
    </r>
  </si>
  <si>
    <r>
      <t xml:space="preserve">Questions relatives au texte </t>
    </r>
    <r>
      <rPr>
        <b/>
        <i/>
        <sz val="9"/>
        <color indexed="18"/>
        <rFont val="Arial"/>
        <family val="0"/>
      </rPr>
      <t>Minou va à l’école</t>
    </r>
    <r>
      <rPr>
        <sz val="9"/>
        <color indexed="18"/>
        <rFont val="Arial"/>
        <family val="0"/>
      </rPr>
      <t xml:space="preserve"> </t>
    </r>
  </si>
  <si>
    <r>
      <t>Question</t>
    </r>
    <r>
      <rPr>
        <sz val="8"/>
        <color indexed="18"/>
        <rFont val="Arial"/>
        <family val="0"/>
      </rPr>
      <t xml:space="preserve"> </t>
    </r>
  </si>
  <si>
    <r>
      <t xml:space="preserve"> </t>
    </r>
    <r>
      <rPr>
        <b/>
        <sz val="8"/>
        <color indexed="18"/>
        <rFont val="Arial"/>
        <family val="0"/>
      </rPr>
      <t>Avis sur la difficulté 
de la question</t>
    </r>
    <r>
      <rPr>
        <sz val="8"/>
        <color indexed="18"/>
        <rFont val="Arial"/>
        <family val="0"/>
      </rPr>
      <t xml:space="preserve"> </t>
    </r>
  </si>
  <si>
    <r>
      <t xml:space="preserve"> </t>
    </r>
    <r>
      <rPr>
        <b/>
        <sz val="9"/>
        <color indexed="18"/>
        <rFont val="Arial"/>
        <family val="0"/>
      </rPr>
      <t>Questions relatives à la compréhension de phrases</t>
    </r>
    <r>
      <rPr>
        <sz val="9"/>
        <color indexed="18"/>
        <rFont val="Arial"/>
        <family val="0"/>
      </rPr>
      <t xml:space="preserve"> </t>
    </r>
  </si>
  <si>
    <t xml:space="preserve"> Adaptée  </t>
  </si>
  <si>
    <r>
      <t xml:space="preserve"> </t>
    </r>
    <r>
      <rPr>
        <b/>
        <sz val="8"/>
        <color indexed="18"/>
        <rFont val="Arial"/>
        <family val="0"/>
      </rPr>
      <t>Avis sur la difficulté
 de la question</t>
    </r>
    <r>
      <rPr>
        <sz val="8"/>
        <color indexed="18"/>
        <rFont val="Arial"/>
        <family val="0"/>
      </rPr>
      <t xml:space="preserve"> </t>
    </r>
  </si>
  <si>
    <r>
      <t xml:space="preserve"> </t>
    </r>
    <r>
      <rPr>
        <b/>
        <sz val="9"/>
        <color indexed="18"/>
        <rFont val="Arial"/>
        <family val="0"/>
      </rPr>
      <t>Avis sur la difficulté
 de la question</t>
    </r>
    <r>
      <rPr>
        <sz val="10"/>
        <color indexed="18"/>
        <rFont val="Arial"/>
        <family val="0"/>
      </rPr>
      <t xml:space="preserve"> </t>
    </r>
  </si>
  <si>
    <t xml:space="preserve"> Ex1 </t>
  </si>
  <si>
    <t xml:space="preserve"> EX2 </t>
  </si>
  <si>
    <t xml:space="preserve"> EX3 </t>
  </si>
  <si>
    <t xml:space="preserve"> EX4 </t>
  </si>
  <si>
    <t xml:space="preserve"> EX5 </t>
  </si>
  <si>
    <t xml:space="preserve"> EX6 </t>
  </si>
  <si>
    <t xml:space="preserve"> EX24 </t>
  </si>
  <si>
    <r>
      <t xml:space="preserve"> </t>
    </r>
    <r>
      <rPr>
        <b/>
        <sz val="8"/>
        <color indexed="18"/>
        <rFont val="Arial"/>
        <family val="0"/>
      </rPr>
      <t>Avis sur la difficulté
de la question</t>
    </r>
    <r>
      <rPr>
        <sz val="8"/>
        <color indexed="18"/>
        <rFont val="Arial"/>
        <family val="0"/>
      </rPr>
      <t xml:space="preserve"> </t>
    </r>
  </si>
  <si>
    <t xml:space="preserve"> Q19 </t>
  </si>
  <si>
    <t xml:space="preserve"> Q20 </t>
  </si>
  <si>
    <t xml:space="preserve"> Q21 </t>
  </si>
  <si>
    <t xml:space="preserve"> Q22 </t>
  </si>
  <si>
    <t xml:space="preserve"> Q23 </t>
  </si>
  <si>
    <r>
      <t xml:space="preserve"> </t>
    </r>
    <r>
      <rPr>
        <b/>
        <sz val="8"/>
        <color indexed="18"/>
        <rFont val="Arial"/>
        <family val="0"/>
      </rPr>
      <t>Pourcentage d’élèves dans les différents niveaux de maitrise</t>
    </r>
    <r>
      <rPr>
        <sz val="8"/>
        <color indexed="18"/>
        <rFont val="Arial"/>
        <family val="0"/>
      </rPr>
      <t xml:space="preserve"> </t>
    </r>
  </si>
  <si>
    <r>
      <t xml:space="preserve"> </t>
    </r>
    <r>
      <rPr>
        <b/>
        <sz val="8"/>
        <color indexed="18"/>
        <rFont val="Arial"/>
        <family val="0"/>
      </rPr>
      <t>Indicateur et niveau de maitrise</t>
    </r>
    <r>
      <rPr>
        <sz val="8"/>
        <color indexed="18"/>
        <rFont val="Arial"/>
        <family val="0"/>
      </rPr>
      <t xml:space="preserve"> </t>
    </r>
  </si>
  <si>
    <t xml:space="preserve"> Item 25 </t>
  </si>
  <si>
    <t xml:space="preserve"> Item 26 </t>
  </si>
  <si>
    <r>
      <t xml:space="preserve"> </t>
    </r>
    <r>
      <rPr>
        <b/>
        <sz val="8"/>
        <color indexed="18"/>
        <rFont val="Arial"/>
        <family val="0"/>
      </rPr>
      <t>Sens du titre</t>
    </r>
    <r>
      <rPr>
        <sz val="8"/>
        <color indexed="18"/>
        <rFont val="Arial"/>
        <family val="0"/>
      </rPr>
      <t xml:space="preserve"> </t>
    </r>
  </si>
  <si>
    <t xml:space="preserve"> Pas de relation avec l’histoire </t>
  </si>
  <si>
    <t xml:space="preserve"> Le titre est celui de l’auteur </t>
  </si>
  <si>
    <t xml:space="preserve"> Le titre est une phrase du texte </t>
  </si>
  <si>
    <t xml:space="preserve"> Le titre est une adaptation du titre existant </t>
  </si>
  <si>
    <t xml:space="preserve"> Le titre est une production personnelle </t>
  </si>
  <si>
    <t xml:space="preserve"> Item 27 </t>
  </si>
  <si>
    <t xml:space="preserve"> Le premier mot commence par une majuscule </t>
  </si>
  <si>
    <t xml:space="preserve"> Item 28 </t>
  </si>
  <si>
    <t xml:space="preserve"> Les mots sont coupés correctement </t>
  </si>
  <si>
    <t xml:space="preserve"> Le texte est lisible</t>
  </si>
  <si>
    <r>
      <t xml:space="preserve"> </t>
    </r>
    <r>
      <rPr>
        <b/>
        <sz val="9"/>
        <color indexed="18"/>
        <rFont val="Arial"/>
        <family val="0"/>
      </rPr>
      <t>Questions relatives à la production d’écrit – «La salade de fruits »</t>
    </r>
    <r>
      <rPr>
        <sz val="9"/>
        <color indexed="18"/>
        <rFont val="Arial"/>
        <family val="0"/>
      </rPr>
      <t xml:space="preserve"> </t>
    </r>
  </si>
  <si>
    <t xml:space="preserve"> Item 105 </t>
  </si>
  <si>
    <t xml:space="preserve"> Item 106 </t>
  </si>
  <si>
    <r>
      <t xml:space="preserve"> </t>
    </r>
    <r>
      <rPr>
        <b/>
        <sz val="8"/>
        <color indexed="18"/>
        <rFont val="Arial"/>
        <family val="0"/>
      </rPr>
      <t>Respect de la consigne</t>
    </r>
    <r>
      <rPr>
        <sz val="8"/>
        <color indexed="18"/>
        <rFont val="Arial"/>
        <family val="0"/>
      </rPr>
      <t xml:space="preserve"> </t>
    </r>
  </si>
  <si>
    <t xml:space="preserve"> Ce n’est pas une recette </t>
  </si>
  <si>
    <r>
      <t xml:space="preserve"> </t>
    </r>
    <r>
      <rPr>
        <b/>
        <sz val="9"/>
        <color indexed="18"/>
        <rFont val="Arial"/>
        <family val="0"/>
      </rPr>
      <t>Questions relatives à la compréhension de consignes</t>
    </r>
    <r>
      <rPr>
        <sz val="9"/>
        <color indexed="18"/>
        <rFont val="Arial"/>
        <family val="0"/>
      </rPr>
      <t xml:space="preserve"> </t>
    </r>
  </si>
  <si>
    <r>
      <t xml:space="preserve"> </t>
    </r>
    <r>
      <rPr>
        <b/>
        <sz val="9"/>
        <color indexed="18"/>
        <rFont val="Arial"/>
        <family val="0"/>
      </rPr>
      <t>Questions relatives aux compétences métalinguistiques</t>
    </r>
    <r>
      <rPr>
        <sz val="9"/>
        <color indexed="18"/>
        <rFont val="Arial"/>
        <family val="0"/>
      </rPr>
      <t xml:space="preserve"> </t>
    </r>
  </si>
  <si>
    <r>
      <t xml:space="preserve"> </t>
    </r>
    <r>
      <rPr>
        <b/>
        <sz val="9"/>
        <color indexed="18"/>
        <rFont val="Arial"/>
        <family val="0"/>
      </rPr>
      <t>Résultats au test de rapidité de lecture</t>
    </r>
    <r>
      <rPr>
        <sz val="9"/>
        <color indexed="18"/>
        <rFont val="Arial"/>
        <family val="0"/>
      </rPr>
      <t xml:space="preserve"> </t>
    </r>
  </si>
  <si>
    <r>
      <t xml:space="preserve"> </t>
    </r>
    <r>
      <rPr>
        <b/>
        <sz val="9"/>
        <color indexed="18"/>
        <rFont val="Arial"/>
        <family val="0"/>
      </rPr>
      <t>Questions relatives à la production d’écrit– «Écrire un titre»</t>
    </r>
    <r>
      <rPr>
        <sz val="9"/>
        <color indexed="18"/>
        <rFont val="Arial"/>
        <family val="0"/>
      </rPr>
      <t xml:space="preserve"> </t>
    </r>
  </si>
  <si>
    <r>
      <t xml:space="preserve"> </t>
    </r>
    <r>
      <rPr>
        <b/>
        <sz val="9"/>
        <color indexed="18"/>
        <rFont val="Arial"/>
        <family val="0"/>
      </rPr>
      <t>Questions relatives à la phonologie et segmentation syllabique</t>
    </r>
    <r>
      <rPr>
        <sz val="9"/>
        <color indexed="18"/>
        <rFont val="Arial"/>
        <family val="0"/>
      </rPr>
      <t xml:space="preserve"> </t>
    </r>
  </si>
  <si>
    <r>
      <t xml:space="preserve"> </t>
    </r>
    <r>
      <rPr>
        <b/>
        <sz val="7.5"/>
        <color indexed="18"/>
        <rFont val="Arial"/>
        <family val="0"/>
      </rPr>
      <t>Pourcentage d’élèves ayant
 réussi l’item</t>
    </r>
    <r>
      <rPr>
        <sz val="7.5"/>
        <color indexed="18"/>
        <rFont val="Arial"/>
        <family val="0"/>
      </rPr>
      <t xml:space="preserve"> </t>
    </r>
  </si>
  <si>
    <r>
      <t xml:space="preserve"> </t>
    </r>
    <r>
      <rPr>
        <b/>
        <sz val="7.5"/>
        <color indexed="18"/>
        <rFont val="Arial"/>
        <family val="0"/>
      </rPr>
      <t>Pourcentage d’élèves ayant 
effectué une omission</t>
    </r>
    <r>
      <rPr>
        <sz val="7.5"/>
        <color indexed="18"/>
        <rFont val="Arial"/>
        <family val="0"/>
      </rPr>
      <t xml:space="preserve"> </t>
    </r>
  </si>
  <si>
    <r>
      <t xml:space="preserve"> </t>
    </r>
    <r>
      <rPr>
        <b/>
        <sz val="7.5"/>
        <color indexed="18"/>
        <rFont val="Arial"/>
        <family val="0"/>
      </rPr>
      <t>Pourcentage d’élèves ayant 
commis une erreur</t>
    </r>
    <r>
      <rPr>
        <sz val="7.5"/>
        <color indexed="18"/>
        <rFont val="Arial"/>
        <family val="0"/>
      </rPr>
      <t xml:space="preserve"> </t>
    </r>
  </si>
  <si>
    <r>
      <t xml:space="preserve"> </t>
    </r>
    <r>
      <rPr>
        <b/>
        <sz val="7.5"/>
        <color indexed="18"/>
        <rFont val="Arial"/>
        <family val="0"/>
      </rPr>
      <t>Question</t>
    </r>
    <r>
      <rPr>
        <sz val="7.5"/>
        <color indexed="18"/>
        <rFont val="Arial"/>
        <family val="0"/>
      </rPr>
      <t xml:space="preserve"> </t>
    </r>
  </si>
  <si>
    <r>
      <t xml:space="preserve"> </t>
    </r>
    <r>
      <rPr>
        <b/>
        <sz val="7.5"/>
        <color indexed="18"/>
        <rFont val="Arial"/>
        <family val="0"/>
      </rPr>
      <t>Item</t>
    </r>
    <r>
      <rPr>
        <sz val="7.5"/>
        <color indexed="18"/>
        <rFont val="Arial"/>
        <family val="0"/>
      </rPr>
      <t xml:space="preserve"> </t>
    </r>
  </si>
  <si>
    <r>
      <t xml:space="preserve"> </t>
    </r>
    <r>
      <rPr>
        <b/>
        <sz val="7.5"/>
        <color indexed="18"/>
        <rFont val="Arial"/>
        <family val="0"/>
      </rPr>
      <t>Total CF</t>
    </r>
    <r>
      <rPr>
        <sz val="7.5"/>
        <color indexed="18"/>
        <rFont val="Arial"/>
        <family val="0"/>
      </rPr>
      <t xml:space="preserve"> </t>
    </r>
  </si>
  <si>
    <r>
      <t xml:space="preserve"> </t>
    </r>
    <r>
      <rPr>
        <b/>
        <sz val="7.5"/>
        <color indexed="18"/>
        <rFont val="Arial"/>
        <family val="0"/>
      </rPr>
      <t>Hors D+</t>
    </r>
    <r>
      <rPr>
        <sz val="7.5"/>
        <color indexed="18"/>
        <rFont val="Arial"/>
        <family val="0"/>
      </rPr>
      <t xml:space="preserve"> </t>
    </r>
  </si>
  <si>
    <r>
      <t xml:space="preserve"> </t>
    </r>
    <r>
      <rPr>
        <b/>
        <sz val="7.5"/>
        <color indexed="18"/>
        <rFont val="Arial"/>
        <family val="0"/>
      </rPr>
      <t>D+</t>
    </r>
    <r>
      <rPr>
        <sz val="7.5"/>
        <color indexed="18"/>
        <rFont val="Arial"/>
        <family val="0"/>
      </rPr>
      <t xml:space="preserve"> </t>
    </r>
  </si>
  <si>
    <r>
      <t xml:space="preserve"> </t>
    </r>
    <r>
      <rPr>
        <b/>
        <sz val="7.5"/>
        <color indexed="18"/>
        <rFont val="Arial"/>
        <family val="0"/>
      </rPr>
      <t>Ma classe</t>
    </r>
    <r>
      <rPr>
        <sz val="7.5"/>
        <color indexed="18"/>
        <rFont val="Arial"/>
        <family val="0"/>
      </rPr>
      <t xml:space="preserve"> </t>
    </r>
  </si>
  <si>
    <t>Score global (84 items)</t>
  </si>
  <si>
    <t xml:space="preserve"> Erreur dans la recette </t>
  </si>
  <si>
    <t xml:space="preserve"> Uniquement le début et la fin de la recette indiqués </t>
  </si>
  <si>
    <t xml:space="preserve"> 3 ou 4 actions dans l’ordre chronologique </t>
  </si>
  <si>
    <t xml:space="preserve"> 5 actions dans l’ordre chronologique </t>
  </si>
  <si>
    <t xml:space="preserve"> Item 107 </t>
  </si>
  <si>
    <r>
      <t xml:space="preserve"> </t>
    </r>
    <r>
      <rPr>
        <b/>
        <sz val="8"/>
        <color indexed="18"/>
        <rFont val="Arial"/>
        <family val="0"/>
      </rPr>
      <t>Correspondance grapho-phonétique</t>
    </r>
    <r>
      <rPr>
        <sz val="8"/>
        <color indexed="18"/>
        <rFont val="Arial"/>
        <family val="0"/>
      </rPr>
      <t xml:space="preserve"> </t>
    </r>
  </si>
  <si>
    <t xml:space="preserve"> Aucune </t>
  </si>
  <si>
    <t xml:space="preserve"> Alternance de formes correctes et incorrectes </t>
  </si>
  <si>
    <t xml:space="preserve"> En majorité correcte </t>
  </si>
  <si>
    <t xml:space="preserve"> Item 108 </t>
  </si>
  <si>
    <t xml:space="preserve"> Les mots sont en majorité coupés correctement </t>
  </si>
  <si>
    <t xml:space="preserve"> Item 109 </t>
  </si>
  <si>
    <r>
      <t xml:space="preserve"> </t>
    </r>
    <r>
      <rPr>
        <b/>
        <sz val="8"/>
        <color indexed="18"/>
        <rFont val="Arial"/>
        <family val="0"/>
      </rPr>
      <t>Construction de phrases</t>
    </r>
    <r>
      <rPr>
        <sz val="8"/>
        <color indexed="18"/>
        <rFont val="Arial"/>
        <family val="0"/>
      </rPr>
      <t xml:space="preserve"> </t>
    </r>
  </si>
  <si>
    <t xml:space="preserve"> En majorité incorrecte </t>
  </si>
  <si>
    <t xml:space="preserve"> Alternance de phrases correctes et incorrectes </t>
  </si>
  <si>
    <t xml:space="preserve"> Item 110 </t>
  </si>
  <si>
    <t xml:space="preserve"> Le premier mot est une majuscule </t>
  </si>
  <si>
    <t xml:space="preserve"> Item 111 </t>
  </si>
  <si>
    <t xml:space="preserve"> Point à la fin du texte </t>
  </si>
  <si>
    <t xml:space="preserve">Structuration : phonologie et 
segmentation syllabique (18 items)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</si>
</sst>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0.00\ %"/>
    <numFmt numFmtId="189" formatCode="0.0"/>
    <numFmt numFmtId="190" formatCode="0.000000"/>
    <numFmt numFmtId="191" formatCode="0.000000000"/>
    <numFmt numFmtId="192" formatCode="0.00000000"/>
    <numFmt numFmtId="193" formatCode="0.0000000"/>
    <numFmt numFmtId="194" formatCode="0.00000"/>
    <numFmt numFmtId="195" formatCode="0.0000"/>
    <numFmt numFmtId="196" formatCode="0.000"/>
    <numFmt numFmtId="197" formatCode="0.0000000000"/>
    <numFmt numFmtId="198" formatCode="0.0%"/>
    <numFmt numFmtId="199" formatCode="&quot;Vrai&quot;;&quot;Vrai&quot;;&quot;Faux&quot;"/>
    <numFmt numFmtId="200" formatCode="&quot;Actif&quot;;&quot;Actif&quot;;&quot;Inactif&quot;"/>
    <numFmt numFmtId="201" formatCode="[$-80C]dddd\ d\ mmmm\ yyyy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sz val="8"/>
      <name val="Tahoma"/>
      <family val="2"/>
    </font>
    <font>
      <sz val="2.5"/>
      <color indexed="8"/>
      <name val="Arial"/>
      <family val="0"/>
    </font>
    <font>
      <sz val="3.5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4"/>
      <color indexed="8"/>
      <name val="Arial"/>
      <family val="0"/>
    </font>
    <font>
      <b/>
      <sz val="9.25"/>
      <color indexed="8"/>
      <name val="Arial"/>
      <family val="0"/>
    </font>
    <font>
      <b/>
      <sz val="1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5"/>
      <name val="Arial"/>
      <family val="2"/>
    </font>
    <font>
      <b/>
      <sz val="7"/>
      <name val="Arial"/>
      <family val="2"/>
    </font>
    <font>
      <sz val="10"/>
      <color indexed="18"/>
      <name val="Arial"/>
      <family val="0"/>
    </font>
    <font>
      <b/>
      <sz val="9"/>
      <color indexed="18"/>
      <name val="Arial"/>
      <family val="0"/>
    </font>
    <font>
      <sz val="9"/>
      <color indexed="18"/>
      <name val="Arial"/>
      <family val="0"/>
    </font>
    <font>
      <sz val="8"/>
      <color indexed="18"/>
      <name val="Arial"/>
      <family val="0"/>
    </font>
    <font>
      <b/>
      <sz val="8"/>
      <color indexed="18"/>
      <name val="Arial"/>
      <family val="0"/>
    </font>
    <font>
      <i/>
      <sz val="8"/>
      <color indexed="18"/>
      <name val="Arial"/>
      <family val="0"/>
    </font>
    <font>
      <b/>
      <i/>
      <sz val="9"/>
      <color indexed="18"/>
      <name val="Arial"/>
      <family val="0"/>
    </font>
    <font>
      <sz val="7.5"/>
      <name val="Arial"/>
      <family val="0"/>
    </font>
    <font>
      <sz val="7.5"/>
      <color indexed="18"/>
      <name val="Arial"/>
      <family val="0"/>
    </font>
    <font>
      <b/>
      <sz val="7.5"/>
      <color indexed="1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lightUp">
        <bgColor indexed="22"/>
      </patternFill>
    </fill>
    <fill>
      <patternFill patternType="lightUp">
        <bgColor indexed="55"/>
      </patternFill>
    </fill>
    <fill>
      <patternFill patternType="solid">
        <fgColor indexed="40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ash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 style="medium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dotted"/>
      <right style="dotted"/>
      <top>
        <color indexed="63"/>
      </top>
      <bottom style="medium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 style="dotted"/>
      <top style="thin"/>
      <bottom style="medium"/>
    </border>
    <border>
      <left style="dashed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ashed"/>
      <right style="dotted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20" fillId="0" borderId="2" applyNumberFormat="0" applyFill="0" applyAlignment="0" applyProtection="0"/>
    <xf numFmtId="0" fontId="0" fillId="4" borderId="3" applyNumberFormat="0" applyFont="0" applyAlignment="0" applyProtection="0"/>
    <xf numFmtId="0" fontId="21" fillId="3" borderId="1" applyNumberFormat="0" applyAlignment="0" applyProtection="0"/>
    <xf numFmtId="0" fontId="2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16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2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8" borderId="9" applyNumberFormat="0" applyAlignment="0" applyProtection="0"/>
  </cellStyleXfs>
  <cellXfs count="687">
    <xf numFmtId="0" fontId="0" fillId="0" borderId="0" xfId="0" applyAlignment="1">
      <alignment/>
    </xf>
    <xf numFmtId="49" fontId="5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5" borderId="11" xfId="0" applyFont="1" applyFill="1" applyBorder="1" applyAlignment="1" applyProtection="1">
      <alignment horizontal="center"/>
      <protection hidden="1"/>
    </xf>
    <xf numFmtId="0" fontId="2" fillId="3" borderId="12" xfId="0" applyFont="1" applyFill="1" applyBorder="1" applyAlignment="1" applyProtection="1">
      <alignment horizontal="center"/>
      <protection hidden="1"/>
    </xf>
    <xf numFmtId="0" fontId="2" fillId="3" borderId="13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2" fillId="17" borderId="16" xfId="0" applyFont="1" applyFill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2" fillId="5" borderId="18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Border="1" applyAlignment="1" applyProtection="1">
      <alignment/>
      <protection hidden="1"/>
    </xf>
    <xf numFmtId="0" fontId="2" fillId="3" borderId="23" xfId="0" applyFont="1" applyFill="1" applyBorder="1" applyAlignment="1" applyProtection="1">
      <alignment/>
      <protection hidden="1"/>
    </xf>
    <xf numFmtId="9" fontId="6" fillId="3" borderId="24" xfId="0" applyNumberFormat="1" applyFont="1" applyFill="1" applyBorder="1" applyAlignment="1" applyProtection="1">
      <alignment horizontal="center"/>
      <protection hidden="1"/>
    </xf>
    <xf numFmtId="9" fontId="6" fillId="3" borderId="25" xfId="0" applyNumberFormat="1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1" fontId="6" fillId="3" borderId="27" xfId="0" applyNumberFormat="1" applyFont="1" applyFill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6" borderId="0" xfId="0" applyFont="1" applyFill="1" applyAlignment="1" applyProtection="1">
      <alignment/>
      <protection hidden="1"/>
    </xf>
    <xf numFmtId="0" fontId="0" fillId="0" borderId="29" xfId="0" applyFont="1" applyBorder="1" applyAlignment="1" applyProtection="1">
      <alignment/>
      <protection hidden="1"/>
    </xf>
    <xf numFmtId="0" fontId="2" fillId="5" borderId="16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2" fillId="3" borderId="16" xfId="0" applyFont="1" applyFill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wrapText="1"/>
      <protection hidden="1"/>
    </xf>
    <xf numFmtId="0" fontId="1" fillId="0" borderId="31" xfId="0" applyFont="1" applyFill="1" applyBorder="1" applyAlignment="1" applyProtection="1">
      <alignment horizontal="center"/>
      <protection hidden="1"/>
    </xf>
    <xf numFmtId="0" fontId="1" fillId="0" borderId="32" xfId="0" applyFont="1" applyFill="1" applyBorder="1" applyAlignment="1" applyProtection="1">
      <alignment horizontal="center"/>
      <protection hidden="1"/>
    </xf>
    <xf numFmtId="0" fontId="1" fillId="0" borderId="32" xfId="0" applyFont="1" applyFill="1" applyBorder="1" applyAlignment="1" applyProtection="1" quotePrefix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2" fillId="5" borderId="34" xfId="0" applyFont="1" applyFill="1" applyBorder="1" applyAlignment="1" applyProtection="1">
      <alignment horizontal="center"/>
      <protection hidden="1"/>
    </xf>
    <xf numFmtId="0" fontId="2" fillId="5" borderId="15" xfId="0" applyFont="1" applyFill="1" applyBorder="1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" fontId="1" fillId="0" borderId="35" xfId="0" applyNumberFormat="1" applyFont="1" applyFill="1" applyBorder="1" applyAlignment="1" applyProtection="1">
      <alignment horizontal="center"/>
      <protection hidden="1"/>
    </xf>
    <xf numFmtId="0" fontId="1" fillId="0" borderId="35" xfId="0" applyFont="1" applyFill="1" applyBorder="1" applyAlignment="1" applyProtection="1">
      <alignment horizontal="center"/>
      <protection hidden="1"/>
    </xf>
    <xf numFmtId="0" fontId="1" fillId="0" borderId="35" xfId="0" applyFont="1" applyFill="1" applyBorder="1" applyAlignment="1" applyProtection="1" quotePrefix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28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37" xfId="0" applyFont="1" applyFill="1" applyBorder="1" applyAlignment="1" applyProtection="1">
      <alignment horizontal="center"/>
      <protection hidden="1"/>
    </xf>
    <xf numFmtId="0" fontId="1" fillId="0" borderId="32" xfId="0" applyNumberFormat="1" applyFont="1" applyFill="1" applyBorder="1" applyAlignment="1" applyProtection="1" quotePrefix="1">
      <alignment horizont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/>
      <protection hidden="1"/>
    </xf>
    <xf numFmtId="0" fontId="9" fillId="0" borderId="38" xfId="0" applyFont="1" applyFill="1" applyBorder="1" applyAlignment="1" applyProtection="1">
      <alignment/>
      <protection hidden="1"/>
    </xf>
    <xf numFmtId="9" fontId="2" fillId="0" borderId="39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40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1" xfId="0" applyFont="1" applyFill="1" applyBorder="1" applyAlignment="1" applyProtection="1">
      <alignment horizontal="center"/>
      <protection hidden="1"/>
    </xf>
    <xf numFmtId="0" fontId="1" fillId="0" borderId="42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 horizontal="center"/>
      <protection hidden="1"/>
    </xf>
    <xf numFmtId="0" fontId="2" fillId="3" borderId="43" xfId="0" applyFont="1" applyFill="1" applyBorder="1" applyAlignment="1" applyProtection="1">
      <alignment horizontal="center"/>
      <protection hidden="1"/>
    </xf>
    <xf numFmtId="9" fontId="2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1" xfId="0" applyFont="1" applyFill="1" applyBorder="1" applyAlignment="1" applyProtection="1">
      <alignment horizontal="center"/>
      <protection hidden="1"/>
    </xf>
    <xf numFmtId="0" fontId="2" fillId="3" borderId="34" xfId="0" applyFont="1" applyFill="1" applyBorder="1" applyAlignment="1" applyProtection="1">
      <alignment horizontal="center"/>
      <protection hidden="1"/>
    </xf>
    <xf numFmtId="0" fontId="2" fillId="3" borderId="45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 horizontal="center"/>
      <protection hidden="1"/>
    </xf>
    <xf numFmtId="1" fontId="6" fillId="5" borderId="24" xfId="0" applyNumberFormat="1" applyFont="1" applyFill="1" applyBorder="1" applyAlignment="1" applyProtection="1">
      <alignment horizontal="center"/>
      <protection hidden="1"/>
    </xf>
    <xf numFmtId="189" fontId="6" fillId="5" borderId="24" xfId="0" applyNumberFormat="1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2" fillId="0" borderId="48" xfId="0" applyFont="1" applyBorder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13" fillId="0" borderId="28" xfId="0" applyFont="1" applyBorder="1" applyAlignment="1" applyProtection="1">
      <alignment horizontal="center" vertical="center" textRotation="90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9" fontId="2" fillId="0" borderId="4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 horizontal="center"/>
      <protection hidden="1"/>
    </xf>
    <xf numFmtId="0" fontId="2" fillId="0" borderId="37" xfId="0" applyFont="1" applyFill="1" applyBorder="1" applyAlignment="1" applyProtection="1">
      <alignment horizontal="center"/>
      <protection hidden="1"/>
    </xf>
    <xf numFmtId="0" fontId="2" fillId="3" borderId="34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horizontal="center" vertical="center" wrapText="1"/>
      <protection hidden="1"/>
    </xf>
    <xf numFmtId="0" fontId="0" fillId="0" borderId="52" xfId="0" applyFont="1" applyFill="1" applyBorder="1" applyAlignment="1" applyProtection="1">
      <alignment horizontal="center"/>
      <protection hidden="1"/>
    </xf>
    <xf numFmtId="0" fontId="7" fillId="6" borderId="15" xfId="0" applyFont="1" applyFill="1" applyBorder="1" applyAlignment="1" applyProtection="1">
      <alignment horizontal="center"/>
      <protection hidden="1"/>
    </xf>
    <xf numFmtId="0" fontId="7" fillId="6" borderId="16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2" fillId="17" borderId="0" xfId="0" applyFont="1" applyFill="1" applyAlignment="1" applyProtection="1">
      <alignment/>
      <protection hidden="1"/>
    </xf>
    <xf numFmtId="0" fontId="0" fillId="0" borderId="37" xfId="0" applyFont="1" applyFill="1" applyBorder="1" applyAlignment="1" applyProtection="1">
      <alignment horizontal="center"/>
      <protection hidden="1"/>
    </xf>
    <xf numFmtId="0" fontId="0" fillId="0" borderId="42" xfId="0" applyFont="1" applyFill="1" applyBorder="1" applyAlignment="1" applyProtection="1">
      <alignment/>
      <protection hidden="1"/>
    </xf>
    <xf numFmtId="189" fontId="6" fillId="0" borderId="13" xfId="0" applyNumberFormat="1" applyFont="1" applyFill="1" applyBorder="1" applyAlignment="1" applyProtection="1">
      <alignment horizontal="center"/>
      <protection hidden="1"/>
    </xf>
    <xf numFmtId="198" fontId="6" fillId="0" borderId="24" xfId="0" applyNumberFormat="1" applyFont="1" applyFill="1" applyBorder="1" applyAlignment="1" applyProtection="1">
      <alignment horizontal="center"/>
      <protection hidden="1"/>
    </xf>
    <xf numFmtId="0" fontId="0" fillId="18" borderId="0" xfId="0" applyFont="1" applyFill="1" applyBorder="1" applyAlignment="1" applyProtection="1">
      <alignment/>
      <protection hidden="1"/>
    </xf>
    <xf numFmtId="0" fontId="2" fillId="18" borderId="0" xfId="0" applyFont="1" applyFill="1" applyAlignment="1" applyProtection="1">
      <alignment/>
      <protection hidden="1"/>
    </xf>
    <xf numFmtId="9" fontId="2" fillId="18" borderId="15" xfId="0" applyNumberFormat="1" applyFont="1" applyFill="1" applyBorder="1" applyAlignment="1" applyProtection="1">
      <alignment horizontal="center" vertical="center" shrinkToFit="1"/>
      <protection hidden="1"/>
    </xf>
    <xf numFmtId="0" fontId="2" fillId="18" borderId="53" xfId="0" applyFont="1" applyFill="1" applyBorder="1" applyAlignment="1" applyProtection="1">
      <alignment/>
      <protection hidden="1"/>
    </xf>
    <xf numFmtId="9" fontId="6" fillId="18" borderId="54" xfId="0" applyNumberFormat="1" applyFont="1" applyFill="1" applyBorder="1" applyAlignment="1" applyProtection="1">
      <alignment horizontal="center"/>
      <protection hidden="1"/>
    </xf>
    <xf numFmtId="9" fontId="0" fillId="0" borderId="0" xfId="52" applyFont="1" applyAlignment="1" applyProtection="1">
      <alignment/>
      <protection hidden="1"/>
    </xf>
    <xf numFmtId="9" fontId="0" fillId="0" borderId="0" xfId="52" applyFont="1" applyAlignment="1" applyProtection="1">
      <alignment/>
      <protection hidden="1"/>
    </xf>
    <xf numFmtId="9" fontId="2" fillId="6" borderId="0" xfId="52" applyFont="1" applyFill="1" applyAlignment="1" applyProtection="1">
      <alignment horizont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1" fontId="1" fillId="0" borderId="32" xfId="0" applyNumberFormat="1" applyFont="1" applyFill="1" applyBorder="1" applyAlignment="1" applyProtection="1" quotePrefix="1">
      <alignment horizontal="center"/>
      <protection hidden="1"/>
    </xf>
    <xf numFmtId="0" fontId="1" fillId="0" borderId="35" xfId="0" applyNumberFormat="1" applyFont="1" applyFill="1" applyBorder="1" applyAlignment="1" applyProtection="1" quotePrefix="1">
      <alignment horizontal="center"/>
      <protection hidden="1"/>
    </xf>
    <xf numFmtId="0" fontId="1" fillId="0" borderId="32" xfId="0" applyFont="1" applyFill="1" applyBorder="1" applyAlignment="1" applyProtection="1" quotePrefix="1">
      <alignment horizontal="center"/>
      <protection hidden="1"/>
    </xf>
    <xf numFmtId="0" fontId="1" fillId="0" borderId="32" xfId="0" applyNumberFormat="1" applyFont="1" applyFill="1" applyBorder="1" applyAlignment="1" applyProtection="1" quotePrefix="1">
      <alignment horizontal="center"/>
      <protection hidden="1"/>
    </xf>
    <xf numFmtId="1" fontId="1" fillId="0" borderId="32" xfId="0" applyNumberFormat="1" applyFont="1" applyFill="1" applyBorder="1" applyAlignment="1" applyProtection="1" quotePrefix="1">
      <alignment horizontal="center"/>
      <protection hidden="1"/>
    </xf>
    <xf numFmtId="0" fontId="0" fillId="0" borderId="16" xfId="0" applyNumberFormat="1" applyFont="1" applyFill="1" applyBorder="1" applyAlignment="1" applyProtection="1">
      <alignment horizontal="center" shrinkToFit="1"/>
      <protection locked="0"/>
    </xf>
    <xf numFmtId="0" fontId="15" fillId="0" borderId="14" xfId="0" applyFont="1" applyFill="1" applyBorder="1" applyAlignment="1" applyProtection="1">
      <alignment horizontal="center"/>
      <protection hidden="1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0" borderId="16" xfId="0" applyFont="1" applyFill="1" applyBorder="1" applyAlignment="1" applyProtection="1">
      <alignment horizontal="center"/>
      <protection hidden="1"/>
    </xf>
    <xf numFmtId="0" fontId="0" fillId="0" borderId="15" xfId="0" applyNumberFormat="1" applyFont="1" applyFill="1" applyBorder="1" applyAlignment="1" applyProtection="1">
      <alignment horizontal="center" shrinkToFit="1"/>
      <protection locked="0"/>
    </xf>
    <xf numFmtId="0" fontId="0" fillId="0" borderId="21" xfId="0" applyNumberFormat="1" applyFont="1" applyFill="1" applyBorder="1" applyAlignment="1" applyProtection="1">
      <alignment horizontal="center" shrinkToFit="1"/>
      <protection locked="0"/>
    </xf>
    <xf numFmtId="0" fontId="0" fillId="0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55" xfId="0" applyNumberFormat="1" applyFont="1" applyFill="1" applyBorder="1" applyAlignment="1" applyProtection="1">
      <alignment horizontal="center" shrinkToFit="1"/>
      <protection locked="0"/>
    </xf>
    <xf numFmtId="0" fontId="0" fillId="0" borderId="56" xfId="0" applyNumberFormat="1" applyFont="1" applyFill="1" applyBorder="1" applyAlignment="1" applyProtection="1">
      <alignment horizontal="center" shrinkToFit="1"/>
      <protection locked="0"/>
    </xf>
    <xf numFmtId="0" fontId="1" fillId="4" borderId="32" xfId="0" applyFont="1" applyFill="1" applyBorder="1" applyAlignment="1" applyProtection="1">
      <alignment horizontal="center"/>
      <protection hidden="1"/>
    </xf>
    <xf numFmtId="0" fontId="1" fillId="4" borderId="57" xfId="0" applyFont="1" applyFill="1" applyBorder="1" applyAlignment="1" applyProtection="1">
      <alignment horizontal="center"/>
      <protection hidden="1"/>
    </xf>
    <xf numFmtId="0" fontId="1" fillId="4" borderId="35" xfId="0" applyFont="1" applyFill="1" applyBorder="1" applyAlignment="1" applyProtection="1">
      <alignment horizontal="center"/>
      <protection hidden="1"/>
    </xf>
    <xf numFmtId="0" fontId="1" fillId="4" borderId="42" xfId="0" applyFont="1" applyFill="1" applyBorder="1" applyAlignment="1" applyProtection="1">
      <alignment horizontal="center"/>
      <protection hidden="1"/>
    </xf>
    <xf numFmtId="1" fontId="1" fillId="4" borderId="35" xfId="0" applyNumberFormat="1" applyFont="1" applyFill="1" applyBorder="1" applyAlignment="1" applyProtection="1" quotePrefix="1">
      <alignment horizontal="center"/>
      <protection hidden="1"/>
    </xf>
    <xf numFmtId="1" fontId="1" fillId="4" borderId="32" xfId="0" applyNumberFormat="1" applyFont="1" applyFill="1" applyBorder="1" applyAlignment="1" applyProtection="1" quotePrefix="1">
      <alignment horizontal="center"/>
      <protection hidden="1"/>
    </xf>
    <xf numFmtId="0" fontId="2" fillId="3" borderId="16" xfId="0" applyFont="1" applyFill="1" applyBorder="1" applyAlignment="1" applyProtection="1">
      <alignment horizontal="center" vertical="center" wrapText="1"/>
      <protection hidden="1"/>
    </xf>
    <xf numFmtId="0" fontId="2" fillId="3" borderId="18" xfId="0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2" fillId="3" borderId="58" xfId="0" applyFont="1" applyFill="1" applyBorder="1" applyAlignment="1" applyProtection="1">
      <alignment horizontal="center"/>
      <protection hidden="1"/>
    </xf>
    <xf numFmtId="0" fontId="2" fillId="3" borderId="59" xfId="0" applyFont="1" applyFill="1" applyBorder="1" applyAlignment="1" applyProtection="1">
      <alignment horizont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/>
      <protection hidden="1"/>
    </xf>
    <xf numFmtId="189" fontId="2" fillId="0" borderId="33" xfId="0" applyNumberFormat="1" applyFont="1" applyFill="1" applyBorder="1" applyAlignment="1" applyProtection="1">
      <alignment horizontal="center"/>
      <protection hidden="1"/>
    </xf>
    <xf numFmtId="1" fontId="6" fillId="0" borderId="37" xfId="0" applyNumberFormat="1" applyFont="1" applyFill="1" applyBorder="1" applyAlignment="1" applyProtection="1">
      <alignment horizontal="center" vertical="center"/>
      <protection hidden="1"/>
    </xf>
    <xf numFmtId="1" fontId="6" fillId="0" borderId="52" xfId="0" applyNumberFormat="1" applyFont="1" applyFill="1" applyBorder="1" applyAlignment="1" applyProtection="1">
      <alignment horizontal="center" vertical="center"/>
      <protection hidden="1"/>
    </xf>
    <xf numFmtId="1" fontId="6" fillId="0" borderId="22" xfId="0" applyNumberFormat="1" applyFont="1" applyFill="1" applyBorder="1" applyAlignment="1" applyProtection="1">
      <alignment horizontal="center" vertical="center"/>
      <protection hidden="1"/>
    </xf>
    <xf numFmtId="1" fontId="6" fillId="0" borderId="39" xfId="0" applyNumberFormat="1" applyFont="1" applyFill="1" applyBorder="1" applyAlignment="1" applyProtection="1">
      <alignment horizontal="center" vertical="center"/>
      <protection hidden="1"/>
    </xf>
    <xf numFmtId="1" fontId="6" fillId="0" borderId="47" xfId="0" applyNumberFormat="1" applyFont="1" applyFill="1" applyBorder="1" applyAlignment="1" applyProtection="1">
      <alignment horizontal="center" vertical="center"/>
      <protection hidden="1"/>
    </xf>
    <xf numFmtId="0" fontId="2" fillId="19" borderId="58" xfId="0" applyFont="1" applyFill="1" applyBorder="1" applyAlignment="1" applyProtection="1">
      <alignment horizontal="center"/>
      <protection hidden="1"/>
    </xf>
    <xf numFmtId="0" fontId="2" fillId="19" borderId="59" xfId="0" applyFont="1" applyFill="1" applyBorder="1" applyAlignment="1" applyProtection="1">
      <alignment horizontal="center"/>
      <protection hidden="1"/>
    </xf>
    <xf numFmtId="0" fontId="2" fillId="19" borderId="16" xfId="0" applyFont="1" applyFill="1" applyBorder="1" applyAlignment="1" applyProtection="1">
      <alignment horizontal="center"/>
      <protection hidden="1"/>
    </xf>
    <xf numFmtId="0" fontId="2" fillId="19" borderId="15" xfId="0" applyFont="1" applyFill="1" applyBorder="1" applyAlignment="1" applyProtection="1">
      <alignment horizontal="center"/>
      <protection hidden="1"/>
    </xf>
    <xf numFmtId="0" fontId="1" fillId="4" borderId="31" xfId="0" applyFont="1" applyFill="1" applyBorder="1" applyAlignment="1" applyProtection="1">
      <alignment horizontal="center" vertical="center" wrapText="1"/>
      <protection hidden="1"/>
    </xf>
    <xf numFmtId="0" fontId="1" fillId="4" borderId="60" xfId="0" applyFont="1" applyFill="1" applyBorder="1" applyAlignment="1" applyProtection="1">
      <alignment horizontal="center" vertical="center" wrapText="1"/>
      <protection hidden="1"/>
    </xf>
    <xf numFmtId="0" fontId="1" fillId="4" borderId="38" xfId="0" applyFont="1" applyFill="1" applyBorder="1" applyAlignment="1" applyProtection="1">
      <alignment horizontal="center" vertical="center" wrapText="1"/>
      <protection hidden="1"/>
    </xf>
    <xf numFmtId="0" fontId="1" fillId="4" borderId="28" xfId="0" applyFont="1" applyFill="1" applyBorder="1" applyAlignment="1" applyProtection="1">
      <alignment horizontal="center" vertical="center" wrapText="1"/>
      <protection hidden="1"/>
    </xf>
    <xf numFmtId="0" fontId="1" fillId="4" borderId="61" xfId="0" applyFont="1" applyFill="1" applyBorder="1" applyAlignment="1" applyProtection="1">
      <alignment horizontal="center"/>
      <protection hidden="1"/>
    </xf>
    <xf numFmtId="0" fontId="1" fillId="4" borderId="62" xfId="0" applyFont="1" applyFill="1" applyBorder="1" applyAlignment="1" applyProtection="1">
      <alignment horizontal="center"/>
      <protection hidden="1"/>
    </xf>
    <xf numFmtId="0" fontId="1" fillId="4" borderId="63" xfId="0" applyFont="1" applyFill="1" applyBorder="1" applyAlignment="1" applyProtection="1">
      <alignment horizontal="center"/>
      <protection hidden="1"/>
    </xf>
    <xf numFmtId="0" fontId="1" fillId="4" borderId="64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Alignment="1" applyProtection="1">
      <alignment horizontal="center"/>
      <protection hidden="1"/>
    </xf>
    <xf numFmtId="0" fontId="1" fillId="4" borderId="66" xfId="0" applyFont="1" applyFill="1" applyBorder="1" applyAlignment="1" applyProtection="1">
      <alignment horizontal="center"/>
      <protection hidden="1"/>
    </xf>
    <xf numFmtId="1" fontId="1" fillId="4" borderId="35" xfId="0" applyNumberFormat="1" applyFont="1" applyFill="1" applyBorder="1" applyAlignment="1" applyProtection="1" quotePrefix="1">
      <alignment horizontal="center" shrinkToFit="1"/>
      <protection hidden="1"/>
    </xf>
    <xf numFmtId="0" fontId="1" fillId="4" borderId="31" xfId="0" applyFont="1" applyFill="1" applyBorder="1" applyAlignment="1" applyProtection="1">
      <alignment horizontal="center"/>
      <protection hidden="1"/>
    </xf>
    <xf numFmtId="198" fontId="6" fillId="0" borderId="67" xfId="0" applyNumberFormat="1" applyFont="1" applyFill="1" applyBorder="1" applyAlignment="1" applyProtection="1">
      <alignment horizontal="center"/>
      <protection hidden="1"/>
    </xf>
    <xf numFmtId="189" fontId="6" fillId="0" borderId="68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189" fontId="2" fillId="0" borderId="37" xfId="0" applyNumberFormat="1" applyFont="1" applyFill="1" applyBorder="1" applyAlignment="1" applyProtection="1">
      <alignment horizontal="center"/>
      <protection hidden="1"/>
    </xf>
    <xf numFmtId="0" fontId="2" fillId="0" borderId="30" xfId="0" applyFont="1" applyFill="1" applyBorder="1" applyAlignment="1" applyProtection="1">
      <alignment horizontal="center"/>
      <protection hidden="1"/>
    </xf>
    <xf numFmtId="189" fontId="6" fillId="0" borderId="69" xfId="0" applyNumberFormat="1" applyFont="1" applyFill="1" applyBorder="1" applyAlignment="1" applyProtection="1">
      <alignment horizontal="center"/>
      <protection hidden="1"/>
    </xf>
    <xf numFmtId="198" fontId="6" fillId="0" borderId="7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20" borderId="0" xfId="0" applyFont="1" applyFill="1" applyAlignment="1" applyProtection="1">
      <alignment/>
      <protection hidden="1"/>
    </xf>
    <xf numFmtId="0" fontId="0" fillId="20" borderId="0" xfId="0" applyFont="1" applyFill="1" applyAlignment="1" applyProtection="1">
      <alignment/>
      <protection hidden="1"/>
    </xf>
    <xf numFmtId="0" fontId="0" fillId="20" borderId="0" xfId="0" applyFont="1" applyFill="1" applyBorder="1" applyAlignment="1" applyProtection="1">
      <alignment/>
      <protection hidden="1"/>
    </xf>
    <xf numFmtId="0" fontId="10" fillId="20" borderId="71" xfId="0" applyFont="1" applyFill="1" applyBorder="1" applyAlignment="1" applyProtection="1">
      <alignment/>
      <protection hidden="1"/>
    </xf>
    <xf numFmtId="0" fontId="0" fillId="20" borderId="0" xfId="0" applyFont="1" applyFill="1" applyBorder="1" applyAlignment="1" applyProtection="1">
      <alignment/>
      <protection hidden="1"/>
    </xf>
    <xf numFmtId="0" fontId="0" fillId="20" borderId="0" xfId="0" applyFont="1" applyFill="1" applyBorder="1" applyAlignment="1" applyProtection="1">
      <alignment/>
      <protection hidden="1"/>
    </xf>
    <xf numFmtId="0" fontId="2" fillId="20" borderId="0" xfId="0" applyFont="1" applyFill="1" applyBorder="1" applyAlignment="1" applyProtection="1">
      <alignment/>
      <protection hidden="1"/>
    </xf>
    <xf numFmtId="0" fontId="0" fillId="20" borderId="72" xfId="0" applyFont="1" applyFill="1" applyBorder="1" applyAlignment="1" applyProtection="1">
      <alignment/>
      <protection hidden="1"/>
    </xf>
    <xf numFmtId="0" fontId="0" fillId="20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11" fillId="0" borderId="50" xfId="0" applyFont="1" applyFill="1" applyBorder="1" applyAlignment="1" applyProtection="1">
      <alignment/>
      <protection hidden="1"/>
    </xf>
    <xf numFmtId="1" fontId="6" fillId="0" borderId="34" xfId="0" applyNumberFormat="1" applyFont="1" applyFill="1" applyBorder="1" applyAlignment="1" applyProtection="1">
      <alignment horizontal="center" vertical="center"/>
      <protection hidden="1"/>
    </xf>
    <xf numFmtId="1" fontId="6" fillId="0" borderId="16" xfId="0" applyNumberFormat="1" applyFont="1" applyFill="1" applyBorder="1" applyAlignment="1" applyProtection="1">
      <alignment horizontal="center" vertical="center"/>
      <protection hidden="1"/>
    </xf>
    <xf numFmtId="1" fontId="6" fillId="0" borderId="15" xfId="0" applyNumberFormat="1" applyFont="1" applyFill="1" applyBorder="1" applyAlignment="1" applyProtection="1">
      <alignment horizontal="center" vertical="center"/>
      <protection hidden="1"/>
    </xf>
    <xf numFmtId="1" fontId="6" fillId="0" borderId="45" xfId="0" applyNumberFormat="1" applyFont="1" applyFill="1" applyBorder="1" applyAlignment="1" applyProtection="1">
      <alignment horizontal="center" vertical="center"/>
      <protection hidden="1"/>
    </xf>
    <xf numFmtId="1" fontId="6" fillId="0" borderId="5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89" fontId="6" fillId="0" borderId="73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9" fontId="0" fillId="0" borderId="0" xfId="52" applyFont="1" applyFill="1" applyBorder="1" applyAlignment="1" applyProtection="1">
      <alignment/>
      <protection hidden="1"/>
    </xf>
    <xf numFmtId="0" fontId="2" fillId="0" borderId="74" xfId="0" applyFont="1" applyFill="1" applyBorder="1" applyAlignment="1" applyProtection="1">
      <alignment horizontal="center" vertical="center" shrinkToFit="1"/>
      <protection hidden="1"/>
    </xf>
    <xf numFmtId="0" fontId="2" fillId="0" borderId="74" xfId="0" applyFont="1" applyFill="1" applyBorder="1" applyAlignment="1" applyProtection="1">
      <alignment horizontal="center" vertical="center" shrinkToFit="1"/>
      <protection hidden="1"/>
    </xf>
    <xf numFmtId="0" fontId="0" fillId="0" borderId="74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49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/>
      <protection hidden="1"/>
    </xf>
    <xf numFmtId="189" fontId="6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49" fontId="5" fillId="0" borderId="10" xfId="0" applyNumberFormat="1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1" fontId="6" fillId="0" borderId="13" xfId="0" applyNumberFormat="1" applyFont="1" applyFill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/>
      <protection hidden="1"/>
    </xf>
    <xf numFmtId="49" fontId="5" fillId="0" borderId="0" xfId="0" applyNumberFormat="1" applyFont="1" applyBorder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" fontId="6" fillId="3" borderId="19" xfId="0" applyNumberFormat="1" applyFont="1" applyFill="1" applyBorder="1" applyAlignment="1" applyProtection="1">
      <alignment horizontal="right"/>
      <protection hidden="1"/>
    </xf>
    <xf numFmtId="0" fontId="2" fillId="19" borderId="19" xfId="0" applyFont="1" applyFill="1" applyBorder="1" applyAlignment="1" applyProtection="1">
      <alignment/>
      <protection hidden="1"/>
    </xf>
    <xf numFmtId="1" fontId="6" fillId="19" borderId="27" xfId="0" applyNumberFormat="1" applyFont="1" applyFill="1" applyBorder="1" applyAlignment="1" applyProtection="1">
      <alignment horizontal="center"/>
      <protection hidden="1"/>
    </xf>
    <xf numFmtId="0" fontId="2" fillId="19" borderId="13" xfId="0" applyFont="1" applyFill="1" applyBorder="1" applyAlignment="1" applyProtection="1">
      <alignment/>
      <protection hidden="1"/>
    </xf>
    <xf numFmtId="9" fontId="6" fillId="19" borderId="24" xfId="0" applyNumberFormat="1" applyFont="1" applyFill="1" applyBorder="1" applyAlignment="1" applyProtection="1">
      <alignment horizontal="center"/>
      <protection hidden="1"/>
    </xf>
    <xf numFmtId="0" fontId="2" fillId="19" borderId="23" xfId="0" applyFont="1" applyFill="1" applyBorder="1" applyAlignment="1" applyProtection="1">
      <alignment/>
      <protection hidden="1"/>
    </xf>
    <xf numFmtId="9" fontId="6" fillId="19" borderId="25" xfId="0" applyNumberFormat="1" applyFont="1" applyFill="1" applyBorder="1" applyAlignment="1" applyProtection="1">
      <alignment horizontal="center"/>
      <protection hidden="1"/>
    </xf>
    <xf numFmtId="1" fontId="2" fillId="0" borderId="50" xfId="0" applyNumberFormat="1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 quotePrefix="1">
      <alignment horizontal="center"/>
      <protection hidden="1"/>
    </xf>
    <xf numFmtId="0" fontId="2" fillId="3" borderId="75" xfId="0" applyFont="1" applyFill="1" applyBorder="1" applyAlignment="1" applyProtection="1">
      <alignment shrinkToFit="1"/>
      <protection hidden="1"/>
    </xf>
    <xf numFmtId="1" fontId="6" fillId="3" borderId="24" xfId="0" applyNumberFormat="1" applyFont="1" applyFill="1" applyBorder="1" applyAlignment="1" applyProtection="1">
      <alignment horizontal="center"/>
      <protection hidden="1"/>
    </xf>
    <xf numFmtId="189" fontId="6" fillId="3" borderId="24" xfId="0" applyNumberFormat="1" applyFont="1" applyFill="1" applyBorder="1" applyAlignment="1" applyProtection="1">
      <alignment horizontal="center"/>
      <protection hidden="1"/>
    </xf>
    <xf numFmtId="0" fontId="2" fillId="19" borderId="75" xfId="0" applyFont="1" applyFill="1" applyBorder="1" applyAlignment="1" applyProtection="1">
      <alignment shrinkToFit="1"/>
      <protection hidden="1"/>
    </xf>
    <xf numFmtId="1" fontId="6" fillId="19" borderId="24" xfId="0" applyNumberFormat="1" applyFont="1" applyFill="1" applyBorder="1" applyAlignment="1" applyProtection="1">
      <alignment horizontal="center"/>
      <protection hidden="1"/>
    </xf>
    <xf numFmtId="189" fontId="6" fillId="19" borderId="24" xfId="0" applyNumberFormat="1" applyFont="1" applyFill="1" applyBorder="1" applyAlignment="1" applyProtection="1">
      <alignment horizontal="center"/>
      <protection hidden="1"/>
    </xf>
    <xf numFmtId="0" fontId="2" fillId="5" borderId="75" xfId="0" applyFont="1" applyFill="1" applyBorder="1" applyAlignment="1" applyProtection="1">
      <alignment shrinkToFit="1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76" xfId="0" applyFont="1" applyBorder="1" applyAlignment="1" applyProtection="1">
      <alignment/>
      <protection hidden="1"/>
    </xf>
    <xf numFmtId="0" fontId="0" fillId="0" borderId="0" xfId="0" applyFont="1" applyAlignment="1" applyProtection="1" quotePrefix="1">
      <alignment/>
      <protection hidden="1"/>
    </xf>
    <xf numFmtId="0" fontId="2" fillId="0" borderId="50" xfId="0" applyFont="1" applyFill="1" applyBorder="1" applyAlignment="1" applyProtection="1" quotePrefix="1">
      <alignment horizontal="center"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20" borderId="28" xfId="0" applyFont="1" applyFill="1" applyBorder="1" applyAlignment="1" applyProtection="1">
      <alignment/>
      <protection hidden="1"/>
    </xf>
    <xf numFmtId="0" fontId="0" fillId="20" borderId="68" xfId="0" applyFont="1" applyFill="1" applyBorder="1" applyAlignment="1" applyProtection="1">
      <alignment/>
      <protection hidden="1"/>
    </xf>
    <xf numFmtId="0" fontId="15" fillId="0" borderId="15" xfId="0" applyFont="1" applyBorder="1" applyAlignment="1" applyProtection="1">
      <alignment horizontal="center"/>
      <protection hidden="1"/>
    </xf>
    <xf numFmtId="0" fontId="2" fillId="3" borderId="77" xfId="0" applyFont="1" applyFill="1" applyBorder="1" applyAlignment="1" applyProtection="1">
      <alignment horizontal="center"/>
      <protection hidden="1"/>
    </xf>
    <xf numFmtId="0" fontId="0" fillId="21" borderId="0" xfId="0" applyFill="1" applyBorder="1" applyAlignment="1">
      <alignment/>
    </xf>
    <xf numFmtId="0" fontId="0" fillId="0" borderId="16" xfId="0" applyFont="1" applyFill="1" applyBorder="1" applyAlignment="1" applyProtection="1">
      <alignment horizontal="center"/>
      <protection hidden="1"/>
    </xf>
    <xf numFmtId="1" fontId="2" fillId="17" borderId="16" xfId="0" applyNumberFormat="1" applyFont="1" applyFill="1" applyBorder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horizontal="center"/>
      <protection hidden="1"/>
    </xf>
    <xf numFmtId="1" fontId="43" fillId="0" borderId="10" xfId="0" applyNumberFormat="1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0" borderId="10" xfId="0" applyFont="1" applyBorder="1" applyAlignment="1" applyProtection="1">
      <alignment/>
      <protection hidden="1"/>
    </xf>
    <xf numFmtId="0" fontId="15" fillId="0" borderId="0" xfId="0" applyFont="1" applyAlignment="1" applyProtection="1" quotePrefix="1">
      <alignment/>
      <protection hidden="1"/>
    </xf>
    <xf numFmtId="1" fontId="15" fillId="0" borderId="0" xfId="0" applyNumberFormat="1" applyFont="1" applyAlignment="1" applyProtection="1">
      <alignment/>
      <protection hidden="1"/>
    </xf>
    <xf numFmtId="1" fontId="15" fillId="0" borderId="16" xfId="0" applyNumberFormat="1" applyFont="1" applyFill="1" applyBorder="1" applyAlignment="1" applyProtection="1">
      <alignment horizontal="center" vertical="center"/>
      <protection hidden="1"/>
    </xf>
    <xf numFmtId="1" fontId="15" fillId="0" borderId="15" xfId="0" applyNumberFormat="1" applyFont="1" applyFill="1" applyBorder="1" applyAlignment="1" applyProtection="1">
      <alignment horizontal="center" vertical="center"/>
      <protection hidden="1"/>
    </xf>
    <xf numFmtId="1" fontId="0" fillId="0" borderId="15" xfId="0" applyNumberFormat="1" applyFont="1" applyFill="1" applyBorder="1" applyAlignment="1" applyProtection="1">
      <alignment horizontal="center" vertical="center"/>
      <protection hidden="1"/>
    </xf>
    <xf numFmtId="1" fontId="0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6" borderId="16" xfId="0" applyFont="1" applyFill="1" applyBorder="1" applyAlignment="1" applyProtection="1">
      <alignment horizontal="center"/>
      <protection hidden="1"/>
    </xf>
    <xf numFmtId="0" fontId="0" fillId="6" borderId="15" xfId="0" applyFont="1" applyFill="1" applyBorder="1" applyAlignment="1" applyProtection="1">
      <alignment horizontal="center"/>
      <protection hidden="1"/>
    </xf>
    <xf numFmtId="1" fontId="5" fillId="6" borderId="10" xfId="0" applyNumberFormat="1" applyFont="1" applyFill="1" applyBorder="1" applyAlignment="1" applyProtection="1">
      <alignment/>
      <protection hidden="1"/>
    </xf>
    <xf numFmtId="0" fontId="2" fillId="6" borderId="50" xfId="0" applyFont="1" applyFill="1" applyBorder="1" applyAlignment="1" applyProtection="1">
      <alignment horizontal="center"/>
      <protection hidden="1"/>
    </xf>
    <xf numFmtId="0" fontId="0" fillId="6" borderId="10" xfId="0" applyFont="1" applyFill="1" applyBorder="1" applyAlignment="1" applyProtection="1">
      <alignment/>
      <protection hidden="1"/>
    </xf>
    <xf numFmtId="1" fontId="6" fillId="6" borderId="16" xfId="0" applyNumberFormat="1" applyFont="1" applyFill="1" applyBorder="1" applyAlignment="1" applyProtection="1">
      <alignment horizontal="center" vertical="center"/>
      <protection hidden="1"/>
    </xf>
    <xf numFmtId="0" fontId="2" fillId="6" borderId="50" xfId="0" applyFont="1" applyFill="1" applyBorder="1" applyAlignment="1" applyProtection="1" quotePrefix="1">
      <alignment horizontal="center"/>
      <protection hidden="1"/>
    </xf>
    <xf numFmtId="1" fontId="0" fillId="6" borderId="0" xfId="0" applyNumberFormat="1" applyFont="1" applyFill="1" applyAlignment="1" applyProtection="1">
      <alignment/>
      <protection hidden="1"/>
    </xf>
    <xf numFmtId="1" fontId="5" fillId="18" borderId="10" xfId="0" applyNumberFormat="1" applyFont="1" applyFill="1" applyBorder="1" applyAlignment="1" applyProtection="1">
      <alignment/>
      <protection hidden="1"/>
    </xf>
    <xf numFmtId="0" fontId="2" fillId="18" borderId="50" xfId="0" applyFont="1" applyFill="1" applyBorder="1" applyAlignment="1" applyProtection="1">
      <alignment horizontal="center"/>
      <protection hidden="1"/>
    </xf>
    <xf numFmtId="0" fontId="0" fillId="18" borderId="0" xfId="0" applyFont="1" applyFill="1" applyAlignment="1" applyProtection="1">
      <alignment/>
      <protection hidden="1"/>
    </xf>
    <xf numFmtId="0" fontId="0" fillId="18" borderId="10" xfId="0" applyFont="1" applyFill="1" applyBorder="1" applyAlignment="1" applyProtection="1">
      <alignment/>
      <protection hidden="1"/>
    </xf>
    <xf numFmtId="0" fontId="2" fillId="18" borderId="50" xfId="0" applyFont="1" applyFill="1" applyBorder="1" applyAlignment="1" applyProtection="1" quotePrefix="1">
      <alignment horizontal="center"/>
      <protection hidden="1"/>
    </xf>
    <xf numFmtId="1" fontId="0" fillId="18" borderId="0" xfId="0" applyNumberFormat="1" applyFont="1" applyFill="1" applyAlignment="1" applyProtection="1">
      <alignment/>
      <protection hidden="1"/>
    </xf>
    <xf numFmtId="0" fontId="0" fillId="10" borderId="16" xfId="0" applyFont="1" applyFill="1" applyBorder="1" applyAlignment="1" applyProtection="1">
      <alignment horizontal="center"/>
      <protection hidden="1"/>
    </xf>
    <xf numFmtId="9" fontId="2" fillId="0" borderId="41" xfId="52" applyFont="1" applyFill="1" applyBorder="1" applyAlignment="1" applyProtection="1">
      <alignment horizontal="center" vertical="center" shrinkToFit="1"/>
      <protection hidden="1"/>
    </xf>
    <xf numFmtId="9" fontId="2" fillId="0" borderId="39" xfId="52" applyFont="1" applyFill="1" applyBorder="1" applyAlignment="1" applyProtection="1">
      <alignment horizontal="center" vertical="center" shrinkToFit="1"/>
      <protection hidden="1"/>
    </xf>
    <xf numFmtId="9" fontId="2" fillId="0" borderId="52" xfId="52" applyFont="1" applyFill="1" applyBorder="1" applyAlignment="1" applyProtection="1">
      <alignment horizontal="center" shrinkToFit="1"/>
      <protection hidden="1"/>
    </xf>
    <xf numFmtId="9" fontId="2" fillId="0" borderId="39" xfId="52" applyFont="1" applyFill="1" applyBorder="1" applyAlignment="1" applyProtection="1">
      <alignment horizontal="center" shrinkToFit="1"/>
      <protection hidden="1"/>
    </xf>
    <xf numFmtId="9" fontId="2" fillId="0" borderId="49" xfId="52" applyFont="1" applyFill="1" applyBorder="1" applyAlignment="1" applyProtection="1">
      <alignment horizontal="center" shrinkToFit="1"/>
      <protection hidden="1"/>
    </xf>
    <xf numFmtId="9" fontId="2" fillId="0" borderId="44" xfId="52" applyFont="1" applyFill="1" applyBorder="1" applyAlignment="1" applyProtection="1">
      <alignment horizontal="center" shrinkToFit="1"/>
      <protection hidden="1"/>
    </xf>
    <xf numFmtId="9" fontId="2" fillId="0" borderId="41" xfId="52" applyFont="1" applyFill="1" applyBorder="1" applyAlignment="1" applyProtection="1">
      <alignment horizontal="center" shrinkToFit="1"/>
      <protection hidden="1"/>
    </xf>
    <xf numFmtId="9" fontId="6" fillId="0" borderId="41" xfId="52" applyFont="1" applyFill="1" applyBorder="1" applyAlignment="1" applyProtection="1">
      <alignment horizontal="center" vertical="center" shrinkToFit="1"/>
      <protection hidden="1"/>
    </xf>
    <xf numFmtId="9" fontId="6" fillId="0" borderId="39" xfId="52" applyFont="1" applyFill="1" applyBorder="1" applyAlignment="1" applyProtection="1">
      <alignment horizontal="center" vertical="center" shrinkToFit="1"/>
      <protection hidden="1"/>
    </xf>
    <xf numFmtId="9" fontId="6" fillId="0" borderId="44" xfId="52" applyFont="1" applyFill="1" applyBorder="1" applyAlignment="1" applyProtection="1">
      <alignment horizontal="center" vertical="center" shrinkToFit="1"/>
      <protection hidden="1"/>
    </xf>
    <xf numFmtId="1" fontId="2" fillId="3" borderId="24" xfId="0" applyNumberFormat="1" applyFont="1" applyFill="1" applyBorder="1" applyAlignment="1" applyProtection="1">
      <alignment horizontal="center"/>
      <protection hidden="1"/>
    </xf>
    <xf numFmtId="189" fontId="2" fillId="3" borderId="24" xfId="0" applyNumberFormat="1" applyFont="1" applyFill="1" applyBorder="1" applyAlignment="1" applyProtection="1">
      <alignment horizontal="center"/>
      <protection hidden="1"/>
    </xf>
    <xf numFmtId="9" fontId="2" fillId="0" borderId="44" xfId="52" applyFont="1" applyFill="1" applyBorder="1" applyAlignment="1" applyProtection="1">
      <alignment horizontal="center" vertical="center" shrinkToFit="1"/>
      <protection hidden="1"/>
    </xf>
    <xf numFmtId="1" fontId="6" fillId="0" borderId="78" xfId="0" applyNumberFormat="1" applyFont="1" applyFill="1" applyBorder="1" applyAlignment="1" applyProtection="1">
      <alignment horizontal="center"/>
      <protection hidden="1"/>
    </xf>
    <xf numFmtId="1" fontId="6" fillId="0" borderId="79" xfId="0" applyNumberFormat="1" applyFont="1" applyFill="1" applyBorder="1" applyAlignment="1" applyProtection="1">
      <alignment horizontal="center"/>
      <protection hidden="1"/>
    </xf>
    <xf numFmtId="0" fontId="0" fillId="0" borderId="16" xfId="0" applyNumberFormat="1" applyFont="1" applyFill="1" applyBorder="1" applyAlignment="1" applyProtection="1">
      <alignment horizontal="center" shrinkToFit="1"/>
      <protection/>
    </xf>
    <xf numFmtId="0" fontId="0" fillId="0" borderId="15" xfId="0" applyNumberFormat="1" applyFont="1" applyFill="1" applyBorder="1" applyAlignment="1" applyProtection="1">
      <alignment horizontal="center" shrinkToFit="1"/>
      <protection/>
    </xf>
    <xf numFmtId="1" fontId="13" fillId="0" borderId="34" xfId="0" applyNumberFormat="1" applyFont="1" applyFill="1" applyBorder="1" applyAlignment="1" applyProtection="1">
      <alignment horizontal="center" vertical="center"/>
      <protection hidden="1"/>
    </xf>
    <xf numFmtId="1" fontId="13" fillId="0" borderId="16" xfId="0" applyNumberFormat="1" applyFont="1" applyFill="1" applyBorder="1" applyAlignment="1" applyProtection="1">
      <alignment horizontal="center" vertical="center"/>
      <protection hidden="1"/>
    </xf>
    <xf numFmtId="1" fontId="13" fillId="0" borderId="15" xfId="0" applyNumberFormat="1" applyFont="1" applyFill="1" applyBorder="1" applyAlignment="1" applyProtection="1">
      <alignment horizontal="center" vertical="center"/>
      <protection hidden="1"/>
    </xf>
    <xf numFmtId="1" fontId="13" fillId="0" borderId="45" xfId="0" applyNumberFormat="1" applyFont="1" applyFill="1" applyBorder="1" applyAlignment="1" applyProtection="1">
      <alignment horizontal="center" vertical="center"/>
      <protection hidden="1"/>
    </xf>
    <xf numFmtId="0" fontId="2" fillId="5" borderId="19" xfId="0" applyFont="1" applyFill="1" applyBorder="1" applyAlignment="1" applyProtection="1">
      <alignment/>
      <protection hidden="1"/>
    </xf>
    <xf numFmtId="1" fontId="6" fillId="5" borderId="27" xfId="0" applyNumberFormat="1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/>
      <protection hidden="1"/>
    </xf>
    <xf numFmtId="9" fontId="6" fillId="5" borderId="24" xfId="0" applyNumberFormat="1" applyFont="1" applyFill="1" applyBorder="1" applyAlignment="1" applyProtection="1">
      <alignment horizontal="center"/>
      <protection hidden="1"/>
    </xf>
    <xf numFmtId="0" fontId="2" fillId="5" borderId="23" xfId="0" applyFont="1" applyFill="1" applyBorder="1" applyAlignment="1" applyProtection="1">
      <alignment/>
      <protection hidden="1"/>
    </xf>
    <xf numFmtId="9" fontId="6" fillId="5" borderId="25" xfId="0" applyNumberFormat="1" applyFont="1" applyFill="1" applyBorder="1" applyAlignment="1" applyProtection="1">
      <alignment horizontal="center"/>
      <protection hidden="1"/>
    </xf>
    <xf numFmtId="1" fontId="2" fillId="6" borderId="50" xfId="0" applyNumberFormat="1" applyFont="1" applyFill="1" applyBorder="1" applyAlignment="1" applyProtection="1">
      <alignment horizontal="center"/>
      <protection hidden="1"/>
    </xf>
    <xf numFmtId="1" fontId="44" fillId="0" borderId="10" xfId="47" applyNumberFormat="1" applyFont="1" applyBorder="1" applyAlignment="1" applyProtection="1">
      <alignment shrinkToFit="1"/>
      <protection hidden="1"/>
    </xf>
    <xf numFmtId="1" fontId="2" fillId="0" borderId="0" xfId="52" applyNumberFormat="1" applyFont="1" applyAlignment="1" applyProtection="1">
      <alignment shrinkToFit="1"/>
      <protection hidden="1"/>
    </xf>
    <xf numFmtId="1" fontId="2" fillId="0" borderId="10" xfId="52" applyNumberFormat="1" applyFont="1" applyBorder="1" applyAlignment="1" applyProtection="1">
      <alignment shrinkToFit="1"/>
      <protection hidden="1"/>
    </xf>
    <xf numFmtId="1" fontId="2" fillId="0" borderId="0" xfId="52" applyNumberFormat="1" applyFont="1" applyAlignment="1" applyProtection="1" quotePrefix="1">
      <alignment shrinkToFit="1"/>
      <protection hidden="1"/>
    </xf>
    <xf numFmtId="1" fontId="0" fillId="6" borderId="10" xfId="0" applyNumberFormat="1" applyFont="1" applyFill="1" applyBorder="1" applyAlignment="1" applyProtection="1">
      <alignment/>
      <protection hidden="1"/>
    </xf>
    <xf numFmtId="1" fontId="15" fillId="0" borderId="10" xfId="0" applyNumberFormat="1" applyFont="1" applyBorder="1" applyAlignment="1" applyProtection="1">
      <alignment/>
      <protection hidden="1"/>
    </xf>
    <xf numFmtId="1" fontId="0" fillId="0" borderId="10" xfId="0" applyNumberFormat="1" applyFont="1" applyBorder="1" applyAlignment="1" applyProtection="1">
      <alignment/>
      <protection hidden="1"/>
    </xf>
    <xf numFmtId="1" fontId="0" fillId="18" borderId="10" xfId="0" applyNumberFormat="1" applyFont="1" applyFill="1" applyBorder="1" applyAlignment="1" applyProtection="1">
      <alignment/>
      <protection hidden="1"/>
    </xf>
    <xf numFmtId="1" fontId="2" fillId="0" borderId="0" xfId="52" applyNumberFormat="1" applyFont="1" applyAlignment="1" applyProtection="1">
      <alignment horizontal="center" vertical="center" shrinkToFit="1"/>
      <protection hidden="1"/>
    </xf>
    <xf numFmtId="189" fontId="0" fillId="0" borderId="0" xfId="0" applyNumberFormat="1" applyFont="1" applyAlignment="1" applyProtection="1">
      <alignment/>
      <protection hidden="1"/>
    </xf>
    <xf numFmtId="189" fontId="2" fillId="6" borderId="50" xfId="0" applyNumberFormat="1" applyFont="1" applyFill="1" applyBorder="1" applyAlignment="1" applyProtection="1">
      <alignment horizontal="center"/>
      <protection hidden="1"/>
    </xf>
    <xf numFmtId="189" fontId="15" fillId="0" borderId="0" xfId="0" applyNumberFormat="1" applyFont="1" applyAlignment="1" applyProtection="1">
      <alignment/>
      <protection hidden="1"/>
    </xf>
    <xf numFmtId="189" fontId="2" fillId="0" borderId="50" xfId="0" applyNumberFormat="1" applyFont="1" applyFill="1" applyBorder="1" applyAlignment="1" applyProtection="1">
      <alignment horizontal="center"/>
      <protection hidden="1"/>
    </xf>
    <xf numFmtId="189" fontId="2" fillId="0" borderId="0" xfId="52" applyNumberFormat="1" applyFont="1" applyAlignment="1" applyProtection="1">
      <alignment horizontal="center" vertical="center" shrinkToFit="1"/>
      <protection hidden="1"/>
    </xf>
    <xf numFmtId="9" fontId="2" fillId="3" borderId="75" xfId="0" applyNumberFormat="1" applyFont="1" applyFill="1" applyBorder="1" applyAlignment="1" applyProtection="1">
      <alignment horizontal="center"/>
      <protection hidden="1"/>
    </xf>
    <xf numFmtId="0" fontId="0" fillId="3" borderId="75" xfId="0" applyFill="1" applyBorder="1" applyAlignment="1">
      <alignment/>
    </xf>
    <xf numFmtId="9" fontId="2" fillId="3" borderId="75" xfId="52" applyFont="1" applyFill="1" applyBorder="1" applyAlignment="1" applyProtection="1">
      <alignment horizontal="center"/>
      <protection hidden="1"/>
    </xf>
    <xf numFmtId="0" fontId="0" fillId="3" borderId="75" xfId="0" applyFill="1" applyBorder="1" applyAlignment="1">
      <alignment wrapText="1"/>
    </xf>
    <xf numFmtId="0" fontId="2" fillId="19" borderId="43" xfId="0" applyFont="1" applyFill="1" applyBorder="1" applyAlignment="1" applyProtection="1">
      <alignment horizontal="center"/>
      <protection hidden="1"/>
    </xf>
    <xf numFmtId="0" fontId="2" fillId="19" borderId="80" xfId="0" applyFont="1" applyFill="1" applyBorder="1" applyAlignment="1" applyProtection="1">
      <alignment horizontal="center"/>
      <protection hidden="1"/>
    </xf>
    <xf numFmtId="0" fontId="2" fillId="5" borderId="43" xfId="0" applyFont="1" applyFill="1" applyBorder="1" applyAlignment="1" applyProtection="1">
      <alignment horizontal="center"/>
      <protection hidden="1"/>
    </xf>
    <xf numFmtId="0" fontId="2" fillId="5" borderId="80" xfId="0" applyFont="1" applyFill="1" applyBorder="1" applyAlignment="1" applyProtection="1">
      <alignment horizontal="center"/>
      <protection hidden="1"/>
    </xf>
    <xf numFmtId="9" fontId="2" fillId="19" borderId="75" xfId="0" applyNumberFormat="1" applyFont="1" applyFill="1" applyBorder="1" applyAlignment="1" applyProtection="1">
      <alignment horizontal="center"/>
      <protection hidden="1"/>
    </xf>
    <xf numFmtId="0" fontId="0" fillId="19" borderId="75" xfId="0" applyFill="1" applyBorder="1" applyAlignment="1">
      <alignment/>
    </xf>
    <xf numFmtId="0" fontId="0" fillId="5" borderId="75" xfId="0" applyFill="1" applyBorder="1" applyAlignment="1">
      <alignment/>
    </xf>
    <xf numFmtId="9" fontId="2" fillId="5" borderId="75" xfId="0" applyNumberFormat="1" applyFont="1" applyFill="1" applyBorder="1" applyAlignment="1" applyProtection="1">
      <alignment horizontal="center"/>
      <protection hidden="1"/>
    </xf>
    <xf numFmtId="0" fontId="2" fillId="10" borderId="15" xfId="0" applyFont="1" applyFill="1" applyBorder="1" applyAlignment="1" applyProtection="1">
      <alignment horizontal="center"/>
      <protection hidden="1"/>
    </xf>
    <xf numFmtId="0" fontId="0" fillId="10" borderId="16" xfId="0" applyFont="1" applyFill="1" applyBorder="1" applyAlignment="1" applyProtection="1">
      <alignment horizontal="center"/>
      <protection hidden="1"/>
    </xf>
    <xf numFmtId="9" fontId="2" fillId="19" borderId="75" xfId="0" applyNumberFormat="1" applyFont="1" applyFill="1" applyBorder="1" applyAlignment="1">
      <alignment horizontal="center"/>
    </xf>
    <xf numFmtId="9" fontId="2" fillId="5" borderId="75" xfId="0" applyNumberFormat="1" applyFont="1" applyFill="1" applyBorder="1" applyAlignment="1">
      <alignment horizontal="center"/>
    </xf>
    <xf numFmtId="9" fontId="2" fillId="18" borderId="15" xfId="52" applyFont="1" applyFill="1" applyBorder="1" applyAlignment="1" applyProtection="1">
      <alignment horizontal="center" vertical="center" shrinkToFit="1"/>
      <protection hidden="1"/>
    </xf>
    <xf numFmtId="9" fontId="2" fillId="18" borderId="75" xfId="52" applyFont="1" applyFill="1" applyBorder="1" applyAlignment="1">
      <alignment horizontal="center"/>
    </xf>
    <xf numFmtId="9" fontId="2" fillId="18" borderId="20" xfId="52" applyFont="1" applyFill="1" applyBorder="1" applyAlignment="1" applyProtection="1">
      <alignment horizontal="center"/>
      <protection hidden="1"/>
    </xf>
    <xf numFmtId="9" fontId="2" fillId="18" borderId="22" xfId="52" applyFont="1" applyFill="1" applyBorder="1" applyAlignment="1" applyProtection="1">
      <alignment horizontal="center"/>
      <protection hidden="1"/>
    </xf>
    <xf numFmtId="9" fontId="6" fillId="18" borderId="22" xfId="52" applyFont="1" applyFill="1" applyBorder="1" applyAlignment="1" applyProtection="1">
      <alignment horizontal="center" vertical="center"/>
      <protection hidden="1"/>
    </xf>
    <xf numFmtId="189" fontId="6" fillId="0" borderId="78" xfId="0" applyNumberFormat="1" applyFont="1" applyFill="1" applyBorder="1" applyAlignment="1" applyProtection="1">
      <alignment horizontal="center"/>
      <protection hidden="1"/>
    </xf>
    <xf numFmtId="189" fontId="6" fillId="0" borderId="79" xfId="0" applyNumberFormat="1" applyFont="1" applyFill="1" applyBorder="1" applyAlignment="1" applyProtection="1">
      <alignment horizontal="center"/>
      <protection hidden="1"/>
    </xf>
    <xf numFmtId="0" fontId="2" fillId="3" borderId="75" xfId="0" applyFont="1" applyFill="1" applyBorder="1" applyAlignment="1" applyProtection="1">
      <alignment horizontal="center" wrapText="1"/>
      <protection hidden="1" locked="0"/>
    </xf>
    <xf numFmtId="0" fontId="6" fillId="18" borderId="75" xfId="0" applyFont="1" applyFill="1" applyBorder="1" applyAlignment="1" applyProtection="1">
      <alignment horizontal="center" wrapText="1"/>
      <protection hidden="1"/>
    </xf>
    <xf numFmtId="1" fontId="2" fillId="6" borderId="50" xfId="0" applyNumberFormat="1" applyFont="1" applyFill="1" applyBorder="1" applyAlignment="1" applyProtection="1" quotePrefix="1">
      <alignment horizontal="center"/>
      <protection hidden="1"/>
    </xf>
    <xf numFmtId="1" fontId="15" fillId="0" borderId="0" xfId="0" applyNumberFormat="1" applyFont="1" applyFill="1" applyBorder="1" applyAlignment="1" applyProtection="1" quotePrefix="1">
      <alignment horizontal="center"/>
      <protection hidden="1"/>
    </xf>
    <xf numFmtId="1" fontId="2" fillId="0" borderId="50" xfId="0" applyNumberFormat="1" applyFont="1" applyFill="1" applyBorder="1" applyAlignment="1" applyProtection="1" quotePrefix="1">
      <alignment horizontal="center"/>
      <protection hidden="1"/>
    </xf>
    <xf numFmtId="1" fontId="2" fillId="0" borderId="39" xfId="52" applyNumberFormat="1" applyFont="1" applyFill="1" applyBorder="1" applyAlignment="1" applyProtection="1" quotePrefix="1">
      <alignment horizontal="center" vertical="center" shrinkToFit="1"/>
      <protection hidden="1"/>
    </xf>
    <xf numFmtId="1" fontId="0" fillId="18" borderId="22" xfId="0" applyNumberFormat="1" applyFont="1" applyFill="1" applyBorder="1" applyAlignment="1" applyProtection="1" quotePrefix="1">
      <alignment horizontal="center"/>
      <protection hidden="1"/>
    </xf>
    <xf numFmtId="0" fontId="2" fillId="3" borderId="75" xfId="0" applyFont="1" applyFill="1" applyBorder="1" applyAlignment="1" applyProtection="1">
      <alignment horizontal="center" vertical="center"/>
      <protection hidden="1" locked="0"/>
    </xf>
    <xf numFmtId="0" fontId="0" fillId="20" borderId="0" xfId="0" applyFont="1" applyFill="1" applyAlignment="1" applyProtection="1">
      <alignment/>
      <protection hidden="1"/>
    </xf>
    <xf numFmtId="0" fontId="0" fillId="20" borderId="0" xfId="0" applyFont="1" applyFill="1" applyBorder="1" applyAlignment="1" applyProtection="1">
      <alignment/>
      <protection hidden="1"/>
    </xf>
    <xf numFmtId="0" fontId="2" fillId="20" borderId="0" xfId="0" applyFont="1" applyFill="1" applyBorder="1" applyAlignment="1" applyProtection="1">
      <alignment horizontal="left"/>
      <protection hidden="1"/>
    </xf>
    <xf numFmtId="0" fontId="12" fillId="0" borderId="53" xfId="0" applyFont="1" applyFill="1" applyBorder="1" applyAlignment="1" applyProtection="1">
      <alignment horizontal="center" vertical="center" textRotation="90" wrapText="1"/>
      <protection hidden="1"/>
    </xf>
    <xf numFmtId="0" fontId="0" fillId="0" borderId="53" xfId="0" applyFont="1" applyBorder="1" applyAlignment="1" applyProtection="1">
      <alignment horizontal="center"/>
      <protection hidden="1"/>
    </xf>
    <xf numFmtId="0" fontId="0" fillId="20" borderId="28" xfId="0" applyFont="1" applyFill="1" applyBorder="1" applyAlignment="1" applyProtection="1">
      <alignment/>
      <protection hidden="1"/>
    </xf>
    <xf numFmtId="0" fontId="2" fillId="20" borderId="81" xfId="0" applyFont="1" applyFill="1" applyBorder="1" applyAlignment="1" applyProtection="1">
      <alignment horizontal="right"/>
      <protection hidden="1"/>
    </xf>
    <xf numFmtId="0" fontId="2" fillId="20" borderId="10" xfId="0" applyFont="1" applyFill="1" applyBorder="1" applyAlignment="1" applyProtection="1">
      <alignment horizontal="right"/>
      <protection hidden="1"/>
    </xf>
    <xf numFmtId="0" fontId="0" fillId="0" borderId="53" xfId="0" applyFont="1" applyBorder="1" applyAlignment="1" applyProtection="1">
      <alignment/>
      <protection hidden="1"/>
    </xf>
    <xf numFmtId="0" fontId="8" fillId="0" borderId="53" xfId="0" applyFont="1" applyFill="1" applyBorder="1" applyAlignment="1" applyProtection="1">
      <alignment horizontal="left"/>
      <protection hidden="1"/>
    </xf>
    <xf numFmtId="0" fontId="2" fillId="0" borderId="53" xfId="0" applyFont="1" applyFill="1" applyBorder="1" applyAlignment="1" applyProtection="1">
      <alignment horizontal="right"/>
      <protection hidden="1"/>
    </xf>
    <xf numFmtId="0" fontId="0" fillId="18" borderId="0" xfId="0" applyFont="1" applyFill="1" applyBorder="1" applyAlignment="1" applyProtection="1">
      <alignment/>
      <protection hidden="1"/>
    </xf>
    <xf numFmtId="0" fontId="6" fillId="18" borderId="0" xfId="0" applyFont="1" applyFill="1" applyBorder="1" applyAlignment="1" applyProtection="1">
      <alignment horizontal="right"/>
      <protection hidden="1"/>
    </xf>
    <xf numFmtId="0" fontId="6" fillId="20" borderId="28" xfId="0" applyFont="1" applyFill="1" applyBorder="1" applyAlignment="1" applyProtection="1">
      <alignment/>
      <protection hidden="1"/>
    </xf>
    <xf numFmtId="0" fontId="8" fillId="20" borderId="82" xfId="0" applyFont="1" applyFill="1" applyBorder="1" applyAlignment="1" applyProtection="1">
      <alignment horizontal="right"/>
      <protection hidden="1"/>
    </xf>
    <xf numFmtId="0" fontId="6" fillId="20" borderId="10" xfId="0" applyFont="1" applyFill="1" applyBorder="1" applyAlignment="1" applyProtection="1">
      <alignment horizontal="right"/>
      <protection hidden="1"/>
    </xf>
    <xf numFmtId="1" fontId="2" fillId="0" borderId="78" xfId="0" applyNumberFormat="1" applyFont="1" applyBorder="1" applyAlignment="1">
      <alignment horizontal="center"/>
    </xf>
    <xf numFmtId="1" fontId="2" fillId="0" borderId="83" xfId="0" applyNumberFormat="1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2" fillId="0" borderId="84" xfId="0" applyFont="1" applyBorder="1" applyAlignment="1" applyProtection="1">
      <alignment/>
      <protection hidden="1"/>
    </xf>
    <xf numFmtId="0" fontId="0" fillId="0" borderId="85" xfId="0" applyBorder="1" applyAlignment="1">
      <alignment/>
    </xf>
    <xf numFmtId="0" fontId="2" fillId="0" borderId="86" xfId="0" applyFont="1" applyBorder="1" applyAlignment="1" applyProtection="1">
      <alignment/>
      <protection hidden="1"/>
    </xf>
    <xf numFmtId="0" fontId="2" fillId="5" borderId="87" xfId="0" applyFont="1" applyFill="1" applyBorder="1" applyAlignment="1" applyProtection="1">
      <alignment/>
      <protection hidden="1"/>
    </xf>
    <xf numFmtId="0" fontId="2" fillId="3" borderId="88" xfId="0" applyFont="1" applyFill="1" applyBorder="1" applyAlignment="1" applyProtection="1">
      <alignment/>
      <protection hidden="1"/>
    </xf>
    <xf numFmtId="0" fontId="2" fillId="5" borderId="89" xfId="0" applyFont="1" applyFill="1" applyBorder="1" applyAlignment="1" applyProtection="1">
      <alignment/>
      <protection hidden="1"/>
    </xf>
    <xf numFmtId="0" fontId="2" fillId="18" borderId="90" xfId="0" applyFont="1" applyFill="1" applyBorder="1" applyAlignment="1" applyProtection="1">
      <alignment/>
      <protection hidden="1"/>
    </xf>
    <xf numFmtId="0" fontId="2" fillId="18" borderId="91" xfId="0" applyFont="1" applyFill="1" applyBorder="1" applyAlignment="1" applyProtection="1">
      <alignment/>
      <protection hidden="1"/>
    </xf>
    <xf numFmtId="0" fontId="2" fillId="18" borderId="92" xfId="0" applyFont="1" applyFill="1" applyBorder="1" applyAlignment="1" applyProtection="1">
      <alignment/>
      <protection hidden="1"/>
    </xf>
    <xf numFmtId="0" fontId="2" fillId="22" borderId="18" xfId="0" applyFont="1" applyFill="1" applyBorder="1" applyAlignment="1" applyProtection="1">
      <alignment horizontal="center"/>
      <protection hidden="1"/>
    </xf>
    <xf numFmtId="0" fontId="1" fillId="22" borderId="61" xfId="0" applyFont="1" applyFill="1" applyBorder="1" applyAlignment="1" applyProtection="1">
      <alignment horizontal="center"/>
      <protection hidden="1"/>
    </xf>
    <xf numFmtId="0" fontId="0" fillId="22" borderId="52" xfId="0" applyFont="1" applyFill="1" applyBorder="1" applyAlignment="1" applyProtection="1">
      <alignment horizontal="center"/>
      <protection hidden="1"/>
    </xf>
    <xf numFmtId="0" fontId="0" fillId="22" borderId="20" xfId="0" applyFont="1" applyFill="1" applyBorder="1" applyAlignment="1" applyProtection="1">
      <alignment horizontal="center"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0" fontId="2" fillId="22" borderId="16" xfId="0" applyFont="1" applyFill="1" applyBorder="1" applyAlignment="1" applyProtection="1">
      <alignment horizontal="center"/>
      <protection hidden="1"/>
    </xf>
    <xf numFmtId="0" fontId="0" fillId="22" borderId="16" xfId="0" applyFont="1" applyFill="1" applyBorder="1" applyAlignment="1" applyProtection="1">
      <alignment horizontal="center"/>
      <protection hidden="1"/>
    </xf>
    <xf numFmtId="0" fontId="15" fillId="22" borderId="16" xfId="0" applyFont="1" applyFill="1" applyBorder="1" applyAlignment="1" applyProtection="1">
      <alignment horizontal="center"/>
      <protection hidden="1"/>
    </xf>
    <xf numFmtId="0" fontId="0" fillId="22" borderId="22" xfId="0" applyFont="1" applyFill="1" applyBorder="1" applyAlignment="1" applyProtection="1">
      <alignment horizontal="center"/>
      <protection hidden="1"/>
    </xf>
    <xf numFmtId="9" fontId="2" fillId="22" borderId="41" xfId="52" applyFont="1" applyFill="1" applyBorder="1" applyAlignment="1" applyProtection="1">
      <alignment horizontal="center" shrinkToFit="1"/>
      <protection hidden="1"/>
    </xf>
    <xf numFmtId="9" fontId="2" fillId="22" borderId="22" xfId="52" applyFont="1" applyFill="1" applyBorder="1" applyAlignment="1" applyProtection="1">
      <alignment horizontal="center"/>
      <protection hidden="1"/>
    </xf>
    <xf numFmtId="0" fontId="1" fillId="22" borderId="35" xfId="0" applyFont="1" applyFill="1" applyBorder="1" applyAlignment="1" applyProtection="1">
      <alignment horizontal="center"/>
      <protection hidden="1"/>
    </xf>
    <xf numFmtId="0" fontId="0" fillId="22" borderId="16" xfId="0" applyNumberFormat="1" applyFont="1" applyFill="1" applyBorder="1" applyAlignment="1" applyProtection="1">
      <alignment horizontal="center" shrinkToFit="1"/>
      <protection locked="0"/>
    </xf>
    <xf numFmtId="0" fontId="0" fillId="22" borderId="28" xfId="0" applyFont="1" applyFill="1" applyBorder="1" applyAlignment="1" applyProtection="1">
      <alignment/>
      <protection hidden="1"/>
    </xf>
    <xf numFmtId="0" fontId="0" fillId="22" borderId="21" xfId="0" applyFont="1" applyFill="1" applyBorder="1" applyAlignment="1" applyProtection="1">
      <alignment horizontal="center"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0" fontId="7" fillId="22" borderId="15" xfId="0" applyFont="1" applyFill="1" applyBorder="1" applyAlignment="1" applyProtection="1">
      <alignment horizontal="center"/>
      <protection hidden="1"/>
    </xf>
    <xf numFmtId="0" fontId="15" fillId="22" borderId="15" xfId="0" applyFont="1" applyFill="1" applyBorder="1" applyAlignment="1" applyProtection="1">
      <alignment horizontal="center"/>
      <protection hidden="1"/>
    </xf>
    <xf numFmtId="0" fontId="0" fillId="22" borderId="28" xfId="0" applyFont="1" applyFill="1" applyBorder="1" applyAlignment="1" applyProtection="1">
      <alignment horizontal="center"/>
      <protection hidden="1"/>
    </xf>
    <xf numFmtId="9" fontId="2" fillId="22" borderId="39" xfId="0" applyNumberFormat="1" applyFont="1" applyFill="1" applyBorder="1" applyAlignment="1" applyProtection="1">
      <alignment horizontal="center" vertical="center" shrinkToFit="1"/>
      <protection hidden="1"/>
    </xf>
    <xf numFmtId="9" fontId="2" fillId="22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2" borderId="0" xfId="0" applyFont="1" applyFill="1" applyAlignment="1" applyProtection="1">
      <alignment/>
      <protection hidden="1"/>
    </xf>
    <xf numFmtId="198" fontId="2" fillId="0" borderId="24" xfId="52" applyNumberFormat="1" applyFont="1" applyBorder="1" applyAlignment="1">
      <alignment horizontal="center"/>
    </xf>
    <xf numFmtId="198" fontId="2" fillId="0" borderId="93" xfId="52" applyNumberFormat="1" applyFont="1" applyBorder="1" applyAlignment="1">
      <alignment horizontal="center"/>
    </xf>
    <xf numFmtId="0" fontId="2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0" fillId="0" borderId="94" xfId="0" applyFont="1" applyBorder="1" applyAlignment="1">
      <alignment vertical="center"/>
    </xf>
    <xf numFmtId="0" fontId="1" fillId="0" borderId="94" xfId="0" applyFont="1" applyBorder="1" applyAlignment="1">
      <alignment vertical="center"/>
    </xf>
    <xf numFmtId="0" fontId="0" fillId="0" borderId="94" xfId="0" applyBorder="1" applyAlignment="1">
      <alignment vertical="center"/>
    </xf>
    <xf numFmtId="0" fontId="50" fillId="0" borderId="94" xfId="0" applyFont="1" applyBorder="1" applyAlignment="1">
      <alignment horizontal="center" vertical="center"/>
    </xf>
    <xf numFmtId="0" fontId="50" fillId="11" borderId="94" xfId="0" applyFont="1" applyFill="1" applyBorder="1" applyAlignment="1">
      <alignment horizontal="left" vertical="center"/>
    </xf>
    <xf numFmtId="9" fontId="50" fillId="11" borderId="94" xfId="0" applyNumberFormat="1" applyFont="1" applyFill="1" applyBorder="1" applyAlignment="1">
      <alignment horizontal="center" vertical="center"/>
    </xf>
    <xf numFmtId="9" fontId="50" fillId="0" borderId="94" xfId="0" applyNumberFormat="1" applyFont="1" applyBorder="1" applyAlignment="1">
      <alignment horizontal="center" vertical="center"/>
    </xf>
    <xf numFmtId="0" fontId="50" fillId="0" borderId="94" xfId="0" applyFont="1" applyBorder="1" applyAlignment="1">
      <alignment horizontal="left" vertical="center"/>
    </xf>
    <xf numFmtId="0" fontId="51" fillId="11" borderId="94" xfId="0" applyFont="1" applyFill="1" applyBorder="1" applyAlignment="1">
      <alignment horizontal="left" vertical="center"/>
    </xf>
    <xf numFmtId="0" fontId="0" fillId="0" borderId="94" xfId="0" applyBorder="1" applyAlignment="1">
      <alignment horizontal="center" vertical="center"/>
    </xf>
    <xf numFmtId="0" fontId="47" fillId="0" borderId="94" xfId="0" applyFont="1" applyBorder="1" applyAlignment="1">
      <alignment horizontal="center" vertical="center"/>
    </xf>
    <xf numFmtId="0" fontId="50" fillId="0" borderId="94" xfId="0" applyFont="1" applyFill="1" applyBorder="1" applyAlignment="1">
      <alignment horizontal="center" vertical="center"/>
    </xf>
    <xf numFmtId="0" fontId="55" fillId="0" borderId="94" xfId="0" applyFont="1" applyBorder="1" applyAlignment="1">
      <alignment horizontal="center" vertical="center"/>
    </xf>
    <xf numFmtId="0" fontId="55" fillId="0" borderId="94" xfId="0" applyFont="1" applyBorder="1" applyAlignment="1">
      <alignment vertical="center"/>
    </xf>
    <xf numFmtId="9" fontId="50" fillId="11" borderId="94" xfId="52" applyFont="1" applyFill="1" applyBorder="1" applyAlignment="1">
      <alignment horizontal="center" vertical="center"/>
    </xf>
    <xf numFmtId="9" fontId="50" fillId="0" borderId="94" xfId="52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50" fillId="0" borderId="95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50" fillId="0" borderId="96" xfId="0" applyFont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50" fillId="0" borderId="96" xfId="0" applyFont="1" applyBorder="1" applyAlignment="1">
      <alignment vertical="center"/>
    </xf>
    <xf numFmtId="0" fontId="1" fillId="0" borderId="96" xfId="0" applyFont="1" applyBorder="1" applyAlignment="1">
      <alignment vertical="center"/>
    </xf>
    <xf numFmtId="0" fontId="0" fillId="0" borderId="95" xfId="0" applyBorder="1" applyAlignment="1">
      <alignment vertical="center"/>
    </xf>
    <xf numFmtId="0" fontId="50" fillId="0" borderId="95" xfId="0" applyFont="1" applyBorder="1" applyAlignment="1">
      <alignment vertical="center"/>
    </xf>
    <xf numFmtId="0" fontId="1" fillId="0" borderId="95" xfId="0" applyFont="1" applyBorder="1" applyAlignment="1">
      <alignment vertical="center"/>
    </xf>
    <xf numFmtId="0" fontId="47" fillId="0" borderId="94" xfId="0" applyFont="1" applyBorder="1" applyAlignment="1">
      <alignment vertical="center"/>
    </xf>
    <xf numFmtId="0" fontId="0" fillId="0" borderId="94" xfId="0" applyFill="1" applyBorder="1" applyAlignment="1">
      <alignment vertical="center"/>
    </xf>
    <xf numFmtId="0" fontId="47" fillId="0" borderId="96" xfId="0" applyFont="1" applyBorder="1" applyAlignment="1">
      <alignment horizontal="center" vertical="center"/>
    </xf>
    <xf numFmtId="0" fontId="47" fillId="0" borderId="95" xfId="0" applyFont="1" applyBorder="1" applyAlignment="1">
      <alignment horizontal="center" vertical="center"/>
    </xf>
    <xf numFmtId="0" fontId="54" fillId="0" borderId="94" xfId="0" applyFont="1" applyBorder="1" applyAlignment="1">
      <alignment vertical="center"/>
    </xf>
    <xf numFmtId="0" fontId="50" fillId="0" borderId="94" xfId="0" applyFont="1" applyFill="1" applyBorder="1" applyAlignment="1">
      <alignment horizontal="left" vertical="center"/>
    </xf>
    <xf numFmtId="0" fontId="0" fillId="0" borderId="94" xfId="0" applyFill="1" applyBorder="1" applyAlignment="1">
      <alignment horizontal="center" vertical="center"/>
    </xf>
    <xf numFmtId="0" fontId="0" fillId="0" borderId="94" xfId="0" applyFill="1" applyBorder="1" applyAlignment="1">
      <alignment horizontal="left" vertical="center"/>
    </xf>
    <xf numFmtId="0" fontId="49" fillId="0" borderId="94" xfId="0" applyFont="1" applyBorder="1" applyAlignment="1">
      <alignment vertical="center"/>
    </xf>
    <xf numFmtId="0" fontId="0" fillId="0" borderId="94" xfId="0" applyBorder="1" applyAlignment="1">
      <alignment horizontal="center"/>
    </xf>
    <xf numFmtId="0" fontId="6" fillId="5" borderId="97" xfId="0" applyFont="1" applyFill="1" applyBorder="1" applyAlignment="1">
      <alignment horizontal="center" vertical="center" wrapText="1" shrinkToFit="1"/>
    </xf>
    <xf numFmtId="0" fontId="6" fillId="5" borderId="84" xfId="0" applyFont="1" applyFill="1" applyBorder="1" applyAlignment="1">
      <alignment horizontal="center" vertical="center" wrapText="1" shrinkToFit="1"/>
    </xf>
    <xf numFmtId="198" fontId="2" fillId="0" borderId="24" xfId="0" applyNumberFormat="1" applyFont="1" applyFill="1" applyBorder="1" applyAlignment="1" applyProtection="1">
      <alignment horizontal="center"/>
      <protection hidden="1"/>
    </xf>
    <xf numFmtId="198" fontId="2" fillId="0" borderId="33" xfId="0" applyNumberFormat="1" applyFont="1" applyFill="1" applyBorder="1" applyAlignment="1" applyProtection="1">
      <alignment horizontal="center"/>
      <protection hidden="1"/>
    </xf>
    <xf numFmtId="189" fontId="2" fillId="0" borderId="78" xfId="0" applyNumberFormat="1" applyFont="1" applyFill="1" applyBorder="1" applyAlignment="1" applyProtection="1">
      <alignment horizontal="center"/>
      <protection hidden="1"/>
    </xf>
    <xf numFmtId="1" fontId="2" fillId="0" borderId="78" xfId="0" applyNumberFormat="1" applyFont="1" applyFill="1" applyBorder="1" applyAlignment="1" applyProtection="1">
      <alignment horizontal="center"/>
      <protection hidden="1"/>
    </xf>
    <xf numFmtId="198" fontId="2" fillId="0" borderId="87" xfId="52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textRotation="90" wrapText="1"/>
      <protection hidden="1"/>
    </xf>
    <xf numFmtId="198" fontId="2" fillId="0" borderId="53" xfId="0" applyNumberFormat="1" applyFont="1" applyFill="1" applyBorder="1" applyAlignment="1" applyProtection="1">
      <alignment horizontal="center"/>
      <protection hidden="1"/>
    </xf>
    <xf numFmtId="0" fontId="0" fillId="0" borderId="53" xfId="0" applyFont="1" applyBorder="1" applyAlignment="1">
      <alignment/>
    </xf>
    <xf numFmtId="0" fontId="0" fillId="0" borderId="0" xfId="0" applyFont="1" applyAlignment="1">
      <alignment/>
    </xf>
    <xf numFmtId="1" fontId="2" fillId="3" borderId="84" xfId="0" applyNumberFormat="1" applyFont="1" applyFill="1" applyBorder="1" applyAlignment="1" applyProtection="1">
      <alignment horizontal="center"/>
      <protection hidden="1"/>
    </xf>
    <xf numFmtId="1" fontId="2" fillId="19" borderId="84" xfId="0" applyNumberFormat="1" applyFont="1" applyFill="1" applyBorder="1" applyAlignment="1" applyProtection="1">
      <alignment horizontal="center"/>
      <protection hidden="1"/>
    </xf>
    <xf numFmtId="1" fontId="2" fillId="5" borderId="97" xfId="0" applyNumberFormat="1" applyFont="1" applyFill="1" applyBorder="1" applyAlignment="1" applyProtection="1">
      <alignment horizontal="center"/>
      <protection hidden="1"/>
    </xf>
    <xf numFmtId="1" fontId="2" fillId="5" borderId="84" xfId="0" applyNumberFormat="1" applyFont="1" applyFill="1" applyBorder="1" applyAlignment="1" applyProtection="1">
      <alignment horizontal="center"/>
      <protection hidden="1"/>
    </xf>
    <xf numFmtId="9" fontId="2" fillId="3" borderId="86" xfId="0" applyNumberFormat="1" applyFont="1" applyFill="1" applyBorder="1" applyAlignment="1" applyProtection="1">
      <alignment horizontal="center"/>
      <protection hidden="1"/>
    </xf>
    <xf numFmtId="9" fontId="2" fillId="19" borderId="86" xfId="0" applyNumberFormat="1" applyFont="1" applyFill="1" applyBorder="1" applyAlignment="1" applyProtection="1">
      <alignment horizontal="center"/>
      <protection hidden="1"/>
    </xf>
    <xf numFmtId="9" fontId="2" fillId="5" borderId="86" xfId="0" applyNumberFormat="1" applyFont="1" applyFill="1" applyBorder="1" applyAlignment="1" applyProtection="1">
      <alignment horizontal="center"/>
      <protection hidden="1"/>
    </xf>
    <xf numFmtId="9" fontId="2" fillId="3" borderId="88" xfId="0" applyNumberFormat="1" applyFont="1" applyFill="1" applyBorder="1" applyAlignment="1" applyProtection="1">
      <alignment horizontal="center"/>
      <protection hidden="1"/>
    </xf>
    <xf numFmtId="9" fontId="2" fillId="19" borderId="88" xfId="0" applyNumberFormat="1" applyFont="1" applyFill="1" applyBorder="1" applyAlignment="1" applyProtection="1">
      <alignment horizontal="center"/>
      <protection hidden="1"/>
    </xf>
    <xf numFmtId="9" fontId="2" fillId="5" borderId="88" xfId="0" applyNumberFormat="1" applyFont="1" applyFill="1" applyBorder="1" applyAlignment="1" applyProtection="1">
      <alignment horizontal="center"/>
      <protection hidden="1"/>
    </xf>
    <xf numFmtId="9" fontId="2" fillId="18" borderId="91" xfId="0" applyNumberFormat="1" applyFont="1" applyFill="1" applyBorder="1" applyAlignment="1" applyProtection="1">
      <alignment horizontal="center"/>
      <protection hidden="1"/>
    </xf>
    <xf numFmtId="0" fontId="6" fillId="0" borderId="98" xfId="0" applyFont="1" applyFill="1" applyBorder="1" applyAlignment="1" applyProtection="1">
      <alignment horizontal="center" vertical="center" shrinkToFit="1"/>
      <protection hidden="1"/>
    </xf>
    <xf numFmtId="0" fontId="6" fillId="3" borderId="99" xfId="0" applyFont="1" applyFill="1" applyBorder="1" applyAlignment="1" applyProtection="1">
      <alignment horizontal="center" vertical="center" wrapText="1"/>
      <protection hidden="1"/>
    </xf>
    <xf numFmtId="0" fontId="6" fillId="3" borderId="97" xfId="0" applyFont="1" applyFill="1" applyBorder="1" applyAlignment="1" applyProtection="1">
      <alignment horizontal="center" vertical="center" wrapText="1"/>
      <protection hidden="1"/>
    </xf>
    <xf numFmtId="0" fontId="6" fillId="3" borderId="84" xfId="0" applyFont="1" applyFill="1" applyBorder="1" applyAlignment="1" applyProtection="1">
      <alignment horizontal="center" vertical="center" wrapText="1"/>
      <protection hidden="1"/>
    </xf>
    <xf numFmtId="0" fontId="6" fillId="3" borderId="97" xfId="0" applyFont="1" applyFill="1" applyBorder="1" applyAlignment="1">
      <alignment horizontal="center" vertical="center" wrapText="1"/>
    </xf>
    <xf numFmtId="0" fontId="6" fillId="19" borderId="97" xfId="0" applyFont="1" applyFill="1" applyBorder="1" applyAlignment="1">
      <alignment horizontal="center" vertical="center"/>
    </xf>
    <xf numFmtId="0" fontId="6" fillId="19" borderId="97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 applyProtection="1">
      <alignment horizontal="center" vertical="center" shrinkToFit="1"/>
      <protection hidden="1"/>
    </xf>
    <xf numFmtId="0" fontId="56" fillId="0" borderId="94" xfId="0" applyFont="1" applyBorder="1" applyAlignment="1">
      <alignment horizontal="center" vertical="center"/>
    </xf>
    <xf numFmtId="0" fontId="56" fillId="0" borderId="94" xfId="0" applyFont="1" applyBorder="1" applyAlignment="1">
      <alignment horizontal="center" vertical="center" shrinkToFit="1"/>
    </xf>
    <xf numFmtId="0" fontId="2" fillId="23" borderId="16" xfId="0" applyFont="1" applyFill="1" applyBorder="1" applyAlignment="1" applyProtection="1">
      <alignment horizontal="center"/>
      <protection hidden="1"/>
    </xf>
    <xf numFmtId="9" fontId="2" fillId="23" borderId="75" xfId="52" applyFont="1" applyFill="1" applyBorder="1" applyAlignment="1" applyProtection="1">
      <alignment horizontal="center"/>
      <protection hidden="1"/>
    </xf>
    <xf numFmtId="9" fontId="2" fillId="23" borderId="15" xfId="52" applyFont="1" applyFill="1" applyBorder="1" applyAlignment="1" applyProtection="1">
      <alignment horizontal="center" vertical="center" shrinkToFit="1"/>
      <protection hidden="1"/>
    </xf>
    <xf numFmtId="0" fontId="0" fillId="23" borderId="75" xfId="0" applyFill="1" applyBorder="1" applyAlignment="1">
      <alignment/>
    </xf>
    <xf numFmtId="9" fontId="50" fillId="0" borderId="94" xfId="0" applyNumberFormat="1" applyFont="1" applyFill="1" applyBorder="1" applyAlignment="1">
      <alignment horizontal="center" vertical="center"/>
    </xf>
    <xf numFmtId="9" fontId="50" fillId="11" borderId="94" xfId="0" applyNumberFormat="1" applyFont="1" applyFill="1" applyBorder="1" applyAlignment="1">
      <alignment horizontal="center" vertical="center"/>
    </xf>
    <xf numFmtId="9" fontId="50" fillId="0" borderId="96" xfId="0" applyNumberFormat="1" applyFont="1" applyBorder="1" applyAlignment="1">
      <alignment horizontal="center" vertical="center"/>
    </xf>
    <xf numFmtId="0" fontId="50" fillId="11" borderId="94" xfId="0" applyNumberFormat="1" applyFont="1" applyFill="1" applyBorder="1" applyAlignment="1">
      <alignment horizontal="center" vertical="center"/>
    </xf>
    <xf numFmtId="0" fontId="50" fillId="0" borderId="94" xfId="0" applyNumberFormat="1" applyFont="1" applyBorder="1" applyAlignment="1">
      <alignment horizontal="center" vertical="center"/>
    </xf>
    <xf numFmtId="0" fontId="50" fillId="0" borderId="96" xfId="0" applyNumberFormat="1" applyFont="1" applyBorder="1" applyAlignment="1">
      <alignment horizontal="center" vertical="center"/>
    </xf>
    <xf numFmtId="0" fontId="50" fillId="0" borderId="94" xfId="0" applyNumberFormat="1" applyFont="1" applyFill="1" applyBorder="1" applyAlignment="1">
      <alignment horizontal="center" vertical="center"/>
    </xf>
    <xf numFmtId="10" fontId="50" fillId="0" borderId="94" xfId="0" applyNumberFormat="1" applyFont="1" applyBorder="1" applyAlignment="1">
      <alignment horizontal="center" vertical="center"/>
    </xf>
    <xf numFmtId="9" fontId="50" fillId="11" borderId="96" xfId="0" applyNumberFormat="1" applyFont="1" applyFill="1" applyBorder="1" applyAlignment="1">
      <alignment horizontal="center" vertical="center"/>
    </xf>
    <xf numFmtId="9" fontId="50" fillId="0" borderId="95" xfId="0" applyNumberFormat="1" applyFont="1" applyBorder="1" applyAlignment="1">
      <alignment horizontal="center" vertical="center"/>
    </xf>
    <xf numFmtId="9" fontId="50" fillId="11" borderId="95" xfId="0" applyNumberFormat="1" applyFont="1" applyFill="1" applyBorder="1" applyAlignment="1">
      <alignment horizontal="center" vertical="center"/>
    </xf>
    <xf numFmtId="0" fontId="2" fillId="6" borderId="100" xfId="0" applyFont="1" applyFill="1" applyBorder="1" applyAlignment="1" applyProtection="1">
      <alignment/>
      <protection hidden="1"/>
    </xf>
    <xf numFmtId="0" fontId="2" fillId="6" borderId="28" xfId="0" applyFont="1" applyFill="1" applyBorder="1" applyAlignment="1" applyProtection="1">
      <alignment/>
      <protection hidden="1"/>
    </xf>
    <xf numFmtId="0" fontId="2" fillId="6" borderId="100" xfId="0" applyFont="1" applyFill="1" applyBorder="1" applyAlignment="1" applyProtection="1">
      <alignment vertical="center"/>
      <protection hidden="1"/>
    </xf>
    <xf numFmtId="0" fontId="6" fillId="6" borderId="101" xfId="0" applyFont="1" applyFill="1" applyBorder="1" applyAlignment="1" applyProtection="1">
      <alignment vertical="center"/>
      <protection hidden="1"/>
    </xf>
    <xf numFmtId="0" fontId="0" fillId="0" borderId="93" xfId="0" applyFont="1" applyBorder="1" applyAlignment="1" applyProtection="1">
      <alignment horizontal="center"/>
      <protection locked="0"/>
    </xf>
    <xf numFmtId="1" fontId="6" fillId="0" borderId="102" xfId="0" applyNumberFormat="1" applyFont="1" applyFill="1" applyBorder="1" applyAlignment="1" applyProtection="1">
      <alignment horizontal="center" vertical="center"/>
      <protection hidden="1"/>
    </xf>
    <xf numFmtId="1" fontId="6" fillId="0" borderId="33" xfId="0" applyNumberFormat="1" applyFont="1" applyFill="1" applyBorder="1" applyAlignment="1" applyProtection="1">
      <alignment horizontal="center" vertical="center"/>
      <protection hidden="1"/>
    </xf>
    <xf numFmtId="0" fontId="12" fillId="3" borderId="87" xfId="0" applyFont="1" applyFill="1" applyBorder="1" applyAlignment="1" applyProtection="1">
      <alignment horizontal="center" vertical="center" wrapText="1"/>
      <protection hidden="1"/>
    </xf>
    <xf numFmtId="0" fontId="12" fillId="3" borderId="33" xfId="0" applyFont="1" applyFill="1" applyBorder="1" applyAlignment="1" applyProtection="1">
      <alignment horizontal="center" vertical="center" wrapText="1"/>
      <protection hidden="1"/>
    </xf>
    <xf numFmtId="0" fontId="12" fillId="19" borderId="43" xfId="0" applyFont="1" applyFill="1" applyBorder="1" applyAlignment="1" applyProtection="1">
      <alignment horizontal="center" vertical="center" wrapText="1"/>
      <protection hidden="1"/>
    </xf>
    <xf numFmtId="0" fontId="12" fillId="19" borderId="33" xfId="0" applyFont="1" applyFill="1" applyBorder="1" applyAlignment="1" applyProtection="1">
      <alignment horizontal="center" vertical="center" wrapText="1"/>
      <protection hidden="1"/>
    </xf>
    <xf numFmtId="0" fontId="2" fillId="6" borderId="100" xfId="0" applyFont="1" applyFill="1" applyBorder="1" applyAlignment="1" applyProtection="1">
      <alignment horizontal="center" vertical="center" shrinkToFit="1"/>
      <protection hidden="1"/>
    </xf>
    <xf numFmtId="0" fontId="2" fillId="6" borderId="103" xfId="0" applyFont="1" applyFill="1" applyBorder="1" applyAlignment="1" applyProtection="1">
      <alignment horizontal="center" vertical="center" shrinkToFit="1"/>
      <protection hidden="1"/>
    </xf>
    <xf numFmtId="0" fontId="2" fillId="6" borderId="0" xfId="0" applyFont="1" applyFill="1" applyBorder="1" applyAlignment="1" applyProtection="1">
      <alignment horizontal="center" vertical="center" shrinkToFit="1"/>
      <protection hidden="1"/>
    </xf>
    <xf numFmtId="0" fontId="2" fillId="6" borderId="10" xfId="0" applyFont="1" applyFill="1" applyBorder="1" applyAlignment="1" applyProtection="1">
      <alignment horizontal="center" vertical="center" shrinkToFit="1"/>
      <protection hidden="1"/>
    </xf>
    <xf numFmtId="0" fontId="2" fillId="6" borderId="28" xfId="0" applyFont="1" applyFill="1" applyBorder="1" applyAlignment="1" applyProtection="1">
      <alignment horizontal="center" vertical="center" shrinkToFit="1"/>
      <protection hidden="1"/>
    </xf>
    <xf numFmtId="0" fontId="11" fillId="0" borderId="50" xfId="0" applyFont="1" applyFill="1" applyBorder="1" applyAlignment="1" applyProtection="1">
      <alignment horizontal="center"/>
      <protection hidden="1"/>
    </xf>
    <xf numFmtId="0" fontId="2" fillId="20" borderId="0" xfId="0" applyFont="1" applyFill="1" applyBorder="1" applyAlignment="1" applyProtection="1">
      <alignment horizontal="center"/>
      <protection hidden="1"/>
    </xf>
    <xf numFmtId="0" fontId="8" fillId="20" borderId="0" xfId="0" applyFont="1" applyFill="1" applyBorder="1" applyAlignment="1" applyProtection="1">
      <alignment horizontal="center"/>
      <protection hidden="1"/>
    </xf>
    <xf numFmtId="0" fontId="8" fillId="20" borderId="17" xfId="0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2" fillId="20" borderId="0" xfId="0" applyFont="1" applyFill="1" applyBorder="1" applyAlignment="1" applyProtection="1">
      <alignment horizontal="center"/>
      <protection hidden="1"/>
    </xf>
    <xf numFmtId="0" fontId="2" fillId="20" borderId="17" xfId="0" applyFont="1" applyFill="1" applyBorder="1" applyAlignment="1" applyProtection="1">
      <alignment horizontal="center"/>
      <protection hidden="1"/>
    </xf>
    <xf numFmtId="0" fontId="2" fillId="20" borderId="72" xfId="0" applyFont="1" applyFill="1" applyBorder="1" applyAlignment="1" applyProtection="1">
      <alignment horizontal="center"/>
      <protection hidden="1"/>
    </xf>
    <xf numFmtId="0" fontId="2" fillId="20" borderId="29" xfId="0" applyFont="1" applyFill="1" applyBorder="1" applyAlignment="1" applyProtection="1">
      <alignment horizontal="center"/>
      <protection hidden="1"/>
    </xf>
    <xf numFmtId="0" fontId="2" fillId="6" borderId="100" xfId="0" applyFont="1" applyFill="1" applyBorder="1" applyAlignment="1" applyProtection="1">
      <alignment horizontal="center" shrinkToFit="1"/>
      <protection locked="0"/>
    </xf>
    <xf numFmtId="0" fontId="2" fillId="6" borderId="103" xfId="0" applyFont="1" applyFill="1" applyBorder="1" applyAlignment="1" applyProtection="1">
      <alignment horizontal="center" shrinkToFit="1"/>
      <protection locked="0"/>
    </xf>
    <xf numFmtId="0" fontId="2" fillId="6" borderId="104" xfId="0" applyFont="1" applyFill="1" applyBorder="1" applyAlignment="1" applyProtection="1">
      <alignment horizontal="center" shrinkToFit="1"/>
      <protection locked="0"/>
    </xf>
    <xf numFmtId="0" fontId="2" fillId="6" borderId="105" xfId="0" applyFont="1" applyFill="1" applyBorder="1" applyAlignment="1" applyProtection="1">
      <alignment horizontal="center" shrinkToFit="1"/>
      <protection locked="0"/>
    </xf>
    <xf numFmtId="0" fontId="0" fillId="0" borderId="106" xfId="0" applyFont="1" applyBorder="1" applyAlignment="1" applyProtection="1">
      <alignment horizontal="center"/>
      <protection locked="0"/>
    </xf>
    <xf numFmtId="0" fontId="0" fillId="0" borderId="107" xfId="0" applyFont="1" applyBorder="1" applyAlignment="1" applyProtection="1">
      <alignment horizontal="center"/>
      <protection locked="0"/>
    </xf>
    <xf numFmtId="0" fontId="12" fillId="0" borderId="72" xfId="0" applyFont="1" applyFill="1" applyBorder="1" applyAlignment="1" applyProtection="1">
      <alignment horizontal="center" vertical="center" textRotation="90" wrapText="1"/>
      <protection hidden="1"/>
    </xf>
    <xf numFmtId="0" fontId="12" fillId="0" borderId="81" xfId="0" applyFont="1" applyFill="1" applyBorder="1" applyAlignment="1" applyProtection="1">
      <alignment horizontal="center" vertical="center" textRotation="90" wrapText="1"/>
      <protection hidden="1"/>
    </xf>
    <xf numFmtId="0" fontId="12" fillId="0" borderId="0" xfId="0" applyFont="1" applyFill="1" applyBorder="1" applyAlignment="1" applyProtection="1">
      <alignment horizontal="center" vertical="center" textRotation="90" wrapText="1"/>
      <protection hidden="1"/>
    </xf>
    <xf numFmtId="0" fontId="12" fillId="0" borderId="10" xfId="0" applyFont="1" applyFill="1" applyBorder="1" applyAlignment="1" applyProtection="1">
      <alignment horizontal="center" vertical="center" textRotation="90" wrapText="1"/>
      <protection hidden="1"/>
    </xf>
    <xf numFmtId="0" fontId="12" fillId="0" borderId="28" xfId="0" applyFont="1" applyFill="1" applyBorder="1" applyAlignment="1" applyProtection="1">
      <alignment horizontal="center" vertical="center" textRotation="90" wrapText="1"/>
      <protection hidden="1"/>
    </xf>
    <xf numFmtId="0" fontId="12" fillId="0" borderId="82" xfId="0" applyFont="1" applyFill="1" applyBorder="1" applyAlignment="1" applyProtection="1">
      <alignment horizontal="center" vertical="center" textRotation="90" wrapText="1"/>
      <protection hidden="1"/>
    </xf>
    <xf numFmtId="0" fontId="0" fillId="0" borderId="64" xfId="0" applyFont="1" applyBorder="1" applyAlignment="1" applyProtection="1">
      <alignment horizontal="center"/>
      <protection locked="0"/>
    </xf>
    <xf numFmtId="0" fontId="2" fillId="6" borderId="82" xfId="0" applyFont="1" applyFill="1" applyBorder="1" applyAlignment="1" applyProtection="1">
      <alignment horizontal="center" vertical="center" shrinkToFit="1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1" fontId="2" fillId="3" borderId="25" xfId="0" applyNumberFormat="1" applyFont="1" applyFill="1" applyBorder="1" applyAlignment="1" applyProtection="1">
      <alignment horizontal="center"/>
      <protection hidden="1"/>
    </xf>
    <xf numFmtId="1" fontId="2" fillId="3" borderId="27" xfId="0" applyNumberFormat="1" applyFont="1" applyFill="1" applyBorder="1" applyAlignment="1" applyProtection="1">
      <alignment horizontal="center"/>
      <protection hidden="1"/>
    </xf>
    <xf numFmtId="0" fontId="2" fillId="19" borderId="108" xfId="0" applyFont="1" applyFill="1" applyBorder="1" applyAlignment="1" applyProtection="1">
      <alignment horizontal="center"/>
      <protection hidden="1"/>
    </xf>
    <xf numFmtId="0" fontId="2" fillId="19" borderId="109" xfId="0" applyFont="1" applyFill="1" applyBorder="1" applyAlignment="1" applyProtection="1">
      <alignment horizontal="center"/>
      <protection hidden="1"/>
    </xf>
    <xf numFmtId="1" fontId="2" fillId="19" borderId="25" xfId="0" applyNumberFormat="1" applyFont="1" applyFill="1" applyBorder="1" applyAlignment="1" applyProtection="1">
      <alignment horizontal="center"/>
      <protection hidden="1"/>
    </xf>
    <xf numFmtId="1" fontId="2" fillId="19" borderId="27" xfId="0" applyNumberFormat="1" applyFont="1" applyFill="1" applyBorder="1" applyAlignment="1" applyProtection="1">
      <alignment horizontal="center"/>
      <protection hidden="1"/>
    </xf>
    <xf numFmtId="1" fontId="6" fillId="0" borderId="110" xfId="0" applyNumberFormat="1" applyFont="1" applyFill="1" applyBorder="1" applyAlignment="1" applyProtection="1">
      <alignment horizontal="center" vertical="center"/>
      <protection hidden="1"/>
    </xf>
    <xf numFmtId="1" fontId="6" fillId="0" borderId="99" xfId="0" applyNumberFormat="1" applyFont="1" applyFill="1" applyBorder="1" applyAlignment="1" applyProtection="1">
      <alignment horizontal="center" vertical="center"/>
      <protection hidden="1"/>
    </xf>
    <xf numFmtId="1" fontId="2" fillId="0" borderId="33" xfId="0" applyNumberFormat="1" applyFont="1" applyFill="1" applyBorder="1" applyAlignment="1" applyProtection="1">
      <alignment horizontal="center" vertical="center"/>
      <protection hidden="1"/>
    </xf>
    <xf numFmtId="0" fontId="2" fillId="0" borderId="102" xfId="0" applyFont="1" applyFill="1" applyBorder="1" applyAlignment="1" applyProtection="1">
      <alignment horizontal="center"/>
      <protection hidden="1"/>
    </xf>
    <xf numFmtId="0" fontId="2" fillId="0" borderId="33" xfId="0" applyFont="1" applyFill="1" applyBorder="1" applyAlignment="1" applyProtection="1">
      <alignment horizontal="center"/>
      <protection hidden="1"/>
    </xf>
    <xf numFmtId="189" fontId="6" fillId="0" borderId="102" xfId="0" applyNumberFormat="1" applyFont="1" applyFill="1" applyBorder="1" applyAlignment="1" applyProtection="1">
      <alignment horizontal="center" vertical="center"/>
      <protection hidden="1"/>
    </xf>
    <xf numFmtId="189" fontId="6" fillId="0" borderId="33" xfId="0" applyNumberFormat="1" applyFont="1" applyFill="1" applyBorder="1" applyAlignment="1" applyProtection="1">
      <alignment horizontal="center" vertical="center"/>
      <protection hidden="1"/>
    </xf>
    <xf numFmtId="1" fontId="2" fillId="0" borderId="102" xfId="0" applyNumberFormat="1" applyFont="1" applyFill="1" applyBorder="1" applyAlignment="1" applyProtection="1">
      <alignment horizontal="center" vertical="center"/>
      <protection hidden="1"/>
    </xf>
    <xf numFmtId="189" fontId="6" fillId="0" borderId="111" xfId="0" applyNumberFormat="1" applyFont="1" applyFill="1" applyBorder="1" applyAlignment="1" applyProtection="1">
      <alignment horizontal="center" vertical="center"/>
      <protection hidden="1"/>
    </xf>
    <xf numFmtId="189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3" borderId="112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76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113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8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0" xfId="0" applyNumberFormat="1" applyFont="1" applyFill="1" applyBorder="1" applyAlignment="1" applyProtection="1">
      <alignment horizontal="center" vertical="center"/>
      <protection hidden="1"/>
    </xf>
    <xf numFmtId="1" fontId="2" fillId="0" borderId="99" xfId="0" applyNumberFormat="1" applyFont="1" applyFill="1" applyBorder="1" applyAlignment="1" applyProtection="1">
      <alignment horizontal="center" vertical="center"/>
      <protection hidden="1"/>
    </xf>
    <xf numFmtId="1" fontId="2" fillId="0" borderId="102" xfId="0" applyNumberFormat="1" applyFont="1" applyFill="1" applyBorder="1" applyAlignment="1" applyProtection="1">
      <alignment horizontal="center"/>
      <protection hidden="1"/>
    </xf>
    <xf numFmtId="1" fontId="2" fillId="0" borderId="33" xfId="0" applyNumberFormat="1" applyFont="1" applyFill="1" applyBorder="1" applyAlignment="1" applyProtection="1">
      <alignment horizontal="center"/>
      <protection hidden="1"/>
    </xf>
    <xf numFmtId="0" fontId="0" fillId="0" borderId="87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97" xfId="0" applyFont="1" applyBorder="1" applyAlignment="1" applyProtection="1">
      <alignment horizontal="center"/>
      <protection hidden="1"/>
    </xf>
    <xf numFmtId="0" fontId="0" fillId="0" borderId="99" xfId="0" applyFont="1" applyBorder="1" applyAlignment="1" applyProtection="1">
      <alignment horizontal="center"/>
      <protection hidden="1"/>
    </xf>
    <xf numFmtId="0" fontId="2" fillId="6" borderId="0" xfId="0" applyFont="1" applyFill="1" applyBorder="1" applyAlignment="1" applyProtection="1">
      <alignment horizontal="center" vertical="center"/>
      <protection hidden="1"/>
    </xf>
    <xf numFmtId="0" fontId="2" fillId="6" borderId="28" xfId="0" applyFont="1" applyFill="1" applyBorder="1" applyAlignment="1" applyProtection="1">
      <alignment horizontal="center" vertical="center"/>
      <protection hidden="1"/>
    </xf>
    <xf numFmtId="0" fontId="0" fillId="0" borderId="114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2" fillId="3" borderId="50" xfId="0" applyFont="1" applyFill="1" applyBorder="1" applyAlignment="1" applyProtection="1">
      <alignment horizontal="center" vertical="center" wrapText="1"/>
      <protection hidden="1"/>
    </xf>
    <xf numFmtId="0" fontId="0" fillId="0" borderId="76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82" xfId="0" applyBorder="1" applyAlignment="1" applyProtection="1">
      <alignment horizontal="center" vertical="center" wrapText="1"/>
      <protection hidden="1"/>
    </xf>
    <xf numFmtId="49" fontId="41" fillId="3" borderId="3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0" xfId="0" applyNumberFormat="1" applyFont="1" applyFill="1" applyBorder="1" applyAlignment="1" applyProtection="1">
      <alignment horizontal="center"/>
      <protection hidden="1"/>
    </xf>
    <xf numFmtId="1" fontId="2" fillId="0" borderId="99" xfId="0" applyNumberFormat="1" applyFont="1" applyFill="1" applyBorder="1" applyAlignment="1" applyProtection="1">
      <alignment horizontal="center"/>
      <protection hidden="1"/>
    </xf>
    <xf numFmtId="1" fontId="45" fillId="5" borderId="46" xfId="0" applyNumberFormat="1" applyFont="1" applyFill="1" applyBorder="1" applyAlignment="1" applyProtection="1">
      <alignment horizontal="center" vertical="center" wrapText="1"/>
      <protection hidden="1"/>
    </xf>
    <xf numFmtId="1" fontId="45" fillId="5" borderId="37" xfId="0" applyNumberFormat="1" applyFont="1" applyFill="1" applyBorder="1" applyAlignment="1" applyProtection="1">
      <alignment horizontal="center" vertical="center" wrapText="1"/>
      <protection hidden="1"/>
    </xf>
    <xf numFmtId="1" fontId="45" fillId="5" borderId="30" xfId="0" applyNumberFormat="1" applyFont="1" applyFill="1" applyBorder="1" applyAlignment="1" applyProtection="1">
      <alignment horizontal="center" vertical="center" wrapText="1"/>
      <protection hidden="1"/>
    </xf>
    <xf numFmtId="1" fontId="40" fillId="19" borderId="46" xfId="0" applyNumberFormat="1" applyFont="1" applyFill="1" applyBorder="1" applyAlignment="1" applyProtection="1">
      <alignment horizontal="center" vertical="center" wrapText="1"/>
      <protection hidden="1"/>
    </xf>
    <xf numFmtId="1" fontId="40" fillId="19" borderId="37" xfId="0" applyNumberFormat="1" applyFont="1" applyFill="1" applyBorder="1" applyAlignment="1" applyProtection="1">
      <alignment horizontal="center" vertical="center" wrapText="1"/>
      <protection hidden="1"/>
    </xf>
    <xf numFmtId="1" fontId="40" fillId="19" borderId="3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11" xfId="0" applyNumberFormat="1" applyFont="1" applyFill="1" applyBorder="1" applyAlignment="1" applyProtection="1">
      <alignment horizontal="center" vertical="center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0" fontId="12" fillId="3" borderId="37" xfId="0" applyFont="1" applyFill="1" applyBorder="1" applyAlignment="1" applyProtection="1">
      <alignment horizontal="center" vertical="center" wrapText="1"/>
      <protection hidden="1"/>
    </xf>
    <xf numFmtId="0" fontId="12" fillId="3" borderId="30" xfId="0" applyFont="1" applyFill="1" applyBorder="1" applyAlignment="1" applyProtection="1">
      <alignment horizontal="center" vertical="center" wrapText="1"/>
      <protection hidden="1"/>
    </xf>
    <xf numFmtId="1" fontId="2" fillId="3" borderId="46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37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30" xfId="0" applyNumberFormat="1" applyFont="1" applyFill="1" applyBorder="1" applyAlignment="1" applyProtection="1">
      <alignment horizontal="center" vertical="center" wrapText="1"/>
      <protection hidden="1"/>
    </xf>
    <xf numFmtId="1" fontId="6" fillId="3" borderId="46" xfId="0" applyNumberFormat="1" applyFont="1" applyFill="1" applyBorder="1" applyAlignment="1" applyProtection="1">
      <alignment horizontal="center" vertical="center" wrapText="1"/>
      <protection hidden="1"/>
    </xf>
    <xf numFmtId="1" fontId="6" fillId="3" borderId="37" xfId="0" applyNumberFormat="1" applyFont="1" applyFill="1" applyBorder="1" applyAlignment="1" applyProtection="1">
      <alignment horizontal="center" vertical="center" wrapText="1"/>
      <protection hidden="1"/>
    </xf>
    <xf numFmtId="1" fontId="6" fillId="3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46" xfId="0" applyFont="1" applyFill="1" applyBorder="1" applyAlignment="1" applyProtection="1">
      <alignment horizontal="center" vertical="center" wrapText="1"/>
      <protection hidden="1"/>
    </xf>
    <xf numFmtId="0" fontId="2" fillId="3" borderId="37" xfId="0" applyFont="1" applyFill="1" applyBorder="1" applyAlignment="1" applyProtection="1">
      <alignment horizontal="center" vertical="center" wrapText="1"/>
      <protection hidden="1"/>
    </xf>
    <xf numFmtId="0" fontId="2" fillId="3" borderId="30" xfId="0" applyFont="1" applyFill="1" applyBorder="1" applyAlignment="1" applyProtection="1">
      <alignment horizontal="center" vertical="center" wrapText="1"/>
      <protection hidden="1"/>
    </xf>
    <xf numFmtId="1" fontId="46" fillId="3" borderId="46" xfId="0" applyNumberFormat="1" applyFont="1" applyFill="1" applyBorder="1" applyAlignment="1" applyProtection="1">
      <alignment horizontal="center" vertical="center" wrapText="1"/>
      <protection hidden="1"/>
    </xf>
    <xf numFmtId="1" fontId="46" fillId="3" borderId="37" xfId="0" applyNumberFormat="1" applyFont="1" applyFill="1" applyBorder="1" applyAlignment="1" applyProtection="1">
      <alignment horizontal="center" vertical="center" wrapText="1"/>
      <protection hidden="1"/>
    </xf>
    <xf numFmtId="1" fontId="46" fillId="3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37" xfId="0" applyFont="1" applyFill="1" applyBorder="1" applyAlignment="1" applyProtection="1">
      <alignment wrapText="1"/>
      <protection hidden="1"/>
    </xf>
    <xf numFmtId="0" fontId="0" fillId="3" borderId="30" xfId="0" applyFont="1" applyFill="1" applyBorder="1" applyAlignment="1" applyProtection="1">
      <alignment wrapText="1"/>
      <protection hidden="1"/>
    </xf>
    <xf numFmtId="1" fontId="2" fillId="5" borderId="112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76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113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8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12" xfId="0" applyFont="1" applyFill="1" applyBorder="1" applyAlignment="1" applyProtection="1">
      <alignment horizontal="center" vertical="center"/>
      <protection hidden="1"/>
    </xf>
    <xf numFmtId="0" fontId="2" fillId="3" borderId="76" xfId="0" applyFont="1" applyFill="1" applyBorder="1" applyAlignment="1" applyProtection="1">
      <alignment horizontal="center" vertical="center"/>
      <protection hidden="1"/>
    </xf>
    <xf numFmtId="0" fontId="2" fillId="3" borderId="113" xfId="0" applyFont="1" applyFill="1" applyBorder="1" applyAlignment="1" applyProtection="1">
      <alignment horizontal="center" vertical="center"/>
      <protection hidden="1"/>
    </xf>
    <xf numFmtId="0" fontId="2" fillId="3" borderId="82" xfId="0" applyFont="1" applyFill="1" applyBorder="1" applyAlignment="1" applyProtection="1">
      <alignment horizontal="center" vertical="center"/>
      <protection hidden="1"/>
    </xf>
    <xf numFmtId="0" fontId="2" fillId="0" borderId="110" xfId="0" applyFont="1" applyFill="1" applyBorder="1" applyAlignment="1" applyProtection="1">
      <alignment horizontal="center"/>
      <protection hidden="1"/>
    </xf>
    <xf numFmtId="0" fontId="2" fillId="0" borderId="99" xfId="0" applyFont="1" applyFill="1" applyBorder="1" applyAlignment="1" applyProtection="1">
      <alignment horizontal="center"/>
      <protection hidden="1"/>
    </xf>
    <xf numFmtId="1" fontId="42" fillId="5" borderId="46" xfId="0" applyNumberFormat="1" applyFont="1" applyFill="1" applyBorder="1" applyAlignment="1" applyProtection="1">
      <alignment horizontal="center" vertical="center" wrapText="1"/>
      <protection hidden="1"/>
    </xf>
    <xf numFmtId="1" fontId="42" fillId="5" borderId="37" xfId="0" applyNumberFormat="1" applyFont="1" applyFill="1" applyBorder="1" applyAlignment="1" applyProtection="1">
      <alignment horizontal="center" vertical="center" wrapText="1"/>
      <protection hidden="1"/>
    </xf>
    <xf numFmtId="1" fontId="42" fillId="5" borderId="30" xfId="0" applyNumberFormat="1" applyFont="1" applyFill="1" applyBorder="1" applyAlignment="1" applyProtection="1">
      <alignment horizontal="center" vertical="center" wrapText="1"/>
      <protection hidden="1"/>
    </xf>
    <xf numFmtId="1" fontId="2" fillId="19" borderId="112" xfId="0" applyNumberFormat="1" applyFont="1" applyFill="1" applyBorder="1" applyAlignment="1" applyProtection="1">
      <alignment horizontal="center" vertical="center" wrapText="1"/>
      <protection hidden="1"/>
    </xf>
    <xf numFmtId="1" fontId="2" fillId="19" borderId="76" xfId="0" applyNumberFormat="1" applyFont="1" applyFill="1" applyBorder="1" applyAlignment="1" applyProtection="1">
      <alignment horizontal="center" vertical="center" wrapText="1"/>
      <protection hidden="1"/>
    </xf>
    <xf numFmtId="1" fontId="2" fillId="19" borderId="113" xfId="0" applyNumberFormat="1" applyFont="1" applyFill="1" applyBorder="1" applyAlignment="1" applyProtection="1">
      <alignment horizontal="center" vertical="center" wrapText="1"/>
      <protection hidden="1"/>
    </xf>
    <xf numFmtId="1" fontId="2" fillId="19" borderId="82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46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37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30" xfId="0" applyNumberFormat="1" applyFont="1" applyFill="1" applyBorder="1" applyAlignment="1" applyProtection="1">
      <alignment horizontal="center" vertical="center" wrapText="1"/>
      <protection hidden="1"/>
    </xf>
    <xf numFmtId="189" fontId="6" fillId="0" borderId="110" xfId="0" applyNumberFormat="1" applyFont="1" applyFill="1" applyBorder="1" applyAlignment="1" applyProtection="1">
      <alignment horizontal="center" vertical="center"/>
      <protection hidden="1"/>
    </xf>
    <xf numFmtId="189" fontId="6" fillId="0" borderId="99" xfId="0" applyNumberFormat="1" applyFont="1" applyFill="1" applyBorder="1" applyAlignment="1" applyProtection="1">
      <alignment horizontal="center" vertical="center"/>
      <protection hidden="1"/>
    </xf>
    <xf numFmtId="0" fontId="0" fillId="0" borderId="113" xfId="0" applyBorder="1" applyAlignment="1" applyProtection="1">
      <alignment horizontal="center" vertical="center" wrapText="1"/>
      <protection hidden="1"/>
    </xf>
    <xf numFmtId="1" fontId="42" fillId="3" borderId="46" xfId="0" applyNumberFormat="1" applyFont="1" applyFill="1" applyBorder="1" applyAlignment="1" applyProtection="1">
      <alignment horizontal="center" vertical="center" wrapText="1"/>
      <protection hidden="1"/>
    </xf>
    <xf numFmtId="1" fontId="42" fillId="3" borderId="37" xfId="0" applyNumberFormat="1" applyFont="1" applyFill="1" applyBorder="1" applyAlignment="1" applyProtection="1">
      <alignment horizontal="center" vertical="center" wrapText="1"/>
      <protection hidden="1"/>
    </xf>
    <xf numFmtId="1" fontId="42" fillId="3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76" xfId="0" applyFill="1" applyBorder="1" applyAlignment="1" applyProtection="1">
      <alignment horizontal="center" vertical="center" wrapText="1"/>
      <protection hidden="1"/>
    </xf>
    <xf numFmtId="0" fontId="0" fillId="3" borderId="113" xfId="0" applyFill="1" applyBorder="1" applyAlignment="1" applyProtection="1">
      <alignment horizontal="center" vertical="center" wrapText="1"/>
      <protection hidden="1"/>
    </xf>
    <xf numFmtId="0" fontId="0" fillId="3" borderId="82" xfId="0" applyFill="1" applyBorder="1" applyAlignment="1" applyProtection="1">
      <alignment horizontal="center" vertical="center" wrapText="1"/>
      <protection hidden="1"/>
    </xf>
    <xf numFmtId="1" fontId="14" fillId="3" borderId="46" xfId="0" applyNumberFormat="1" applyFont="1" applyFill="1" applyBorder="1" applyAlignment="1" applyProtection="1">
      <alignment horizontal="center" vertical="center" wrapText="1"/>
      <protection hidden="1"/>
    </xf>
    <xf numFmtId="1" fontId="14" fillId="3" borderId="37" xfId="0" applyNumberFormat="1" applyFont="1" applyFill="1" applyBorder="1" applyAlignment="1" applyProtection="1">
      <alignment horizontal="center" vertical="center" wrapText="1"/>
      <protection hidden="1"/>
    </xf>
    <xf numFmtId="1" fontId="14" fillId="3" borderId="30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43" xfId="0" applyFont="1" applyFill="1" applyBorder="1" applyAlignment="1" applyProtection="1">
      <alignment horizontal="center" vertical="center" wrapText="1"/>
      <protection hidden="1"/>
    </xf>
    <xf numFmtId="0" fontId="12" fillId="5" borderId="33" xfId="0" applyFont="1" applyFill="1" applyBorder="1" applyAlignment="1" applyProtection="1">
      <alignment horizontal="center" vertical="center" wrapText="1"/>
      <protection hidden="1"/>
    </xf>
    <xf numFmtId="0" fontId="2" fillId="5" borderId="108" xfId="0" applyFont="1" applyFill="1" applyBorder="1" applyAlignment="1" applyProtection="1">
      <alignment horizontal="center"/>
      <protection hidden="1"/>
    </xf>
    <xf numFmtId="0" fontId="2" fillId="5" borderId="109" xfId="0" applyFont="1" applyFill="1" applyBorder="1" applyAlignment="1" applyProtection="1">
      <alignment horizontal="center"/>
      <protection hidden="1"/>
    </xf>
    <xf numFmtId="1" fontId="2" fillId="5" borderId="25" xfId="0" applyNumberFormat="1" applyFont="1" applyFill="1" applyBorder="1" applyAlignment="1" applyProtection="1">
      <alignment horizontal="center"/>
      <protection hidden="1"/>
    </xf>
    <xf numFmtId="1" fontId="2" fillId="5" borderId="27" xfId="0" applyNumberFormat="1" applyFont="1" applyFill="1" applyBorder="1" applyAlignment="1" applyProtection="1">
      <alignment horizontal="center"/>
      <protection hidden="1"/>
    </xf>
    <xf numFmtId="1" fontId="6" fillId="3" borderId="88" xfId="0" applyNumberFormat="1" applyFont="1" applyFill="1" applyBorder="1" applyAlignment="1" applyProtection="1">
      <alignment horizontal="center" vertical="center"/>
      <protection hidden="1"/>
    </xf>
    <xf numFmtId="1" fontId="6" fillId="3" borderId="115" xfId="0" applyNumberFormat="1" applyFont="1" applyFill="1" applyBorder="1" applyAlignment="1" applyProtection="1">
      <alignment horizontal="center" vertical="center"/>
      <protection hidden="1"/>
    </xf>
    <xf numFmtId="0" fontId="6" fillId="6" borderId="116" xfId="0" applyFont="1" applyFill="1" applyBorder="1" applyAlignment="1" applyProtection="1">
      <alignment horizontal="center" vertical="center" shrinkToFit="1"/>
      <protection hidden="1"/>
    </xf>
    <xf numFmtId="0" fontId="6" fillId="6" borderId="117" xfId="0" applyFont="1" applyFill="1" applyBorder="1" applyAlignment="1" applyProtection="1">
      <alignment horizontal="center" vertical="center" shrinkToFit="1"/>
      <protection hidden="1"/>
    </xf>
    <xf numFmtId="0" fontId="6" fillId="6" borderId="118" xfId="0" applyFont="1" applyFill="1" applyBorder="1" applyAlignment="1" applyProtection="1">
      <alignment horizontal="left" vertical="center"/>
      <protection hidden="1"/>
    </xf>
    <xf numFmtId="0" fontId="6" fillId="6" borderId="119" xfId="0" applyFont="1" applyFill="1" applyBorder="1" applyAlignment="1" applyProtection="1">
      <alignment horizontal="left" vertical="center"/>
      <protection hidden="1"/>
    </xf>
    <xf numFmtId="0" fontId="6" fillId="6" borderId="120" xfId="0" applyFont="1" applyFill="1" applyBorder="1" applyAlignment="1" applyProtection="1">
      <alignment horizontal="center" vertical="center" shrinkToFit="1"/>
      <protection hidden="1"/>
    </xf>
    <xf numFmtId="0" fontId="6" fillId="6" borderId="121" xfId="0" applyFont="1" applyFill="1" applyBorder="1" applyAlignment="1" applyProtection="1">
      <alignment horizontal="center" vertical="center" shrinkToFit="1"/>
      <protection hidden="1"/>
    </xf>
    <xf numFmtId="0" fontId="6" fillId="6" borderId="28" xfId="0" applyFont="1" applyFill="1" applyBorder="1" applyAlignment="1" applyProtection="1">
      <alignment horizontal="center" vertical="center" shrinkToFit="1"/>
      <protection hidden="1"/>
    </xf>
    <xf numFmtId="0" fontId="6" fillId="6" borderId="82" xfId="0" applyFont="1" applyFill="1" applyBorder="1" applyAlignment="1" applyProtection="1">
      <alignment horizontal="center" vertical="center" shrinkToFit="1"/>
      <protection hidden="1"/>
    </xf>
    <xf numFmtId="1" fontId="6" fillId="3" borderId="25" xfId="0" applyNumberFormat="1" applyFont="1" applyFill="1" applyBorder="1" applyAlignment="1" applyProtection="1">
      <alignment horizontal="center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hidden="1"/>
    </xf>
    <xf numFmtId="1" fontId="6" fillId="5" borderId="108" xfId="0" applyNumberFormat="1" applyFont="1" applyFill="1" applyBorder="1" applyAlignment="1" applyProtection="1">
      <alignment horizontal="center" vertical="center"/>
      <protection hidden="1"/>
    </xf>
    <xf numFmtId="1" fontId="6" fillId="5" borderId="109" xfId="0" applyNumberFormat="1" applyFont="1" applyFill="1" applyBorder="1" applyAlignment="1" applyProtection="1">
      <alignment horizontal="center" vertical="center"/>
      <protection hidden="1"/>
    </xf>
    <xf numFmtId="1" fontId="6" fillId="5" borderId="25" xfId="0" applyNumberFormat="1" applyFont="1" applyFill="1" applyBorder="1" applyAlignment="1" applyProtection="1">
      <alignment horizontal="center" vertical="center"/>
      <protection hidden="1"/>
    </xf>
    <xf numFmtId="1" fontId="6" fillId="5" borderId="111" xfId="0" applyNumberFormat="1" applyFont="1" applyFill="1" applyBorder="1" applyAlignment="1" applyProtection="1">
      <alignment horizontal="center" vertical="center"/>
      <protection hidden="1"/>
    </xf>
    <xf numFmtId="0" fontId="6" fillId="19" borderId="108" xfId="0" applyFont="1" applyFill="1" applyBorder="1" applyAlignment="1">
      <alignment horizontal="center" vertical="center"/>
    </xf>
    <xf numFmtId="0" fontId="6" fillId="19" borderId="109" xfId="0" applyFont="1" applyFill="1" applyBorder="1" applyAlignment="1">
      <alignment horizontal="center" vertical="center"/>
    </xf>
    <xf numFmtId="1" fontId="6" fillId="19" borderId="25" xfId="0" applyNumberFormat="1" applyFont="1" applyFill="1" applyBorder="1" applyAlignment="1" applyProtection="1">
      <alignment horizontal="center" vertical="center"/>
      <protection hidden="1"/>
    </xf>
    <xf numFmtId="1" fontId="6" fillId="19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122" xfId="0" applyFont="1" applyFill="1" applyBorder="1" applyAlignment="1" applyProtection="1">
      <alignment horizontal="center" vertical="center" textRotation="90" wrapText="1"/>
      <protection hidden="1"/>
    </xf>
    <xf numFmtId="0" fontId="2" fillId="0" borderId="81" xfId="0" applyFont="1" applyFill="1" applyBorder="1" applyAlignment="1" applyProtection="1">
      <alignment horizontal="center" vertical="center" textRotation="90" wrapText="1"/>
      <protection hidden="1"/>
    </xf>
    <xf numFmtId="0" fontId="2" fillId="0" borderId="85" xfId="0" applyFont="1" applyFill="1" applyBorder="1" applyAlignment="1" applyProtection="1">
      <alignment horizontal="center" vertical="center" textRotation="90" wrapText="1"/>
      <protection hidden="1"/>
    </xf>
    <xf numFmtId="0" fontId="2" fillId="0" borderId="10" xfId="0" applyFont="1" applyFill="1" applyBorder="1" applyAlignment="1" applyProtection="1">
      <alignment horizontal="center" vertical="center" textRotation="90" wrapText="1"/>
      <protection hidden="1"/>
    </xf>
    <xf numFmtId="0" fontId="2" fillId="0" borderId="119" xfId="0" applyFont="1" applyFill="1" applyBorder="1" applyAlignment="1" applyProtection="1">
      <alignment horizontal="center" vertical="center" textRotation="90" wrapText="1"/>
      <protection hidden="1"/>
    </xf>
    <xf numFmtId="0" fontId="2" fillId="0" borderId="82" xfId="0" applyFont="1" applyFill="1" applyBorder="1" applyAlignment="1" applyProtection="1">
      <alignment horizontal="center" vertical="center" textRotation="90" wrapText="1"/>
      <protection hidden="1"/>
    </xf>
    <xf numFmtId="9" fontId="50" fillId="0" borderId="94" xfId="0" applyNumberFormat="1" applyFont="1" applyFill="1" applyBorder="1" applyAlignment="1">
      <alignment horizontal="center" vertical="center"/>
    </xf>
    <xf numFmtId="0" fontId="50" fillId="0" borderId="94" xfId="0" applyFont="1" applyFill="1" applyBorder="1" applyAlignment="1">
      <alignment horizontal="center" vertical="center"/>
    </xf>
    <xf numFmtId="9" fontId="50" fillId="11" borderId="94" xfId="0" applyNumberFormat="1" applyFont="1" applyFill="1" applyBorder="1" applyAlignment="1">
      <alignment horizontal="center" vertical="center"/>
    </xf>
    <xf numFmtId="0" fontId="50" fillId="11" borderId="94" xfId="0" applyFont="1" applyFill="1" applyBorder="1" applyAlignment="1">
      <alignment horizontal="center" vertical="center"/>
    </xf>
    <xf numFmtId="0" fontId="49" fillId="24" borderId="94" xfId="0" applyFont="1" applyFill="1" applyBorder="1" applyAlignment="1">
      <alignment horizontal="center" vertical="center"/>
    </xf>
    <xf numFmtId="9" fontId="50" fillId="0" borderId="94" xfId="52" applyFont="1" applyFill="1" applyBorder="1" applyAlignment="1">
      <alignment horizontal="center" vertical="center"/>
    </xf>
    <xf numFmtId="9" fontId="50" fillId="0" borderId="94" xfId="0" applyNumberFormat="1" applyFont="1" applyBorder="1" applyAlignment="1">
      <alignment horizontal="center" vertical="center"/>
    </xf>
    <xf numFmtId="0" fontId="50" fillId="0" borderId="94" xfId="0" applyFont="1" applyBorder="1" applyAlignment="1">
      <alignment horizontal="center" vertical="center"/>
    </xf>
    <xf numFmtId="0" fontId="50" fillId="6" borderId="94" xfId="0" applyFont="1" applyFill="1" applyBorder="1" applyAlignment="1">
      <alignment horizontal="center" vertical="center"/>
    </xf>
    <xf numFmtId="9" fontId="50" fillId="0" borderId="96" xfId="0" applyNumberFormat="1" applyFont="1" applyBorder="1" applyAlignment="1">
      <alignment horizontal="center" vertical="center"/>
    </xf>
    <xf numFmtId="0" fontId="50" fillId="0" borderId="96" xfId="0" applyFont="1" applyBorder="1" applyAlignment="1">
      <alignment horizontal="center" vertical="center"/>
    </xf>
    <xf numFmtId="0" fontId="51" fillId="0" borderId="94" xfId="0" applyFont="1" applyBorder="1" applyAlignment="1">
      <alignment horizontal="center" vertical="center"/>
    </xf>
    <xf numFmtId="0" fontId="50" fillId="0" borderId="94" xfId="0" applyFont="1" applyFill="1" applyBorder="1" applyAlignment="1">
      <alignment horizontal="center" vertical="center" wrapText="1"/>
    </xf>
    <xf numFmtId="9" fontId="50" fillId="11" borderId="94" xfId="0" applyNumberFormat="1" applyFont="1" applyFill="1" applyBorder="1" applyAlignment="1">
      <alignment horizontal="center" vertical="center"/>
    </xf>
    <xf numFmtId="0" fontId="50" fillId="0" borderId="94" xfId="0" applyFont="1" applyBorder="1" applyAlignment="1">
      <alignment horizontal="center" vertical="center" wrapText="1"/>
    </xf>
    <xf numFmtId="0" fontId="51" fillId="11" borderId="94" xfId="0" applyFont="1" applyFill="1" applyBorder="1" applyAlignment="1">
      <alignment horizontal="left" vertical="center"/>
    </xf>
    <xf numFmtId="0" fontId="49" fillId="24" borderId="95" xfId="0" applyFont="1" applyFill="1" applyBorder="1" applyAlignment="1">
      <alignment horizontal="center" vertical="center"/>
    </xf>
    <xf numFmtId="0" fontId="50" fillId="11" borderId="94" xfId="0" applyFont="1" applyFill="1" applyBorder="1" applyAlignment="1">
      <alignment horizontal="center" vertical="center"/>
    </xf>
    <xf numFmtId="0" fontId="47" fillId="0" borderId="94" xfId="0" applyFont="1" applyBorder="1" applyAlignment="1">
      <alignment horizontal="center" vertical="center" wrapText="1"/>
    </xf>
    <xf numFmtId="0" fontId="50" fillId="0" borderId="94" xfId="0" applyFont="1" applyBorder="1" applyAlignment="1">
      <alignment horizontal="left" vertical="center" wrapText="1"/>
    </xf>
    <xf numFmtId="0" fontId="50" fillId="11" borderId="94" xfId="0" applyFont="1" applyFill="1" applyBorder="1" applyAlignment="1">
      <alignment horizontal="left" vertical="center" wrapText="1"/>
    </xf>
    <xf numFmtId="0" fontId="50" fillId="0" borderId="94" xfId="0" applyFont="1" applyBorder="1" applyAlignment="1">
      <alignment horizontal="left" vertical="center"/>
    </xf>
    <xf numFmtId="0" fontId="50" fillId="0" borderId="123" xfId="0" applyFont="1" applyBorder="1" applyAlignment="1">
      <alignment horizontal="center" wrapText="1"/>
    </xf>
    <xf numFmtId="0" fontId="50" fillId="0" borderId="123" xfId="0" applyFont="1" applyBorder="1" applyAlignment="1">
      <alignment horizontal="center" vertical="center" wrapText="1" shrinkToFit="1"/>
    </xf>
    <xf numFmtId="0" fontId="50" fillId="0" borderId="94" xfId="0" applyFont="1" applyFill="1" applyBorder="1" applyAlignment="1">
      <alignment horizontal="left" vertical="center"/>
    </xf>
    <xf numFmtId="0" fontId="55" fillId="6" borderId="94" xfId="0" applyFont="1" applyFill="1" applyBorder="1" applyAlignment="1">
      <alignment horizontal="center" vertical="center"/>
    </xf>
    <xf numFmtId="9" fontId="50" fillId="0" borderId="94" xfId="52" applyFont="1" applyBorder="1" applyAlignment="1">
      <alignment horizontal="center" vertical="center"/>
    </xf>
    <xf numFmtId="0" fontId="55" fillId="0" borderId="94" xfId="0" applyFont="1" applyBorder="1" applyAlignment="1">
      <alignment horizontal="center" vertical="center" wrapText="1"/>
    </xf>
    <xf numFmtId="0" fontId="47" fillId="0" borderId="94" xfId="0" applyFont="1" applyBorder="1" applyAlignment="1">
      <alignment horizontal="center" vertical="center"/>
    </xf>
    <xf numFmtId="0" fontId="48" fillId="24" borderId="94" xfId="0" applyFont="1" applyFill="1" applyBorder="1" applyAlignment="1">
      <alignment horizontal="center" vertical="center"/>
    </xf>
    <xf numFmtId="0" fontId="47" fillId="0" borderId="95" xfId="0" applyFont="1" applyBorder="1" applyAlignment="1">
      <alignment horizontal="center" vertical="center"/>
    </xf>
    <xf numFmtId="0" fontId="50" fillId="0" borderId="95" xfId="0" applyFont="1" applyBorder="1" applyAlignment="1">
      <alignment horizontal="center" vertical="center"/>
    </xf>
    <xf numFmtId="0" fontId="47" fillId="6" borderId="94" xfId="0" applyFont="1" applyFill="1" applyBorder="1" applyAlignment="1">
      <alignment horizontal="center" vertical="center"/>
    </xf>
    <xf numFmtId="0" fontId="47" fillId="0" borderId="9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7">
    <dxf>
      <font>
        <strike val="0"/>
      </font>
      <fill>
        <patternFill>
          <bgColor rgb="FFFFCC00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strike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/>
        <color indexed="9"/>
      </font>
    </dxf>
    <dxf>
      <font>
        <color indexed="9"/>
      </font>
    </dxf>
    <dxf>
      <font>
        <color indexed="22"/>
      </font>
    </dxf>
    <dxf>
      <font>
        <b/>
        <i val="0"/>
        <color auto="1"/>
      </font>
      <fill>
        <patternFill>
          <bgColor indexed="5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strike val="0"/>
      </font>
      <fill>
        <patternFill>
          <bgColor rgb="FFFFCC00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/>
        <color indexed="9"/>
      </font>
      <fill>
        <patternFill>
          <bgColor indexed="10"/>
        </patternFill>
      </fill>
    </dxf>
    <dxf/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  <color rgb="FFE6E6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E6E64C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00FF"/>
      <rgbColor rgb="005FFFB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BE7F5"/>
      <rgbColor rgb="00A5FFFF"/>
      <rgbColor rgb="0099FF99"/>
      <rgbColor rgb="00FFFF99"/>
      <rgbColor rgb="00F4F7FC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"/>
          <c:w val="0.9875"/>
          <c:h val="0.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Compétences!$EK$1</c:f>
              <c:strCache>
                <c:ptCount val="1"/>
                <c:pt idx="0">
                  <c:v>UTILISER LES UNITES GRAMMATICALES ET LEXICALES
Orthographier les productions personnelles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Compétences!$ER$41:$ER$55</c:f>
              <c:numCache/>
            </c:numRef>
          </c:cat>
          <c:val>
            <c:numRef>
              <c:f>Compétences!$ES$41:$ES$55</c:f>
              <c:numCache/>
            </c:numRef>
          </c:val>
        </c:ser>
        <c:gapWidth val="30"/>
        <c:axId val="57632754"/>
        <c:axId val="48932739"/>
      </c:barChart>
      <c:catAx>
        <c:axId val="57632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2739"/>
        <c:crosses val="autoZero"/>
        <c:auto val="1"/>
        <c:lblOffset val="100"/>
        <c:tickLblSkip val="1"/>
        <c:noMultiLvlLbl val="0"/>
      </c:catAx>
      <c:valAx>
        <c:axId val="489327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632754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64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Compétences!$M$1</c:f>
              <c:strCache>
                <c:ptCount val="1"/>
                <c:pt idx="0">
                  <c:v>ELABORER DES SIGNIFICATIONS
Dégager des informations explicites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Compétences!$AE$41:$AE$49</c:f>
              <c:strCache/>
            </c:strRef>
          </c:cat>
          <c:val>
            <c:numRef>
              <c:f>Compétences!$AF$41:$AF$49</c:f>
              <c:numCache/>
            </c:numRef>
          </c:val>
        </c:ser>
        <c:gapWidth val="30"/>
        <c:axId val="64831852"/>
        <c:axId val="46615757"/>
      </c:barChart>
      <c:catAx>
        <c:axId val="64831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5757"/>
        <c:crosses val="autoZero"/>
        <c:auto val="1"/>
        <c:lblOffset val="100"/>
        <c:tickLblSkip val="1"/>
        <c:noMultiLvlLbl val="0"/>
      </c:catAx>
      <c:valAx>
        <c:axId val="466157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83185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"/>
          <c:w val="0.954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Compétences!$M$1</c:f>
              <c:strCache>
                <c:ptCount val="1"/>
                <c:pt idx="0">
                  <c:v>ELABORER DES SIGNIFICATIONS
Dégager des informations explicites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Compétences!$AN$41:$AN$48</c:f>
              <c:numCache/>
            </c:numRef>
          </c:cat>
          <c:val>
            <c:numRef>
              <c:f>Compétences!$AO$41:$AO$48</c:f>
              <c:numCache/>
            </c:numRef>
          </c:val>
        </c:ser>
        <c:gapWidth val="30"/>
        <c:axId val="16888630"/>
        <c:axId val="17779943"/>
      </c:barChart>
      <c:catAx>
        <c:axId val="16888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9943"/>
        <c:crosses val="autoZero"/>
        <c:auto val="1"/>
        <c:lblOffset val="100"/>
        <c:tickLblSkip val="1"/>
        <c:noMultiLvlLbl val="0"/>
      </c:catAx>
      <c:valAx>
        <c:axId val="177799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88863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Compétences!$AP$1</c:f>
              <c:strCache>
                <c:ptCount val="1"/>
                <c:pt idx="0">
                  <c:v>ELABORER DES SIGNIFICATIONS
Percevoir le sens global du texte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Compétences!$AR$41:$AR$43</c:f>
              <c:numCache/>
            </c:numRef>
          </c:cat>
          <c:val>
            <c:numRef>
              <c:f>Compétences!$AS$41:$AS$43</c:f>
              <c:numCache/>
            </c:numRef>
          </c:val>
        </c:ser>
        <c:gapWidth val="200"/>
        <c:axId val="25801760"/>
        <c:axId val="30889249"/>
      </c:barChart>
      <c:catAx>
        <c:axId val="25801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89249"/>
        <c:crosses val="autoZero"/>
        <c:auto val="1"/>
        <c:lblOffset val="100"/>
        <c:tickLblSkip val="1"/>
        <c:noMultiLvlLbl val="0"/>
      </c:catAx>
      <c:valAx>
        <c:axId val="308892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80176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Compétences!$AP$1</c:f>
              <c:strCache>
                <c:ptCount val="1"/>
                <c:pt idx="0">
                  <c:v>ELABORER DES SIGNIFICATIONS
Percevoir le sens global du texte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Compétences!$BD$41:$BD$51</c:f>
              <c:numCache/>
            </c:numRef>
          </c:cat>
          <c:val>
            <c:numRef>
              <c:f>Compétences!$BE$41:$BE$51</c:f>
              <c:numCache/>
            </c:numRef>
          </c:val>
        </c:ser>
        <c:gapWidth val="30"/>
        <c:axId val="9567786"/>
        <c:axId val="19001211"/>
      </c:barChart>
      <c:catAx>
        <c:axId val="9567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1211"/>
        <c:crosses val="autoZero"/>
        <c:auto val="1"/>
        <c:lblOffset val="100"/>
        <c:tickLblSkip val="1"/>
        <c:noMultiLvlLbl val="0"/>
      </c:catAx>
      <c:valAx>
        <c:axId val="190012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56778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Compétences!$BZ$1</c:f>
              <c:strCache>
                <c:ptCount val="1"/>
                <c:pt idx="0">
                  <c:v>TENIR COMPTE DES UNITES GRAMMATICALES
Comprendre le sens d'un texte en s'appuyant sur la ponctuation et sur les unités grammaticales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Compétences!$EE$41:$EE$56</c:f>
              <c:numCache/>
            </c:numRef>
          </c:cat>
          <c:val>
            <c:numRef>
              <c:f>Compétences!$EF$41:$EF$56</c:f>
              <c:numCache/>
            </c:numRef>
          </c:val>
        </c:ser>
        <c:gapWidth val="30"/>
        <c:axId val="36793172"/>
        <c:axId val="62703093"/>
      </c:barChart>
      <c:catAx>
        <c:axId val="36793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03093"/>
        <c:crosses val="autoZero"/>
        <c:auto val="1"/>
        <c:lblOffset val="100"/>
        <c:tickLblSkip val="1"/>
        <c:noMultiLvlLbl val="0"/>
      </c:catAx>
      <c:valAx>
        <c:axId val="627030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793172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Compétences!$BZ$1</c:f>
              <c:strCache>
                <c:ptCount val="1"/>
                <c:pt idx="0">
                  <c:v>TENIR COMPTE DES UNITES GRAMMATICALES
Comprendre le sens d'un texte en s'appuyant sur la ponctuation et sur les unités grammaticales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Compétences!$DN$41:$DN$51</c:f>
              <c:numCache/>
            </c:numRef>
          </c:cat>
          <c:val>
            <c:numRef>
              <c:f>Compétences!$DO$41:$DO$51</c:f>
              <c:numCache/>
            </c:numRef>
          </c:val>
        </c:ser>
        <c:gapWidth val="30"/>
        <c:axId val="27456926"/>
        <c:axId val="45785743"/>
      </c:barChart>
      <c:catAx>
        <c:axId val="27456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85743"/>
        <c:crosses val="autoZero"/>
        <c:auto val="1"/>
        <c:lblOffset val="100"/>
        <c:tickLblSkip val="1"/>
        <c:noMultiLvlLbl val="0"/>
      </c:catAx>
      <c:valAx>
        <c:axId val="457857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45692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Compétences!$BZ$1</c:f>
              <c:strCache>
                <c:ptCount val="1"/>
                <c:pt idx="0">
                  <c:v>TENIR COMPTE DES UNITES GRAMMATICALES
Comprendre le sens d'un texte en s'appuyant sur la ponctuation et sur les unités grammaticales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Compétences!$DB$41:$DB$49</c:f>
              <c:strCache/>
            </c:strRef>
          </c:cat>
          <c:val>
            <c:numRef>
              <c:f>Compétences!$DC$41:$DC$49</c:f>
              <c:numCache/>
            </c:numRef>
          </c:val>
        </c:ser>
        <c:gapWidth val="30"/>
        <c:axId val="9418504"/>
        <c:axId val="17657673"/>
      </c:barChart>
      <c:catAx>
        <c:axId val="9418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57673"/>
        <c:crosses val="autoZero"/>
        <c:auto val="1"/>
        <c:lblOffset val="100"/>
        <c:tickLblSkip val="1"/>
        <c:noMultiLvlLbl val="0"/>
      </c:catAx>
      <c:valAx>
        <c:axId val="176576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41850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Compétences!$BZ$1</c:f>
              <c:strCache>
                <c:ptCount val="1"/>
                <c:pt idx="0">
                  <c:v>TENIR COMPTE DES UNITES GRAMMATICALES
Comprendre le sens d'un texte en s'appuyant sur la ponctuation et sur les unités grammaticales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Compétences!$CH$41:$CH$42</c:f>
              <c:numCache/>
            </c:numRef>
          </c:cat>
          <c:val>
            <c:numRef>
              <c:f>Compétences!$CI$41:$CI$42</c:f>
              <c:numCache/>
            </c:numRef>
          </c:val>
        </c:ser>
        <c:gapWidth val="250"/>
        <c:axId val="24701330"/>
        <c:axId val="20985379"/>
      </c:barChart>
      <c:catAx>
        <c:axId val="24701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85379"/>
        <c:crosses val="autoZero"/>
        <c:auto val="1"/>
        <c:lblOffset val="100"/>
        <c:tickLblSkip val="1"/>
        <c:noMultiLvlLbl val="0"/>
      </c:catAx>
      <c:valAx>
        <c:axId val="209853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70133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64"/>
          <c:h val="0.99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Compétences!$J$43:$J$52</c:f>
              <c:strCache/>
            </c:strRef>
          </c:cat>
          <c:val>
            <c:numRef>
              <c:f>Compétences!$K$43:$K$52</c:f>
              <c:numCache/>
            </c:numRef>
          </c:val>
        </c:ser>
        <c:gapWidth val="20"/>
        <c:axId val="54650684"/>
        <c:axId val="22094109"/>
      </c:barChart>
      <c:catAx>
        <c:axId val="54650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4109"/>
        <c:crosses val="autoZero"/>
        <c:auto val="1"/>
        <c:lblOffset val="100"/>
        <c:tickLblSkip val="1"/>
        <c:noMultiLvlLbl val="0"/>
      </c:catAx>
      <c:valAx>
        <c:axId val="22094109"/>
        <c:scaling>
          <c:orientation val="minMax"/>
        </c:scaling>
        <c:axPos val="b"/>
        <c:delete val="1"/>
        <c:majorTickMark val="out"/>
        <c:minorTickMark val="none"/>
        <c:tickLblPos val="none"/>
        <c:crossAx val="54650684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Compétences!$ET$1</c:f>
              <c:strCache>
                <c:ptCount val="1"/>
                <c:pt idx="0">
                  <c:v>ECRITURE SOIGNEE ET LISIBLE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Compétences!$EV$41:$EV$43</c:f>
              <c:numCache/>
            </c:numRef>
          </c:cat>
          <c:val>
            <c:numRef>
              <c:f>Compétences!$EW$41:$EW$43</c:f>
              <c:numCache/>
            </c:numRef>
          </c:val>
        </c:ser>
        <c:gapWidth val="210"/>
        <c:axId val="37741468"/>
        <c:axId val="4128893"/>
      </c:barChart>
      <c:catAx>
        <c:axId val="37741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893"/>
        <c:crosses val="autoZero"/>
        <c:auto val="1"/>
        <c:lblOffset val="100"/>
        <c:tickLblSkip val="1"/>
        <c:noMultiLvlLbl val="0"/>
      </c:catAx>
      <c:valAx>
        <c:axId val="41288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741468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75"/>
          <c:w val="1"/>
          <c:h val="0.9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Compétences!$EG$1</c:f>
              <c:strCache>
                <c:ptCount val="1"/>
                <c:pt idx="0">
                  <c:v>ORIENTER SON ECRIT EN FONCTION DE LA SITUATION DE COMMUNICATION
&amp; 
ELABORER DES CONTENUS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Compétences!$EI$41:$EI$45</c:f>
              <c:numCache/>
            </c:numRef>
          </c:cat>
          <c:val>
            <c:numRef>
              <c:f>Compétences!$EJ$41:$EJ$45</c:f>
              <c:numCache/>
            </c:numRef>
          </c:val>
        </c:ser>
        <c:gapWidth val="100"/>
        <c:axId val="37160038"/>
        <c:axId val="66004887"/>
      </c:barChart>
      <c:catAx>
        <c:axId val="37160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4887"/>
        <c:crosses val="autoZero"/>
        <c:auto val="1"/>
        <c:lblOffset val="100"/>
        <c:tickLblSkip val="1"/>
        <c:noMultiLvlLbl val="0"/>
      </c:catAx>
      <c:valAx>
        <c:axId val="660048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160038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Compétences!$BZ$1</c:f>
              <c:strCache>
                <c:ptCount val="1"/>
                <c:pt idx="0">
                  <c:v>TENIR COMPTE DES UNITES GRAMMATICALES
Comprendre le sens d'un texte en s'appuyant sur la ponctuation et sur les unités grammaticales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Compétences!$CE$41:$CE$46</c:f>
              <c:numCache/>
            </c:numRef>
          </c:cat>
          <c:val>
            <c:numRef>
              <c:f>Compétences!$CF$41:$CF$46</c:f>
              <c:numCache/>
            </c:numRef>
          </c:val>
        </c:ser>
        <c:gapWidth val="30"/>
        <c:axId val="57173072"/>
        <c:axId val="44795601"/>
      </c:barChart>
      <c:catAx>
        <c:axId val="57173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5601"/>
        <c:crosses val="autoZero"/>
        <c:auto val="1"/>
        <c:lblOffset val="100"/>
        <c:tickLblSkip val="1"/>
        <c:noMultiLvlLbl val="0"/>
      </c:catAx>
      <c:valAx>
        <c:axId val="447956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17307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Compétences!$BQ$1</c:f>
              <c:strCache>
                <c:ptCount val="1"/>
                <c:pt idx="0">
                  <c:v>PERCEVOIR LA COHERENCE DU TEXTE
Repérer des facteurs de cohérence – reprise d’informations d’une phrase à l’autre (anaphores)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Compétences!$BX$41:$BX$48</c:f>
              <c:numCache/>
            </c:numRef>
          </c:cat>
          <c:val>
            <c:numRef>
              <c:f>Compétences!$BY$41:$BY$48</c:f>
              <c:numCache/>
            </c:numRef>
          </c:val>
        </c:ser>
        <c:gapWidth val="30"/>
        <c:axId val="507226"/>
        <c:axId val="4565035"/>
      </c:barChart>
      <c:catAx>
        <c:axId val="507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035"/>
        <c:crosses val="autoZero"/>
        <c:auto val="1"/>
        <c:lblOffset val="100"/>
        <c:tickLblSkip val="1"/>
        <c:noMultiLvlLbl val="0"/>
      </c:catAx>
      <c:valAx>
        <c:axId val="45650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722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877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Compétences!$BI$1</c:f>
              <c:strCache>
                <c:ptCount val="1"/>
                <c:pt idx="0">
                  <c:v>DEGAGER L'ORGANISATION D'UN TEXTE
Reconnaitre un nombre diversifié de documents en identifiant la structure dominante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Compétences!$BO$41:$BO$47</c:f>
              <c:numCache/>
            </c:numRef>
          </c:cat>
          <c:val>
            <c:numRef>
              <c:f>Compétences!$BP$41:$BP$47</c:f>
              <c:numCache/>
            </c:numRef>
          </c:val>
        </c:ser>
        <c:gapWidth val="30"/>
        <c:axId val="41085316"/>
        <c:axId val="34223525"/>
      </c:barChart>
      <c:catAx>
        <c:axId val="41085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3525"/>
        <c:crosses val="autoZero"/>
        <c:auto val="1"/>
        <c:lblOffset val="100"/>
        <c:tickLblSkip val="1"/>
        <c:noMultiLvlLbl val="0"/>
      </c:catAx>
      <c:valAx>
        <c:axId val="342235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08531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375"/>
          <c:w val="0.98075"/>
          <c:h val="0.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Compétences!$BF$1</c:f>
              <c:strCache>
                <c:ptCount val="1"/>
                <c:pt idx="0">
                  <c:v>ELABORER DES SIGNIFICATIONS
Réagir, selon la nature du document en interaction éventuelle avec d'autres lecteurs, et distinguer le réel de l'imaginaire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Compétences!$BG$41:$BG$42</c:f>
              <c:numCache/>
            </c:numRef>
          </c:cat>
          <c:val>
            <c:numRef>
              <c:f>Compétences!$BH$41:$BH$42</c:f>
              <c:numCache/>
            </c:numRef>
          </c:val>
        </c:ser>
        <c:gapWidth val="250"/>
        <c:axId val="39576270"/>
        <c:axId val="20642111"/>
      </c:barChart>
      <c:catAx>
        <c:axId val="39576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2111"/>
        <c:crosses val="autoZero"/>
        <c:auto val="1"/>
        <c:lblOffset val="100"/>
        <c:tickLblSkip val="1"/>
        <c:noMultiLvlLbl val="0"/>
      </c:catAx>
      <c:valAx>
        <c:axId val="206421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57627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6425"/>
          <c:h val="0.9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Compétences!$F$43:$F$52</c:f>
              <c:strCache/>
            </c:strRef>
          </c:cat>
          <c:val>
            <c:numRef>
              <c:f>Compétences!$G$43:$G$52</c:f>
              <c:numCache/>
            </c:numRef>
          </c:val>
        </c:ser>
        <c:gapWidth val="20"/>
        <c:axId val="51561272"/>
        <c:axId val="61398265"/>
      </c:barChart>
      <c:catAx>
        <c:axId val="51561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98265"/>
        <c:crosses val="autoZero"/>
        <c:auto val="1"/>
        <c:lblOffset val="100"/>
        <c:tickLblSkip val="1"/>
        <c:noMultiLvlLbl val="0"/>
      </c:catAx>
      <c:valAx>
        <c:axId val="61398265"/>
        <c:scaling>
          <c:orientation val="minMax"/>
        </c:scaling>
        <c:axPos val="b"/>
        <c:delete val="1"/>
        <c:majorTickMark val="out"/>
        <c:minorTickMark val="none"/>
        <c:tickLblPos val="none"/>
        <c:crossAx val="5156127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6425"/>
          <c:h val="0.99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Compétences!$H$43:$H$52</c:f>
              <c:strCache/>
            </c:strRef>
          </c:cat>
          <c:val>
            <c:numRef>
              <c:f>Compétences!$I$43:$I$52</c:f>
              <c:numCache/>
            </c:numRef>
          </c:val>
        </c:ser>
        <c:gapWidth val="20"/>
        <c:axId val="15713474"/>
        <c:axId val="7203539"/>
      </c:barChart>
      <c:catAx>
        <c:axId val="15713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3539"/>
        <c:crosses val="autoZero"/>
        <c:auto val="1"/>
        <c:lblOffset val="100"/>
        <c:tickLblSkip val="1"/>
        <c:noMultiLvlLbl val="0"/>
      </c:catAx>
      <c:valAx>
        <c:axId val="7203539"/>
        <c:scaling>
          <c:orientation val="minMax"/>
        </c:scaling>
        <c:axPos val="b"/>
        <c:delete val="1"/>
        <c:majorTickMark val="out"/>
        <c:minorTickMark val="none"/>
        <c:tickLblPos val="none"/>
        <c:crossAx val="15713474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147</xdr:col>
      <xdr:colOff>9525</xdr:colOff>
      <xdr:row>40</xdr:row>
      <xdr:rowOff>0</xdr:rowOff>
    </xdr:from>
    <xdr:to>
      <xdr:col>149</xdr:col>
      <xdr:colOff>0</xdr:colOff>
      <xdr:row>55</xdr:row>
      <xdr:rowOff>200025</xdr:rowOff>
    </xdr:to>
    <xdr:graphicFrame>
      <xdr:nvGraphicFramePr>
        <xdr:cNvPr id="1" name="Chart 2148"/>
        <xdr:cNvGraphicFramePr/>
      </xdr:nvGraphicFramePr>
      <xdr:xfrm>
        <a:off x="66532125" y="6315075"/>
        <a:ext cx="18478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151</xdr:col>
      <xdr:colOff>0</xdr:colOff>
      <xdr:row>40</xdr:row>
      <xdr:rowOff>0</xdr:rowOff>
    </xdr:from>
    <xdr:to>
      <xdr:col>153</xdr:col>
      <xdr:colOff>0</xdr:colOff>
      <xdr:row>55</xdr:row>
      <xdr:rowOff>209550</xdr:rowOff>
    </xdr:to>
    <xdr:graphicFrame>
      <xdr:nvGraphicFramePr>
        <xdr:cNvPr id="2" name="Chart 2149"/>
        <xdr:cNvGraphicFramePr/>
      </xdr:nvGraphicFramePr>
      <xdr:xfrm>
        <a:off x="69246750" y="6315075"/>
        <a:ext cx="18288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138</xdr:col>
      <xdr:colOff>9525</xdr:colOff>
      <xdr:row>40</xdr:row>
      <xdr:rowOff>9525</xdr:rowOff>
    </xdr:from>
    <xdr:to>
      <xdr:col>140</xdr:col>
      <xdr:colOff>0</xdr:colOff>
      <xdr:row>55</xdr:row>
      <xdr:rowOff>190500</xdr:rowOff>
    </xdr:to>
    <xdr:graphicFrame>
      <xdr:nvGraphicFramePr>
        <xdr:cNvPr id="3" name="Chart 2152"/>
        <xdr:cNvGraphicFramePr/>
      </xdr:nvGraphicFramePr>
      <xdr:xfrm>
        <a:off x="61683900" y="6324600"/>
        <a:ext cx="177165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82</xdr:col>
      <xdr:colOff>9525</xdr:colOff>
      <xdr:row>40</xdr:row>
      <xdr:rowOff>0</xdr:rowOff>
    </xdr:from>
    <xdr:to>
      <xdr:col>83</xdr:col>
      <xdr:colOff>923925</xdr:colOff>
      <xdr:row>55</xdr:row>
      <xdr:rowOff>209550</xdr:rowOff>
    </xdr:to>
    <xdr:graphicFrame>
      <xdr:nvGraphicFramePr>
        <xdr:cNvPr id="4" name="Chart 2154"/>
        <xdr:cNvGraphicFramePr/>
      </xdr:nvGraphicFramePr>
      <xdr:xfrm>
        <a:off x="39824025" y="6315075"/>
        <a:ext cx="1743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75</xdr:col>
      <xdr:colOff>9525</xdr:colOff>
      <xdr:row>40</xdr:row>
      <xdr:rowOff>9525</xdr:rowOff>
    </xdr:from>
    <xdr:to>
      <xdr:col>76</xdr:col>
      <xdr:colOff>847725</xdr:colOff>
      <xdr:row>55</xdr:row>
      <xdr:rowOff>209550</xdr:rowOff>
    </xdr:to>
    <xdr:graphicFrame>
      <xdr:nvGraphicFramePr>
        <xdr:cNvPr id="5" name="Chart 2155"/>
        <xdr:cNvGraphicFramePr/>
      </xdr:nvGraphicFramePr>
      <xdr:xfrm>
        <a:off x="36547425" y="6324600"/>
        <a:ext cx="182880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66</xdr:col>
      <xdr:colOff>0</xdr:colOff>
      <xdr:row>40</xdr:row>
      <xdr:rowOff>0</xdr:rowOff>
    </xdr:from>
    <xdr:to>
      <xdr:col>68</xdr:col>
      <xdr:colOff>0</xdr:colOff>
      <xdr:row>55</xdr:row>
      <xdr:rowOff>200025</xdr:rowOff>
    </xdr:to>
    <xdr:graphicFrame>
      <xdr:nvGraphicFramePr>
        <xdr:cNvPr id="6" name="Chart 2157"/>
        <xdr:cNvGraphicFramePr/>
      </xdr:nvGraphicFramePr>
      <xdr:xfrm>
        <a:off x="32708850" y="6315075"/>
        <a:ext cx="1828800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58</xdr:col>
      <xdr:colOff>0</xdr:colOff>
      <xdr:row>40</xdr:row>
      <xdr:rowOff>9525</xdr:rowOff>
    </xdr:from>
    <xdr:to>
      <xdr:col>59</xdr:col>
      <xdr:colOff>638175</xdr:colOff>
      <xdr:row>55</xdr:row>
      <xdr:rowOff>209550</xdr:rowOff>
    </xdr:to>
    <xdr:graphicFrame>
      <xdr:nvGraphicFramePr>
        <xdr:cNvPr id="7" name="Chart 2158"/>
        <xdr:cNvGraphicFramePr/>
      </xdr:nvGraphicFramePr>
      <xdr:xfrm>
        <a:off x="28898850" y="6324600"/>
        <a:ext cx="1514475" cy="2543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314325</xdr:colOff>
      <xdr:row>42</xdr:row>
      <xdr:rowOff>9525</xdr:rowOff>
    </xdr:from>
    <xdr:to>
      <xdr:col>6</xdr:col>
      <xdr:colOff>1257300</xdr:colOff>
      <xdr:row>55</xdr:row>
      <xdr:rowOff>219075</xdr:rowOff>
    </xdr:to>
    <xdr:graphicFrame>
      <xdr:nvGraphicFramePr>
        <xdr:cNvPr id="8" name="Chart 3"/>
        <xdr:cNvGraphicFramePr/>
      </xdr:nvGraphicFramePr>
      <xdr:xfrm>
        <a:off x="2257425" y="6648450"/>
        <a:ext cx="2543175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1266825</xdr:colOff>
      <xdr:row>42</xdr:row>
      <xdr:rowOff>9525</xdr:rowOff>
    </xdr:from>
    <xdr:to>
      <xdr:col>9</xdr:col>
      <xdr:colOff>0</xdr:colOff>
      <xdr:row>56</xdr:row>
      <xdr:rowOff>0</xdr:rowOff>
    </xdr:to>
    <xdr:graphicFrame>
      <xdr:nvGraphicFramePr>
        <xdr:cNvPr id="9" name="Chart 964"/>
        <xdr:cNvGraphicFramePr/>
      </xdr:nvGraphicFramePr>
      <xdr:xfrm>
        <a:off x="4810125" y="6648450"/>
        <a:ext cx="2562225" cy="2238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30</xdr:col>
      <xdr:colOff>0</xdr:colOff>
      <xdr:row>40</xdr:row>
      <xdr:rowOff>9525</xdr:rowOff>
    </xdr:from>
    <xdr:to>
      <xdr:col>32</xdr:col>
      <xdr:colOff>9525</xdr:colOff>
      <xdr:row>55</xdr:row>
      <xdr:rowOff>209550</xdr:rowOff>
    </xdr:to>
    <xdr:graphicFrame>
      <xdr:nvGraphicFramePr>
        <xdr:cNvPr id="10" name="Chart 2167"/>
        <xdr:cNvGraphicFramePr/>
      </xdr:nvGraphicFramePr>
      <xdr:xfrm>
        <a:off x="16154400" y="6324600"/>
        <a:ext cx="196215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38</xdr:col>
      <xdr:colOff>276225</xdr:colOff>
      <xdr:row>40</xdr:row>
      <xdr:rowOff>9525</xdr:rowOff>
    </xdr:from>
    <xdr:to>
      <xdr:col>40</xdr:col>
      <xdr:colOff>762000</xdr:colOff>
      <xdr:row>55</xdr:row>
      <xdr:rowOff>219075</xdr:rowOff>
    </xdr:to>
    <xdr:graphicFrame>
      <xdr:nvGraphicFramePr>
        <xdr:cNvPr id="11" name="Chart 998"/>
        <xdr:cNvGraphicFramePr/>
      </xdr:nvGraphicFramePr>
      <xdr:xfrm>
        <a:off x="20040600" y="6324600"/>
        <a:ext cx="1533525" cy="2552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43</xdr:col>
      <xdr:colOff>0</xdr:colOff>
      <xdr:row>40</xdr:row>
      <xdr:rowOff>9525</xdr:rowOff>
    </xdr:from>
    <xdr:to>
      <xdr:col>44</xdr:col>
      <xdr:colOff>752475</xdr:colOff>
      <xdr:row>55</xdr:row>
      <xdr:rowOff>219075</xdr:rowOff>
    </xdr:to>
    <xdr:graphicFrame>
      <xdr:nvGraphicFramePr>
        <xdr:cNvPr id="12" name="Chart 2161"/>
        <xdr:cNvGraphicFramePr/>
      </xdr:nvGraphicFramePr>
      <xdr:xfrm>
        <a:off x="22288500" y="6324600"/>
        <a:ext cx="1524000" cy="2552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55</xdr:col>
      <xdr:colOff>0</xdr:colOff>
      <xdr:row>40</xdr:row>
      <xdr:rowOff>9525</xdr:rowOff>
    </xdr:from>
    <xdr:to>
      <xdr:col>56</xdr:col>
      <xdr:colOff>647700</xdr:colOff>
      <xdr:row>55</xdr:row>
      <xdr:rowOff>219075</xdr:rowOff>
    </xdr:to>
    <xdr:graphicFrame>
      <xdr:nvGraphicFramePr>
        <xdr:cNvPr id="13" name="Chart 1"/>
        <xdr:cNvGraphicFramePr/>
      </xdr:nvGraphicFramePr>
      <xdr:xfrm>
        <a:off x="27070050" y="6324600"/>
        <a:ext cx="1457325" cy="2552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134</xdr:col>
      <xdr:colOff>0</xdr:colOff>
      <xdr:row>40</xdr:row>
      <xdr:rowOff>9525</xdr:rowOff>
    </xdr:from>
    <xdr:to>
      <xdr:col>136</xdr:col>
      <xdr:colOff>0</xdr:colOff>
      <xdr:row>55</xdr:row>
      <xdr:rowOff>209550</xdr:rowOff>
    </xdr:to>
    <xdr:graphicFrame>
      <xdr:nvGraphicFramePr>
        <xdr:cNvPr id="14" name="Chart 69"/>
        <xdr:cNvGraphicFramePr/>
      </xdr:nvGraphicFramePr>
      <xdr:xfrm>
        <a:off x="59207400" y="6324600"/>
        <a:ext cx="1657350" cy="2543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117</xdr:col>
      <xdr:colOff>0</xdr:colOff>
      <xdr:row>40</xdr:row>
      <xdr:rowOff>9525</xdr:rowOff>
    </xdr:from>
    <xdr:to>
      <xdr:col>118</xdr:col>
      <xdr:colOff>857250</xdr:colOff>
      <xdr:row>55</xdr:row>
      <xdr:rowOff>200025</xdr:rowOff>
    </xdr:to>
    <xdr:graphicFrame>
      <xdr:nvGraphicFramePr>
        <xdr:cNvPr id="15" name="Chart 2154"/>
        <xdr:cNvGraphicFramePr/>
      </xdr:nvGraphicFramePr>
      <xdr:xfrm>
        <a:off x="53520975" y="6324600"/>
        <a:ext cx="1685925" cy="2533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105</xdr:col>
      <xdr:colOff>9525</xdr:colOff>
      <xdr:row>40</xdr:row>
      <xdr:rowOff>9525</xdr:rowOff>
    </xdr:from>
    <xdr:to>
      <xdr:col>106</xdr:col>
      <xdr:colOff>781050</xdr:colOff>
      <xdr:row>55</xdr:row>
      <xdr:rowOff>200025</xdr:rowOff>
    </xdr:to>
    <xdr:graphicFrame>
      <xdr:nvGraphicFramePr>
        <xdr:cNvPr id="16" name="Chart 2154"/>
        <xdr:cNvGraphicFramePr/>
      </xdr:nvGraphicFramePr>
      <xdr:xfrm>
        <a:off x="48872775" y="6324600"/>
        <a:ext cx="1600200" cy="2533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85</xdr:col>
      <xdr:colOff>9525</xdr:colOff>
      <xdr:row>40</xdr:row>
      <xdr:rowOff>0</xdr:rowOff>
    </xdr:from>
    <xdr:to>
      <xdr:col>86</xdr:col>
      <xdr:colOff>923925</xdr:colOff>
      <xdr:row>55</xdr:row>
      <xdr:rowOff>190500</xdr:rowOff>
    </xdr:to>
    <xdr:graphicFrame>
      <xdr:nvGraphicFramePr>
        <xdr:cNvPr id="17" name="Chart 2154"/>
        <xdr:cNvGraphicFramePr/>
      </xdr:nvGraphicFramePr>
      <xdr:xfrm>
        <a:off x="41967150" y="6315075"/>
        <a:ext cx="1743075" cy="25336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9525</xdr:colOff>
      <xdr:row>42</xdr:row>
      <xdr:rowOff>9525</xdr:rowOff>
    </xdr:from>
    <xdr:to>
      <xdr:col>10</xdr:col>
      <xdr:colOff>1266825</xdr:colOff>
      <xdr:row>56</xdr:row>
      <xdr:rowOff>0</xdr:rowOff>
    </xdr:to>
    <xdr:graphicFrame>
      <xdr:nvGraphicFramePr>
        <xdr:cNvPr id="18" name="Chart 749"/>
        <xdr:cNvGraphicFramePr/>
      </xdr:nvGraphicFramePr>
      <xdr:xfrm>
        <a:off x="7381875" y="6648450"/>
        <a:ext cx="2533650" cy="22383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DV46"/>
  <sheetViews>
    <sheetView tabSelected="1" view="pageBreakPreview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" sqref="E3"/>
    </sheetView>
  </sheetViews>
  <sheetFormatPr defaultColWidth="11.421875" defaultRowHeight="12.75"/>
  <cols>
    <col min="1" max="1" width="7.7109375" style="7" customWidth="1"/>
    <col min="2" max="3" width="11.00390625" style="7" customWidth="1"/>
    <col min="4" max="4" width="18.00390625" style="7" customWidth="1"/>
    <col min="5" max="52" width="4.421875" style="7" bestFit="1" customWidth="1"/>
    <col min="53" max="53" width="4.7109375" style="7" customWidth="1"/>
    <col min="54" max="60" width="4.421875" style="7" bestFit="1" customWidth="1"/>
    <col min="61" max="61" width="4.421875" style="7" customWidth="1"/>
    <col min="62" max="63" width="4.421875" style="7" bestFit="1" customWidth="1"/>
    <col min="64" max="64" width="4.421875" style="7" customWidth="1"/>
    <col min="65" max="65" width="4.421875" style="7" bestFit="1" customWidth="1"/>
    <col min="66" max="91" width="4.421875" style="7" customWidth="1"/>
    <col min="92" max="92" width="5.421875" style="7" customWidth="1"/>
    <col min="93" max="93" width="4.421875" style="7" customWidth="1"/>
    <col min="94" max="108" width="4.00390625" style="7" customWidth="1"/>
    <col min="109" max="114" width="4.421875" style="7" customWidth="1"/>
    <col min="115" max="116" width="4.28125" style="7" customWidth="1"/>
    <col min="117" max="117" width="2.00390625" style="7" hidden="1" customWidth="1"/>
    <col min="118" max="120" width="3.00390625" style="7" hidden="1" customWidth="1"/>
    <col min="121" max="126" width="4.00390625" style="7" hidden="1" customWidth="1"/>
    <col min="127" max="16384" width="11.421875" style="7" customWidth="1"/>
  </cols>
  <sheetData>
    <row r="1" spans="1:126" s="47" customFormat="1" ht="26.25" customHeight="1">
      <c r="A1" s="484" t="s">
        <v>23</v>
      </c>
      <c r="B1" s="510"/>
      <c r="C1" s="511"/>
      <c r="D1" s="78" t="s">
        <v>9</v>
      </c>
      <c r="E1" s="70">
        <v>1</v>
      </c>
      <c r="F1" s="38">
        <v>2</v>
      </c>
      <c r="G1" s="38">
        <v>3</v>
      </c>
      <c r="H1" s="46">
        <v>4</v>
      </c>
      <c r="I1" s="38">
        <v>5</v>
      </c>
      <c r="J1" s="38">
        <v>6</v>
      </c>
      <c r="K1" s="46">
        <v>7</v>
      </c>
      <c r="L1" s="38">
        <v>8</v>
      </c>
      <c r="M1" s="38">
        <v>9</v>
      </c>
      <c r="N1" s="46">
        <v>10</v>
      </c>
      <c r="O1" s="38">
        <v>11</v>
      </c>
      <c r="P1" s="38">
        <v>12</v>
      </c>
      <c r="Q1" s="46">
        <v>13</v>
      </c>
      <c r="R1" s="38">
        <v>14</v>
      </c>
      <c r="S1" s="367">
        <v>15</v>
      </c>
      <c r="T1" s="46">
        <v>16</v>
      </c>
      <c r="U1" s="38">
        <v>17</v>
      </c>
      <c r="V1" s="38">
        <v>18</v>
      </c>
      <c r="W1" s="46">
        <v>19</v>
      </c>
      <c r="X1" s="38">
        <v>20</v>
      </c>
      <c r="Y1" s="38">
        <v>21</v>
      </c>
      <c r="Z1" s="46">
        <v>22</v>
      </c>
      <c r="AA1" s="38">
        <v>23</v>
      </c>
      <c r="AB1" s="38">
        <v>24</v>
      </c>
      <c r="AC1" s="45">
        <v>25</v>
      </c>
      <c r="AD1" s="36">
        <v>26</v>
      </c>
      <c r="AE1" s="36">
        <v>27</v>
      </c>
      <c r="AF1" s="45">
        <v>28</v>
      </c>
      <c r="AG1" s="38">
        <v>29</v>
      </c>
      <c r="AH1" s="38">
        <v>30</v>
      </c>
      <c r="AI1" s="46">
        <v>31</v>
      </c>
      <c r="AJ1" s="38">
        <v>32</v>
      </c>
      <c r="AK1" s="38">
        <v>33</v>
      </c>
      <c r="AL1" s="46">
        <v>34</v>
      </c>
      <c r="AM1" s="38">
        <v>35</v>
      </c>
      <c r="AN1" s="38">
        <v>36</v>
      </c>
      <c r="AO1" s="46">
        <v>37</v>
      </c>
      <c r="AP1" s="38">
        <v>38</v>
      </c>
      <c r="AQ1" s="38">
        <v>39</v>
      </c>
      <c r="AR1" s="46">
        <v>40</v>
      </c>
      <c r="AS1" s="38">
        <v>41</v>
      </c>
      <c r="AT1" s="38">
        <v>42</v>
      </c>
      <c r="AU1" s="46">
        <v>43</v>
      </c>
      <c r="AV1" s="38">
        <v>44</v>
      </c>
      <c r="AW1" s="38">
        <v>45</v>
      </c>
      <c r="AX1" s="46">
        <v>46</v>
      </c>
      <c r="AY1" s="38">
        <v>47</v>
      </c>
      <c r="AZ1" s="38">
        <v>48</v>
      </c>
      <c r="BA1" s="46">
        <v>49</v>
      </c>
      <c r="BB1" s="38">
        <v>50</v>
      </c>
      <c r="BC1" s="38">
        <v>51</v>
      </c>
      <c r="BD1" s="46">
        <v>52</v>
      </c>
      <c r="BE1" s="38">
        <v>53</v>
      </c>
      <c r="BF1" s="38">
        <v>54</v>
      </c>
      <c r="BG1" s="46">
        <v>55</v>
      </c>
      <c r="BH1" s="38">
        <v>56</v>
      </c>
      <c r="BI1" s="38">
        <v>57</v>
      </c>
      <c r="BJ1" s="46">
        <v>58</v>
      </c>
      <c r="BK1" s="38">
        <v>59</v>
      </c>
      <c r="BL1" s="38">
        <v>60</v>
      </c>
      <c r="BM1" s="46">
        <v>61</v>
      </c>
      <c r="BN1" s="38">
        <v>62</v>
      </c>
      <c r="BO1" s="38">
        <v>63</v>
      </c>
      <c r="BP1" s="46">
        <v>64</v>
      </c>
      <c r="BQ1" s="38">
        <v>65</v>
      </c>
      <c r="BR1" s="38">
        <v>66</v>
      </c>
      <c r="BS1" s="46">
        <v>67</v>
      </c>
      <c r="BT1" s="38">
        <v>68</v>
      </c>
      <c r="BU1" s="38">
        <v>69</v>
      </c>
      <c r="BV1" s="46">
        <v>70</v>
      </c>
      <c r="BW1" s="38">
        <v>71</v>
      </c>
      <c r="BX1" s="38">
        <v>72</v>
      </c>
      <c r="BY1" s="46">
        <v>73</v>
      </c>
      <c r="BZ1" s="38">
        <v>74</v>
      </c>
      <c r="CA1" s="38">
        <v>75</v>
      </c>
      <c r="CB1" s="46">
        <v>76</v>
      </c>
      <c r="CC1" s="38">
        <v>77</v>
      </c>
      <c r="CD1" s="38">
        <v>78</v>
      </c>
      <c r="CE1" s="46">
        <v>79</v>
      </c>
      <c r="CF1" s="38">
        <v>80</v>
      </c>
      <c r="CG1" s="38">
        <v>81</v>
      </c>
      <c r="CH1" s="46">
        <v>82</v>
      </c>
      <c r="CI1" s="38">
        <v>83</v>
      </c>
      <c r="CJ1" s="38">
        <v>84</v>
      </c>
      <c r="CK1" s="46">
        <v>85</v>
      </c>
      <c r="CL1" s="38">
        <v>86</v>
      </c>
      <c r="CM1" s="38">
        <v>87</v>
      </c>
      <c r="CN1" s="46">
        <v>88</v>
      </c>
      <c r="CO1" s="38">
        <v>89</v>
      </c>
      <c r="CP1" s="145">
        <v>90</v>
      </c>
      <c r="CQ1" s="146">
        <v>91</v>
      </c>
      <c r="CR1" s="145">
        <v>92</v>
      </c>
      <c r="CS1" s="145">
        <v>93</v>
      </c>
      <c r="CT1" s="146">
        <v>94</v>
      </c>
      <c r="CU1" s="145">
        <v>95</v>
      </c>
      <c r="CV1" s="145">
        <v>96</v>
      </c>
      <c r="CW1" s="146">
        <v>97</v>
      </c>
      <c r="CX1" s="145">
        <v>98</v>
      </c>
      <c r="CY1" s="145">
        <v>99</v>
      </c>
      <c r="CZ1" s="146">
        <v>100</v>
      </c>
      <c r="DA1" s="145">
        <v>101</v>
      </c>
      <c r="DB1" s="145">
        <v>102</v>
      </c>
      <c r="DC1" s="145">
        <v>103</v>
      </c>
      <c r="DD1" s="146">
        <v>104</v>
      </c>
      <c r="DE1" s="36">
        <v>105</v>
      </c>
      <c r="DF1" s="36">
        <v>106</v>
      </c>
      <c r="DG1" s="45">
        <v>107</v>
      </c>
      <c r="DH1" s="36">
        <v>108</v>
      </c>
      <c r="DI1" s="36">
        <v>109</v>
      </c>
      <c r="DJ1" s="45">
        <v>110</v>
      </c>
      <c r="DK1" s="45">
        <v>111</v>
      </c>
      <c r="DL1" s="39" t="s">
        <v>12</v>
      </c>
      <c r="DM1" s="386"/>
      <c r="DN1" s="47">
        <v>26</v>
      </c>
      <c r="DO1" s="47">
        <v>27</v>
      </c>
      <c r="DP1" s="47">
        <v>28</v>
      </c>
      <c r="DQ1" s="47">
        <v>106</v>
      </c>
      <c r="DR1" s="47">
        <v>107</v>
      </c>
      <c r="DS1" s="47">
        <v>108</v>
      </c>
      <c r="DT1" s="47">
        <v>109</v>
      </c>
      <c r="DU1" s="47">
        <v>110</v>
      </c>
      <c r="DV1" s="47">
        <v>111</v>
      </c>
    </row>
    <row r="2" spans="1:117" s="52" customFormat="1" ht="13.5" thickBot="1">
      <c r="A2" s="485" t="s">
        <v>24</v>
      </c>
      <c r="B2" s="512"/>
      <c r="C2" s="513"/>
      <c r="D2" s="79" t="s">
        <v>22</v>
      </c>
      <c r="E2" s="40">
        <v>1</v>
      </c>
      <c r="F2" s="41">
        <v>1</v>
      </c>
      <c r="G2" s="41">
        <v>423</v>
      </c>
      <c r="H2" s="48">
        <v>2</v>
      </c>
      <c r="I2" s="41">
        <v>1</v>
      </c>
      <c r="J2" s="41">
        <v>1</v>
      </c>
      <c r="K2" s="41">
        <v>2</v>
      </c>
      <c r="L2" s="50">
        <v>1</v>
      </c>
      <c r="M2" s="56">
        <v>4</v>
      </c>
      <c r="N2" s="41">
        <v>3</v>
      </c>
      <c r="O2" s="42">
        <v>3</v>
      </c>
      <c r="P2" s="41">
        <v>2</v>
      </c>
      <c r="Q2" s="41">
        <v>3</v>
      </c>
      <c r="R2" s="41">
        <v>1</v>
      </c>
      <c r="S2" s="373">
        <v>4</v>
      </c>
      <c r="T2" s="49">
        <v>3</v>
      </c>
      <c r="U2" s="49">
        <v>1</v>
      </c>
      <c r="V2" s="41">
        <v>4</v>
      </c>
      <c r="W2" s="65">
        <v>2</v>
      </c>
      <c r="X2" s="49">
        <v>1</v>
      </c>
      <c r="Y2" s="49">
        <v>2</v>
      </c>
      <c r="Z2" s="41">
        <v>1</v>
      </c>
      <c r="AA2" s="49">
        <v>3</v>
      </c>
      <c r="AB2" s="49">
        <v>2</v>
      </c>
      <c r="AC2" s="41">
        <v>1</v>
      </c>
      <c r="AD2" s="42" t="s">
        <v>65</v>
      </c>
      <c r="AE2" s="42" t="s">
        <v>66</v>
      </c>
      <c r="AF2" s="42" t="s">
        <v>66</v>
      </c>
      <c r="AG2" s="41">
        <v>1</v>
      </c>
      <c r="AH2" s="49">
        <v>1</v>
      </c>
      <c r="AI2" s="49">
        <v>1</v>
      </c>
      <c r="AJ2" s="49">
        <v>1</v>
      </c>
      <c r="AK2" s="41">
        <v>2</v>
      </c>
      <c r="AL2" s="49">
        <v>1</v>
      </c>
      <c r="AM2" s="49">
        <v>2</v>
      </c>
      <c r="AN2" s="49">
        <v>3</v>
      </c>
      <c r="AO2" s="41">
        <v>2</v>
      </c>
      <c r="AP2" s="41">
        <v>1</v>
      </c>
      <c r="AQ2" s="41">
        <v>2</v>
      </c>
      <c r="AR2" s="49">
        <v>3</v>
      </c>
      <c r="AS2" s="50">
        <v>3</v>
      </c>
      <c r="AT2" s="50">
        <v>1</v>
      </c>
      <c r="AU2" s="41">
        <v>2</v>
      </c>
      <c r="AV2" s="41">
        <v>4</v>
      </c>
      <c r="AW2" s="49">
        <v>1</v>
      </c>
      <c r="AX2" s="41">
        <v>3</v>
      </c>
      <c r="AY2" s="49">
        <v>4</v>
      </c>
      <c r="AZ2" s="49">
        <v>3</v>
      </c>
      <c r="BA2" s="56">
        <v>1</v>
      </c>
      <c r="BB2" s="50">
        <v>1</v>
      </c>
      <c r="BC2" s="41">
        <v>3</v>
      </c>
      <c r="BD2" s="49">
        <v>2</v>
      </c>
      <c r="BE2" s="49">
        <v>1</v>
      </c>
      <c r="BF2" s="49">
        <v>3</v>
      </c>
      <c r="BG2" s="42">
        <v>2</v>
      </c>
      <c r="BH2" s="49">
        <v>1</v>
      </c>
      <c r="BI2" s="110">
        <v>1</v>
      </c>
      <c r="BJ2" s="41">
        <v>4</v>
      </c>
      <c r="BK2" s="50">
        <v>2</v>
      </c>
      <c r="BL2" s="111">
        <v>2</v>
      </c>
      <c r="BM2" s="49">
        <v>1</v>
      </c>
      <c r="BN2" s="112">
        <v>1</v>
      </c>
      <c r="BO2" s="41">
        <v>1</v>
      </c>
      <c r="BP2" s="112">
        <v>1</v>
      </c>
      <c r="BQ2" s="41">
        <v>1</v>
      </c>
      <c r="BR2" s="41">
        <v>1</v>
      </c>
      <c r="BS2" s="112">
        <v>1</v>
      </c>
      <c r="BT2" s="112">
        <v>1</v>
      </c>
      <c r="BU2" s="112">
        <v>1</v>
      </c>
      <c r="BV2" s="113">
        <v>1</v>
      </c>
      <c r="BW2" s="41">
        <v>1</v>
      </c>
      <c r="BX2" s="41">
        <v>1</v>
      </c>
      <c r="BY2" s="41">
        <v>1</v>
      </c>
      <c r="BZ2" s="41">
        <v>4</v>
      </c>
      <c r="CA2" s="41">
        <v>8</v>
      </c>
      <c r="CB2" s="41">
        <v>3</v>
      </c>
      <c r="CC2" s="41">
        <v>2</v>
      </c>
      <c r="CD2" s="41">
        <v>1</v>
      </c>
      <c r="CE2" s="112">
        <v>2</v>
      </c>
      <c r="CF2" s="112">
        <v>1</v>
      </c>
      <c r="CG2" s="113">
        <v>1</v>
      </c>
      <c r="CH2" s="41">
        <v>1</v>
      </c>
      <c r="CI2" s="112">
        <v>1</v>
      </c>
      <c r="CJ2" s="112">
        <v>2</v>
      </c>
      <c r="CK2" s="112">
        <v>2</v>
      </c>
      <c r="CL2" s="112">
        <v>1</v>
      </c>
      <c r="CM2" s="113">
        <v>1</v>
      </c>
      <c r="CN2" s="113">
        <v>1</v>
      </c>
      <c r="CO2" s="113">
        <v>1</v>
      </c>
      <c r="CP2" s="113">
        <v>1</v>
      </c>
      <c r="CQ2" s="113">
        <v>1</v>
      </c>
      <c r="CR2" s="114">
        <v>1</v>
      </c>
      <c r="CS2" s="110">
        <v>1</v>
      </c>
      <c r="CT2" s="110">
        <v>1</v>
      </c>
      <c r="CU2" s="110">
        <v>1</v>
      </c>
      <c r="CV2" s="110">
        <v>1</v>
      </c>
      <c r="CW2" s="110">
        <v>1</v>
      </c>
      <c r="CX2" s="110">
        <v>1</v>
      </c>
      <c r="CY2" s="110">
        <v>1</v>
      </c>
      <c r="CZ2" s="110">
        <v>1</v>
      </c>
      <c r="DA2" s="114">
        <v>1</v>
      </c>
      <c r="DB2" s="114">
        <v>1</v>
      </c>
      <c r="DC2" s="110">
        <v>1</v>
      </c>
      <c r="DD2" s="110">
        <v>1</v>
      </c>
      <c r="DE2" s="110">
        <v>3</v>
      </c>
      <c r="DF2" s="110" t="s">
        <v>73</v>
      </c>
      <c r="DG2" s="110">
        <v>3</v>
      </c>
      <c r="DH2" s="110">
        <v>3</v>
      </c>
      <c r="DI2" s="110">
        <v>3</v>
      </c>
      <c r="DJ2" s="110">
        <v>1</v>
      </c>
      <c r="DK2" s="113">
        <v>1</v>
      </c>
      <c r="DL2" s="51" t="s">
        <v>8</v>
      </c>
      <c r="DM2" s="387"/>
    </row>
    <row r="3" spans="1:126" s="3" customFormat="1" ht="11.25" customHeight="1">
      <c r="A3" s="516" t="s">
        <v>49</v>
      </c>
      <c r="B3" s="517"/>
      <c r="C3" s="514">
        <v>1</v>
      </c>
      <c r="D3" s="5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374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43">
        <f>IF(E3="","",IF(COUNTIF(E3:DK3,"a")&gt;0,"a",IF(COUNTA(E3:DK3)&lt;111,"!","")))</f>
      </c>
      <c r="DM3" s="388"/>
      <c r="DN3" s="3">
        <f>IF(OR($AC3=0,$AC3="",$AC3=9),"",IF($AC3="","",AD3))</f>
      </c>
      <c r="DO3" s="3">
        <f>IF(OR($AC3=0,$AC3="",$AC3=9),"",IF($AC3="","",AE3))</f>
      </c>
      <c r="DP3" s="3">
        <f>IF(OR($AC3=0,$AC3="",$AC3=9),"",IF($AC3="","",AF3))</f>
      </c>
      <c r="DQ3" s="3">
        <f aca="true" t="shared" si="0" ref="DQ3:DV3">IF($DE3=3,DF3,"")</f>
      </c>
      <c r="DR3" s="3">
        <f t="shared" si="0"/>
      </c>
      <c r="DS3" s="3">
        <f t="shared" si="0"/>
      </c>
      <c r="DT3" s="3">
        <f t="shared" si="0"/>
      </c>
      <c r="DU3" s="3">
        <f t="shared" si="0"/>
      </c>
      <c r="DV3" s="3">
        <f t="shared" si="0"/>
      </c>
    </row>
    <row r="4" spans="1:126" s="3" customFormat="1" ht="11.25" customHeight="1">
      <c r="A4" s="518"/>
      <c r="B4" s="519"/>
      <c r="C4" s="504">
        <v>2</v>
      </c>
      <c r="D4" s="50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374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43">
        <f aca="true" t="shared" si="1" ref="DL4:DL36">IF(E4="","",IF(COUNTIF(E4:DK4,"a")&gt;0,"a",IF(COUNTA(E4:DK4)&lt;111,"!","")))</f>
      </c>
      <c r="DM4" s="388"/>
      <c r="DN4" s="3">
        <f aca="true" t="shared" si="2" ref="DN4:DN36">IF(OR($AC4=0,$AC4="",$AC4=9),"",IF($AC4="","",AD4))</f>
      </c>
      <c r="DO4" s="3">
        <f aca="true" t="shared" si="3" ref="DO4:DO36">IF(OR($AC4=0,$AC4="",$AC4=9),"",IF($AC4="","",AE4))</f>
      </c>
      <c r="DP4" s="3">
        <f aca="true" t="shared" si="4" ref="DP4:DP36">IF(OR($AC4=0,$AC4="",$AC4=9),"",IF($AC4="","",AF4))</f>
      </c>
      <c r="DQ4" s="3">
        <f aca="true" t="shared" si="5" ref="DQ4:DQ36">IF($DE4=3,DF4,"")</f>
      </c>
      <c r="DR4" s="3">
        <f aca="true" t="shared" si="6" ref="DR4:DR36">IF($DE4=3,DG4,"")</f>
      </c>
      <c r="DS4" s="3">
        <f aca="true" t="shared" si="7" ref="DS4:DS36">IF($DE4=3,DH4,"")</f>
      </c>
      <c r="DT4" s="3">
        <f aca="true" t="shared" si="8" ref="DT4:DT36">IF($DE4=3,DI4,"")</f>
      </c>
      <c r="DU4" s="3">
        <f aca="true" t="shared" si="9" ref="DU4:DU36">IF($DE4=3,DJ4,"")</f>
      </c>
      <c r="DV4" s="3">
        <f aca="true" t="shared" si="10" ref="DV4:DV36">IF($DE4=3,DK4,"")</f>
      </c>
    </row>
    <row r="5" spans="1:126" s="3" customFormat="1" ht="11.25" customHeight="1">
      <c r="A5" s="518"/>
      <c r="B5" s="519"/>
      <c r="C5" s="504">
        <v>3</v>
      </c>
      <c r="D5" s="505"/>
      <c r="E5" s="115"/>
      <c r="F5" s="115"/>
      <c r="G5" s="115"/>
      <c r="H5" s="115"/>
      <c r="I5" s="115"/>
      <c r="J5" s="115"/>
      <c r="K5" s="115"/>
      <c r="L5" s="119"/>
      <c r="M5" s="115"/>
      <c r="N5" s="115"/>
      <c r="O5" s="115"/>
      <c r="P5" s="115"/>
      <c r="Q5" s="115"/>
      <c r="R5" s="115"/>
      <c r="S5" s="374"/>
      <c r="T5" s="119"/>
      <c r="U5" s="120"/>
      <c r="V5" s="120"/>
      <c r="W5" s="121"/>
      <c r="X5" s="121"/>
      <c r="Y5" s="115"/>
      <c r="Z5" s="115"/>
      <c r="AA5" s="119"/>
      <c r="AB5" s="119"/>
      <c r="AC5" s="115"/>
      <c r="AD5" s="115"/>
      <c r="AE5" s="119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9"/>
      <c r="AT5" s="120"/>
      <c r="AU5" s="120"/>
      <c r="AV5" s="115"/>
      <c r="AW5" s="115"/>
      <c r="AX5" s="115"/>
      <c r="AY5" s="115"/>
      <c r="AZ5" s="115"/>
      <c r="BA5" s="115"/>
      <c r="BB5" s="115"/>
      <c r="BC5" s="115"/>
      <c r="BD5" s="115"/>
      <c r="BE5" s="119"/>
      <c r="BF5" s="119"/>
      <c r="BG5" s="115"/>
      <c r="BH5" s="115"/>
      <c r="BI5" s="122"/>
      <c r="BJ5" s="121"/>
      <c r="BK5" s="119"/>
      <c r="BL5" s="120"/>
      <c r="BM5" s="120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43">
        <f t="shared" si="1"/>
      </c>
      <c r="DM5" s="388"/>
      <c r="DN5" s="3">
        <f t="shared" si="2"/>
      </c>
      <c r="DO5" s="3">
        <f t="shared" si="3"/>
      </c>
      <c r="DP5" s="3">
        <f t="shared" si="4"/>
      </c>
      <c r="DQ5" s="3">
        <f t="shared" si="5"/>
      </c>
      <c r="DR5" s="3">
        <f t="shared" si="6"/>
      </c>
      <c r="DS5" s="3">
        <f t="shared" si="7"/>
      </c>
      <c r="DT5" s="3">
        <f t="shared" si="8"/>
      </c>
      <c r="DU5" s="3">
        <f t="shared" si="9"/>
      </c>
      <c r="DV5" s="3">
        <f t="shared" si="10"/>
      </c>
    </row>
    <row r="6" spans="1:126" s="3" customFormat="1" ht="11.25" customHeight="1">
      <c r="A6" s="518"/>
      <c r="B6" s="519"/>
      <c r="C6" s="504">
        <v>4</v>
      </c>
      <c r="D6" s="505"/>
      <c r="E6" s="115"/>
      <c r="F6" s="115"/>
      <c r="G6" s="115"/>
      <c r="H6" s="115"/>
      <c r="I6" s="115"/>
      <c r="J6" s="115"/>
      <c r="K6" s="115"/>
      <c r="L6" s="119"/>
      <c r="M6" s="115"/>
      <c r="N6" s="115"/>
      <c r="O6" s="115"/>
      <c r="P6" s="115"/>
      <c r="Q6" s="115"/>
      <c r="R6" s="115"/>
      <c r="S6" s="374"/>
      <c r="T6" s="119"/>
      <c r="U6" s="120"/>
      <c r="V6" s="120"/>
      <c r="W6" s="121"/>
      <c r="X6" s="121"/>
      <c r="Y6" s="115"/>
      <c r="Z6" s="115"/>
      <c r="AA6" s="119"/>
      <c r="AB6" s="119"/>
      <c r="AC6" s="115"/>
      <c r="AD6" s="115"/>
      <c r="AE6" s="119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9"/>
      <c r="AT6" s="120"/>
      <c r="AU6" s="120"/>
      <c r="AV6" s="115"/>
      <c r="AW6" s="115"/>
      <c r="AX6" s="115"/>
      <c r="AY6" s="115"/>
      <c r="AZ6" s="115"/>
      <c r="BA6" s="115"/>
      <c r="BB6" s="115"/>
      <c r="BC6" s="115"/>
      <c r="BD6" s="115"/>
      <c r="BE6" s="119"/>
      <c r="BF6" s="119"/>
      <c r="BG6" s="115"/>
      <c r="BH6" s="115"/>
      <c r="BI6" s="119"/>
      <c r="BJ6" s="115"/>
      <c r="BK6" s="119"/>
      <c r="BL6" s="120"/>
      <c r="BM6" s="120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43">
        <f t="shared" si="1"/>
      </c>
      <c r="DM6" s="388"/>
      <c r="DN6" s="3">
        <f t="shared" si="2"/>
      </c>
      <c r="DO6" s="3">
        <f t="shared" si="3"/>
      </c>
      <c r="DP6" s="3">
        <f t="shared" si="4"/>
      </c>
      <c r="DQ6" s="3">
        <f t="shared" si="5"/>
      </c>
      <c r="DR6" s="3">
        <f t="shared" si="6"/>
      </c>
      <c r="DS6" s="3">
        <f t="shared" si="7"/>
      </c>
      <c r="DT6" s="3">
        <f t="shared" si="8"/>
      </c>
      <c r="DU6" s="3">
        <f t="shared" si="9"/>
      </c>
      <c r="DV6" s="3">
        <f t="shared" si="10"/>
      </c>
    </row>
    <row r="7" spans="1:126" s="3" customFormat="1" ht="11.25" customHeight="1">
      <c r="A7" s="518"/>
      <c r="B7" s="519"/>
      <c r="C7" s="504">
        <v>5</v>
      </c>
      <c r="D7" s="505"/>
      <c r="E7" s="115"/>
      <c r="F7" s="115"/>
      <c r="G7" s="115"/>
      <c r="H7" s="115"/>
      <c r="I7" s="115"/>
      <c r="J7" s="115"/>
      <c r="K7" s="115"/>
      <c r="L7" s="119"/>
      <c r="M7" s="115"/>
      <c r="N7" s="115"/>
      <c r="O7" s="115"/>
      <c r="P7" s="115"/>
      <c r="Q7" s="115"/>
      <c r="R7" s="115"/>
      <c r="S7" s="374"/>
      <c r="T7" s="119"/>
      <c r="U7" s="120"/>
      <c r="V7" s="120"/>
      <c r="W7" s="121"/>
      <c r="X7" s="121"/>
      <c r="Y7" s="115"/>
      <c r="Z7" s="115"/>
      <c r="AA7" s="119"/>
      <c r="AB7" s="119"/>
      <c r="AC7" s="115"/>
      <c r="AD7" s="115"/>
      <c r="AE7" s="119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9"/>
      <c r="AT7" s="120"/>
      <c r="AU7" s="120"/>
      <c r="AV7" s="115"/>
      <c r="AW7" s="115"/>
      <c r="AX7" s="115"/>
      <c r="AY7" s="115"/>
      <c r="AZ7" s="115"/>
      <c r="BA7" s="115"/>
      <c r="BB7" s="115"/>
      <c r="BC7" s="115"/>
      <c r="BD7" s="115"/>
      <c r="BE7" s="119"/>
      <c r="BF7" s="119"/>
      <c r="BG7" s="115"/>
      <c r="BH7" s="115"/>
      <c r="BI7" s="122"/>
      <c r="BJ7" s="115"/>
      <c r="BK7" s="119"/>
      <c r="BL7" s="120"/>
      <c r="BM7" s="120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43">
        <f t="shared" si="1"/>
      </c>
      <c r="DM7" s="388"/>
      <c r="DN7" s="3">
        <f t="shared" si="2"/>
      </c>
      <c r="DO7" s="3">
        <f t="shared" si="3"/>
      </c>
      <c r="DP7" s="3">
        <f t="shared" si="4"/>
      </c>
      <c r="DQ7" s="3">
        <f t="shared" si="5"/>
      </c>
      <c r="DR7" s="3">
        <f t="shared" si="6"/>
      </c>
      <c r="DS7" s="3">
        <f t="shared" si="7"/>
      </c>
      <c r="DT7" s="3">
        <f t="shared" si="8"/>
      </c>
      <c r="DU7" s="3">
        <f t="shared" si="9"/>
      </c>
      <c r="DV7" s="3">
        <f t="shared" si="10"/>
      </c>
    </row>
    <row r="8" spans="1:126" s="3" customFormat="1" ht="11.25" customHeight="1">
      <c r="A8" s="518"/>
      <c r="B8" s="519"/>
      <c r="C8" s="504">
        <v>6</v>
      </c>
      <c r="D8" s="505"/>
      <c r="E8" s="115"/>
      <c r="F8" s="115"/>
      <c r="G8" s="115"/>
      <c r="H8" s="115"/>
      <c r="I8" s="115"/>
      <c r="J8" s="115"/>
      <c r="K8" s="115"/>
      <c r="L8" s="119"/>
      <c r="M8" s="115"/>
      <c r="N8" s="115"/>
      <c r="O8" s="115"/>
      <c r="P8" s="115"/>
      <c r="Q8" s="115"/>
      <c r="R8" s="115"/>
      <c r="S8" s="374"/>
      <c r="T8" s="119"/>
      <c r="U8" s="120"/>
      <c r="V8" s="120"/>
      <c r="W8" s="121"/>
      <c r="X8" s="121"/>
      <c r="Y8" s="115"/>
      <c r="Z8" s="115"/>
      <c r="AA8" s="119"/>
      <c r="AB8" s="119"/>
      <c r="AC8" s="115"/>
      <c r="AD8" s="115"/>
      <c r="AE8" s="119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9"/>
      <c r="AT8" s="120"/>
      <c r="AU8" s="120"/>
      <c r="AV8" s="115"/>
      <c r="AW8" s="115"/>
      <c r="AX8" s="115"/>
      <c r="AY8" s="115"/>
      <c r="AZ8" s="115"/>
      <c r="BA8" s="115"/>
      <c r="BB8" s="115"/>
      <c r="BC8" s="115"/>
      <c r="BD8" s="115"/>
      <c r="BE8" s="119"/>
      <c r="BF8" s="119"/>
      <c r="BG8" s="115"/>
      <c r="BH8" s="115"/>
      <c r="BI8" s="119"/>
      <c r="BJ8" s="115"/>
      <c r="BK8" s="119"/>
      <c r="BL8" s="120"/>
      <c r="BM8" s="120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43">
        <f t="shared" si="1"/>
      </c>
      <c r="DM8" s="388"/>
      <c r="DN8" s="3">
        <f t="shared" si="2"/>
      </c>
      <c r="DO8" s="3">
        <f t="shared" si="3"/>
      </c>
      <c r="DP8" s="3">
        <f t="shared" si="4"/>
      </c>
      <c r="DQ8" s="3">
        <f t="shared" si="5"/>
      </c>
      <c r="DR8" s="3">
        <f t="shared" si="6"/>
      </c>
      <c r="DS8" s="3">
        <f t="shared" si="7"/>
      </c>
      <c r="DT8" s="3">
        <f t="shared" si="8"/>
      </c>
      <c r="DU8" s="3">
        <f t="shared" si="9"/>
      </c>
      <c r="DV8" s="3">
        <f t="shared" si="10"/>
      </c>
    </row>
    <row r="9" spans="1:126" s="3" customFormat="1" ht="11.25" customHeight="1">
      <c r="A9" s="518"/>
      <c r="B9" s="519"/>
      <c r="C9" s="504">
        <v>7</v>
      </c>
      <c r="D9" s="505"/>
      <c r="E9" s="115"/>
      <c r="F9" s="115"/>
      <c r="G9" s="115"/>
      <c r="H9" s="115"/>
      <c r="I9" s="115"/>
      <c r="J9" s="115"/>
      <c r="K9" s="115"/>
      <c r="L9" s="119"/>
      <c r="M9" s="115"/>
      <c r="N9" s="115"/>
      <c r="O9" s="115"/>
      <c r="P9" s="115"/>
      <c r="Q9" s="115"/>
      <c r="R9" s="115"/>
      <c r="S9" s="374"/>
      <c r="T9" s="119"/>
      <c r="U9" s="120"/>
      <c r="V9" s="120"/>
      <c r="W9" s="121"/>
      <c r="X9" s="121"/>
      <c r="Y9" s="115"/>
      <c r="Z9" s="115"/>
      <c r="AA9" s="119"/>
      <c r="AB9" s="119"/>
      <c r="AC9" s="115"/>
      <c r="AD9" s="115"/>
      <c r="AE9" s="119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9"/>
      <c r="AT9" s="120"/>
      <c r="AU9" s="120"/>
      <c r="AV9" s="115"/>
      <c r="AW9" s="115"/>
      <c r="AX9" s="115"/>
      <c r="AY9" s="115"/>
      <c r="AZ9" s="115"/>
      <c r="BA9" s="115"/>
      <c r="BB9" s="115"/>
      <c r="BC9" s="115"/>
      <c r="BD9" s="115"/>
      <c r="BE9" s="119"/>
      <c r="BF9" s="119"/>
      <c r="BG9" s="115"/>
      <c r="BH9" s="115"/>
      <c r="BI9" s="122"/>
      <c r="BJ9" s="115"/>
      <c r="BK9" s="119"/>
      <c r="BL9" s="120"/>
      <c r="BM9" s="120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43">
        <f t="shared" si="1"/>
      </c>
      <c r="DM9" s="388"/>
      <c r="DN9" s="3">
        <f t="shared" si="2"/>
      </c>
      <c r="DO9" s="3">
        <f t="shared" si="3"/>
      </c>
      <c r="DP9" s="3">
        <f t="shared" si="4"/>
      </c>
      <c r="DQ9" s="3">
        <f t="shared" si="5"/>
      </c>
      <c r="DR9" s="3">
        <f t="shared" si="6"/>
      </c>
      <c r="DS9" s="3">
        <f t="shared" si="7"/>
      </c>
      <c r="DT9" s="3">
        <f t="shared" si="8"/>
      </c>
      <c r="DU9" s="3">
        <f t="shared" si="9"/>
      </c>
      <c r="DV9" s="3">
        <f t="shared" si="10"/>
      </c>
    </row>
    <row r="10" spans="1:126" s="3" customFormat="1" ht="11.25" customHeight="1">
      <c r="A10" s="518"/>
      <c r="B10" s="519"/>
      <c r="C10" s="504">
        <v>8</v>
      </c>
      <c r="D10" s="505"/>
      <c r="E10" s="115"/>
      <c r="F10" s="115"/>
      <c r="G10" s="115"/>
      <c r="H10" s="115"/>
      <c r="I10" s="115"/>
      <c r="J10" s="115"/>
      <c r="K10" s="115"/>
      <c r="L10" s="119"/>
      <c r="M10" s="115"/>
      <c r="N10" s="115"/>
      <c r="O10" s="115"/>
      <c r="P10" s="115"/>
      <c r="Q10" s="115"/>
      <c r="R10" s="115"/>
      <c r="S10" s="374"/>
      <c r="T10" s="119"/>
      <c r="U10" s="120"/>
      <c r="V10" s="120"/>
      <c r="W10" s="121"/>
      <c r="X10" s="121"/>
      <c r="Y10" s="115"/>
      <c r="Z10" s="115"/>
      <c r="AA10" s="119"/>
      <c r="AB10" s="119"/>
      <c r="AC10" s="115"/>
      <c r="AD10" s="115"/>
      <c r="AE10" s="119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9"/>
      <c r="AT10" s="120"/>
      <c r="AU10" s="122"/>
      <c r="AV10" s="115"/>
      <c r="AW10" s="115"/>
      <c r="AX10" s="115"/>
      <c r="AY10" s="115"/>
      <c r="AZ10" s="115"/>
      <c r="BA10" s="115"/>
      <c r="BB10" s="115"/>
      <c r="BC10" s="115"/>
      <c r="BD10" s="115"/>
      <c r="BE10" s="119"/>
      <c r="BF10" s="119"/>
      <c r="BG10" s="115"/>
      <c r="BH10" s="115"/>
      <c r="BI10" s="123"/>
      <c r="BJ10" s="115"/>
      <c r="BK10" s="119"/>
      <c r="BL10" s="120"/>
      <c r="BM10" s="120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43">
        <f t="shared" si="1"/>
      </c>
      <c r="DM10" s="388"/>
      <c r="DN10" s="3">
        <f t="shared" si="2"/>
      </c>
      <c r="DO10" s="3">
        <f t="shared" si="3"/>
      </c>
      <c r="DP10" s="3">
        <f t="shared" si="4"/>
      </c>
      <c r="DQ10" s="3">
        <f t="shared" si="5"/>
      </c>
      <c r="DR10" s="3">
        <f t="shared" si="6"/>
      </c>
      <c r="DS10" s="3">
        <f t="shared" si="7"/>
      </c>
      <c r="DT10" s="3">
        <f t="shared" si="8"/>
      </c>
      <c r="DU10" s="3">
        <f t="shared" si="9"/>
      </c>
      <c r="DV10" s="3">
        <f t="shared" si="10"/>
      </c>
    </row>
    <row r="11" spans="1:126" s="3" customFormat="1" ht="11.25" customHeight="1">
      <c r="A11" s="518"/>
      <c r="B11" s="519"/>
      <c r="C11" s="504">
        <v>9</v>
      </c>
      <c r="D11" s="505"/>
      <c r="E11" s="115"/>
      <c r="F11" s="115"/>
      <c r="G11" s="115"/>
      <c r="H11" s="115"/>
      <c r="I11" s="115"/>
      <c r="J11" s="115"/>
      <c r="K11" s="115"/>
      <c r="L11" s="119"/>
      <c r="M11" s="115"/>
      <c r="N11" s="115"/>
      <c r="O11" s="115"/>
      <c r="P11" s="115"/>
      <c r="Q11" s="115"/>
      <c r="R11" s="115"/>
      <c r="S11" s="374"/>
      <c r="T11" s="119"/>
      <c r="U11" s="120"/>
      <c r="V11" s="120"/>
      <c r="W11" s="121"/>
      <c r="X11" s="121"/>
      <c r="Y11" s="115"/>
      <c r="Z11" s="115"/>
      <c r="AA11" s="119"/>
      <c r="AB11" s="119"/>
      <c r="AC11" s="115"/>
      <c r="AD11" s="115"/>
      <c r="AE11" s="119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20"/>
      <c r="AT11" s="120"/>
      <c r="AU11" s="119"/>
      <c r="AV11" s="115"/>
      <c r="AW11" s="115"/>
      <c r="AX11" s="115"/>
      <c r="AY11" s="115"/>
      <c r="AZ11" s="115"/>
      <c r="BA11" s="115"/>
      <c r="BB11" s="115"/>
      <c r="BC11" s="115"/>
      <c r="BD11" s="115"/>
      <c r="BE11" s="119"/>
      <c r="BF11" s="119"/>
      <c r="BG11" s="115"/>
      <c r="BH11" s="115"/>
      <c r="BI11" s="119"/>
      <c r="BJ11" s="115"/>
      <c r="BK11" s="119"/>
      <c r="BL11" s="120"/>
      <c r="BM11" s="120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43">
        <f t="shared" si="1"/>
      </c>
      <c r="DM11" s="388"/>
      <c r="DN11" s="3">
        <f t="shared" si="2"/>
      </c>
      <c r="DO11" s="3">
        <f t="shared" si="3"/>
      </c>
      <c r="DP11" s="3">
        <f t="shared" si="4"/>
      </c>
      <c r="DQ11" s="3">
        <f t="shared" si="5"/>
      </c>
      <c r="DR11" s="3">
        <f t="shared" si="6"/>
      </c>
      <c r="DS11" s="3">
        <f t="shared" si="7"/>
      </c>
      <c r="DT11" s="3">
        <f t="shared" si="8"/>
      </c>
      <c r="DU11" s="3">
        <f t="shared" si="9"/>
      </c>
      <c r="DV11" s="3">
        <f t="shared" si="10"/>
      </c>
    </row>
    <row r="12" spans="1:126" s="3" customFormat="1" ht="11.25" customHeight="1">
      <c r="A12" s="518"/>
      <c r="B12" s="519"/>
      <c r="C12" s="504">
        <v>10</v>
      </c>
      <c r="D12" s="505"/>
      <c r="E12" s="115"/>
      <c r="F12" s="115"/>
      <c r="G12" s="115"/>
      <c r="H12" s="115"/>
      <c r="I12" s="115"/>
      <c r="J12" s="115"/>
      <c r="K12" s="115"/>
      <c r="L12" s="119"/>
      <c r="M12" s="115"/>
      <c r="N12" s="115"/>
      <c r="O12" s="115"/>
      <c r="P12" s="115"/>
      <c r="Q12" s="115"/>
      <c r="R12" s="115"/>
      <c r="S12" s="374"/>
      <c r="T12" s="119"/>
      <c r="U12" s="120"/>
      <c r="V12" s="120"/>
      <c r="W12" s="121"/>
      <c r="X12" s="121"/>
      <c r="Y12" s="115"/>
      <c r="Z12" s="115"/>
      <c r="AA12" s="119"/>
      <c r="AB12" s="119"/>
      <c r="AC12" s="115"/>
      <c r="AD12" s="115"/>
      <c r="AE12" s="119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9"/>
      <c r="AT12" s="120"/>
      <c r="AU12" s="120"/>
      <c r="AV12" s="115"/>
      <c r="AW12" s="115"/>
      <c r="AX12" s="115"/>
      <c r="AY12" s="115"/>
      <c r="AZ12" s="115"/>
      <c r="BA12" s="115"/>
      <c r="BB12" s="115"/>
      <c r="BC12" s="115"/>
      <c r="BD12" s="115"/>
      <c r="BE12" s="119"/>
      <c r="BF12" s="119"/>
      <c r="BG12" s="115"/>
      <c r="BH12" s="115"/>
      <c r="BI12" s="119"/>
      <c r="BJ12" s="115"/>
      <c r="BK12" s="119"/>
      <c r="BL12" s="120"/>
      <c r="BM12" s="120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43">
        <f t="shared" si="1"/>
      </c>
      <c r="DM12" s="388"/>
      <c r="DN12" s="3">
        <f t="shared" si="2"/>
      </c>
      <c r="DO12" s="3">
        <f t="shared" si="3"/>
      </c>
      <c r="DP12" s="3">
        <f t="shared" si="4"/>
      </c>
      <c r="DQ12" s="3">
        <f t="shared" si="5"/>
      </c>
      <c r="DR12" s="3">
        <f t="shared" si="6"/>
      </c>
      <c r="DS12" s="3">
        <f t="shared" si="7"/>
      </c>
      <c r="DT12" s="3">
        <f t="shared" si="8"/>
      </c>
      <c r="DU12" s="3">
        <f t="shared" si="9"/>
      </c>
      <c r="DV12" s="3">
        <f t="shared" si="10"/>
      </c>
    </row>
    <row r="13" spans="1:126" s="3" customFormat="1" ht="11.25" customHeight="1">
      <c r="A13" s="518"/>
      <c r="B13" s="519"/>
      <c r="C13" s="504">
        <v>11</v>
      </c>
      <c r="D13" s="505"/>
      <c r="E13" s="115"/>
      <c r="F13" s="115"/>
      <c r="G13" s="115"/>
      <c r="H13" s="115"/>
      <c r="I13" s="115"/>
      <c r="J13" s="115"/>
      <c r="K13" s="115"/>
      <c r="L13" s="119"/>
      <c r="M13" s="115"/>
      <c r="N13" s="115"/>
      <c r="O13" s="115"/>
      <c r="P13" s="115"/>
      <c r="Q13" s="115"/>
      <c r="R13" s="115"/>
      <c r="S13" s="374"/>
      <c r="T13" s="119"/>
      <c r="U13" s="120"/>
      <c r="V13" s="120"/>
      <c r="W13" s="121"/>
      <c r="X13" s="121"/>
      <c r="Y13" s="115"/>
      <c r="Z13" s="115"/>
      <c r="AA13" s="119"/>
      <c r="AB13" s="119"/>
      <c r="AC13" s="115"/>
      <c r="AD13" s="115"/>
      <c r="AE13" s="119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9"/>
      <c r="AT13" s="120"/>
      <c r="AU13" s="120"/>
      <c r="AV13" s="115"/>
      <c r="AW13" s="115"/>
      <c r="AX13" s="115"/>
      <c r="AY13" s="115"/>
      <c r="AZ13" s="115"/>
      <c r="BA13" s="115"/>
      <c r="BB13" s="115"/>
      <c r="BC13" s="115"/>
      <c r="BD13" s="115"/>
      <c r="BE13" s="119"/>
      <c r="BF13" s="119"/>
      <c r="BG13" s="115"/>
      <c r="BH13" s="115"/>
      <c r="BI13" s="119"/>
      <c r="BJ13" s="115"/>
      <c r="BK13" s="119"/>
      <c r="BL13" s="120"/>
      <c r="BM13" s="120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43">
        <f t="shared" si="1"/>
      </c>
      <c r="DM13" s="388"/>
      <c r="DN13" s="3">
        <f t="shared" si="2"/>
      </c>
      <c r="DO13" s="3">
        <f t="shared" si="3"/>
      </c>
      <c r="DP13" s="3">
        <f t="shared" si="4"/>
      </c>
      <c r="DQ13" s="3">
        <f t="shared" si="5"/>
      </c>
      <c r="DR13" s="3">
        <f t="shared" si="6"/>
      </c>
      <c r="DS13" s="3">
        <f t="shared" si="7"/>
      </c>
      <c r="DT13" s="3">
        <f t="shared" si="8"/>
      </c>
      <c r="DU13" s="3">
        <f t="shared" si="9"/>
      </c>
      <c r="DV13" s="3">
        <f t="shared" si="10"/>
      </c>
    </row>
    <row r="14" spans="1:126" s="3" customFormat="1" ht="11.25" customHeight="1">
      <c r="A14" s="518"/>
      <c r="B14" s="519"/>
      <c r="C14" s="504">
        <v>12</v>
      </c>
      <c r="D14" s="505"/>
      <c r="E14" s="115"/>
      <c r="F14" s="115"/>
      <c r="G14" s="115"/>
      <c r="H14" s="115"/>
      <c r="I14" s="115"/>
      <c r="J14" s="115"/>
      <c r="K14" s="115"/>
      <c r="L14" s="119"/>
      <c r="M14" s="115"/>
      <c r="N14" s="115"/>
      <c r="O14" s="115"/>
      <c r="P14" s="115"/>
      <c r="Q14" s="115"/>
      <c r="R14" s="115"/>
      <c r="S14" s="374"/>
      <c r="T14" s="119"/>
      <c r="U14" s="120"/>
      <c r="V14" s="120"/>
      <c r="W14" s="121"/>
      <c r="X14" s="121"/>
      <c r="Y14" s="115"/>
      <c r="Z14" s="115"/>
      <c r="AA14" s="119"/>
      <c r="AB14" s="119"/>
      <c r="AC14" s="115"/>
      <c r="AD14" s="115"/>
      <c r="AE14" s="119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9"/>
      <c r="AT14" s="120"/>
      <c r="AU14" s="120"/>
      <c r="AV14" s="115"/>
      <c r="AW14" s="115"/>
      <c r="AX14" s="115"/>
      <c r="AY14" s="115"/>
      <c r="AZ14" s="115"/>
      <c r="BA14" s="115"/>
      <c r="BB14" s="115"/>
      <c r="BC14" s="115"/>
      <c r="BD14" s="115"/>
      <c r="BE14" s="119"/>
      <c r="BF14" s="119"/>
      <c r="BG14" s="115"/>
      <c r="BH14" s="115"/>
      <c r="BI14" s="119"/>
      <c r="BJ14" s="115"/>
      <c r="BK14" s="119"/>
      <c r="BL14" s="120"/>
      <c r="BM14" s="120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43">
        <f t="shared" si="1"/>
      </c>
      <c r="DM14" s="388"/>
      <c r="DN14" s="3">
        <f t="shared" si="2"/>
      </c>
      <c r="DO14" s="3">
        <f t="shared" si="3"/>
      </c>
      <c r="DP14" s="3">
        <f t="shared" si="4"/>
      </c>
      <c r="DQ14" s="3">
        <f t="shared" si="5"/>
      </c>
      <c r="DR14" s="3">
        <f t="shared" si="6"/>
      </c>
      <c r="DS14" s="3">
        <f t="shared" si="7"/>
      </c>
      <c r="DT14" s="3">
        <f t="shared" si="8"/>
      </c>
      <c r="DU14" s="3">
        <f t="shared" si="9"/>
      </c>
      <c r="DV14" s="3">
        <f t="shared" si="10"/>
      </c>
    </row>
    <row r="15" spans="1:126" s="3" customFormat="1" ht="11.25" customHeight="1">
      <c r="A15" s="518"/>
      <c r="B15" s="519"/>
      <c r="C15" s="504">
        <v>13</v>
      </c>
      <c r="D15" s="505"/>
      <c r="E15" s="115"/>
      <c r="F15" s="115"/>
      <c r="G15" s="115"/>
      <c r="H15" s="115"/>
      <c r="I15" s="115"/>
      <c r="J15" s="115"/>
      <c r="K15" s="115"/>
      <c r="L15" s="119"/>
      <c r="M15" s="115"/>
      <c r="N15" s="115"/>
      <c r="O15" s="115"/>
      <c r="P15" s="115"/>
      <c r="Q15" s="115"/>
      <c r="R15" s="115"/>
      <c r="S15" s="374"/>
      <c r="T15" s="119"/>
      <c r="U15" s="120"/>
      <c r="V15" s="120"/>
      <c r="W15" s="121"/>
      <c r="X15" s="121"/>
      <c r="Y15" s="115"/>
      <c r="Z15" s="115"/>
      <c r="AA15" s="119"/>
      <c r="AB15" s="119"/>
      <c r="AC15" s="115"/>
      <c r="AD15" s="115"/>
      <c r="AE15" s="119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9"/>
      <c r="AT15" s="120"/>
      <c r="AU15" s="120"/>
      <c r="AV15" s="115"/>
      <c r="AW15" s="115"/>
      <c r="AX15" s="115"/>
      <c r="AY15" s="115"/>
      <c r="AZ15" s="115"/>
      <c r="BA15" s="115"/>
      <c r="BB15" s="115"/>
      <c r="BC15" s="115"/>
      <c r="BD15" s="115"/>
      <c r="BE15" s="119"/>
      <c r="BF15" s="119"/>
      <c r="BG15" s="115"/>
      <c r="BH15" s="115"/>
      <c r="BI15" s="122"/>
      <c r="BJ15" s="115"/>
      <c r="BK15" s="119"/>
      <c r="BL15" s="120"/>
      <c r="BM15" s="120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43">
        <f t="shared" si="1"/>
      </c>
      <c r="DM15" s="388"/>
      <c r="DN15" s="3">
        <f t="shared" si="2"/>
      </c>
      <c r="DO15" s="3">
        <f t="shared" si="3"/>
      </c>
      <c r="DP15" s="3">
        <f t="shared" si="4"/>
      </c>
      <c r="DQ15" s="3">
        <f t="shared" si="5"/>
      </c>
      <c r="DR15" s="3">
        <f t="shared" si="6"/>
      </c>
      <c r="DS15" s="3">
        <f t="shared" si="7"/>
      </c>
      <c r="DT15" s="3">
        <f t="shared" si="8"/>
      </c>
      <c r="DU15" s="3">
        <f t="shared" si="9"/>
      </c>
      <c r="DV15" s="3">
        <f t="shared" si="10"/>
      </c>
    </row>
    <row r="16" spans="1:126" s="3" customFormat="1" ht="11.25" customHeight="1">
      <c r="A16" s="518"/>
      <c r="B16" s="519"/>
      <c r="C16" s="504">
        <v>14</v>
      </c>
      <c r="D16" s="505"/>
      <c r="E16" s="115"/>
      <c r="F16" s="115"/>
      <c r="G16" s="115"/>
      <c r="H16" s="115"/>
      <c r="I16" s="115"/>
      <c r="J16" s="115"/>
      <c r="K16" s="115"/>
      <c r="L16" s="119"/>
      <c r="M16" s="115"/>
      <c r="N16" s="115"/>
      <c r="O16" s="115"/>
      <c r="P16" s="115"/>
      <c r="Q16" s="115"/>
      <c r="R16" s="115"/>
      <c r="S16" s="374"/>
      <c r="T16" s="119"/>
      <c r="U16" s="120"/>
      <c r="V16" s="120"/>
      <c r="W16" s="121"/>
      <c r="X16" s="121"/>
      <c r="Y16" s="115"/>
      <c r="Z16" s="115"/>
      <c r="AA16" s="119"/>
      <c r="AB16" s="119"/>
      <c r="AC16" s="115"/>
      <c r="AD16" s="115"/>
      <c r="AE16" s="119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9"/>
      <c r="AT16" s="120"/>
      <c r="AU16" s="120"/>
      <c r="AV16" s="115"/>
      <c r="AW16" s="115"/>
      <c r="AX16" s="115"/>
      <c r="AY16" s="115"/>
      <c r="AZ16" s="115"/>
      <c r="BA16" s="115"/>
      <c r="BB16" s="115"/>
      <c r="BC16" s="115"/>
      <c r="BD16" s="115"/>
      <c r="BE16" s="119"/>
      <c r="BF16" s="119"/>
      <c r="BG16" s="115"/>
      <c r="BH16" s="115"/>
      <c r="BI16" s="119"/>
      <c r="BJ16" s="115"/>
      <c r="BK16" s="119"/>
      <c r="BL16" s="120"/>
      <c r="BM16" s="120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43">
        <f t="shared" si="1"/>
      </c>
      <c r="DM16" s="388"/>
      <c r="DN16" s="3">
        <f t="shared" si="2"/>
      </c>
      <c r="DO16" s="3">
        <f t="shared" si="3"/>
      </c>
      <c r="DP16" s="3">
        <f t="shared" si="4"/>
      </c>
      <c r="DQ16" s="3">
        <f t="shared" si="5"/>
      </c>
      <c r="DR16" s="3">
        <f t="shared" si="6"/>
      </c>
      <c r="DS16" s="3">
        <f t="shared" si="7"/>
      </c>
      <c r="DT16" s="3">
        <f t="shared" si="8"/>
      </c>
      <c r="DU16" s="3">
        <f t="shared" si="9"/>
      </c>
      <c r="DV16" s="3">
        <f t="shared" si="10"/>
      </c>
    </row>
    <row r="17" spans="1:126" s="3" customFormat="1" ht="11.25" customHeight="1">
      <c r="A17" s="518"/>
      <c r="B17" s="519"/>
      <c r="C17" s="504">
        <v>15</v>
      </c>
      <c r="D17" s="505"/>
      <c r="E17" s="115"/>
      <c r="F17" s="115"/>
      <c r="G17" s="115"/>
      <c r="H17" s="115"/>
      <c r="I17" s="115"/>
      <c r="J17" s="115"/>
      <c r="K17" s="115"/>
      <c r="L17" s="119"/>
      <c r="M17" s="115"/>
      <c r="N17" s="115"/>
      <c r="O17" s="115"/>
      <c r="P17" s="115"/>
      <c r="Q17" s="115"/>
      <c r="R17" s="115"/>
      <c r="S17" s="374"/>
      <c r="T17" s="119"/>
      <c r="U17" s="120"/>
      <c r="V17" s="120"/>
      <c r="W17" s="121"/>
      <c r="X17" s="121"/>
      <c r="Y17" s="115"/>
      <c r="Z17" s="115"/>
      <c r="AA17" s="119"/>
      <c r="AB17" s="119"/>
      <c r="AC17" s="115"/>
      <c r="AD17" s="115"/>
      <c r="AE17" s="119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9"/>
      <c r="AT17" s="120"/>
      <c r="AU17" s="120"/>
      <c r="AV17" s="115"/>
      <c r="AW17" s="115"/>
      <c r="AX17" s="115"/>
      <c r="AY17" s="115"/>
      <c r="AZ17" s="115"/>
      <c r="BA17" s="115"/>
      <c r="BB17" s="115"/>
      <c r="BC17" s="115"/>
      <c r="BD17" s="115"/>
      <c r="BE17" s="119"/>
      <c r="BF17" s="119"/>
      <c r="BG17" s="115"/>
      <c r="BH17" s="115"/>
      <c r="BI17" s="122"/>
      <c r="BJ17" s="115"/>
      <c r="BK17" s="119"/>
      <c r="BL17" s="120"/>
      <c r="BM17" s="120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43">
        <f t="shared" si="1"/>
      </c>
      <c r="DM17" s="388"/>
      <c r="DN17" s="3">
        <f t="shared" si="2"/>
      </c>
      <c r="DO17" s="3">
        <f t="shared" si="3"/>
      </c>
      <c r="DP17" s="3">
        <f t="shared" si="4"/>
      </c>
      <c r="DQ17" s="3">
        <f t="shared" si="5"/>
      </c>
      <c r="DR17" s="3">
        <f t="shared" si="6"/>
      </c>
      <c r="DS17" s="3">
        <f t="shared" si="7"/>
      </c>
      <c r="DT17" s="3">
        <f t="shared" si="8"/>
      </c>
      <c r="DU17" s="3">
        <f t="shared" si="9"/>
      </c>
      <c r="DV17" s="3">
        <f t="shared" si="10"/>
      </c>
    </row>
    <row r="18" spans="1:126" s="3" customFormat="1" ht="11.25" customHeight="1">
      <c r="A18" s="518"/>
      <c r="B18" s="519"/>
      <c r="C18" s="504">
        <v>16</v>
      </c>
      <c r="D18" s="505"/>
      <c r="E18" s="115"/>
      <c r="F18" s="115"/>
      <c r="G18" s="115"/>
      <c r="H18" s="115"/>
      <c r="I18" s="115"/>
      <c r="J18" s="115"/>
      <c r="K18" s="115"/>
      <c r="L18" s="119"/>
      <c r="M18" s="115"/>
      <c r="N18" s="115"/>
      <c r="O18" s="115"/>
      <c r="P18" s="115"/>
      <c r="Q18" s="115"/>
      <c r="R18" s="115"/>
      <c r="S18" s="374"/>
      <c r="T18" s="119"/>
      <c r="U18" s="120"/>
      <c r="V18" s="120"/>
      <c r="W18" s="121"/>
      <c r="X18" s="121"/>
      <c r="Y18" s="115"/>
      <c r="Z18" s="115"/>
      <c r="AA18" s="119"/>
      <c r="AB18" s="119"/>
      <c r="AC18" s="115"/>
      <c r="AD18" s="115"/>
      <c r="AE18" s="119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9"/>
      <c r="AT18" s="120"/>
      <c r="AU18" s="120"/>
      <c r="AV18" s="115"/>
      <c r="AW18" s="115"/>
      <c r="AX18" s="115"/>
      <c r="AY18" s="115"/>
      <c r="AZ18" s="115"/>
      <c r="BA18" s="115"/>
      <c r="BB18" s="115"/>
      <c r="BC18" s="115"/>
      <c r="BD18" s="115"/>
      <c r="BE18" s="119"/>
      <c r="BF18" s="119"/>
      <c r="BG18" s="115"/>
      <c r="BH18" s="115"/>
      <c r="BI18" s="123"/>
      <c r="BJ18" s="115"/>
      <c r="BK18" s="119"/>
      <c r="BL18" s="120"/>
      <c r="BM18" s="120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43">
        <f t="shared" si="1"/>
      </c>
      <c r="DM18" s="388"/>
      <c r="DN18" s="3">
        <f t="shared" si="2"/>
      </c>
      <c r="DO18" s="3">
        <f t="shared" si="3"/>
      </c>
      <c r="DP18" s="3">
        <f t="shared" si="4"/>
      </c>
      <c r="DQ18" s="3">
        <f t="shared" si="5"/>
      </c>
      <c r="DR18" s="3">
        <f t="shared" si="6"/>
      </c>
      <c r="DS18" s="3">
        <f t="shared" si="7"/>
      </c>
      <c r="DT18" s="3">
        <f t="shared" si="8"/>
      </c>
      <c r="DU18" s="3">
        <f t="shared" si="9"/>
      </c>
      <c r="DV18" s="3">
        <f t="shared" si="10"/>
      </c>
    </row>
    <row r="19" spans="1:126" s="3" customFormat="1" ht="11.25" customHeight="1">
      <c r="A19" s="518"/>
      <c r="B19" s="519"/>
      <c r="C19" s="504">
        <v>17</v>
      </c>
      <c r="D19" s="505"/>
      <c r="E19" s="115"/>
      <c r="F19" s="115"/>
      <c r="G19" s="115"/>
      <c r="H19" s="115"/>
      <c r="I19" s="115"/>
      <c r="J19" s="115"/>
      <c r="K19" s="115"/>
      <c r="L19" s="119"/>
      <c r="M19" s="115"/>
      <c r="N19" s="115"/>
      <c r="O19" s="115"/>
      <c r="P19" s="115"/>
      <c r="Q19" s="115"/>
      <c r="R19" s="115"/>
      <c r="S19" s="374"/>
      <c r="T19" s="119"/>
      <c r="U19" s="120"/>
      <c r="V19" s="120"/>
      <c r="W19" s="121"/>
      <c r="X19" s="121"/>
      <c r="Y19" s="115"/>
      <c r="Z19" s="115"/>
      <c r="AA19" s="119"/>
      <c r="AB19" s="119"/>
      <c r="AC19" s="115"/>
      <c r="AD19" s="115"/>
      <c r="AE19" s="119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9"/>
      <c r="AT19" s="120"/>
      <c r="AU19" s="120"/>
      <c r="AV19" s="115"/>
      <c r="AW19" s="115"/>
      <c r="AX19" s="115"/>
      <c r="AY19" s="115"/>
      <c r="AZ19" s="115"/>
      <c r="BA19" s="115"/>
      <c r="BB19" s="115"/>
      <c r="BC19" s="115"/>
      <c r="BD19" s="115"/>
      <c r="BE19" s="119"/>
      <c r="BF19" s="119"/>
      <c r="BG19" s="115"/>
      <c r="BH19" s="115"/>
      <c r="BI19" s="123"/>
      <c r="BJ19" s="115"/>
      <c r="BK19" s="119"/>
      <c r="BL19" s="120"/>
      <c r="BM19" s="120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43">
        <f t="shared" si="1"/>
      </c>
      <c r="DM19" s="388"/>
      <c r="DN19" s="3">
        <f t="shared" si="2"/>
      </c>
      <c r="DO19" s="3">
        <f t="shared" si="3"/>
      </c>
      <c r="DP19" s="3">
        <f t="shared" si="4"/>
      </c>
      <c r="DQ19" s="3">
        <f t="shared" si="5"/>
      </c>
      <c r="DR19" s="3">
        <f t="shared" si="6"/>
      </c>
      <c r="DS19" s="3">
        <f t="shared" si="7"/>
      </c>
      <c r="DT19" s="3">
        <f t="shared" si="8"/>
      </c>
      <c r="DU19" s="3">
        <f t="shared" si="9"/>
      </c>
      <c r="DV19" s="3">
        <f t="shared" si="10"/>
      </c>
    </row>
    <row r="20" spans="1:126" s="3" customFormat="1" ht="11.25" customHeight="1">
      <c r="A20" s="518"/>
      <c r="B20" s="519"/>
      <c r="C20" s="504">
        <v>18</v>
      </c>
      <c r="D20" s="505"/>
      <c r="E20" s="115"/>
      <c r="F20" s="115"/>
      <c r="G20" s="115"/>
      <c r="H20" s="115"/>
      <c r="I20" s="115"/>
      <c r="J20" s="115"/>
      <c r="K20" s="115"/>
      <c r="L20" s="119"/>
      <c r="M20" s="115"/>
      <c r="N20" s="115"/>
      <c r="O20" s="115"/>
      <c r="P20" s="115"/>
      <c r="Q20" s="115"/>
      <c r="R20" s="115"/>
      <c r="S20" s="374"/>
      <c r="T20" s="119"/>
      <c r="U20" s="120"/>
      <c r="V20" s="120"/>
      <c r="W20" s="121"/>
      <c r="X20" s="121"/>
      <c r="Y20" s="115"/>
      <c r="Z20" s="115"/>
      <c r="AA20" s="119"/>
      <c r="AB20" s="119"/>
      <c r="AC20" s="115"/>
      <c r="AD20" s="115"/>
      <c r="AE20" s="119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9"/>
      <c r="AT20" s="120"/>
      <c r="AU20" s="120"/>
      <c r="AV20" s="115"/>
      <c r="AW20" s="115"/>
      <c r="AX20" s="115"/>
      <c r="AY20" s="115"/>
      <c r="AZ20" s="115"/>
      <c r="BA20" s="115"/>
      <c r="BB20" s="115"/>
      <c r="BC20" s="115"/>
      <c r="BD20" s="115"/>
      <c r="BE20" s="119"/>
      <c r="BF20" s="119"/>
      <c r="BG20" s="115"/>
      <c r="BH20" s="115"/>
      <c r="BI20" s="123"/>
      <c r="BJ20" s="115"/>
      <c r="BK20" s="119"/>
      <c r="BL20" s="120"/>
      <c r="BM20" s="120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43">
        <f t="shared" si="1"/>
      </c>
      <c r="DM20" s="388"/>
      <c r="DN20" s="3">
        <f t="shared" si="2"/>
      </c>
      <c r="DO20" s="3">
        <f t="shared" si="3"/>
      </c>
      <c r="DP20" s="3">
        <f t="shared" si="4"/>
      </c>
      <c r="DQ20" s="3">
        <f t="shared" si="5"/>
      </c>
      <c r="DR20" s="3">
        <f t="shared" si="6"/>
      </c>
      <c r="DS20" s="3">
        <f t="shared" si="7"/>
      </c>
      <c r="DT20" s="3">
        <f t="shared" si="8"/>
      </c>
      <c r="DU20" s="3">
        <f t="shared" si="9"/>
      </c>
      <c r="DV20" s="3">
        <f t="shared" si="10"/>
      </c>
    </row>
    <row r="21" spans="1:126" s="3" customFormat="1" ht="11.25" customHeight="1">
      <c r="A21" s="518"/>
      <c r="B21" s="519"/>
      <c r="C21" s="504">
        <v>19</v>
      </c>
      <c r="D21" s="505"/>
      <c r="E21" s="115"/>
      <c r="F21" s="115"/>
      <c r="G21" s="115"/>
      <c r="H21" s="115"/>
      <c r="I21" s="115"/>
      <c r="J21" s="115"/>
      <c r="K21" s="115"/>
      <c r="L21" s="119"/>
      <c r="M21" s="115"/>
      <c r="N21" s="115"/>
      <c r="O21" s="115"/>
      <c r="P21" s="115"/>
      <c r="Q21" s="115"/>
      <c r="R21" s="115"/>
      <c r="S21" s="374"/>
      <c r="T21" s="119"/>
      <c r="U21" s="120"/>
      <c r="V21" s="120"/>
      <c r="W21" s="121"/>
      <c r="X21" s="121"/>
      <c r="Y21" s="115"/>
      <c r="Z21" s="115"/>
      <c r="AA21" s="119"/>
      <c r="AB21" s="119"/>
      <c r="AC21" s="115"/>
      <c r="AD21" s="115"/>
      <c r="AE21" s="119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9"/>
      <c r="AT21" s="120"/>
      <c r="AU21" s="120"/>
      <c r="AV21" s="115"/>
      <c r="AW21" s="115"/>
      <c r="AX21" s="115"/>
      <c r="AY21" s="115"/>
      <c r="AZ21" s="115"/>
      <c r="BA21" s="115"/>
      <c r="BB21" s="115"/>
      <c r="BC21" s="115"/>
      <c r="BD21" s="115"/>
      <c r="BE21" s="119"/>
      <c r="BF21" s="119"/>
      <c r="BG21" s="115"/>
      <c r="BH21" s="115"/>
      <c r="BI21" s="123"/>
      <c r="BJ21" s="115"/>
      <c r="BK21" s="119"/>
      <c r="BL21" s="120"/>
      <c r="BM21" s="120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43">
        <f t="shared" si="1"/>
      </c>
      <c r="DM21" s="388"/>
      <c r="DN21" s="3">
        <f t="shared" si="2"/>
      </c>
      <c r="DO21" s="3">
        <f t="shared" si="3"/>
      </c>
      <c r="DP21" s="3">
        <f t="shared" si="4"/>
      </c>
      <c r="DQ21" s="3">
        <f t="shared" si="5"/>
      </c>
      <c r="DR21" s="3">
        <f t="shared" si="6"/>
      </c>
      <c r="DS21" s="3">
        <f t="shared" si="7"/>
      </c>
      <c r="DT21" s="3">
        <f t="shared" si="8"/>
      </c>
      <c r="DU21" s="3">
        <f t="shared" si="9"/>
      </c>
      <c r="DV21" s="3">
        <f t="shared" si="10"/>
      </c>
    </row>
    <row r="22" spans="1:126" s="3" customFormat="1" ht="11.25" customHeight="1">
      <c r="A22" s="518"/>
      <c r="B22" s="519"/>
      <c r="C22" s="504">
        <v>20</v>
      </c>
      <c r="D22" s="505"/>
      <c r="E22" s="115"/>
      <c r="F22" s="115"/>
      <c r="G22" s="115"/>
      <c r="H22" s="115"/>
      <c r="I22" s="115"/>
      <c r="J22" s="115"/>
      <c r="K22" s="115"/>
      <c r="L22" s="119"/>
      <c r="M22" s="115"/>
      <c r="N22" s="115"/>
      <c r="O22" s="115"/>
      <c r="P22" s="115"/>
      <c r="Q22" s="115"/>
      <c r="R22" s="115"/>
      <c r="S22" s="374"/>
      <c r="T22" s="119"/>
      <c r="U22" s="120"/>
      <c r="V22" s="120"/>
      <c r="W22" s="121"/>
      <c r="X22" s="121"/>
      <c r="Y22" s="115"/>
      <c r="Z22" s="115"/>
      <c r="AA22" s="119"/>
      <c r="AB22" s="119"/>
      <c r="AC22" s="115"/>
      <c r="AD22" s="115"/>
      <c r="AE22" s="119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9"/>
      <c r="AT22" s="120"/>
      <c r="AU22" s="120"/>
      <c r="AV22" s="115"/>
      <c r="AW22" s="115"/>
      <c r="AX22" s="115"/>
      <c r="AY22" s="115"/>
      <c r="AZ22" s="115"/>
      <c r="BA22" s="115"/>
      <c r="BB22" s="115"/>
      <c r="BC22" s="115"/>
      <c r="BD22" s="115"/>
      <c r="BE22" s="119"/>
      <c r="BF22" s="119"/>
      <c r="BG22" s="115"/>
      <c r="BH22" s="115"/>
      <c r="BI22" s="123"/>
      <c r="BJ22" s="115"/>
      <c r="BK22" s="119"/>
      <c r="BL22" s="120"/>
      <c r="BM22" s="120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43">
        <f t="shared" si="1"/>
      </c>
      <c r="DM22" s="388"/>
      <c r="DN22" s="3">
        <f t="shared" si="2"/>
      </c>
      <c r="DO22" s="3">
        <f t="shared" si="3"/>
      </c>
      <c r="DP22" s="3">
        <f t="shared" si="4"/>
      </c>
      <c r="DQ22" s="3">
        <f t="shared" si="5"/>
      </c>
      <c r="DR22" s="3">
        <f t="shared" si="6"/>
      </c>
      <c r="DS22" s="3">
        <f t="shared" si="7"/>
      </c>
      <c r="DT22" s="3">
        <f t="shared" si="8"/>
      </c>
      <c r="DU22" s="3">
        <f t="shared" si="9"/>
      </c>
      <c r="DV22" s="3">
        <f t="shared" si="10"/>
      </c>
    </row>
    <row r="23" spans="1:126" s="3" customFormat="1" ht="11.25" customHeight="1">
      <c r="A23" s="518"/>
      <c r="B23" s="519"/>
      <c r="C23" s="504">
        <v>21</v>
      </c>
      <c r="D23" s="505"/>
      <c r="E23" s="115"/>
      <c r="F23" s="115"/>
      <c r="G23" s="115"/>
      <c r="H23" s="115"/>
      <c r="I23" s="115"/>
      <c r="J23" s="115"/>
      <c r="K23" s="115"/>
      <c r="L23" s="119"/>
      <c r="M23" s="115"/>
      <c r="N23" s="115"/>
      <c r="O23" s="115"/>
      <c r="P23" s="115"/>
      <c r="Q23" s="115"/>
      <c r="R23" s="115"/>
      <c r="S23" s="374"/>
      <c r="T23" s="119"/>
      <c r="U23" s="120"/>
      <c r="V23" s="120"/>
      <c r="W23" s="121"/>
      <c r="X23" s="121"/>
      <c r="Y23" s="115"/>
      <c r="Z23" s="115"/>
      <c r="AA23" s="119"/>
      <c r="AB23" s="119"/>
      <c r="AC23" s="115"/>
      <c r="AD23" s="115"/>
      <c r="AE23" s="119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9"/>
      <c r="AT23" s="120"/>
      <c r="AU23" s="120"/>
      <c r="AV23" s="115"/>
      <c r="AW23" s="115"/>
      <c r="AX23" s="115"/>
      <c r="AY23" s="115"/>
      <c r="AZ23" s="115"/>
      <c r="BA23" s="115"/>
      <c r="BB23" s="115"/>
      <c r="BC23" s="115"/>
      <c r="BD23" s="115"/>
      <c r="BE23" s="119"/>
      <c r="BF23" s="119"/>
      <c r="BG23" s="115"/>
      <c r="BH23" s="115"/>
      <c r="BI23" s="123"/>
      <c r="BJ23" s="115"/>
      <c r="BK23" s="119"/>
      <c r="BL23" s="120"/>
      <c r="BM23" s="120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43">
        <f t="shared" si="1"/>
      </c>
      <c r="DM23" s="388"/>
      <c r="DN23" s="3">
        <f t="shared" si="2"/>
      </c>
      <c r="DO23" s="3">
        <f t="shared" si="3"/>
      </c>
      <c r="DP23" s="3">
        <f t="shared" si="4"/>
      </c>
      <c r="DQ23" s="3">
        <f t="shared" si="5"/>
      </c>
      <c r="DR23" s="3">
        <f t="shared" si="6"/>
      </c>
      <c r="DS23" s="3">
        <f t="shared" si="7"/>
      </c>
      <c r="DT23" s="3">
        <f t="shared" si="8"/>
      </c>
      <c r="DU23" s="3">
        <f t="shared" si="9"/>
      </c>
      <c r="DV23" s="3">
        <f t="shared" si="10"/>
      </c>
    </row>
    <row r="24" spans="1:126" s="3" customFormat="1" ht="11.25" customHeight="1">
      <c r="A24" s="518"/>
      <c r="B24" s="519"/>
      <c r="C24" s="504">
        <v>22</v>
      </c>
      <c r="D24" s="505"/>
      <c r="E24" s="115"/>
      <c r="F24" s="115"/>
      <c r="G24" s="115"/>
      <c r="H24" s="115"/>
      <c r="I24" s="115"/>
      <c r="J24" s="115"/>
      <c r="K24" s="115"/>
      <c r="L24" s="119"/>
      <c r="M24" s="115"/>
      <c r="N24" s="115"/>
      <c r="O24" s="115"/>
      <c r="P24" s="115"/>
      <c r="Q24" s="115"/>
      <c r="R24" s="115"/>
      <c r="S24" s="374"/>
      <c r="T24" s="119"/>
      <c r="U24" s="120"/>
      <c r="V24" s="120"/>
      <c r="W24" s="121"/>
      <c r="X24" s="121"/>
      <c r="Y24" s="115"/>
      <c r="Z24" s="115"/>
      <c r="AA24" s="119"/>
      <c r="AB24" s="119"/>
      <c r="AC24" s="115"/>
      <c r="AD24" s="115"/>
      <c r="AE24" s="119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9"/>
      <c r="AT24" s="120"/>
      <c r="AU24" s="120"/>
      <c r="AV24" s="115"/>
      <c r="AW24" s="115"/>
      <c r="AX24" s="115"/>
      <c r="AY24" s="115"/>
      <c r="AZ24" s="115"/>
      <c r="BA24" s="115"/>
      <c r="BB24" s="115"/>
      <c r="BC24" s="115"/>
      <c r="BD24" s="115"/>
      <c r="BE24" s="119"/>
      <c r="BF24" s="119"/>
      <c r="BG24" s="115"/>
      <c r="BH24" s="115"/>
      <c r="BI24" s="123"/>
      <c r="BJ24" s="115"/>
      <c r="BK24" s="119"/>
      <c r="BL24" s="120"/>
      <c r="BM24" s="120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43">
        <f t="shared" si="1"/>
      </c>
      <c r="DM24" s="388"/>
      <c r="DN24" s="3">
        <f t="shared" si="2"/>
      </c>
      <c r="DO24" s="3">
        <f t="shared" si="3"/>
      </c>
      <c r="DP24" s="3">
        <f t="shared" si="4"/>
      </c>
      <c r="DQ24" s="3">
        <f t="shared" si="5"/>
      </c>
      <c r="DR24" s="3">
        <f t="shared" si="6"/>
      </c>
      <c r="DS24" s="3">
        <f t="shared" si="7"/>
      </c>
      <c r="DT24" s="3">
        <f t="shared" si="8"/>
      </c>
      <c r="DU24" s="3">
        <f t="shared" si="9"/>
      </c>
      <c r="DV24" s="3">
        <f t="shared" si="10"/>
      </c>
    </row>
    <row r="25" spans="1:126" s="3" customFormat="1" ht="11.25" customHeight="1">
      <c r="A25" s="518"/>
      <c r="B25" s="519"/>
      <c r="C25" s="504">
        <v>23</v>
      </c>
      <c r="D25" s="505"/>
      <c r="E25" s="115"/>
      <c r="F25" s="115"/>
      <c r="G25" s="115"/>
      <c r="H25" s="115"/>
      <c r="I25" s="115"/>
      <c r="J25" s="115"/>
      <c r="K25" s="115"/>
      <c r="L25" s="119"/>
      <c r="M25" s="115"/>
      <c r="N25" s="115"/>
      <c r="O25" s="115"/>
      <c r="P25" s="115"/>
      <c r="Q25" s="115"/>
      <c r="R25" s="115"/>
      <c r="S25" s="374"/>
      <c r="T25" s="119"/>
      <c r="U25" s="120"/>
      <c r="V25" s="120"/>
      <c r="W25" s="121"/>
      <c r="X25" s="121"/>
      <c r="Y25" s="115"/>
      <c r="Z25" s="115"/>
      <c r="AA25" s="119"/>
      <c r="AB25" s="119"/>
      <c r="AC25" s="115"/>
      <c r="AD25" s="115"/>
      <c r="AE25" s="119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9"/>
      <c r="AT25" s="120"/>
      <c r="AU25" s="120"/>
      <c r="AV25" s="115"/>
      <c r="AW25" s="115"/>
      <c r="AX25" s="115"/>
      <c r="AY25" s="115"/>
      <c r="AZ25" s="115"/>
      <c r="BA25" s="115"/>
      <c r="BB25" s="115"/>
      <c r="BC25" s="115"/>
      <c r="BD25" s="115"/>
      <c r="BE25" s="119"/>
      <c r="BF25" s="119"/>
      <c r="BG25" s="115"/>
      <c r="BH25" s="115"/>
      <c r="BI25" s="123"/>
      <c r="BJ25" s="115"/>
      <c r="BK25" s="119"/>
      <c r="BL25" s="120"/>
      <c r="BM25" s="120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43">
        <f t="shared" si="1"/>
      </c>
      <c r="DM25" s="388"/>
      <c r="DN25" s="3">
        <f t="shared" si="2"/>
      </c>
      <c r="DO25" s="3">
        <f t="shared" si="3"/>
      </c>
      <c r="DP25" s="3">
        <f t="shared" si="4"/>
      </c>
      <c r="DQ25" s="3">
        <f t="shared" si="5"/>
      </c>
      <c r="DR25" s="3">
        <f t="shared" si="6"/>
      </c>
      <c r="DS25" s="3">
        <f t="shared" si="7"/>
      </c>
      <c r="DT25" s="3">
        <f t="shared" si="8"/>
      </c>
      <c r="DU25" s="3">
        <f t="shared" si="9"/>
      </c>
      <c r="DV25" s="3">
        <f t="shared" si="10"/>
      </c>
    </row>
    <row r="26" spans="1:126" s="3" customFormat="1" ht="11.25" customHeight="1">
      <c r="A26" s="518"/>
      <c r="B26" s="519"/>
      <c r="C26" s="504">
        <v>24</v>
      </c>
      <c r="D26" s="505"/>
      <c r="E26" s="115"/>
      <c r="F26" s="115"/>
      <c r="G26" s="115"/>
      <c r="H26" s="115"/>
      <c r="I26" s="115"/>
      <c r="J26" s="115"/>
      <c r="K26" s="115"/>
      <c r="L26" s="119"/>
      <c r="M26" s="115"/>
      <c r="N26" s="115"/>
      <c r="O26" s="115"/>
      <c r="P26" s="115"/>
      <c r="Q26" s="115"/>
      <c r="R26" s="115"/>
      <c r="S26" s="374"/>
      <c r="T26" s="119"/>
      <c r="U26" s="120"/>
      <c r="V26" s="120"/>
      <c r="W26" s="121"/>
      <c r="X26" s="121"/>
      <c r="Y26" s="115"/>
      <c r="Z26" s="115"/>
      <c r="AA26" s="119"/>
      <c r="AB26" s="119"/>
      <c r="AC26" s="115"/>
      <c r="AD26" s="115"/>
      <c r="AE26" s="119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9"/>
      <c r="AT26" s="120"/>
      <c r="AU26" s="120"/>
      <c r="AV26" s="115"/>
      <c r="AW26" s="115"/>
      <c r="AX26" s="115"/>
      <c r="AY26" s="115"/>
      <c r="AZ26" s="115"/>
      <c r="BA26" s="115"/>
      <c r="BB26" s="115"/>
      <c r="BC26" s="115"/>
      <c r="BD26" s="115"/>
      <c r="BE26" s="119"/>
      <c r="BF26" s="119"/>
      <c r="BG26" s="115"/>
      <c r="BH26" s="115"/>
      <c r="BI26" s="123"/>
      <c r="BJ26" s="115"/>
      <c r="BK26" s="119"/>
      <c r="BL26" s="120"/>
      <c r="BM26" s="120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43">
        <f t="shared" si="1"/>
      </c>
      <c r="DM26" s="388"/>
      <c r="DN26" s="3">
        <f t="shared" si="2"/>
      </c>
      <c r="DO26" s="3">
        <f t="shared" si="3"/>
      </c>
      <c r="DP26" s="3">
        <f t="shared" si="4"/>
      </c>
      <c r="DQ26" s="3">
        <f t="shared" si="5"/>
      </c>
      <c r="DR26" s="3">
        <f t="shared" si="6"/>
      </c>
      <c r="DS26" s="3">
        <f t="shared" si="7"/>
      </c>
      <c r="DT26" s="3">
        <f t="shared" si="8"/>
      </c>
      <c r="DU26" s="3">
        <f t="shared" si="9"/>
      </c>
      <c r="DV26" s="3">
        <f t="shared" si="10"/>
      </c>
    </row>
    <row r="27" spans="1:126" s="3" customFormat="1" ht="11.25" customHeight="1">
      <c r="A27" s="518"/>
      <c r="B27" s="519"/>
      <c r="C27" s="504">
        <v>25</v>
      </c>
      <c r="D27" s="505"/>
      <c r="E27" s="115"/>
      <c r="F27" s="115"/>
      <c r="G27" s="115"/>
      <c r="H27" s="115"/>
      <c r="I27" s="115"/>
      <c r="J27" s="115"/>
      <c r="K27" s="115"/>
      <c r="L27" s="119"/>
      <c r="M27" s="115"/>
      <c r="N27" s="115"/>
      <c r="O27" s="115"/>
      <c r="P27" s="115"/>
      <c r="Q27" s="115"/>
      <c r="R27" s="115"/>
      <c r="S27" s="374"/>
      <c r="T27" s="119"/>
      <c r="U27" s="120"/>
      <c r="V27" s="120"/>
      <c r="W27" s="121"/>
      <c r="X27" s="121"/>
      <c r="Y27" s="115"/>
      <c r="Z27" s="115"/>
      <c r="AA27" s="119"/>
      <c r="AB27" s="119"/>
      <c r="AC27" s="115"/>
      <c r="AD27" s="115"/>
      <c r="AE27" s="119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9"/>
      <c r="AT27" s="120"/>
      <c r="AU27" s="120"/>
      <c r="AV27" s="115"/>
      <c r="AW27" s="115"/>
      <c r="AX27" s="115"/>
      <c r="AY27" s="115"/>
      <c r="AZ27" s="115"/>
      <c r="BA27" s="115"/>
      <c r="BB27" s="115"/>
      <c r="BC27" s="115"/>
      <c r="BD27" s="115"/>
      <c r="BE27" s="119"/>
      <c r="BF27" s="119"/>
      <c r="BG27" s="115"/>
      <c r="BH27" s="115"/>
      <c r="BI27" s="119"/>
      <c r="BJ27" s="115"/>
      <c r="BK27" s="119"/>
      <c r="BL27" s="120"/>
      <c r="BM27" s="120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43">
        <f t="shared" si="1"/>
      </c>
      <c r="DM27" s="388"/>
      <c r="DN27" s="3">
        <f t="shared" si="2"/>
      </c>
      <c r="DO27" s="3">
        <f t="shared" si="3"/>
      </c>
      <c r="DP27" s="3">
        <f t="shared" si="4"/>
      </c>
      <c r="DQ27" s="3">
        <f t="shared" si="5"/>
      </c>
      <c r="DR27" s="3">
        <f t="shared" si="6"/>
      </c>
      <c r="DS27" s="3">
        <f t="shared" si="7"/>
      </c>
      <c r="DT27" s="3">
        <f t="shared" si="8"/>
      </c>
      <c r="DU27" s="3">
        <f t="shared" si="9"/>
      </c>
      <c r="DV27" s="3">
        <f t="shared" si="10"/>
      </c>
    </row>
    <row r="28" spans="1:126" s="3" customFormat="1" ht="11.25" customHeight="1">
      <c r="A28" s="518"/>
      <c r="B28" s="519"/>
      <c r="C28" s="504">
        <v>26</v>
      </c>
      <c r="D28" s="505"/>
      <c r="E28" s="115"/>
      <c r="F28" s="115"/>
      <c r="G28" s="115"/>
      <c r="H28" s="115"/>
      <c r="I28" s="115"/>
      <c r="J28" s="115"/>
      <c r="K28" s="115"/>
      <c r="L28" s="119"/>
      <c r="M28" s="115"/>
      <c r="N28" s="115"/>
      <c r="O28" s="115"/>
      <c r="P28" s="115"/>
      <c r="Q28" s="115"/>
      <c r="R28" s="115"/>
      <c r="S28" s="374"/>
      <c r="T28" s="119"/>
      <c r="U28" s="120"/>
      <c r="V28" s="120"/>
      <c r="W28" s="121"/>
      <c r="X28" s="121"/>
      <c r="Y28" s="115"/>
      <c r="Z28" s="115"/>
      <c r="AA28" s="119"/>
      <c r="AB28" s="119"/>
      <c r="AC28" s="115"/>
      <c r="AD28" s="115"/>
      <c r="AE28" s="119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9"/>
      <c r="AT28" s="120"/>
      <c r="AU28" s="120"/>
      <c r="AV28" s="115"/>
      <c r="AW28" s="115"/>
      <c r="AX28" s="115"/>
      <c r="AY28" s="115"/>
      <c r="AZ28" s="115"/>
      <c r="BA28" s="115"/>
      <c r="BB28" s="115"/>
      <c r="BC28" s="115"/>
      <c r="BD28" s="115"/>
      <c r="BE28" s="119"/>
      <c r="BF28" s="119"/>
      <c r="BG28" s="115"/>
      <c r="BH28" s="115"/>
      <c r="BI28" s="119"/>
      <c r="BJ28" s="115"/>
      <c r="BK28" s="119"/>
      <c r="BL28" s="120"/>
      <c r="BM28" s="120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43">
        <f t="shared" si="1"/>
      </c>
      <c r="DM28" s="388"/>
      <c r="DN28" s="3">
        <f t="shared" si="2"/>
      </c>
      <c r="DO28" s="3">
        <f t="shared" si="3"/>
      </c>
      <c r="DP28" s="3">
        <f t="shared" si="4"/>
      </c>
      <c r="DQ28" s="3">
        <f t="shared" si="5"/>
      </c>
      <c r="DR28" s="3">
        <f t="shared" si="6"/>
      </c>
      <c r="DS28" s="3">
        <f t="shared" si="7"/>
      </c>
      <c r="DT28" s="3">
        <f t="shared" si="8"/>
      </c>
      <c r="DU28" s="3">
        <f t="shared" si="9"/>
      </c>
      <c r="DV28" s="3">
        <f t="shared" si="10"/>
      </c>
    </row>
    <row r="29" spans="1:126" s="3" customFormat="1" ht="11.25" customHeight="1">
      <c r="A29" s="518"/>
      <c r="B29" s="519"/>
      <c r="C29" s="504">
        <v>27</v>
      </c>
      <c r="D29" s="505"/>
      <c r="E29" s="115"/>
      <c r="F29" s="115"/>
      <c r="G29" s="115"/>
      <c r="H29" s="115"/>
      <c r="I29" s="115"/>
      <c r="J29" s="115"/>
      <c r="K29" s="115"/>
      <c r="L29" s="119"/>
      <c r="M29" s="115"/>
      <c r="N29" s="115"/>
      <c r="O29" s="115"/>
      <c r="P29" s="115"/>
      <c r="Q29" s="115"/>
      <c r="R29" s="115"/>
      <c r="S29" s="374"/>
      <c r="T29" s="119"/>
      <c r="U29" s="120"/>
      <c r="V29" s="120"/>
      <c r="W29" s="121"/>
      <c r="X29" s="121"/>
      <c r="Y29" s="115"/>
      <c r="Z29" s="115"/>
      <c r="AA29" s="119"/>
      <c r="AB29" s="119"/>
      <c r="AC29" s="115"/>
      <c r="AD29" s="115"/>
      <c r="AE29" s="119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9"/>
      <c r="AT29" s="120"/>
      <c r="AU29" s="120"/>
      <c r="AV29" s="115"/>
      <c r="AW29" s="115"/>
      <c r="AX29" s="115"/>
      <c r="AY29" s="115"/>
      <c r="AZ29" s="115"/>
      <c r="BA29" s="115"/>
      <c r="BB29" s="115"/>
      <c r="BC29" s="115"/>
      <c r="BD29" s="115"/>
      <c r="BE29" s="119"/>
      <c r="BF29" s="119"/>
      <c r="BG29" s="115"/>
      <c r="BH29" s="115"/>
      <c r="BI29" s="122"/>
      <c r="BJ29" s="115"/>
      <c r="BK29" s="119"/>
      <c r="BL29" s="120"/>
      <c r="BM29" s="120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43">
        <f t="shared" si="1"/>
      </c>
      <c r="DM29" s="388"/>
      <c r="DN29" s="3">
        <f t="shared" si="2"/>
      </c>
      <c r="DO29" s="3">
        <f t="shared" si="3"/>
      </c>
      <c r="DP29" s="3">
        <f t="shared" si="4"/>
      </c>
      <c r="DQ29" s="3">
        <f t="shared" si="5"/>
      </c>
      <c r="DR29" s="3">
        <f t="shared" si="6"/>
      </c>
      <c r="DS29" s="3">
        <f t="shared" si="7"/>
      </c>
      <c r="DT29" s="3">
        <f t="shared" si="8"/>
      </c>
      <c r="DU29" s="3">
        <f t="shared" si="9"/>
      </c>
      <c r="DV29" s="3">
        <f t="shared" si="10"/>
      </c>
    </row>
    <row r="30" spans="1:126" s="3" customFormat="1" ht="11.25" customHeight="1">
      <c r="A30" s="518"/>
      <c r="B30" s="519"/>
      <c r="C30" s="504">
        <v>28</v>
      </c>
      <c r="D30" s="505"/>
      <c r="E30" s="115"/>
      <c r="F30" s="115"/>
      <c r="G30" s="115"/>
      <c r="H30" s="115"/>
      <c r="I30" s="115"/>
      <c r="J30" s="115"/>
      <c r="K30" s="115"/>
      <c r="L30" s="119"/>
      <c r="M30" s="115"/>
      <c r="N30" s="115"/>
      <c r="O30" s="115"/>
      <c r="P30" s="115"/>
      <c r="Q30" s="115"/>
      <c r="R30" s="115"/>
      <c r="S30" s="374"/>
      <c r="T30" s="119"/>
      <c r="U30" s="120"/>
      <c r="V30" s="120"/>
      <c r="W30" s="121"/>
      <c r="X30" s="121"/>
      <c r="Y30" s="115"/>
      <c r="Z30" s="115"/>
      <c r="AA30" s="119"/>
      <c r="AB30" s="119"/>
      <c r="AC30" s="115"/>
      <c r="AD30" s="115"/>
      <c r="AE30" s="119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20"/>
      <c r="AT30" s="119"/>
      <c r="AU30" s="119"/>
      <c r="AV30" s="115"/>
      <c r="AW30" s="115"/>
      <c r="AX30" s="115"/>
      <c r="AY30" s="115"/>
      <c r="AZ30" s="115"/>
      <c r="BA30" s="115"/>
      <c r="BB30" s="115"/>
      <c r="BC30" s="115"/>
      <c r="BD30" s="115"/>
      <c r="BE30" s="119"/>
      <c r="BF30" s="119"/>
      <c r="BG30" s="115"/>
      <c r="BH30" s="115"/>
      <c r="BI30" s="123"/>
      <c r="BJ30" s="115"/>
      <c r="BK30" s="119"/>
      <c r="BL30" s="120"/>
      <c r="BM30" s="120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43">
        <f t="shared" si="1"/>
      </c>
      <c r="DM30" s="388"/>
      <c r="DN30" s="3">
        <f t="shared" si="2"/>
      </c>
      <c r="DO30" s="3">
        <f t="shared" si="3"/>
      </c>
      <c r="DP30" s="3">
        <f t="shared" si="4"/>
      </c>
      <c r="DQ30" s="3">
        <f t="shared" si="5"/>
      </c>
      <c r="DR30" s="3">
        <f t="shared" si="6"/>
      </c>
      <c r="DS30" s="3">
        <f t="shared" si="7"/>
      </c>
      <c r="DT30" s="3">
        <f t="shared" si="8"/>
      </c>
      <c r="DU30" s="3">
        <f t="shared" si="9"/>
      </c>
      <c r="DV30" s="3">
        <f t="shared" si="10"/>
      </c>
    </row>
    <row r="31" spans="1:126" s="3" customFormat="1" ht="11.25" customHeight="1">
      <c r="A31" s="518"/>
      <c r="B31" s="519"/>
      <c r="C31" s="504">
        <v>29</v>
      </c>
      <c r="D31" s="505"/>
      <c r="E31" s="115"/>
      <c r="F31" s="115"/>
      <c r="G31" s="115"/>
      <c r="H31" s="115"/>
      <c r="I31" s="115"/>
      <c r="J31" s="115"/>
      <c r="K31" s="115"/>
      <c r="L31" s="119"/>
      <c r="M31" s="115"/>
      <c r="N31" s="115"/>
      <c r="O31" s="115"/>
      <c r="P31" s="115"/>
      <c r="Q31" s="115"/>
      <c r="R31" s="115"/>
      <c r="S31" s="374"/>
      <c r="T31" s="119"/>
      <c r="U31" s="120"/>
      <c r="V31" s="120"/>
      <c r="W31" s="121"/>
      <c r="X31" s="121"/>
      <c r="Y31" s="115"/>
      <c r="Z31" s="115"/>
      <c r="AA31" s="119"/>
      <c r="AB31" s="119"/>
      <c r="AC31" s="115"/>
      <c r="AD31" s="115"/>
      <c r="AE31" s="119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9"/>
      <c r="AT31" s="119"/>
      <c r="AU31" s="119"/>
      <c r="AV31" s="115"/>
      <c r="AW31" s="115"/>
      <c r="AX31" s="115"/>
      <c r="AY31" s="115"/>
      <c r="AZ31" s="115"/>
      <c r="BA31" s="115"/>
      <c r="BB31" s="115"/>
      <c r="BC31" s="115"/>
      <c r="BD31" s="115"/>
      <c r="BE31" s="119"/>
      <c r="BF31" s="119"/>
      <c r="BG31" s="115"/>
      <c r="BH31" s="115"/>
      <c r="BI31" s="123"/>
      <c r="BJ31" s="115"/>
      <c r="BK31" s="119"/>
      <c r="BL31" s="120"/>
      <c r="BM31" s="120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43">
        <f t="shared" si="1"/>
      </c>
      <c r="DM31" s="388"/>
      <c r="DN31" s="3">
        <f t="shared" si="2"/>
      </c>
      <c r="DO31" s="3">
        <f t="shared" si="3"/>
      </c>
      <c r="DP31" s="3">
        <f t="shared" si="4"/>
      </c>
      <c r="DQ31" s="3">
        <f t="shared" si="5"/>
      </c>
      <c r="DR31" s="3">
        <f t="shared" si="6"/>
      </c>
      <c r="DS31" s="3">
        <f t="shared" si="7"/>
      </c>
      <c r="DT31" s="3">
        <f t="shared" si="8"/>
      </c>
      <c r="DU31" s="3">
        <f t="shared" si="9"/>
      </c>
      <c r="DV31" s="3">
        <f t="shared" si="10"/>
      </c>
    </row>
    <row r="32" spans="1:126" s="3" customFormat="1" ht="11.25" customHeight="1">
      <c r="A32" s="518"/>
      <c r="B32" s="519"/>
      <c r="C32" s="504">
        <v>30</v>
      </c>
      <c r="D32" s="505"/>
      <c r="E32" s="115"/>
      <c r="F32" s="115"/>
      <c r="G32" s="115"/>
      <c r="H32" s="115"/>
      <c r="I32" s="115"/>
      <c r="J32" s="115"/>
      <c r="K32" s="115"/>
      <c r="L32" s="119"/>
      <c r="M32" s="115"/>
      <c r="N32" s="115"/>
      <c r="O32" s="115"/>
      <c r="P32" s="115"/>
      <c r="Q32" s="115"/>
      <c r="R32" s="115"/>
      <c r="S32" s="374"/>
      <c r="T32" s="119"/>
      <c r="U32" s="120"/>
      <c r="V32" s="120"/>
      <c r="W32" s="121"/>
      <c r="X32" s="121"/>
      <c r="Y32" s="115"/>
      <c r="Z32" s="115"/>
      <c r="AA32" s="119"/>
      <c r="AB32" s="119"/>
      <c r="AC32" s="115"/>
      <c r="AD32" s="115"/>
      <c r="AE32" s="119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9"/>
      <c r="AT32" s="119"/>
      <c r="AU32" s="119"/>
      <c r="AV32" s="115"/>
      <c r="AW32" s="115"/>
      <c r="AX32" s="115"/>
      <c r="AY32" s="115"/>
      <c r="AZ32" s="115"/>
      <c r="BA32" s="115"/>
      <c r="BB32" s="115"/>
      <c r="BC32" s="115"/>
      <c r="BD32" s="115"/>
      <c r="BE32" s="119"/>
      <c r="BF32" s="119"/>
      <c r="BG32" s="115"/>
      <c r="BH32" s="115"/>
      <c r="BI32" s="123"/>
      <c r="BJ32" s="115"/>
      <c r="BK32" s="119"/>
      <c r="BL32" s="120"/>
      <c r="BM32" s="120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43">
        <f t="shared" si="1"/>
      </c>
      <c r="DM32" s="388"/>
      <c r="DN32" s="3">
        <f t="shared" si="2"/>
      </c>
      <c r="DO32" s="3">
        <f t="shared" si="3"/>
      </c>
      <c r="DP32" s="3">
        <f t="shared" si="4"/>
      </c>
      <c r="DQ32" s="3">
        <f t="shared" si="5"/>
      </c>
      <c r="DR32" s="3">
        <f t="shared" si="6"/>
      </c>
      <c r="DS32" s="3">
        <f t="shared" si="7"/>
      </c>
      <c r="DT32" s="3">
        <f t="shared" si="8"/>
      </c>
      <c r="DU32" s="3">
        <f t="shared" si="9"/>
      </c>
      <c r="DV32" s="3">
        <f t="shared" si="10"/>
      </c>
    </row>
    <row r="33" spans="1:126" s="3" customFormat="1" ht="11.25" customHeight="1">
      <c r="A33" s="518"/>
      <c r="B33" s="519"/>
      <c r="C33" s="504">
        <v>31</v>
      </c>
      <c r="D33" s="505"/>
      <c r="E33" s="115"/>
      <c r="F33" s="115"/>
      <c r="G33" s="115"/>
      <c r="H33" s="115"/>
      <c r="I33" s="115"/>
      <c r="J33" s="115"/>
      <c r="K33" s="115"/>
      <c r="L33" s="119"/>
      <c r="M33" s="115"/>
      <c r="N33" s="115"/>
      <c r="O33" s="115"/>
      <c r="P33" s="115"/>
      <c r="Q33" s="115"/>
      <c r="R33" s="115"/>
      <c r="S33" s="374"/>
      <c r="T33" s="119"/>
      <c r="U33" s="120"/>
      <c r="V33" s="120"/>
      <c r="W33" s="121"/>
      <c r="X33" s="121"/>
      <c r="Y33" s="115"/>
      <c r="Z33" s="115"/>
      <c r="AA33" s="119"/>
      <c r="AB33" s="119"/>
      <c r="AC33" s="115"/>
      <c r="AD33" s="115"/>
      <c r="AE33" s="119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9"/>
      <c r="AT33" s="119"/>
      <c r="AU33" s="119"/>
      <c r="AV33" s="115"/>
      <c r="AW33" s="115"/>
      <c r="AX33" s="115"/>
      <c r="AY33" s="115"/>
      <c r="AZ33" s="115"/>
      <c r="BA33" s="115"/>
      <c r="BB33" s="115"/>
      <c r="BC33" s="115"/>
      <c r="BD33" s="115"/>
      <c r="BE33" s="119"/>
      <c r="BF33" s="119"/>
      <c r="BG33" s="115"/>
      <c r="BH33" s="115"/>
      <c r="BI33" s="123"/>
      <c r="BJ33" s="115"/>
      <c r="BK33" s="119"/>
      <c r="BL33" s="120"/>
      <c r="BM33" s="120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43">
        <f t="shared" si="1"/>
      </c>
      <c r="DM33" s="388"/>
      <c r="DN33" s="3">
        <f t="shared" si="2"/>
      </c>
      <c r="DO33" s="3">
        <f t="shared" si="3"/>
      </c>
      <c r="DP33" s="3">
        <f t="shared" si="4"/>
      </c>
      <c r="DQ33" s="3">
        <f t="shared" si="5"/>
      </c>
      <c r="DR33" s="3">
        <f t="shared" si="6"/>
      </c>
      <c r="DS33" s="3">
        <f t="shared" si="7"/>
      </c>
      <c r="DT33" s="3">
        <f t="shared" si="8"/>
      </c>
      <c r="DU33" s="3">
        <f t="shared" si="9"/>
      </c>
      <c r="DV33" s="3">
        <f t="shared" si="10"/>
      </c>
    </row>
    <row r="34" spans="1:126" s="3" customFormat="1" ht="11.25" customHeight="1">
      <c r="A34" s="518"/>
      <c r="B34" s="519"/>
      <c r="C34" s="504">
        <v>32</v>
      </c>
      <c r="D34" s="505"/>
      <c r="E34" s="115"/>
      <c r="F34" s="115"/>
      <c r="G34" s="115"/>
      <c r="H34" s="115"/>
      <c r="I34" s="115"/>
      <c r="J34" s="115"/>
      <c r="K34" s="115"/>
      <c r="L34" s="119"/>
      <c r="M34" s="115"/>
      <c r="N34" s="115"/>
      <c r="O34" s="115"/>
      <c r="P34" s="115"/>
      <c r="Q34" s="115"/>
      <c r="R34" s="115"/>
      <c r="S34" s="374"/>
      <c r="T34" s="119"/>
      <c r="U34" s="120"/>
      <c r="V34" s="120"/>
      <c r="W34" s="121"/>
      <c r="X34" s="121"/>
      <c r="Y34" s="115"/>
      <c r="Z34" s="115"/>
      <c r="AA34" s="119"/>
      <c r="AB34" s="119"/>
      <c r="AC34" s="115"/>
      <c r="AD34" s="115"/>
      <c r="AE34" s="119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9"/>
      <c r="AT34" s="119"/>
      <c r="AU34" s="119"/>
      <c r="AV34" s="115"/>
      <c r="AW34" s="115"/>
      <c r="AX34" s="115"/>
      <c r="AY34" s="115"/>
      <c r="AZ34" s="115"/>
      <c r="BA34" s="115"/>
      <c r="BB34" s="115"/>
      <c r="BC34" s="115"/>
      <c r="BD34" s="115"/>
      <c r="BE34" s="119"/>
      <c r="BF34" s="119"/>
      <c r="BG34" s="115"/>
      <c r="BH34" s="115"/>
      <c r="BI34" s="119"/>
      <c r="BJ34" s="115"/>
      <c r="BK34" s="119"/>
      <c r="BL34" s="120"/>
      <c r="BM34" s="120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43">
        <f t="shared" si="1"/>
      </c>
      <c r="DM34" s="388"/>
      <c r="DN34" s="3">
        <f t="shared" si="2"/>
      </c>
      <c r="DO34" s="3">
        <f t="shared" si="3"/>
      </c>
      <c r="DP34" s="3">
        <f t="shared" si="4"/>
      </c>
      <c r="DQ34" s="3">
        <f t="shared" si="5"/>
      </c>
      <c r="DR34" s="3">
        <f t="shared" si="6"/>
      </c>
      <c r="DS34" s="3">
        <f t="shared" si="7"/>
      </c>
      <c r="DT34" s="3">
        <f t="shared" si="8"/>
      </c>
      <c r="DU34" s="3">
        <f t="shared" si="9"/>
      </c>
      <c r="DV34" s="3">
        <f t="shared" si="10"/>
      </c>
    </row>
    <row r="35" spans="1:126" s="3" customFormat="1" ht="11.25" customHeight="1">
      <c r="A35" s="518"/>
      <c r="B35" s="519"/>
      <c r="C35" s="504">
        <v>33</v>
      </c>
      <c r="D35" s="505"/>
      <c r="E35" s="115"/>
      <c r="F35" s="115"/>
      <c r="G35" s="115"/>
      <c r="H35" s="115"/>
      <c r="I35" s="115"/>
      <c r="J35" s="115"/>
      <c r="K35" s="115"/>
      <c r="L35" s="119"/>
      <c r="M35" s="115"/>
      <c r="N35" s="115"/>
      <c r="O35" s="115"/>
      <c r="P35" s="115"/>
      <c r="Q35" s="115"/>
      <c r="R35" s="115"/>
      <c r="S35" s="374"/>
      <c r="T35" s="119"/>
      <c r="U35" s="120"/>
      <c r="V35" s="120"/>
      <c r="W35" s="121"/>
      <c r="X35" s="121"/>
      <c r="Y35" s="115"/>
      <c r="Z35" s="115"/>
      <c r="AA35" s="119"/>
      <c r="AB35" s="119"/>
      <c r="AC35" s="115"/>
      <c r="AD35" s="115"/>
      <c r="AE35" s="119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9"/>
      <c r="AT35" s="119"/>
      <c r="AU35" s="119"/>
      <c r="AV35" s="115"/>
      <c r="AW35" s="115"/>
      <c r="AX35" s="115"/>
      <c r="AY35" s="115"/>
      <c r="AZ35" s="115"/>
      <c r="BA35" s="115"/>
      <c r="BB35" s="115"/>
      <c r="BC35" s="115"/>
      <c r="BD35" s="115"/>
      <c r="BE35" s="119"/>
      <c r="BF35" s="119"/>
      <c r="BG35" s="115"/>
      <c r="BH35" s="115"/>
      <c r="BI35" s="122"/>
      <c r="BJ35" s="115"/>
      <c r="BK35" s="119"/>
      <c r="BL35" s="120"/>
      <c r="BM35" s="120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43">
        <f t="shared" si="1"/>
      </c>
      <c r="DM35" s="388"/>
      <c r="DN35" s="3">
        <f t="shared" si="2"/>
      </c>
      <c r="DO35" s="3">
        <f t="shared" si="3"/>
      </c>
      <c r="DP35" s="3">
        <f t="shared" si="4"/>
      </c>
      <c r="DQ35" s="3">
        <f t="shared" si="5"/>
      </c>
      <c r="DR35" s="3">
        <f t="shared" si="6"/>
      </c>
      <c r="DS35" s="3">
        <f t="shared" si="7"/>
      </c>
      <c r="DT35" s="3">
        <f t="shared" si="8"/>
      </c>
      <c r="DU35" s="3">
        <f t="shared" si="9"/>
      </c>
      <c r="DV35" s="3">
        <f t="shared" si="10"/>
      </c>
    </row>
    <row r="36" spans="1:126" s="3" customFormat="1" ht="11.25" customHeight="1" thickBot="1">
      <c r="A36" s="520"/>
      <c r="B36" s="521"/>
      <c r="C36" s="522">
        <v>34</v>
      </c>
      <c r="D36" s="488"/>
      <c r="E36" s="115"/>
      <c r="F36" s="115"/>
      <c r="G36" s="115"/>
      <c r="H36" s="115"/>
      <c r="I36" s="115"/>
      <c r="J36" s="115"/>
      <c r="K36" s="115"/>
      <c r="L36" s="119"/>
      <c r="M36" s="115"/>
      <c r="N36" s="115"/>
      <c r="O36" s="115"/>
      <c r="P36" s="115"/>
      <c r="Q36" s="115"/>
      <c r="R36" s="115"/>
      <c r="S36" s="374"/>
      <c r="T36" s="119"/>
      <c r="U36" s="120"/>
      <c r="V36" s="120"/>
      <c r="W36" s="121"/>
      <c r="X36" s="121"/>
      <c r="Y36" s="115"/>
      <c r="Z36" s="115"/>
      <c r="AA36" s="119"/>
      <c r="AB36" s="119"/>
      <c r="AC36" s="115"/>
      <c r="AD36" s="115"/>
      <c r="AE36" s="119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9"/>
      <c r="AT36" s="122"/>
      <c r="AU36" s="120"/>
      <c r="AV36" s="115"/>
      <c r="AW36" s="115"/>
      <c r="AX36" s="115"/>
      <c r="AY36" s="115"/>
      <c r="AZ36" s="115"/>
      <c r="BA36" s="115"/>
      <c r="BB36" s="115"/>
      <c r="BC36" s="115"/>
      <c r="BD36" s="115"/>
      <c r="BE36" s="119"/>
      <c r="BF36" s="119"/>
      <c r="BG36" s="115"/>
      <c r="BH36" s="115"/>
      <c r="BI36" s="119"/>
      <c r="BJ36" s="115"/>
      <c r="BK36" s="119"/>
      <c r="BL36" s="120"/>
      <c r="BM36" s="120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43">
        <f t="shared" si="1"/>
      </c>
      <c r="DM36" s="388"/>
      <c r="DN36" s="3">
        <f t="shared" si="2"/>
      </c>
      <c r="DO36" s="3">
        <f t="shared" si="3"/>
      </c>
      <c r="DP36" s="3">
        <f t="shared" si="4"/>
      </c>
      <c r="DQ36" s="3">
        <f t="shared" si="5"/>
      </c>
      <c r="DR36" s="3">
        <f t="shared" si="6"/>
      </c>
      <c r="DS36" s="3">
        <f t="shared" si="7"/>
      </c>
      <c r="DT36" s="3">
        <f t="shared" si="8"/>
      </c>
      <c r="DU36" s="3">
        <f t="shared" si="9"/>
      </c>
      <c r="DV36" s="3">
        <f t="shared" si="10"/>
      </c>
    </row>
    <row r="37" spans="1:117" s="3" customFormat="1" ht="5.25" customHeight="1" thickBot="1">
      <c r="A37" s="80"/>
      <c r="B37" s="32"/>
      <c r="C37" s="32"/>
      <c r="D37" s="32"/>
      <c r="E37" s="53"/>
      <c r="F37" s="53"/>
      <c r="G37" s="53"/>
      <c r="H37" s="53"/>
      <c r="I37" s="53"/>
      <c r="J37" s="53"/>
      <c r="K37" s="53"/>
      <c r="L37" s="59"/>
      <c r="M37" s="53"/>
      <c r="N37" s="53"/>
      <c r="O37" s="53"/>
      <c r="P37" s="53"/>
      <c r="Q37" s="59"/>
      <c r="R37" s="53"/>
      <c r="S37" s="375"/>
      <c r="T37" s="60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98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4"/>
      <c r="DM37" s="389"/>
    </row>
    <row r="38" spans="1:126" s="3" customFormat="1" ht="12.75" customHeight="1">
      <c r="A38" s="168"/>
      <c r="B38" s="169"/>
      <c r="C38" s="508" t="s">
        <v>11</v>
      </c>
      <c r="D38" s="509"/>
      <c r="E38" s="29">
        <f>COUNTA(E3:E36)-COUNTIF(E3:E36,"a")</f>
        <v>0</v>
      </c>
      <c r="F38" s="30">
        <f aca="true" t="shared" si="11" ref="F38:BP38">COUNTA(F3:F36)-COUNTIF(F3:F36,"a")</f>
        <v>0</v>
      </c>
      <c r="G38" s="30">
        <f t="shared" si="11"/>
        <v>0</v>
      </c>
      <c r="H38" s="30">
        <f t="shared" si="11"/>
        <v>0</v>
      </c>
      <c r="I38" s="30">
        <f t="shared" si="11"/>
        <v>0</v>
      </c>
      <c r="J38" s="30">
        <f t="shared" si="11"/>
        <v>0</v>
      </c>
      <c r="K38" s="30">
        <f t="shared" si="11"/>
        <v>0</v>
      </c>
      <c r="L38" s="57">
        <f t="shared" si="11"/>
        <v>0</v>
      </c>
      <c r="M38" s="57">
        <f t="shared" si="11"/>
        <v>0</v>
      </c>
      <c r="N38" s="30">
        <f t="shared" si="11"/>
        <v>0</v>
      </c>
      <c r="O38" s="30">
        <f t="shared" si="11"/>
        <v>0</v>
      </c>
      <c r="P38" s="30">
        <f t="shared" si="11"/>
        <v>0</v>
      </c>
      <c r="Q38" s="57">
        <f t="shared" si="11"/>
        <v>0</v>
      </c>
      <c r="R38" s="57">
        <f t="shared" si="11"/>
        <v>0</v>
      </c>
      <c r="S38" s="376"/>
      <c r="T38" s="57">
        <f t="shared" si="11"/>
        <v>0</v>
      </c>
      <c r="U38" s="64">
        <f t="shared" si="11"/>
        <v>0</v>
      </c>
      <c r="V38" s="66">
        <f t="shared" si="11"/>
        <v>0</v>
      </c>
      <c r="W38" s="64">
        <f t="shared" si="11"/>
        <v>0</v>
      </c>
      <c r="X38" s="57">
        <f t="shared" si="11"/>
        <v>0</v>
      </c>
      <c r="Y38" s="30">
        <f t="shared" si="11"/>
        <v>0</v>
      </c>
      <c r="Z38" s="30">
        <f t="shared" si="11"/>
        <v>0</v>
      </c>
      <c r="AA38" s="66">
        <f t="shared" si="11"/>
        <v>0</v>
      </c>
      <c r="AB38" s="66">
        <f t="shared" si="11"/>
        <v>0</v>
      </c>
      <c r="AC38" s="66">
        <f t="shared" si="11"/>
        <v>0</v>
      </c>
      <c r="AD38" s="57">
        <f t="shared" si="11"/>
        <v>0</v>
      </c>
      <c r="AE38" s="66">
        <f t="shared" si="11"/>
        <v>0</v>
      </c>
      <c r="AF38" s="64">
        <f t="shared" si="11"/>
        <v>0</v>
      </c>
      <c r="AG38" s="57">
        <f t="shared" si="11"/>
        <v>0</v>
      </c>
      <c r="AH38" s="30">
        <f t="shared" si="11"/>
        <v>0</v>
      </c>
      <c r="AI38" s="30">
        <f t="shared" si="11"/>
        <v>0</v>
      </c>
      <c r="AJ38" s="66">
        <f t="shared" si="11"/>
        <v>0</v>
      </c>
      <c r="AK38" s="57">
        <f t="shared" si="11"/>
        <v>0</v>
      </c>
      <c r="AL38" s="30">
        <f t="shared" si="11"/>
        <v>0</v>
      </c>
      <c r="AM38" s="30">
        <f t="shared" si="11"/>
        <v>0</v>
      </c>
      <c r="AN38" s="66">
        <f t="shared" si="11"/>
        <v>0</v>
      </c>
      <c r="AO38" s="57">
        <f t="shared" si="11"/>
        <v>0</v>
      </c>
      <c r="AP38" s="30">
        <f t="shared" si="11"/>
        <v>0</v>
      </c>
      <c r="AQ38" s="30">
        <f t="shared" si="11"/>
        <v>0</v>
      </c>
      <c r="AR38" s="30">
        <f t="shared" si="11"/>
        <v>0</v>
      </c>
      <c r="AS38" s="66">
        <f t="shared" si="11"/>
        <v>0</v>
      </c>
      <c r="AT38" s="64">
        <f t="shared" si="11"/>
        <v>0</v>
      </c>
      <c r="AU38" s="64">
        <f t="shared" si="11"/>
        <v>0</v>
      </c>
      <c r="AV38" s="57">
        <f t="shared" si="11"/>
        <v>0</v>
      </c>
      <c r="AW38" s="30">
        <f t="shared" si="11"/>
        <v>0</v>
      </c>
      <c r="AX38" s="30">
        <f t="shared" si="11"/>
        <v>0</v>
      </c>
      <c r="AY38" s="30">
        <f t="shared" si="11"/>
        <v>0</v>
      </c>
      <c r="AZ38" s="30">
        <f t="shared" si="11"/>
        <v>0</v>
      </c>
      <c r="BA38" s="30">
        <f t="shared" si="11"/>
        <v>0</v>
      </c>
      <c r="BB38" s="30">
        <f t="shared" si="11"/>
        <v>0</v>
      </c>
      <c r="BC38" s="30">
        <f t="shared" si="11"/>
        <v>0</v>
      </c>
      <c r="BD38" s="30">
        <f t="shared" si="11"/>
        <v>0</v>
      </c>
      <c r="BE38" s="66">
        <f t="shared" si="11"/>
        <v>0</v>
      </c>
      <c r="BF38" s="97">
        <f t="shared" si="11"/>
        <v>0</v>
      </c>
      <c r="BG38" s="66">
        <f t="shared" si="11"/>
        <v>0</v>
      </c>
      <c r="BH38" s="30">
        <f t="shared" si="11"/>
        <v>0</v>
      </c>
      <c r="BI38" s="66">
        <f t="shared" si="11"/>
        <v>0</v>
      </c>
      <c r="BJ38" s="57">
        <f t="shared" si="11"/>
        <v>0</v>
      </c>
      <c r="BK38" s="64">
        <f t="shared" si="11"/>
        <v>0</v>
      </c>
      <c r="BL38" s="66">
        <f t="shared" si="11"/>
        <v>0</v>
      </c>
      <c r="BM38" s="66">
        <f t="shared" si="11"/>
        <v>0</v>
      </c>
      <c r="BN38" s="57">
        <f t="shared" si="11"/>
        <v>0</v>
      </c>
      <c r="BO38" s="57">
        <f t="shared" si="11"/>
        <v>0</v>
      </c>
      <c r="BP38" s="57">
        <f t="shared" si="11"/>
        <v>0</v>
      </c>
      <c r="BQ38" s="57">
        <f aca="true" t="shared" si="12" ref="BQ38:DJ38">COUNTA(BQ3:BQ36)-COUNTIF(BQ3:BQ36,"a")</f>
        <v>0</v>
      </c>
      <c r="BR38" s="57">
        <f t="shared" si="12"/>
        <v>0</v>
      </c>
      <c r="BS38" s="57">
        <f t="shared" si="12"/>
        <v>0</v>
      </c>
      <c r="BT38" s="57">
        <f t="shared" si="12"/>
        <v>0</v>
      </c>
      <c r="BU38" s="57">
        <f t="shared" si="12"/>
        <v>0</v>
      </c>
      <c r="BV38" s="57">
        <f t="shared" si="12"/>
        <v>0</v>
      </c>
      <c r="BW38" s="57">
        <f t="shared" si="12"/>
        <v>0</v>
      </c>
      <c r="BX38" s="57">
        <f t="shared" si="12"/>
        <v>0</v>
      </c>
      <c r="BY38" s="57">
        <f t="shared" si="12"/>
        <v>0</v>
      </c>
      <c r="BZ38" s="57">
        <f t="shared" si="12"/>
        <v>0</v>
      </c>
      <c r="CA38" s="57">
        <f t="shared" si="12"/>
        <v>0</v>
      </c>
      <c r="CB38" s="57">
        <f t="shared" si="12"/>
        <v>0</v>
      </c>
      <c r="CC38" s="57">
        <f t="shared" si="12"/>
        <v>0</v>
      </c>
      <c r="CD38" s="57">
        <f t="shared" si="12"/>
        <v>0</v>
      </c>
      <c r="CE38" s="57">
        <f t="shared" si="12"/>
        <v>0</v>
      </c>
      <c r="CF38" s="57">
        <f t="shared" si="12"/>
        <v>0</v>
      </c>
      <c r="CG38" s="57">
        <f t="shared" si="12"/>
        <v>0</v>
      </c>
      <c r="CH38" s="57">
        <f t="shared" si="12"/>
        <v>0</v>
      </c>
      <c r="CI38" s="57">
        <f t="shared" si="12"/>
        <v>0</v>
      </c>
      <c r="CJ38" s="57">
        <f t="shared" si="12"/>
        <v>0</v>
      </c>
      <c r="CK38" s="57">
        <f t="shared" si="12"/>
        <v>0</v>
      </c>
      <c r="CL38" s="57">
        <f t="shared" si="12"/>
        <v>0</v>
      </c>
      <c r="CM38" s="57">
        <f>COUNTA(CM3:CM36)-COUNTIF(CM3:CM36,"a")</f>
        <v>0</v>
      </c>
      <c r="CN38" s="57">
        <f t="shared" si="12"/>
        <v>0</v>
      </c>
      <c r="CO38" s="57">
        <f t="shared" si="12"/>
        <v>0</v>
      </c>
      <c r="CP38" s="57">
        <f t="shared" si="12"/>
        <v>0</v>
      </c>
      <c r="CQ38" s="57">
        <f t="shared" si="12"/>
        <v>0</v>
      </c>
      <c r="CR38" s="57">
        <f t="shared" si="12"/>
        <v>0</v>
      </c>
      <c r="CS38" s="57">
        <f t="shared" si="12"/>
        <v>0</v>
      </c>
      <c r="CT38" s="57">
        <f t="shared" si="12"/>
        <v>0</v>
      </c>
      <c r="CU38" s="57">
        <f t="shared" si="12"/>
        <v>0</v>
      </c>
      <c r="CV38" s="57">
        <f t="shared" si="12"/>
        <v>0</v>
      </c>
      <c r="CW38" s="57">
        <f t="shared" si="12"/>
        <v>0</v>
      </c>
      <c r="CX38" s="57">
        <f t="shared" si="12"/>
        <v>0</v>
      </c>
      <c r="CY38" s="57">
        <f t="shared" si="12"/>
        <v>0</v>
      </c>
      <c r="CZ38" s="57">
        <f t="shared" si="12"/>
        <v>0</v>
      </c>
      <c r="DA38" s="57">
        <f t="shared" si="12"/>
        <v>0</v>
      </c>
      <c r="DB38" s="57">
        <f t="shared" si="12"/>
        <v>0</v>
      </c>
      <c r="DC38" s="57">
        <f t="shared" si="12"/>
        <v>0</v>
      </c>
      <c r="DD38" s="57">
        <f t="shared" si="12"/>
        <v>0</v>
      </c>
      <c r="DE38" s="57">
        <f t="shared" si="12"/>
        <v>0</v>
      </c>
      <c r="DF38" s="57">
        <f t="shared" si="12"/>
        <v>0</v>
      </c>
      <c r="DG38" s="57">
        <f t="shared" si="12"/>
        <v>0</v>
      </c>
      <c r="DH38" s="57">
        <f t="shared" si="12"/>
        <v>0</v>
      </c>
      <c r="DI38" s="57">
        <f t="shared" si="12"/>
        <v>0</v>
      </c>
      <c r="DJ38" s="57">
        <f t="shared" si="12"/>
        <v>0</v>
      </c>
      <c r="DK38" s="57">
        <f>COUNTA(DK3:DK36)-COUNTIF(DK3:DK36,"a")</f>
        <v>0</v>
      </c>
      <c r="DL38" s="4"/>
      <c r="DM38" s="390">
        <v>0</v>
      </c>
      <c r="DN38" s="3">
        <f>COUNTIF(DN$3:DN$36,$DM38)</f>
        <v>0</v>
      </c>
      <c r="DO38" s="3">
        <f>COUNTIF(DO$3:DO$36,$DM38)</f>
        <v>0</v>
      </c>
      <c r="DP38" s="3">
        <f>COUNTIF(DP$3:DP$36,$DM38)</f>
        <v>0</v>
      </c>
      <c r="DQ38" s="3">
        <f aca="true" t="shared" si="13" ref="DQ38:DV38">COUNTIF(DQ$3:DQ$37,$DM38)</f>
        <v>0</v>
      </c>
      <c r="DR38" s="3">
        <f t="shared" si="13"/>
        <v>0</v>
      </c>
      <c r="DS38" s="3">
        <f t="shared" si="13"/>
        <v>0</v>
      </c>
      <c r="DT38" s="3">
        <f t="shared" si="13"/>
        <v>0</v>
      </c>
      <c r="DU38" s="3">
        <f t="shared" si="13"/>
        <v>0</v>
      </c>
      <c r="DV38" s="3">
        <f t="shared" si="13"/>
        <v>0</v>
      </c>
    </row>
    <row r="39" spans="1:126" s="3" customFormat="1" ht="12.75" customHeight="1">
      <c r="A39" s="168"/>
      <c r="B39" s="168"/>
      <c r="C39" s="506" t="s">
        <v>15</v>
      </c>
      <c r="D39" s="507"/>
      <c r="E39" s="17">
        <f>COUNTIF(E3:E36,E2)</f>
        <v>0</v>
      </c>
      <c r="F39" s="17">
        <f aca="true" t="shared" si="14" ref="F39:BQ39">COUNTIF(F3:F36,F2)</f>
        <v>0</v>
      </c>
      <c r="G39" s="17">
        <f t="shared" si="14"/>
        <v>0</v>
      </c>
      <c r="H39" s="17">
        <f t="shared" si="14"/>
        <v>0</v>
      </c>
      <c r="I39" s="17">
        <f t="shared" si="14"/>
        <v>0</v>
      </c>
      <c r="J39" s="17">
        <f t="shared" si="14"/>
        <v>0</v>
      </c>
      <c r="K39" s="17">
        <f t="shared" si="14"/>
        <v>0</v>
      </c>
      <c r="L39" s="17">
        <f t="shared" si="14"/>
        <v>0</v>
      </c>
      <c r="M39" s="17">
        <f t="shared" si="14"/>
        <v>0</v>
      </c>
      <c r="N39" s="17">
        <f t="shared" si="14"/>
        <v>0</v>
      </c>
      <c r="O39" s="17">
        <f t="shared" si="14"/>
        <v>0</v>
      </c>
      <c r="P39" s="17">
        <f t="shared" si="14"/>
        <v>0</v>
      </c>
      <c r="Q39" s="17">
        <f t="shared" si="14"/>
        <v>0</v>
      </c>
      <c r="R39" s="17">
        <f t="shared" si="14"/>
        <v>0</v>
      </c>
      <c r="S39" s="367"/>
      <c r="T39" s="17">
        <f t="shared" si="14"/>
        <v>0</v>
      </c>
      <c r="U39" s="17">
        <f t="shared" si="14"/>
        <v>0</v>
      </c>
      <c r="V39" s="17">
        <f t="shared" si="14"/>
        <v>0</v>
      </c>
      <c r="W39" s="17">
        <f t="shared" si="14"/>
        <v>0</v>
      </c>
      <c r="X39" s="17">
        <f t="shared" si="14"/>
        <v>0</v>
      </c>
      <c r="Y39" s="17">
        <f t="shared" si="14"/>
        <v>0</v>
      </c>
      <c r="Z39" s="17">
        <f t="shared" si="14"/>
        <v>0</v>
      </c>
      <c r="AA39" s="17">
        <f t="shared" si="14"/>
        <v>0</v>
      </c>
      <c r="AB39" s="17">
        <f t="shared" si="14"/>
        <v>0</v>
      </c>
      <c r="AC39" s="17">
        <f t="shared" si="14"/>
        <v>0</v>
      </c>
      <c r="AD39" s="17">
        <f>COUNTIF(AD3:AD36,4)</f>
        <v>0</v>
      </c>
      <c r="AE39" s="17">
        <f>COUNTIF(AE3:AE36,1)+COUNTIF(AE3:AE36,2)</f>
        <v>0</v>
      </c>
      <c r="AF39" s="17">
        <f>COUNTIF(AF3:AF36,2)</f>
        <v>0</v>
      </c>
      <c r="AG39" s="17">
        <f t="shared" si="14"/>
        <v>0</v>
      </c>
      <c r="AH39" s="17">
        <f t="shared" si="14"/>
        <v>0</v>
      </c>
      <c r="AI39" s="17">
        <f t="shared" si="14"/>
        <v>0</v>
      </c>
      <c r="AJ39" s="17">
        <f t="shared" si="14"/>
        <v>0</v>
      </c>
      <c r="AK39" s="17">
        <f t="shared" si="14"/>
        <v>0</v>
      </c>
      <c r="AL39" s="17">
        <f t="shared" si="14"/>
        <v>0</v>
      </c>
      <c r="AM39" s="17">
        <f t="shared" si="14"/>
        <v>0</v>
      </c>
      <c r="AN39" s="17">
        <f t="shared" si="14"/>
        <v>0</v>
      </c>
      <c r="AO39" s="17">
        <f t="shared" si="14"/>
        <v>0</v>
      </c>
      <c r="AP39" s="17">
        <f t="shared" si="14"/>
        <v>0</v>
      </c>
      <c r="AQ39" s="17">
        <f t="shared" si="14"/>
        <v>0</v>
      </c>
      <c r="AR39" s="17">
        <f t="shared" si="14"/>
        <v>0</v>
      </c>
      <c r="AS39" s="17">
        <f t="shared" si="14"/>
        <v>0</v>
      </c>
      <c r="AT39" s="17">
        <f t="shared" si="14"/>
        <v>0</v>
      </c>
      <c r="AU39" s="17">
        <f t="shared" si="14"/>
        <v>0</v>
      </c>
      <c r="AV39" s="17">
        <f t="shared" si="14"/>
        <v>0</v>
      </c>
      <c r="AW39" s="17">
        <f t="shared" si="14"/>
        <v>0</v>
      </c>
      <c r="AX39" s="17">
        <f t="shared" si="14"/>
        <v>0</v>
      </c>
      <c r="AY39" s="17">
        <f t="shared" si="14"/>
        <v>0</v>
      </c>
      <c r="AZ39" s="17">
        <f t="shared" si="14"/>
        <v>0</v>
      </c>
      <c r="BA39" s="17">
        <f t="shared" si="14"/>
        <v>0</v>
      </c>
      <c r="BB39" s="17">
        <f t="shared" si="14"/>
        <v>0</v>
      </c>
      <c r="BC39" s="17">
        <f t="shared" si="14"/>
        <v>0</v>
      </c>
      <c r="BD39" s="17">
        <f t="shared" si="14"/>
        <v>0</v>
      </c>
      <c r="BE39" s="17">
        <f t="shared" si="14"/>
        <v>0</v>
      </c>
      <c r="BF39" s="17">
        <f t="shared" si="14"/>
        <v>0</v>
      </c>
      <c r="BG39" s="17">
        <f t="shared" si="14"/>
        <v>0</v>
      </c>
      <c r="BH39" s="17">
        <f t="shared" si="14"/>
        <v>0</v>
      </c>
      <c r="BI39" s="17">
        <f t="shared" si="14"/>
        <v>0</v>
      </c>
      <c r="BJ39" s="17">
        <f t="shared" si="14"/>
        <v>0</v>
      </c>
      <c r="BK39" s="17">
        <f t="shared" si="14"/>
        <v>0</v>
      </c>
      <c r="BL39" s="17">
        <f t="shared" si="14"/>
        <v>0</v>
      </c>
      <c r="BM39" s="17">
        <f t="shared" si="14"/>
        <v>0</v>
      </c>
      <c r="BN39" s="17">
        <f t="shared" si="14"/>
        <v>0</v>
      </c>
      <c r="BO39" s="17">
        <f t="shared" si="14"/>
        <v>0</v>
      </c>
      <c r="BP39" s="17">
        <f t="shared" si="14"/>
        <v>0</v>
      </c>
      <c r="BQ39" s="17">
        <f t="shared" si="14"/>
        <v>0</v>
      </c>
      <c r="BR39" s="17">
        <f aca="true" t="shared" si="15" ref="BR39:DK39">COUNTIF(BR3:BR36,BR2)</f>
        <v>0</v>
      </c>
      <c r="BS39" s="17">
        <f t="shared" si="15"/>
        <v>0</v>
      </c>
      <c r="BT39" s="17">
        <f t="shared" si="15"/>
        <v>0</v>
      </c>
      <c r="BU39" s="17">
        <f t="shared" si="15"/>
        <v>0</v>
      </c>
      <c r="BV39" s="17">
        <f t="shared" si="15"/>
        <v>0</v>
      </c>
      <c r="BW39" s="17">
        <f t="shared" si="15"/>
        <v>0</v>
      </c>
      <c r="BX39" s="17">
        <f t="shared" si="15"/>
        <v>0</v>
      </c>
      <c r="BY39" s="17">
        <f t="shared" si="15"/>
        <v>0</v>
      </c>
      <c r="BZ39" s="17">
        <f t="shared" si="15"/>
        <v>0</v>
      </c>
      <c r="CA39" s="17">
        <f t="shared" si="15"/>
        <v>0</v>
      </c>
      <c r="CB39" s="17">
        <f t="shared" si="15"/>
        <v>0</v>
      </c>
      <c r="CC39" s="17">
        <f t="shared" si="15"/>
        <v>0</v>
      </c>
      <c r="CD39" s="17">
        <f t="shared" si="15"/>
        <v>0</v>
      </c>
      <c r="CE39" s="17">
        <f t="shared" si="15"/>
        <v>0</v>
      </c>
      <c r="CF39" s="17">
        <f t="shared" si="15"/>
        <v>0</v>
      </c>
      <c r="CG39" s="17">
        <f t="shared" si="15"/>
        <v>0</v>
      </c>
      <c r="CH39" s="17">
        <f t="shared" si="15"/>
        <v>0</v>
      </c>
      <c r="CI39" s="17">
        <f t="shared" si="15"/>
        <v>0</v>
      </c>
      <c r="CJ39" s="17">
        <f t="shared" si="15"/>
        <v>0</v>
      </c>
      <c r="CK39" s="17">
        <f t="shared" si="15"/>
        <v>0</v>
      </c>
      <c r="CL39" s="17">
        <f t="shared" si="15"/>
        <v>0</v>
      </c>
      <c r="CM39" s="17">
        <f t="shared" si="15"/>
        <v>0</v>
      </c>
      <c r="CN39" s="17">
        <f t="shared" si="15"/>
        <v>0</v>
      </c>
      <c r="CO39" s="17">
        <f t="shared" si="15"/>
        <v>0</v>
      </c>
      <c r="CP39" s="17">
        <f t="shared" si="15"/>
        <v>0</v>
      </c>
      <c r="CQ39" s="17">
        <f t="shared" si="15"/>
        <v>0</v>
      </c>
      <c r="CR39" s="17">
        <f t="shared" si="15"/>
        <v>0</v>
      </c>
      <c r="CS39" s="17">
        <f t="shared" si="15"/>
        <v>0</v>
      </c>
      <c r="CT39" s="17">
        <f t="shared" si="15"/>
        <v>0</v>
      </c>
      <c r="CU39" s="17">
        <f t="shared" si="15"/>
        <v>0</v>
      </c>
      <c r="CV39" s="17">
        <f t="shared" si="15"/>
        <v>0</v>
      </c>
      <c r="CW39" s="17">
        <f t="shared" si="15"/>
        <v>0</v>
      </c>
      <c r="CX39" s="17">
        <f t="shared" si="15"/>
        <v>0</v>
      </c>
      <c r="CY39" s="17">
        <f t="shared" si="15"/>
        <v>0</v>
      </c>
      <c r="CZ39" s="17">
        <f t="shared" si="15"/>
        <v>0</v>
      </c>
      <c r="DA39" s="17">
        <f t="shared" si="15"/>
        <v>0</v>
      </c>
      <c r="DB39" s="17">
        <f t="shared" si="15"/>
        <v>0</v>
      </c>
      <c r="DC39" s="17">
        <f t="shared" si="15"/>
        <v>0</v>
      </c>
      <c r="DD39" s="17">
        <f t="shared" si="15"/>
        <v>0</v>
      </c>
      <c r="DE39" s="17">
        <f t="shared" si="15"/>
        <v>0</v>
      </c>
      <c r="DF39" s="17">
        <f>COUNTIF(DF3:DF36,4)</f>
        <v>0</v>
      </c>
      <c r="DG39" s="17">
        <f t="shared" si="15"/>
        <v>0</v>
      </c>
      <c r="DH39" s="17">
        <f t="shared" si="15"/>
        <v>0</v>
      </c>
      <c r="DI39" s="17">
        <f t="shared" si="15"/>
        <v>0</v>
      </c>
      <c r="DJ39" s="17">
        <f t="shared" si="15"/>
        <v>0</v>
      </c>
      <c r="DK39" s="17">
        <f t="shared" si="15"/>
        <v>0</v>
      </c>
      <c r="DL39" s="5"/>
      <c r="DM39" s="86">
        <v>1</v>
      </c>
      <c r="DN39" s="3">
        <f aca="true" t="shared" si="16" ref="DN39:DP42">COUNTIF(DN$3:DN$36,$DM39)</f>
        <v>0</v>
      </c>
      <c r="DO39" s="3">
        <f t="shared" si="16"/>
        <v>0</v>
      </c>
      <c r="DP39" s="3">
        <f t="shared" si="16"/>
        <v>0</v>
      </c>
      <c r="DQ39" s="3">
        <f aca="true" t="shared" si="17" ref="DQ39:DV42">COUNTIF(DQ$3:DQ$37,$DM39)</f>
        <v>0</v>
      </c>
      <c r="DR39" s="3">
        <f t="shared" si="17"/>
        <v>0</v>
      </c>
      <c r="DS39" s="3">
        <f t="shared" si="17"/>
        <v>0</v>
      </c>
      <c r="DT39" s="3">
        <f t="shared" si="17"/>
        <v>0</v>
      </c>
      <c r="DU39" s="3">
        <f t="shared" si="17"/>
        <v>0</v>
      </c>
      <c r="DV39" s="3">
        <f t="shared" si="17"/>
        <v>0</v>
      </c>
    </row>
    <row r="40" spans="1:126" s="3" customFormat="1" ht="12.75" customHeight="1">
      <c r="A40" s="168"/>
      <c r="B40" s="168"/>
      <c r="C40" s="506" t="s">
        <v>16</v>
      </c>
      <c r="D40" s="507"/>
      <c r="E40" s="15">
        <f>E$38-E$39-E42-E41</f>
        <v>0</v>
      </c>
      <c r="F40" s="16">
        <f aca="true" t="shared" si="18" ref="F40:BQ40">F$38-F$39-F42-F41</f>
        <v>0</v>
      </c>
      <c r="G40" s="16">
        <f>G$38-G$39-G42</f>
        <v>0</v>
      </c>
      <c r="H40" s="16">
        <f t="shared" si="18"/>
        <v>0</v>
      </c>
      <c r="I40" s="16">
        <f t="shared" si="18"/>
        <v>0</v>
      </c>
      <c r="J40" s="16">
        <f t="shared" si="18"/>
        <v>0</v>
      </c>
      <c r="K40" s="16">
        <f t="shared" si="18"/>
        <v>0</v>
      </c>
      <c r="L40" s="58">
        <f t="shared" si="18"/>
        <v>0</v>
      </c>
      <c r="M40" s="58">
        <f t="shared" si="18"/>
        <v>0</v>
      </c>
      <c r="N40" s="16">
        <f t="shared" si="18"/>
        <v>0</v>
      </c>
      <c r="O40" s="16">
        <f t="shared" si="18"/>
        <v>0</v>
      </c>
      <c r="P40" s="16">
        <f t="shared" si="18"/>
        <v>0</v>
      </c>
      <c r="Q40" s="58">
        <f t="shared" si="18"/>
        <v>0</v>
      </c>
      <c r="R40" s="58">
        <f t="shared" si="18"/>
        <v>0</v>
      </c>
      <c r="S40" s="377"/>
      <c r="T40" s="58">
        <f t="shared" si="18"/>
        <v>0</v>
      </c>
      <c r="U40" s="58">
        <f t="shared" si="18"/>
        <v>0</v>
      </c>
      <c r="V40" s="16">
        <f t="shared" si="18"/>
        <v>0</v>
      </c>
      <c r="W40" s="58">
        <f t="shared" si="18"/>
        <v>0</v>
      </c>
      <c r="X40" s="58">
        <f t="shared" si="18"/>
        <v>0</v>
      </c>
      <c r="Y40" s="16">
        <f t="shared" si="18"/>
        <v>0</v>
      </c>
      <c r="Z40" s="16">
        <f t="shared" si="18"/>
        <v>0</v>
      </c>
      <c r="AA40" s="16">
        <f t="shared" si="18"/>
        <v>0</v>
      </c>
      <c r="AB40" s="16">
        <f t="shared" si="18"/>
        <v>0</v>
      </c>
      <c r="AC40" s="16">
        <f t="shared" si="18"/>
        <v>0</v>
      </c>
      <c r="AD40" s="58">
        <f t="shared" si="18"/>
        <v>0</v>
      </c>
      <c r="AE40" s="16">
        <f t="shared" si="18"/>
        <v>0</v>
      </c>
      <c r="AF40" s="58">
        <f t="shared" si="18"/>
        <v>0</v>
      </c>
      <c r="AG40" s="58">
        <f t="shared" si="18"/>
        <v>0</v>
      </c>
      <c r="AH40" s="16">
        <f t="shared" si="18"/>
        <v>0</v>
      </c>
      <c r="AI40" s="16">
        <f t="shared" si="18"/>
        <v>0</v>
      </c>
      <c r="AJ40" s="16">
        <f t="shared" si="18"/>
        <v>0</v>
      </c>
      <c r="AK40" s="58">
        <f t="shared" si="18"/>
        <v>0</v>
      </c>
      <c r="AL40" s="16">
        <f t="shared" si="18"/>
        <v>0</v>
      </c>
      <c r="AM40" s="16">
        <f t="shared" si="18"/>
        <v>0</v>
      </c>
      <c r="AN40" s="16">
        <f t="shared" si="18"/>
        <v>0</v>
      </c>
      <c r="AO40" s="58">
        <f t="shared" si="18"/>
        <v>0</v>
      </c>
      <c r="AP40" s="16">
        <f t="shared" si="18"/>
        <v>0</v>
      </c>
      <c r="AQ40" s="16">
        <f t="shared" si="18"/>
        <v>0</v>
      </c>
      <c r="AR40" s="16">
        <f t="shared" si="18"/>
        <v>0</v>
      </c>
      <c r="AS40" s="16">
        <f t="shared" si="18"/>
        <v>0</v>
      </c>
      <c r="AT40" s="58">
        <f t="shared" si="18"/>
        <v>0</v>
      </c>
      <c r="AU40" s="58">
        <f t="shared" si="18"/>
        <v>0</v>
      </c>
      <c r="AV40" s="58">
        <f t="shared" si="18"/>
        <v>0</v>
      </c>
      <c r="AW40" s="16">
        <f t="shared" si="18"/>
        <v>0</v>
      </c>
      <c r="AX40" s="16">
        <f t="shared" si="18"/>
        <v>0</v>
      </c>
      <c r="AY40" s="16">
        <f t="shared" si="18"/>
        <v>0</v>
      </c>
      <c r="AZ40" s="16">
        <f t="shared" si="18"/>
        <v>0</v>
      </c>
      <c r="BA40" s="58">
        <f t="shared" si="18"/>
        <v>0</v>
      </c>
      <c r="BB40" s="16">
        <f t="shared" si="18"/>
        <v>0</v>
      </c>
      <c r="BC40" s="16">
        <f t="shared" si="18"/>
        <v>0</v>
      </c>
      <c r="BD40" s="16">
        <f t="shared" si="18"/>
        <v>0</v>
      </c>
      <c r="BE40" s="16">
        <f t="shared" si="18"/>
        <v>0</v>
      </c>
      <c r="BF40" s="16">
        <f t="shared" si="18"/>
        <v>0</v>
      </c>
      <c r="BG40" s="58">
        <f t="shared" si="18"/>
        <v>0</v>
      </c>
      <c r="BH40" s="16">
        <f t="shared" si="18"/>
        <v>0</v>
      </c>
      <c r="BI40" s="58">
        <f t="shared" si="18"/>
        <v>0</v>
      </c>
      <c r="BJ40" s="58">
        <f t="shared" si="18"/>
        <v>0</v>
      </c>
      <c r="BK40" s="58">
        <f t="shared" si="18"/>
        <v>0</v>
      </c>
      <c r="BL40" s="16">
        <f t="shared" si="18"/>
        <v>0</v>
      </c>
      <c r="BM40" s="16">
        <f t="shared" si="18"/>
        <v>0</v>
      </c>
      <c r="BN40" s="58">
        <f t="shared" si="18"/>
        <v>0</v>
      </c>
      <c r="BO40" s="58">
        <f t="shared" si="18"/>
        <v>0</v>
      </c>
      <c r="BP40" s="58">
        <f t="shared" si="18"/>
        <v>0</v>
      </c>
      <c r="BQ40" s="58">
        <f t="shared" si="18"/>
        <v>0</v>
      </c>
      <c r="BR40" s="58">
        <f aca="true" t="shared" si="19" ref="BR40:DJ40">BR$38-BR$39-BR42-BR41</f>
        <v>0</v>
      </c>
      <c r="BS40" s="58">
        <f t="shared" si="19"/>
        <v>0</v>
      </c>
      <c r="BT40" s="58">
        <f t="shared" si="19"/>
        <v>0</v>
      </c>
      <c r="BU40" s="58">
        <f t="shared" si="19"/>
        <v>0</v>
      </c>
      <c r="BV40" s="58">
        <f t="shared" si="19"/>
        <v>0</v>
      </c>
      <c r="BW40" s="58">
        <f t="shared" si="19"/>
        <v>0</v>
      </c>
      <c r="BX40" s="58">
        <f t="shared" si="19"/>
        <v>0</v>
      </c>
      <c r="BY40" s="58">
        <f t="shared" si="19"/>
        <v>0</v>
      </c>
      <c r="BZ40" s="58">
        <f t="shared" si="19"/>
        <v>0</v>
      </c>
      <c r="CA40" s="58">
        <f t="shared" si="19"/>
        <v>0</v>
      </c>
      <c r="CB40" s="58">
        <f t="shared" si="19"/>
        <v>0</v>
      </c>
      <c r="CC40" s="58">
        <f t="shared" si="19"/>
        <v>0</v>
      </c>
      <c r="CD40" s="58">
        <f t="shared" si="19"/>
        <v>0</v>
      </c>
      <c r="CE40" s="58">
        <f t="shared" si="19"/>
        <v>0</v>
      </c>
      <c r="CF40" s="58">
        <f t="shared" si="19"/>
        <v>0</v>
      </c>
      <c r="CG40" s="58">
        <f t="shared" si="19"/>
        <v>0</v>
      </c>
      <c r="CH40" s="58">
        <f t="shared" si="19"/>
        <v>0</v>
      </c>
      <c r="CI40" s="58">
        <f t="shared" si="19"/>
        <v>0</v>
      </c>
      <c r="CJ40" s="58">
        <f t="shared" si="19"/>
        <v>0</v>
      </c>
      <c r="CK40" s="58">
        <f t="shared" si="19"/>
        <v>0</v>
      </c>
      <c r="CL40" s="58">
        <f t="shared" si="19"/>
        <v>0</v>
      </c>
      <c r="CM40" s="58">
        <f>CM$38-CM$39-CM42-CM41</f>
        <v>0</v>
      </c>
      <c r="CN40" s="58">
        <f t="shared" si="19"/>
        <v>0</v>
      </c>
      <c r="CO40" s="58">
        <f t="shared" si="19"/>
        <v>0</v>
      </c>
      <c r="CP40" s="58">
        <f t="shared" si="19"/>
        <v>0</v>
      </c>
      <c r="CQ40" s="58">
        <f t="shared" si="19"/>
        <v>0</v>
      </c>
      <c r="CR40" s="58">
        <f t="shared" si="19"/>
        <v>0</v>
      </c>
      <c r="CS40" s="58">
        <f t="shared" si="19"/>
        <v>0</v>
      </c>
      <c r="CT40" s="58">
        <f t="shared" si="19"/>
        <v>0</v>
      </c>
      <c r="CU40" s="58">
        <f t="shared" si="19"/>
        <v>0</v>
      </c>
      <c r="CV40" s="58">
        <f t="shared" si="19"/>
        <v>0</v>
      </c>
      <c r="CW40" s="58">
        <f t="shared" si="19"/>
        <v>0</v>
      </c>
      <c r="CX40" s="58">
        <f t="shared" si="19"/>
        <v>0</v>
      </c>
      <c r="CY40" s="58">
        <f t="shared" si="19"/>
        <v>0</v>
      </c>
      <c r="CZ40" s="58">
        <f t="shared" si="19"/>
        <v>0</v>
      </c>
      <c r="DA40" s="58">
        <f t="shared" si="19"/>
        <v>0</v>
      </c>
      <c r="DB40" s="58">
        <f t="shared" si="19"/>
        <v>0</v>
      </c>
      <c r="DC40" s="58">
        <f t="shared" si="19"/>
        <v>0</v>
      </c>
      <c r="DD40" s="58">
        <f t="shared" si="19"/>
        <v>0</v>
      </c>
      <c r="DE40" s="58">
        <f t="shared" si="19"/>
        <v>0</v>
      </c>
      <c r="DF40" s="58">
        <f t="shared" si="19"/>
        <v>0</v>
      </c>
      <c r="DG40" s="58">
        <f t="shared" si="19"/>
        <v>0</v>
      </c>
      <c r="DH40" s="58">
        <f t="shared" si="19"/>
        <v>0</v>
      </c>
      <c r="DI40" s="58">
        <f t="shared" si="19"/>
        <v>0</v>
      </c>
      <c r="DJ40" s="58">
        <f t="shared" si="19"/>
        <v>0</v>
      </c>
      <c r="DK40" s="58">
        <f>DK$38-DK$39-DK42-DK41</f>
        <v>0</v>
      </c>
      <c r="DL40" s="5"/>
      <c r="DM40" s="86">
        <v>2</v>
      </c>
      <c r="DN40" s="3">
        <f t="shared" si="16"/>
        <v>0</v>
      </c>
      <c r="DO40" s="3">
        <f t="shared" si="16"/>
        <v>0</v>
      </c>
      <c r="DP40" s="3">
        <f t="shared" si="16"/>
        <v>0</v>
      </c>
      <c r="DQ40" s="3">
        <f t="shared" si="17"/>
        <v>0</v>
      </c>
      <c r="DR40" s="3">
        <f t="shared" si="17"/>
        <v>0</v>
      </c>
      <c r="DS40" s="3">
        <f t="shared" si="17"/>
        <v>0</v>
      </c>
      <c r="DT40" s="3">
        <f t="shared" si="17"/>
        <v>0</v>
      </c>
      <c r="DU40" s="3">
        <f t="shared" si="17"/>
        <v>0</v>
      </c>
      <c r="DV40" s="3">
        <f t="shared" si="17"/>
        <v>0</v>
      </c>
    </row>
    <row r="41" spans="1:126" s="6" customFormat="1" ht="12.75" customHeight="1">
      <c r="A41" s="170"/>
      <c r="B41" s="501" t="s">
        <v>28</v>
      </c>
      <c r="C41" s="501"/>
      <c r="D41" s="501"/>
      <c r="E41" s="94"/>
      <c r="F41" s="93"/>
      <c r="G41" s="93"/>
      <c r="H41" s="93"/>
      <c r="I41" s="93"/>
      <c r="J41" s="93"/>
      <c r="K41" s="93"/>
      <c r="L41" s="94"/>
      <c r="M41" s="94"/>
      <c r="N41" s="93"/>
      <c r="O41" s="93"/>
      <c r="P41" s="93"/>
      <c r="Q41" s="94"/>
      <c r="R41" s="94"/>
      <c r="S41" s="378"/>
      <c r="T41" s="94"/>
      <c r="U41" s="94"/>
      <c r="V41" s="93"/>
      <c r="W41" s="94"/>
      <c r="X41" s="94"/>
      <c r="Y41" s="93"/>
      <c r="Z41" s="93"/>
      <c r="AA41" s="93"/>
      <c r="AB41" s="93"/>
      <c r="AC41" s="93"/>
      <c r="AD41" s="260">
        <f>COUNTIF(AD3:AD36,3)</f>
        <v>0</v>
      </c>
      <c r="AE41" s="93"/>
      <c r="AF41" s="260">
        <f>COUNTIF(AF3:AF36,1)</f>
        <v>0</v>
      </c>
      <c r="AG41" s="94"/>
      <c r="AH41" s="93"/>
      <c r="AI41" s="93"/>
      <c r="AJ41" s="93"/>
      <c r="AK41" s="94"/>
      <c r="AL41" s="93"/>
      <c r="AM41" s="93"/>
      <c r="AN41" s="93"/>
      <c r="AO41" s="94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315">
        <f>COUNTIF(DF3:DF36,3)+COUNTIF(DF3:DF36,2)</f>
        <v>0</v>
      </c>
      <c r="DG41" s="93"/>
      <c r="DH41" s="93"/>
      <c r="DI41" s="93"/>
      <c r="DJ41" s="93"/>
      <c r="DK41" s="93"/>
      <c r="DL41" s="5"/>
      <c r="DM41" s="86">
        <v>3</v>
      </c>
      <c r="DN41" s="3">
        <f t="shared" si="16"/>
        <v>0</v>
      </c>
      <c r="DO41" s="3">
        <f t="shared" si="16"/>
        <v>0</v>
      </c>
      <c r="DP41" s="3">
        <f t="shared" si="16"/>
        <v>0</v>
      </c>
      <c r="DQ41" s="3">
        <f t="shared" si="17"/>
        <v>0</v>
      </c>
      <c r="DR41" s="3">
        <f t="shared" si="17"/>
        <v>0</v>
      </c>
      <c r="DS41" s="3">
        <f t="shared" si="17"/>
        <v>0</v>
      </c>
      <c r="DT41" s="3">
        <f t="shared" si="17"/>
        <v>0</v>
      </c>
      <c r="DU41" s="3">
        <f t="shared" si="17"/>
        <v>0</v>
      </c>
      <c r="DV41" s="3">
        <f t="shared" si="17"/>
        <v>0</v>
      </c>
    </row>
    <row r="42" spans="1:126" s="6" customFormat="1" ht="12.75" customHeight="1">
      <c r="A42" s="171"/>
      <c r="B42" s="172"/>
      <c r="C42" s="502" t="s">
        <v>17</v>
      </c>
      <c r="D42" s="503"/>
      <c r="E42" s="116">
        <f>COUNTIF(E3:E36,9)</f>
        <v>0</v>
      </c>
      <c r="F42" s="117">
        <f aca="true" t="shared" si="20" ref="F42:BQ42">COUNTIF(F3:F36,9)</f>
        <v>0</v>
      </c>
      <c r="G42" s="117">
        <f>COUNTIF(G3:G36,9)+COUNTIF(G3:G36,99)+COUNTIF(G3:G36,999)</f>
        <v>0</v>
      </c>
      <c r="H42" s="117">
        <f t="shared" si="20"/>
        <v>0</v>
      </c>
      <c r="I42" s="117">
        <f t="shared" si="20"/>
        <v>0</v>
      </c>
      <c r="J42" s="117">
        <f t="shared" si="20"/>
        <v>0</v>
      </c>
      <c r="K42" s="117">
        <f t="shared" si="20"/>
        <v>0</v>
      </c>
      <c r="L42" s="118">
        <f t="shared" si="20"/>
        <v>0</v>
      </c>
      <c r="M42" s="118">
        <f t="shared" si="20"/>
        <v>0</v>
      </c>
      <c r="N42" s="117">
        <f t="shared" si="20"/>
        <v>0</v>
      </c>
      <c r="O42" s="117">
        <f t="shared" si="20"/>
        <v>0</v>
      </c>
      <c r="P42" s="117">
        <f t="shared" si="20"/>
        <v>0</v>
      </c>
      <c r="Q42" s="118">
        <f t="shared" si="20"/>
        <v>0</v>
      </c>
      <c r="R42" s="118">
        <f t="shared" si="20"/>
        <v>0</v>
      </c>
      <c r="S42" s="379"/>
      <c r="T42" s="118">
        <f t="shared" si="20"/>
        <v>0</v>
      </c>
      <c r="U42" s="118">
        <f t="shared" si="20"/>
        <v>0</v>
      </c>
      <c r="V42" s="117">
        <f t="shared" si="20"/>
        <v>0</v>
      </c>
      <c r="W42" s="236">
        <f t="shared" si="20"/>
        <v>0</v>
      </c>
      <c r="X42" s="118">
        <f t="shared" si="20"/>
        <v>0</v>
      </c>
      <c r="Y42" s="117">
        <f t="shared" si="20"/>
        <v>0</v>
      </c>
      <c r="Z42" s="117">
        <f t="shared" si="20"/>
        <v>0</v>
      </c>
      <c r="AA42" s="117">
        <f t="shared" si="20"/>
        <v>0</v>
      </c>
      <c r="AB42" s="117">
        <f t="shared" si="20"/>
        <v>0</v>
      </c>
      <c r="AC42" s="117">
        <f t="shared" si="20"/>
        <v>0</v>
      </c>
      <c r="AD42" s="118">
        <f t="shared" si="20"/>
        <v>0</v>
      </c>
      <c r="AE42" s="117">
        <f t="shared" si="20"/>
        <v>0</v>
      </c>
      <c r="AF42" s="117">
        <f t="shared" si="20"/>
        <v>0</v>
      </c>
      <c r="AG42" s="118">
        <f t="shared" si="20"/>
        <v>0</v>
      </c>
      <c r="AH42" s="117">
        <f t="shared" si="20"/>
        <v>0</v>
      </c>
      <c r="AI42" s="117">
        <f t="shared" si="20"/>
        <v>0</v>
      </c>
      <c r="AJ42" s="117">
        <f t="shared" si="20"/>
        <v>0</v>
      </c>
      <c r="AK42" s="118">
        <f t="shared" si="20"/>
        <v>0</v>
      </c>
      <c r="AL42" s="117">
        <f t="shared" si="20"/>
        <v>0</v>
      </c>
      <c r="AM42" s="117">
        <f t="shared" si="20"/>
        <v>0</v>
      </c>
      <c r="AN42" s="117">
        <f t="shared" si="20"/>
        <v>0</v>
      </c>
      <c r="AO42" s="118">
        <f t="shared" si="20"/>
        <v>0</v>
      </c>
      <c r="AP42" s="117">
        <f t="shared" si="20"/>
        <v>0</v>
      </c>
      <c r="AQ42" s="117">
        <f t="shared" si="20"/>
        <v>0</v>
      </c>
      <c r="AR42" s="117">
        <f t="shared" si="20"/>
        <v>0</v>
      </c>
      <c r="AS42" s="117">
        <f t="shared" si="20"/>
        <v>0</v>
      </c>
      <c r="AT42" s="118">
        <f t="shared" si="20"/>
        <v>0</v>
      </c>
      <c r="AU42" s="118">
        <f t="shared" si="20"/>
        <v>0</v>
      </c>
      <c r="AV42" s="118">
        <f t="shared" si="20"/>
        <v>0</v>
      </c>
      <c r="AW42" s="117">
        <f t="shared" si="20"/>
        <v>0</v>
      </c>
      <c r="AX42" s="117">
        <f t="shared" si="20"/>
        <v>0</v>
      </c>
      <c r="AY42" s="117">
        <f t="shared" si="20"/>
        <v>0</v>
      </c>
      <c r="AZ42" s="117">
        <f t="shared" si="20"/>
        <v>0</v>
      </c>
      <c r="BA42" s="117">
        <f t="shared" si="20"/>
        <v>0</v>
      </c>
      <c r="BB42" s="117">
        <f t="shared" si="20"/>
        <v>0</v>
      </c>
      <c r="BC42" s="117">
        <f t="shared" si="20"/>
        <v>0</v>
      </c>
      <c r="BD42" s="117">
        <f t="shared" si="20"/>
        <v>0</v>
      </c>
      <c r="BE42" s="117">
        <f t="shared" si="20"/>
        <v>0</v>
      </c>
      <c r="BF42" s="117">
        <f t="shared" si="20"/>
        <v>0</v>
      </c>
      <c r="BG42" s="118">
        <f t="shared" si="20"/>
        <v>0</v>
      </c>
      <c r="BH42" s="231">
        <f t="shared" si="20"/>
        <v>0</v>
      </c>
      <c r="BI42" s="117">
        <f t="shared" si="20"/>
        <v>0</v>
      </c>
      <c r="BJ42" s="118">
        <f t="shared" si="20"/>
        <v>0</v>
      </c>
      <c r="BK42" s="118">
        <f t="shared" si="20"/>
        <v>0</v>
      </c>
      <c r="BL42" s="117">
        <f t="shared" si="20"/>
        <v>0</v>
      </c>
      <c r="BM42" s="117">
        <f t="shared" si="20"/>
        <v>0</v>
      </c>
      <c r="BN42" s="118">
        <f t="shared" si="20"/>
        <v>0</v>
      </c>
      <c r="BO42" s="118">
        <f t="shared" si="20"/>
        <v>0</v>
      </c>
      <c r="BP42" s="118">
        <f t="shared" si="20"/>
        <v>0</v>
      </c>
      <c r="BQ42" s="118">
        <f t="shared" si="20"/>
        <v>0</v>
      </c>
      <c r="BR42" s="118">
        <f aca="true" t="shared" si="21" ref="BR42:DJ42">COUNTIF(BR3:BR36,9)</f>
        <v>0</v>
      </c>
      <c r="BS42" s="118">
        <f t="shared" si="21"/>
        <v>0</v>
      </c>
      <c r="BT42" s="118">
        <f t="shared" si="21"/>
        <v>0</v>
      </c>
      <c r="BU42" s="118">
        <f t="shared" si="21"/>
        <v>0</v>
      </c>
      <c r="BV42" s="118">
        <f t="shared" si="21"/>
        <v>0</v>
      </c>
      <c r="BW42" s="118">
        <f t="shared" si="21"/>
        <v>0</v>
      </c>
      <c r="BX42" s="118">
        <f t="shared" si="21"/>
        <v>0</v>
      </c>
      <c r="BY42" s="118">
        <f t="shared" si="21"/>
        <v>0</v>
      </c>
      <c r="BZ42" s="118">
        <f>COUNTIF(BZ3:BZ36,99)</f>
        <v>0</v>
      </c>
      <c r="CA42" s="118">
        <f>COUNTIF(CA3:CA36,99)</f>
        <v>0</v>
      </c>
      <c r="CB42" s="118">
        <f t="shared" si="21"/>
        <v>0</v>
      </c>
      <c r="CC42" s="118">
        <f t="shared" si="21"/>
        <v>0</v>
      </c>
      <c r="CD42" s="118">
        <f t="shared" si="21"/>
        <v>0</v>
      </c>
      <c r="CE42" s="118">
        <f t="shared" si="21"/>
        <v>0</v>
      </c>
      <c r="CF42" s="118">
        <f t="shared" si="21"/>
        <v>0</v>
      </c>
      <c r="CG42" s="118">
        <f t="shared" si="21"/>
        <v>0</v>
      </c>
      <c r="CH42" s="118">
        <f t="shared" si="21"/>
        <v>0</v>
      </c>
      <c r="CI42" s="118">
        <f t="shared" si="21"/>
        <v>0</v>
      </c>
      <c r="CJ42" s="118">
        <f t="shared" si="21"/>
        <v>0</v>
      </c>
      <c r="CK42" s="118">
        <f t="shared" si="21"/>
        <v>0</v>
      </c>
      <c r="CL42" s="118">
        <f t="shared" si="21"/>
        <v>0</v>
      </c>
      <c r="CM42" s="118">
        <f>COUNTIF(CM3:CM36,9)</f>
        <v>0</v>
      </c>
      <c r="CN42" s="118">
        <f t="shared" si="21"/>
        <v>0</v>
      </c>
      <c r="CO42" s="118">
        <f t="shared" si="21"/>
        <v>0</v>
      </c>
      <c r="CP42" s="118">
        <f t="shared" si="21"/>
        <v>0</v>
      </c>
      <c r="CQ42" s="118">
        <f t="shared" si="21"/>
        <v>0</v>
      </c>
      <c r="CR42" s="118">
        <f t="shared" si="21"/>
        <v>0</v>
      </c>
      <c r="CS42" s="118">
        <f t="shared" si="21"/>
        <v>0</v>
      </c>
      <c r="CT42" s="118">
        <f t="shared" si="21"/>
        <v>0</v>
      </c>
      <c r="CU42" s="118">
        <f t="shared" si="21"/>
        <v>0</v>
      </c>
      <c r="CV42" s="118">
        <f t="shared" si="21"/>
        <v>0</v>
      </c>
      <c r="CW42" s="118">
        <f t="shared" si="21"/>
        <v>0</v>
      </c>
      <c r="CX42" s="118">
        <f t="shared" si="21"/>
        <v>0</v>
      </c>
      <c r="CY42" s="118">
        <f t="shared" si="21"/>
        <v>0</v>
      </c>
      <c r="CZ42" s="118">
        <f t="shared" si="21"/>
        <v>0</v>
      </c>
      <c r="DA42" s="118">
        <f t="shared" si="21"/>
        <v>0</v>
      </c>
      <c r="DB42" s="118">
        <f t="shared" si="21"/>
        <v>0</v>
      </c>
      <c r="DC42" s="118">
        <f t="shared" si="21"/>
        <v>0</v>
      </c>
      <c r="DD42" s="118">
        <f t="shared" si="21"/>
        <v>0</v>
      </c>
      <c r="DE42" s="118">
        <f t="shared" si="21"/>
        <v>0</v>
      </c>
      <c r="DF42" s="118">
        <f t="shared" si="21"/>
        <v>0</v>
      </c>
      <c r="DG42" s="118">
        <f t="shared" si="21"/>
        <v>0</v>
      </c>
      <c r="DH42" s="118">
        <f t="shared" si="21"/>
        <v>0</v>
      </c>
      <c r="DI42" s="118">
        <f t="shared" si="21"/>
        <v>0</v>
      </c>
      <c r="DJ42" s="118">
        <f t="shared" si="21"/>
        <v>0</v>
      </c>
      <c r="DK42" s="118">
        <f>COUNTIF(DK3:DK36,9)</f>
        <v>0</v>
      </c>
      <c r="DL42" s="5"/>
      <c r="DM42" s="86">
        <v>4</v>
      </c>
      <c r="DN42" s="3">
        <f t="shared" si="16"/>
        <v>0</v>
      </c>
      <c r="DO42" s="3">
        <f t="shared" si="16"/>
        <v>0</v>
      </c>
      <c r="DP42" s="3">
        <f t="shared" si="16"/>
        <v>0</v>
      </c>
      <c r="DQ42" s="3">
        <f t="shared" si="17"/>
        <v>0</v>
      </c>
      <c r="DR42" s="3">
        <f t="shared" si="17"/>
        <v>0</v>
      </c>
      <c r="DS42" s="3">
        <f t="shared" si="17"/>
        <v>0</v>
      </c>
      <c r="DT42" s="3">
        <f t="shared" si="17"/>
        <v>0</v>
      </c>
      <c r="DU42" s="3">
        <f t="shared" si="17"/>
        <v>0</v>
      </c>
      <c r="DV42" s="3">
        <f t="shared" si="17"/>
        <v>0</v>
      </c>
    </row>
    <row r="43" spans="1:117" ht="5.25" customHeight="1" thickBot="1">
      <c r="A43" s="229"/>
      <c r="B43" s="229"/>
      <c r="C43" s="229"/>
      <c r="D43" s="230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80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8"/>
      <c r="DM43" s="10"/>
    </row>
    <row r="44" spans="1:126" ht="12.75">
      <c r="A44" s="174"/>
      <c r="B44" s="175"/>
      <c r="C44" s="18" t="s">
        <v>2</v>
      </c>
      <c r="D44" s="35"/>
      <c r="E44" s="62">
        <f>IF(E38=0,"",E39/E38)</f>
      </c>
      <c r="F44" s="61">
        <f aca="true" t="shared" si="22" ref="F44:BP44">IF(F38=0,"",F39/F38)</f>
      </c>
      <c r="G44" s="61">
        <f t="shared" si="22"/>
      </c>
      <c r="H44" s="61">
        <f t="shared" si="22"/>
      </c>
      <c r="I44" s="61">
        <f t="shared" si="22"/>
      </c>
      <c r="J44" s="61">
        <f t="shared" si="22"/>
      </c>
      <c r="K44" s="61">
        <f t="shared" si="22"/>
      </c>
      <c r="L44" s="61">
        <f t="shared" si="22"/>
      </c>
      <c r="M44" s="63">
        <f t="shared" si="22"/>
      </c>
      <c r="N44" s="61">
        <f t="shared" si="22"/>
      </c>
      <c r="O44" s="61">
        <f t="shared" si="22"/>
      </c>
      <c r="P44" s="61">
        <f t="shared" si="22"/>
      </c>
      <c r="Q44" s="61">
        <f t="shared" si="22"/>
      </c>
      <c r="R44" s="63">
        <f t="shared" si="22"/>
      </c>
      <c r="S44" s="381"/>
      <c r="T44" s="61">
        <f t="shared" si="22"/>
      </c>
      <c r="U44" s="63">
        <f t="shared" si="22"/>
      </c>
      <c r="V44" s="61">
        <f t="shared" si="22"/>
      </c>
      <c r="W44" s="61">
        <f t="shared" si="22"/>
      </c>
      <c r="X44" s="63">
        <f t="shared" si="22"/>
      </c>
      <c r="Y44" s="61">
        <f t="shared" si="22"/>
      </c>
      <c r="Z44" s="61">
        <f t="shared" si="22"/>
      </c>
      <c r="AA44" s="61">
        <f t="shared" si="22"/>
      </c>
      <c r="AB44" s="61">
        <f t="shared" si="22"/>
      </c>
      <c r="AC44" s="61">
        <f t="shared" si="22"/>
      </c>
      <c r="AD44" s="63">
        <f>IF(AD38=0,"",AD39/AD38+AD41/AD38/2)</f>
      </c>
      <c r="AE44" s="61">
        <f t="shared" si="22"/>
      </c>
      <c r="AF44" s="63">
        <f>IF(AF38=0,"",AF39/AF38+AF41/AF38/2)</f>
      </c>
      <c r="AG44" s="63">
        <f t="shared" si="22"/>
      </c>
      <c r="AH44" s="61">
        <f t="shared" si="22"/>
      </c>
      <c r="AI44" s="61">
        <f t="shared" si="22"/>
      </c>
      <c r="AJ44" s="61">
        <f t="shared" si="22"/>
      </c>
      <c r="AK44" s="63">
        <f t="shared" si="22"/>
      </c>
      <c r="AL44" s="61">
        <f t="shared" si="22"/>
      </c>
      <c r="AM44" s="61">
        <f t="shared" si="22"/>
      </c>
      <c r="AN44" s="61">
        <f t="shared" si="22"/>
      </c>
      <c r="AO44" s="63">
        <f t="shared" si="22"/>
      </c>
      <c r="AP44" s="61">
        <f t="shared" si="22"/>
      </c>
      <c r="AQ44" s="61">
        <f t="shared" si="22"/>
      </c>
      <c r="AR44" s="61">
        <f t="shared" si="22"/>
      </c>
      <c r="AS44" s="61">
        <f t="shared" si="22"/>
      </c>
      <c r="AT44" s="61">
        <f t="shared" si="22"/>
      </c>
      <c r="AU44" s="61">
        <f t="shared" si="22"/>
      </c>
      <c r="AV44" s="63">
        <f t="shared" si="22"/>
      </c>
      <c r="AW44" s="61">
        <f t="shared" si="22"/>
      </c>
      <c r="AX44" s="61">
        <f t="shared" si="22"/>
      </c>
      <c r="AY44" s="61">
        <f t="shared" si="22"/>
      </c>
      <c r="AZ44" s="61">
        <f t="shared" si="22"/>
      </c>
      <c r="BA44" s="61">
        <f t="shared" si="22"/>
      </c>
      <c r="BB44" s="61">
        <f t="shared" si="22"/>
      </c>
      <c r="BC44" s="61">
        <f t="shared" si="22"/>
      </c>
      <c r="BD44" s="61">
        <f t="shared" si="22"/>
      </c>
      <c r="BE44" s="61">
        <f t="shared" si="22"/>
      </c>
      <c r="BF44" s="83">
        <f t="shared" si="22"/>
      </c>
      <c r="BG44" s="61">
        <f t="shared" si="22"/>
      </c>
      <c r="BH44" s="61">
        <f t="shared" si="22"/>
      </c>
      <c r="BI44" s="61">
        <f t="shared" si="22"/>
      </c>
      <c r="BJ44" s="63">
        <f t="shared" si="22"/>
      </c>
      <c r="BK44" s="61">
        <f t="shared" si="22"/>
      </c>
      <c r="BL44" s="83">
        <f t="shared" si="22"/>
      </c>
      <c r="BM44" s="68">
        <f t="shared" si="22"/>
      </c>
      <c r="BN44" s="68">
        <f t="shared" si="22"/>
      </c>
      <c r="BO44" s="68">
        <f t="shared" si="22"/>
      </c>
      <c r="BP44" s="68">
        <f t="shared" si="22"/>
      </c>
      <c r="BQ44" s="68">
        <f aca="true" t="shared" si="23" ref="BQ44:DJ44">IF(BQ38=0,"",BQ39/BQ38)</f>
      </c>
      <c r="BR44" s="68">
        <f t="shared" si="23"/>
      </c>
      <c r="BS44" s="68">
        <f t="shared" si="23"/>
      </c>
      <c r="BT44" s="68">
        <f t="shared" si="23"/>
      </c>
      <c r="BU44" s="68">
        <f t="shared" si="23"/>
      </c>
      <c r="BV44" s="68">
        <f t="shared" si="23"/>
      </c>
      <c r="BW44" s="68">
        <f t="shared" si="23"/>
      </c>
      <c r="BX44" s="68">
        <f t="shared" si="23"/>
      </c>
      <c r="BY44" s="68">
        <f t="shared" si="23"/>
      </c>
      <c r="BZ44" s="68">
        <f t="shared" si="23"/>
      </c>
      <c r="CA44" s="68">
        <f t="shared" si="23"/>
      </c>
      <c r="CB44" s="68">
        <f t="shared" si="23"/>
      </c>
      <c r="CC44" s="68">
        <f t="shared" si="23"/>
      </c>
      <c r="CD44" s="68">
        <f t="shared" si="23"/>
      </c>
      <c r="CE44" s="68">
        <f t="shared" si="23"/>
      </c>
      <c r="CF44" s="68">
        <f t="shared" si="23"/>
      </c>
      <c r="CG44" s="68">
        <f t="shared" si="23"/>
      </c>
      <c r="CH44" s="68">
        <f t="shared" si="23"/>
      </c>
      <c r="CI44" s="68">
        <f t="shared" si="23"/>
      </c>
      <c r="CJ44" s="68">
        <f t="shared" si="23"/>
      </c>
      <c r="CK44" s="68">
        <f t="shared" si="23"/>
      </c>
      <c r="CL44" s="68">
        <f t="shared" si="23"/>
      </c>
      <c r="CM44" s="68">
        <f t="shared" si="23"/>
      </c>
      <c r="CN44" s="68">
        <f t="shared" si="23"/>
      </c>
      <c r="CO44" s="68">
        <f t="shared" si="23"/>
      </c>
      <c r="CP44" s="68">
        <f t="shared" si="23"/>
      </c>
      <c r="CQ44" s="68">
        <f t="shared" si="23"/>
      </c>
      <c r="CR44" s="68">
        <f t="shared" si="23"/>
      </c>
      <c r="CS44" s="68">
        <f t="shared" si="23"/>
      </c>
      <c r="CT44" s="68">
        <f t="shared" si="23"/>
      </c>
      <c r="CU44" s="68">
        <f t="shared" si="23"/>
      </c>
      <c r="CV44" s="68">
        <f t="shared" si="23"/>
      </c>
      <c r="CW44" s="68">
        <f t="shared" si="23"/>
      </c>
      <c r="CX44" s="68">
        <f t="shared" si="23"/>
      </c>
      <c r="CY44" s="68">
        <f t="shared" si="23"/>
      </c>
      <c r="CZ44" s="68">
        <f t="shared" si="23"/>
      </c>
      <c r="DA44" s="68">
        <f t="shared" si="23"/>
      </c>
      <c r="DB44" s="68">
        <f t="shared" si="23"/>
      </c>
      <c r="DC44" s="68">
        <f t="shared" si="23"/>
      </c>
      <c r="DD44" s="68">
        <f t="shared" si="23"/>
      </c>
      <c r="DE44" s="68">
        <f t="shared" si="23"/>
      </c>
      <c r="DF44" s="68">
        <f>IF(DF38=0,"",DF39/DF38+DF41/DF38/2)</f>
      </c>
      <c r="DG44" s="68">
        <f t="shared" si="23"/>
      </c>
      <c r="DH44" s="68">
        <f t="shared" si="23"/>
      </c>
      <c r="DI44" s="68">
        <f t="shared" si="23"/>
      </c>
      <c r="DJ44" s="68">
        <f t="shared" si="23"/>
      </c>
      <c r="DK44" s="68">
        <f>IF(DK38=0,"",DK39/DK38)</f>
      </c>
      <c r="DL44" s="5"/>
      <c r="DM44" s="86"/>
      <c r="DN44" s="7">
        <f aca="true" t="shared" si="24" ref="DN44:DV44">SUM(DN38:DN42)</f>
        <v>0</v>
      </c>
      <c r="DO44" s="7">
        <f t="shared" si="24"/>
        <v>0</v>
      </c>
      <c r="DP44" s="7">
        <f t="shared" si="24"/>
        <v>0</v>
      </c>
      <c r="DQ44" s="7">
        <f t="shared" si="24"/>
        <v>0</v>
      </c>
      <c r="DR44" s="7">
        <f t="shared" si="24"/>
        <v>0</v>
      </c>
      <c r="DS44" s="7">
        <f t="shared" si="24"/>
        <v>0</v>
      </c>
      <c r="DT44" s="7">
        <f t="shared" si="24"/>
        <v>0</v>
      </c>
      <c r="DU44" s="7">
        <f t="shared" si="24"/>
        <v>0</v>
      </c>
      <c r="DV44" s="7">
        <f t="shared" si="24"/>
        <v>0</v>
      </c>
    </row>
    <row r="45" spans="1:117" ht="12.75">
      <c r="A45" s="174"/>
      <c r="B45" s="173"/>
      <c r="C45" s="102" t="s">
        <v>30</v>
      </c>
      <c r="D45" s="101"/>
      <c r="E45" s="103">
        <v>0.32</v>
      </c>
      <c r="F45" s="103">
        <v>0.77</v>
      </c>
      <c r="G45" s="103">
        <v>0.5</v>
      </c>
      <c r="H45" s="103">
        <v>0.72</v>
      </c>
      <c r="I45" s="103">
        <v>0.92</v>
      </c>
      <c r="J45" s="103">
        <v>0.9</v>
      </c>
      <c r="K45" s="103">
        <v>0.87</v>
      </c>
      <c r="L45" s="103">
        <v>0.52</v>
      </c>
      <c r="M45" s="103">
        <v>0.53</v>
      </c>
      <c r="N45" s="103">
        <v>0.54</v>
      </c>
      <c r="O45" s="103">
        <v>0.64</v>
      </c>
      <c r="P45" s="103">
        <v>0.57</v>
      </c>
      <c r="Q45" s="103">
        <v>0.7</v>
      </c>
      <c r="R45" s="103">
        <v>0.21</v>
      </c>
      <c r="S45" s="382"/>
      <c r="T45" s="103">
        <v>0.7</v>
      </c>
      <c r="U45" s="103">
        <v>0.65</v>
      </c>
      <c r="V45" s="103">
        <v>0.6</v>
      </c>
      <c r="W45" s="103">
        <v>0.72</v>
      </c>
      <c r="X45" s="103">
        <v>0.71</v>
      </c>
      <c r="Y45" s="103">
        <v>0.81</v>
      </c>
      <c r="Z45" s="103">
        <v>0.48</v>
      </c>
      <c r="AA45" s="103">
        <v>0.68</v>
      </c>
      <c r="AB45" s="103">
        <v>0.71</v>
      </c>
      <c r="AC45" s="103">
        <v>0.82</v>
      </c>
      <c r="AD45" s="103">
        <v>0.55</v>
      </c>
      <c r="AE45" s="103">
        <v>0.59</v>
      </c>
      <c r="AF45" s="103">
        <v>0.87</v>
      </c>
      <c r="AG45" s="103">
        <v>0.61</v>
      </c>
      <c r="AH45" s="103">
        <v>0.52</v>
      </c>
      <c r="AI45" s="103">
        <v>0.72</v>
      </c>
      <c r="AJ45" s="103">
        <v>0.48</v>
      </c>
      <c r="AK45" s="103">
        <v>0.94</v>
      </c>
      <c r="AL45" s="103">
        <v>0.94</v>
      </c>
      <c r="AM45" s="103">
        <v>0.95</v>
      </c>
      <c r="AN45" s="103">
        <v>0.94</v>
      </c>
      <c r="AO45" s="103">
        <v>0.94</v>
      </c>
      <c r="AP45" s="103">
        <v>0.82</v>
      </c>
      <c r="AQ45" s="103">
        <v>0.9</v>
      </c>
      <c r="AR45" s="103">
        <v>0.94</v>
      </c>
      <c r="AS45" s="103">
        <v>0.94</v>
      </c>
      <c r="AT45" s="103">
        <v>0.83</v>
      </c>
      <c r="AU45" s="103">
        <v>0.71</v>
      </c>
      <c r="AV45" s="103">
        <v>0.65</v>
      </c>
      <c r="AW45" s="103">
        <v>0.81</v>
      </c>
      <c r="AX45" s="103">
        <v>0.78</v>
      </c>
      <c r="AY45" s="103">
        <v>0.76</v>
      </c>
      <c r="AZ45" s="103">
        <v>0.48</v>
      </c>
      <c r="BA45" s="103">
        <v>0.87</v>
      </c>
      <c r="BB45" s="103">
        <v>0.8</v>
      </c>
      <c r="BC45" s="103">
        <v>0.75</v>
      </c>
      <c r="BD45" s="103">
        <v>0.82</v>
      </c>
      <c r="BE45" s="103">
        <v>0.84</v>
      </c>
      <c r="BF45" s="103">
        <v>0.75</v>
      </c>
      <c r="BG45" s="103">
        <v>0.8</v>
      </c>
      <c r="BH45" s="103">
        <v>0.76</v>
      </c>
      <c r="BI45" s="103">
        <v>0.59</v>
      </c>
      <c r="BJ45" s="103">
        <v>0.57</v>
      </c>
      <c r="BK45" s="103">
        <v>0.44</v>
      </c>
      <c r="BL45" s="103">
        <v>0.58</v>
      </c>
      <c r="BM45" s="103">
        <v>0.87</v>
      </c>
      <c r="BN45" s="103">
        <v>0.86</v>
      </c>
      <c r="BO45" s="103">
        <v>0.9</v>
      </c>
      <c r="BP45" s="103">
        <v>0.59</v>
      </c>
      <c r="BQ45" s="103">
        <v>0.87</v>
      </c>
      <c r="BR45" s="103">
        <v>0.58</v>
      </c>
      <c r="BS45" s="103">
        <v>0.45</v>
      </c>
      <c r="BT45" s="103">
        <v>0.45</v>
      </c>
      <c r="BU45" s="103">
        <v>0.51</v>
      </c>
      <c r="BV45" s="103">
        <v>0.49</v>
      </c>
      <c r="BW45" s="103">
        <v>0.82</v>
      </c>
      <c r="BX45" s="103">
        <v>0.68</v>
      </c>
      <c r="BY45" s="103">
        <v>0.54</v>
      </c>
      <c r="BZ45" s="103">
        <v>0.63</v>
      </c>
      <c r="CA45" s="103">
        <v>0.59</v>
      </c>
      <c r="CB45" s="103">
        <v>0.86</v>
      </c>
      <c r="CC45" s="103">
        <v>0.84</v>
      </c>
      <c r="CD45" s="103">
        <v>0.84</v>
      </c>
      <c r="CE45" s="103">
        <v>0.8</v>
      </c>
      <c r="CF45" s="103">
        <v>0.89</v>
      </c>
      <c r="CG45" s="103">
        <v>0.96</v>
      </c>
      <c r="CH45" s="103">
        <v>0.8</v>
      </c>
      <c r="CI45" s="103">
        <v>0.87</v>
      </c>
      <c r="CJ45" s="103">
        <v>0.66</v>
      </c>
      <c r="CK45" s="103">
        <v>0.7</v>
      </c>
      <c r="CL45" s="103">
        <v>0.86</v>
      </c>
      <c r="CM45" s="103">
        <v>0.91</v>
      </c>
      <c r="CN45" s="103">
        <v>0.79</v>
      </c>
      <c r="CO45" s="103">
        <v>0.66</v>
      </c>
      <c r="CP45" s="103">
        <v>0.84</v>
      </c>
      <c r="CQ45" s="103">
        <v>0.93</v>
      </c>
      <c r="CR45" s="103">
        <v>0.95</v>
      </c>
      <c r="CS45" s="103">
        <v>0.77</v>
      </c>
      <c r="CT45" s="103">
        <v>0.93</v>
      </c>
      <c r="CU45" s="103">
        <v>0.93</v>
      </c>
      <c r="CV45" s="103">
        <v>0.93</v>
      </c>
      <c r="CW45" s="103">
        <v>0.89</v>
      </c>
      <c r="CX45" s="103">
        <v>0.77</v>
      </c>
      <c r="CY45" s="103">
        <v>0.79</v>
      </c>
      <c r="CZ45" s="103">
        <v>0.74</v>
      </c>
      <c r="DA45" s="103">
        <v>0.7</v>
      </c>
      <c r="DB45" s="103">
        <v>0.69</v>
      </c>
      <c r="DC45" s="103">
        <v>0.63</v>
      </c>
      <c r="DD45" s="103">
        <v>0.63</v>
      </c>
      <c r="DE45" s="103">
        <v>0.71</v>
      </c>
      <c r="DF45" s="103">
        <v>0.54</v>
      </c>
      <c r="DG45" s="103">
        <v>0.51</v>
      </c>
      <c r="DH45" s="103">
        <v>0.84</v>
      </c>
      <c r="DI45" s="103">
        <v>0.54</v>
      </c>
      <c r="DJ45" s="103">
        <v>0.71</v>
      </c>
      <c r="DK45" s="103">
        <v>0.64</v>
      </c>
      <c r="DL45" s="5"/>
      <c r="DM45" s="86"/>
    </row>
    <row r="46" spans="1:117" ht="12.75">
      <c r="A46" s="176"/>
      <c r="B46" s="176"/>
      <c r="C46" s="176"/>
      <c r="D46" s="176"/>
      <c r="S46" s="383"/>
      <c r="BG46" s="10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500">
        <f>IF(DL46=0,"","Nombre de ligne(s) à vérifier :")</f>
      </c>
      <c r="DG46" s="500"/>
      <c r="DH46" s="500"/>
      <c r="DI46" s="500"/>
      <c r="DJ46" s="500"/>
      <c r="DK46" s="500"/>
      <c r="DL46" s="14">
        <f>COUNTIF(DL3:DL36,"!")</f>
        <v>0</v>
      </c>
      <c r="DM46" s="14"/>
    </row>
  </sheetData>
  <sheetProtection password="CA89" sheet="1" objects="1" scenarios="1"/>
  <mergeCells count="43">
    <mergeCell ref="B1:C1"/>
    <mergeCell ref="B2:C2"/>
    <mergeCell ref="C3:D3"/>
    <mergeCell ref="A3:B36"/>
    <mergeCell ref="C36:D36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8:D18"/>
    <mergeCell ref="C19:D19"/>
    <mergeCell ref="C20:D20"/>
    <mergeCell ref="C21:D21"/>
    <mergeCell ref="C14:D14"/>
    <mergeCell ref="C15:D15"/>
    <mergeCell ref="C16:D16"/>
    <mergeCell ref="C17:D17"/>
    <mergeCell ref="C26:D26"/>
    <mergeCell ref="C27:D27"/>
    <mergeCell ref="C28:D28"/>
    <mergeCell ref="C29:D29"/>
    <mergeCell ref="C22:D22"/>
    <mergeCell ref="C23:D23"/>
    <mergeCell ref="C24:D24"/>
    <mergeCell ref="C25:D25"/>
    <mergeCell ref="C30:D30"/>
    <mergeCell ref="C31:D31"/>
    <mergeCell ref="C32:D32"/>
    <mergeCell ref="C33:D33"/>
    <mergeCell ref="DF46:DK46"/>
    <mergeCell ref="B41:D41"/>
    <mergeCell ref="C42:D42"/>
    <mergeCell ref="C34:D34"/>
    <mergeCell ref="C35:D35"/>
    <mergeCell ref="C40:D40"/>
    <mergeCell ref="C38:D38"/>
    <mergeCell ref="C39:D39"/>
  </mergeCells>
  <conditionalFormatting sqref="DE3:DE5 AG3:DD36 DG3:DK36 E3:R36 T3:AC36">
    <cfRule type="cellIs" priority="4" dxfId="1" operator="equal" stopIfTrue="1">
      <formula>E$2</formula>
    </cfRule>
  </conditionalFormatting>
  <conditionalFormatting sqref="E44:R44 T44:DK44">
    <cfRule type="cellIs" priority="104" dxfId="52" operator="equal" stopIfTrue="1">
      <formula>IF(E45&lt;&gt;"",E45,"")</formula>
    </cfRule>
    <cfRule type="cellIs" priority="105" dxfId="7" operator="lessThan" stopIfTrue="1">
      <formula>IF(E45&lt;&gt;"",E45,0)</formula>
    </cfRule>
    <cfRule type="cellIs" priority="106" dxfId="6" operator="greaterThan" stopIfTrue="1">
      <formula>IF(E45&lt;&gt;"",E45,101)</formula>
    </cfRule>
  </conditionalFormatting>
  <conditionalFormatting sqref="DL46:DM46">
    <cfRule type="cellIs" priority="107" dxfId="53" operator="greaterThan" stopIfTrue="1">
      <formula>0</formula>
    </cfRule>
    <cfRule type="cellIs" priority="108" dxfId="16" operator="greaterThanOrEqual" stopIfTrue="1">
      <formula>0</formula>
    </cfRule>
  </conditionalFormatting>
  <conditionalFormatting sqref="DL3:DM36">
    <cfRule type="cellIs" priority="124" dxfId="5" operator="equal" stopIfTrue="1">
      <formula>"a"</formula>
    </cfRule>
    <cfRule type="cellIs" priority="125" dxfId="53" operator="equal" stopIfTrue="1">
      <formula>"!"</formula>
    </cfRule>
  </conditionalFormatting>
  <conditionalFormatting sqref="BH46:CK46 CM46:DK46">
    <cfRule type="cellIs" priority="110" dxfId="13" operator="equal" stopIfTrue="1">
      <formula>""""""</formula>
    </cfRule>
    <cfRule type="cellIs" priority="111" dxfId="46" operator="equal" stopIfTrue="1">
      <formula>"Nombre de ligne(s) à vérifier :"</formula>
    </cfRule>
  </conditionalFormatting>
  <conditionalFormatting sqref="DE6:DE36">
    <cfRule type="cellIs" priority="11" dxfId="8" operator="equal" stopIfTrue="1">
      <formula>$DE$2</formula>
    </cfRule>
  </conditionalFormatting>
  <conditionalFormatting sqref="AE3:AE36">
    <cfRule type="cellIs" priority="12" dxfId="8" operator="equal" stopIfTrue="1">
      <formula>2</formula>
    </cfRule>
    <cfRule type="cellIs" priority="13" dxfId="8" operator="equal" stopIfTrue="1">
      <formula>1</formula>
    </cfRule>
  </conditionalFormatting>
  <conditionalFormatting sqref="AF3:AF36">
    <cfRule type="cellIs" priority="14" dxfId="8" operator="equal" stopIfTrue="1">
      <formula>2</formula>
    </cfRule>
    <cfRule type="cellIs" priority="15" dxfId="54" operator="equal" stopIfTrue="1">
      <formula>1</formula>
    </cfRule>
  </conditionalFormatting>
  <conditionalFormatting sqref="AD3:AD36">
    <cfRule type="cellIs" priority="16" dxfId="8" operator="equal" stopIfTrue="1">
      <formula>4</formula>
    </cfRule>
    <cfRule type="cellIs" priority="17" dxfId="54" operator="equal" stopIfTrue="1">
      <formula>3</formula>
    </cfRule>
  </conditionalFormatting>
  <conditionalFormatting sqref="DF41">
    <cfRule type="cellIs" priority="18" dxfId="55" operator="between" stopIfTrue="1">
      <formula>2</formula>
      <formula>3</formula>
    </cfRule>
  </conditionalFormatting>
  <conditionalFormatting sqref="DF3:DF36">
    <cfRule type="cellIs" priority="19" dxfId="8" operator="equal" stopIfTrue="1">
      <formula>4</formula>
    </cfRule>
    <cfRule type="cellIs" priority="20" dxfId="55" operator="between" stopIfTrue="1">
      <formula>2</formula>
      <formula>3</formula>
    </cfRule>
  </conditionalFormatting>
  <dataValidations count="30">
    <dataValidation type="list" allowBlank="1" showDropDown="1" showInputMessage="1" showErrorMessage="1" errorTitle="Donnée introduite non conforme" error="La donnée introduite doit être :&#10;1 - réponse correcte&#10;0 - réponse incorrecte&#10;9 - pas de réponse&#10;a - absent" sqref="CF3:CH36 CL3:DD36 DJ3:DK36 E3:F36 J3:J36 L3:L36 R3:R36 Z3:Z36 AG3:AJ36 BH3:BI36 BM3:BY36">
      <formula1>"0,1,9,a,A"</formula1>
    </dataValidation>
    <dataValidation type="textLength" allowBlank="1" showInputMessage="1" showErrorMessage="1" errorTitle="Donnée introduite non conforme" error="Encodage des numéros inscrits par l'élève (par exemple 324)&#10;9 pas de réponse&#10;a absent" sqref="G3:G36">
      <formula1>1</formula1>
      <formula2>3</formula2>
    </dataValidation>
    <dataValidation type="list" allowBlank="1" showDropDown="1" showInputMessage="1" showErrorMessage="1" errorTitle="Donnée introduite non conforme" error="Encodage du numéro correspondant au choix de l'élève&#10;1 Mathilde est venue avec son chaton...&#10;2 Un chaton veut apprendre...&#10;3 Mathilde et Nicolas rencontrent un chaton...&#10;0 plusieurs réponses choisies&#10;9 pas de réponse&#10;a absent" sqref="H3:H36">
      <formula1>"0,1,2,3,9,a,A"</formula1>
    </dataValidation>
    <dataValidation type="list" allowBlank="1" showDropDown="1" showInputMessage="1" showErrorMessage="1" errorTitle="Donnée introduite non conforme" error="Encodage du numéro correspondant au choix de l'élève&#10;1 Lundi matin&#10;2 Lundi après-midi&#10;3 Mercredi après-midi&#10;4 Samedi matin&#10;5 Samedi après-midi&#10;0 plusieurs réponses choisies&#10;9 pas de réponse&#10;a absent" sqref="I3:I36">
      <formula1>"0,1,2,3,4,5,9,a,A"</formula1>
    </dataValidation>
    <dataValidation type="list" allowBlank="1" showDropDown="1" showInputMessage="1" showErrorMessage="1" errorTitle="Donnée introduite non conforme" error="Encodage du numéro correspondant au choix de l'élève&#10;1 frère et soeur&#10;2 amis&#10;3 cousins&#10;0 plusieurs réponses choisies&#10;9 pas de réponse&#10;a absent" sqref="K3:K36">
      <formula1>"0,1,2,3,9,a,A"</formula1>
    </dataValidation>
    <dataValidation type="list" allowBlank="1" showDropDown="1" showInputMessage="1" showErrorMessage="1" errorTitle="Donnée introduite non conforme" error="Encodage du numéro correspondant au choix de l'élève&#10;1 un des enfants&#10;2 le chat&#10;3 quelqu'un qui a entendu...&#10;4 quelqu'un qui a inventé...&#10;0 plusieurs réponses choisies&#10;9 pas de réponse&#10;a absent" sqref="M3:M36">
      <formula1>"0,1,2,3,4,9,a,A"</formula1>
    </dataValidation>
    <dataValidation type="list" allowBlank="1" showDropDown="1" showInputMessage="1" showErrorMessage="1" errorTitle="Donnée introduite non conforme" error="Encodage du numéro correspondant au choix de l'élève&#10;1 au mileu de l'histoire&#10;2 au début de l'histoire&#10;3 à la fin de l'histoire&#10;0 plusieurs réponses choisies&#10;9 pas de réponse&#10;a absent" sqref="N3:N36">
      <formula1>"0,1,2,3,9,a,A"</formula1>
    </dataValidation>
    <dataValidation type="list" allowBlank="1" showDropDown="1" showInputMessage="1" showErrorMessage="1" errorTitle="Donnée introduite non conforme" error="Encodage du numéro correspondant au choix de l'élève&#10;1 Nicolas&#10;2 Mathilde&#10;3 Minou&#10;0 plusieurs réponses choisies&#10;9 pas de réponse&#10;a absent" sqref="O3:Q36">
      <formula1>"0,1,2,3,9,a,A"</formula1>
    </dataValidation>
    <dataValidation type="list" allowBlank="1" showDropDown="1" showInputMessage="1" showErrorMessage="1" errorTitle="Donnée introduite non conforme" error="Encodage du numéro correspondant au choix de l'élève&#10;1 Mathilde&#10;2 Nicolas&#10;3 Minou&#10;4 Mathilde et Nicolas&#10;0 plusieurs réponses choisies&#10;9 pas de réponse&#10;a absent" sqref="S3:V36">
      <formula1>"0,1,2,3,4,9,a,A"</formula1>
    </dataValidation>
    <dataValidation type="list" allowBlank="1" showDropDown="1" showInputMessage="1" showErrorMessage="1" errorTitle="Donnée introduite non conforme" error="Encodage du numéro correspondant au choix de l'élève&#10;1 le chaton&#10;2 la maitresse&#10;3 Mathilde&#10;4 Nicolas&#10;0 plusieurs réponses choisies&#10;9 pas de réponse&#10;a absent" sqref="W3:X36">
      <formula1>"0,1,2,3,4,9,a,A"</formula1>
    </dataValidation>
    <dataValidation type="list" allowBlank="1" showDropDown="1" showInputMessage="1" showErrorMessage="1" errorTitle="Donnée introduite non conforme" error="Encodage du numéro correspondant au choix de l'élève&#10;1 parce que le chaton est dehors&#10;2 parce que le chaton parle&#10;3 parce que c'est le chaton de Nicolas...&#10;0 plusieurs réponses choisies&#10;9 pas de réponse&#10;a absent" sqref="Y3:Y36">
      <formula1>"0,1,2,3,9,a,A"</formula1>
    </dataValidation>
    <dataValidation type="list" allowBlank="1" showDropDown="1" showInputMessage="1" showErrorMessage="1" errorTitle="Donnée introduite non conforme" error="Encodage du numéro correspondant au choix de l'élève&#10;1 Il est sourd&#10;2 Il y a trop de bruit dans la classe&#10;3 La fenêtre est fermée&#10;0 plusieurs réponses choisies&#10;9 pas de réponse&#10;a absent" sqref="AA3:AA36">
      <formula1>"0,1,2,3,9,a,A"</formula1>
    </dataValidation>
    <dataValidation type="list" allowBlank="1" showDropDown="1" showInputMessage="1" showErrorMessage="1" errorTitle="Donnée introduite non conforme" error="Encodage du numéro correspondant au choix de l'élève&#10;1 C'est la maitresse&#10;2 Ce sont les deux enfants&#10;3 Il va apprendre seul&#10;4 C'est celui qui écrit l'histoire&#10;0 Plusieurs réponses choisies&#10;9 pas de réponse&#10;a absent" sqref="AB3:AB36">
      <formula1>"0,1,2,3,4,9,a,A"</formula1>
    </dataValidation>
    <dataValidation type="list" allowBlank="1" showDropDown="1" showInputMessage="1" showErrorMessage="1" errorTitle="Donnée introduite non conforme" error="1 Texte lisible&#10;0 Graphie illisible&#10;9 pas de réponse&#10;a absent" sqref="AC3:AC36">
      <formula1>"0,1,9,a,A"</formula1>
    </dataValidation>
    <dataValidation type="list" allowBlank="1" showDropDown="1" showInputMessage="1" showErrorMessage="1" errorTitle="Donnée introduite non conforme" error="0 pas de relation avec l'histoire&#10;1 ...est celui de l'auteur&#10;2 ...est une phrase du texte&#10;3 ...est une adapation correcte du titre&#10;4 ...est une production perso.&#10;9  pas de réponse&#10;a absent" sqref="AD3:AD36">
      <formula1>"0,1,2,3,4,9,a,A"</formula1>
    </dataValidation>
    <dataValidation type="list" allowBlank="1" showDropDown="1" showInputMessage="1" showErrorMessage="1" errorTitle="Donnée introduite non conforme" error="0 Pas de majuscule&#10;1 Le 1er mot est un nom propre&#10;2 Le 1er mot n'est pas un nom propre, avec majuscule&#10;9  pas de réponse&#10;a absent" sqref="AE3:AE36">
      <formula1>"0,1,2,9,a,A"</formula1>
    </dataValidation>
    <dataValidation type="list" allowBlank="1" showDropDown="1" showInputMessage="1" showErrorMessage="1" errorTitle="Donnée introduite non conforme" error="0 Les mots ne sont pas coupés correctement&#10;1 Sans objet car un seul mot comme titre&#10;2 Les mots sont coupés correctement&#10;9  pas de réponse&#10;a absent" sqref="AF3:AF36">
      <formula1>"0,1,2,9,a,A"</formula1>
    </dataValidation>
    <dataValidation type="list" allowBlank="1" showDropDown="1" showInputMessage="1" showErrorMessage="1" errorTitle="Donnée introduite non conforme" error="Encodage du choix de l'élève&#10;1 a coché la 1re case&#10;2 a coché la 2e case&#10;3 a coché la 3e case&#10;4 a coché la 4e case&#10;0 a coché plusieurs cases&#10;9 pas de réponse&#10;a absent" sqref="AU3:BG36">
      <formula1>"0,1,2,3,4,9,a,A"</formula1>
    </dataValidation>
    <dataValidation type="list" allowBlank="1" showDropDown="1" showInputMessage="1" showErrorMessage="1" errorTitle="Donnée introduite non conforme" error="Encodage du choix de l'élève&#10;1 a coché la 1re case&#10;2 a coché la 2e case&#10;3 a coché la 3e case&#10;0 a coché plusieurs cases&#10;9 pas de réponse&#10;a absent" sqref="AK3:AT36">
      <formula1>"0,1,2,3,9,a,A"</formula1>
    </dataValidation>
    <dataValidation type="list" allowBlank="1" showDropDown="1" showInputMessage="1" showErrorMessage="1" errorTitle="Donnée introduite non conforme" error="Encodage du numéro correspondant au choix de l'élève&#10;1 Il&#10;2 Ils&#10;3 Elle&#10;4 Elles&#10;0 plusieurs réponses choisies&#10;9 pas de réponse&#10;a absent" sqref="BJ3:BL36">
      <formula1>"0,1,2,3,4,9,a,A"</formula1>
    </dataValidation>
    <dataValidation type="list" allowBlank="1" showDropDown="1" showInputMessage="1" showErrorMessage="1" errorTitle="Donnée introduite non conforme" error="Introduire le nombre indiqué par l'élève :&#10;0-60&#10;99 pas de réponse&#10;a - absence" sqref="BZ3:CA36">
      <formula1>"0,1,2,3,4,5,6,7,8,9,10,11,12,13,14,15,16,17,18,19,20,21,22,23,24,25,26,27,28,29,30,31,32,33,34,35,36,37,38,39,40,41,42,43,44,45,46,47,48,49,50,51,52,53,54,55,56,57,58,59,60,99,A,a"</formula1>
    </dataValidation>
    <dataValidation type="list" allowBlank="1" showDropDown="1" showInputMessage="1" showErrorMessage="1" errorTitle="Donné introduite non conforme" error="Encoder le nombre de syllabes coloriées&#10;&#10;0 - Plusieurs réponses&#10;9 - pas de réponse&#10;a - absent" sqref="CB3:CE36">
      <formula1>"0,1,2,3,9,a,A"</formula1>
    </dataValidation>
    <dataValidation type="list" allowBlank="1" showDropDown="1" showInputMessage="1" showErrorMessage="1" errorTitle="Donnée introduite non conforme" error="Encoder ce que l'élève a barré&#10;1 - sucre &#10;2 - chemin&#10;3 - rouge&#10;4 - bonbon&#10;0 - plusieurs mots cochés&#10;9 - pas de réponse&#10;a - absent" sqref="CI3:CI36">
      <formula1>"0,1,9,2,3,4,a,A"</formula1>
    </dataValidation>
    <dataValidation type="list" allowBlank="1" showDropDown="1" showInputMessage="1" showErrorMessage="1" errorTitle="Donnée introduite non conforme" error="Encoder le nombre correspondant au calcul effectué (1-3)&#10;&#10;0 - autres réponses&#10;9 - pas de réponse&#10;a - absent" sqref="CJ3:CJ36">
      <formula1>"0,1,9,2,3,a,A"</formula1>
    </dataValidation>
    <dataValidation type="list" allowBlank="1" showDropDown="1" showInputMessage="1" showErrorMessage="1" errorTitle="Donnée introduite non conforme" error="Encoder ce que l'élève a colorié&#10;1 - verte&#10;2 - bus&#10;3 - chocolat&#10;4 - balle&#10;0 - autre réponse&#10;9 - pas de réponse&#10;a - absent" sqref="CK3:CK36">
      <formula1>"0,1,9,2,3,4,a,A"</formula1>
    </dataValidation>
    <dataValidation type="list" allowBlank="1" showDropDown="1" showInputMessage="1" showErrorMessage="1" errorTitle="Donnée introduite non conforme" error="La donnée introduite doit être :&#10;0 - le texte ne veut rien dire&#10;1 - graphie illisible&#10;2 - juxtaposition de mots sans lien entre eux&#10;3 - texte lisible&#10;9 - pas de réponse&#10;a - absent" sqref="DE3:DE36">
      <formula1>"0,1,2,3,9,a,A"</formula1>
    </dataValidation>
    <dataValidation type="list" allowBlank="1" showDropDown="1" showInputMessage="1" showErrorMessage="1" errorTitle="Donnée introduite non conforme" error="La donnée introduite doit être :&#10;0 - pas une recette&#10;1 - erreur de contenu et/ou d'ordre&#10;2 - moins de 3 actions dans l'ordre&#10;3 - 3 ou 4 actions dans l'ordre&#10;4 - 5 actions dans l'ordre&#10;9 - pas de réponse&#10;a - absent" sqref="DF3:DF36">
      <formula1>"0,1,2,3,4,9,a,A"</formula1>
    </dataValidation>
    <dataValidation type="list" allowBlank="1" showDropDown="1" showInputMessage="1" showErrorMessage="1" errorTitle="Donnée introduite non conforme" error="La donnée introduite doit être :&#10;1 - mots presque jamais découpés correctement&#10;2 - alternance de formes correctes et des mots incorrectement découpés&#10;3 - majorité de formes correctes.&#10;9 - pas de réponse&#10;a - absent" sqref="DH3:DH36">
      <formula1>"1,2,3,9,a,A"</formula1>
    </dataValidation>
    <dataValidation type="list" allowBlank="1" showDropDown="1" showInputMessage="1" showErrorMessage="1" errorTitle="Donnée introduite non conforme" error="La donnée introduite doit être :&#10;1 - mots écrits phonétiquement&#10;2 - alternance de formes correctes et des mots écrits phonét.&#10;3 - majorité de formes correctes&#10;9 - pas de réponse&#10;a - absent" sqref="DG3:DG36">
      <formula1>"1,2,3,9,a,A"</formula1>
    </dataValidation>
    <dataValidation type="list" allowBlank="1" showDropDown="1" showInputMessage="1" showErrorMessage="1" errorTitle="Donnée introduite non conforme" error="La donnée introduite doit être :&#10;1 - phrases presque jamais grammaticalement correctes.&#10;2 - alternance&#10;3 - majorité de phrases grammaticalement correctes&#10;9 - pas de réponse&#10;a - absent" sqref="DI3:DI36">
      <formula1>"1,2,3,9,a,A"</formula1>
    </dataValidation>
  </dataValidations>
  <printOptions headings="1"/>
  <pageMargins left="0.31496062992125984" right="0.2755905511811024" top="0.5118110236220472" bottom="0.5511811023622047" header="0.31496062992125984" footer="0.35433070866141736"/>
  <pageSetup fitToWidth="4" horizontalDpi="300" verticalDpi="300" orientation="landscape" pageOrder="overThenDown" paperSize="9" scale="75" r:id="rId1"/>
  <headerFooter alignWithMargins="0">
    <oddHeader>&amp;LLecture et production d'écrit - novembre 2011&amp;R2&amp;Xe&amp;X année primaire</oddHeader>
    <oddFooter>&amp;L&amp;F - &amp;A&amp;RPage &amp;P/&amp;N</oddFooter>
  </headerFooter>
  <colBreaks count="3" manualBreakCount="3">
    <brk id="28" max="65535" man="1"/>
    <brk id="58" max="65535" man="1"/>
    <brk id="83" max="65535" man="1"/>
  </colBreaks>
  <ignoredErrors>
    <ignoredError sqref="DF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EW60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4" sqref="F4"/>
    </sheetView>
  </sheetViews>
  <sheetFormatPr defaultColWidth="11.421875" defaultRowHeight="12.75"/>
  <cols>
    <col min="1" max="1" width="6.421875" style="2" customWidth="1"/>
    <col min="2" max="2" width="4.00390625" style="2" customWidth="1"/>
    <col min="3" max="3" width="11.00390625" style="2" customWidth="1"/>
    <col min="4" max="4" width="7.7109375" style="2" customWidth="1"/>
    <col min="5" max="5" width="4.8515625" style="178" customWidth="1"/>
    <col min="6" max="6" width="19.140625" style="7" customWidth="1"/>
    <col min="7" max="7" width="19.140625" style="9" customWidth="1"/>
    <col min="8" max="8" width="19.140625" style="7" customWidth="1"/>
    <col min="9" max="9" width="19.140625" style="9" customWidth="1"/>
    <col min="10" max="10" width="19.140625" style="7" customWidth="1"/>
    <col min="11" max="11" width="19.140625" style="9" customWidth="1"/>
    <col min="12" max="12" width="3.421875" style="82" customWidth="1"/>
    <col min="13" max="30" width="5.00390625" style="7" customWidth="1"/>
    <col min="31" max="31" width="14.140625" style="7" customWidth="1"/>
    <col min="32" max="32" width="15.140625" style="7" customWidth="1"/>
    <col min="33" max="39" width="4.140625" style="7" customWidth="1"/>
    <col min="40" max="40" width="11.57421875" style="7" customWidth="1"/>
    <col min="41" max="41" width="11.57421875" style="2" bestFit="1" customWidth="1"/>
    <col min="42" max="42" width="5.57421875" style="7" customWidth="1"/>
    <col min="43" max="43" width="5.00390625" style="7" customWidth="1"/>
    <col min="44" max="45" width="11.57421875" style="2" bestFit="1" customWidth="1"/>
    <col min="46" max="55" width="4.8515625" style="34" customWidth="1"/>
    <col min="56" max="56" width="12.140625" style="34" bestFit="1" customWidth="1"/>
    <col min="57" max="57" width="9.8515625" style="34" customWidth="1"/>
    <col min="58" max="58" width="5.421875" style="7" customWidth="1"/>
    <col min="59" max="59" width="13.140625" style="7" bestFit="1" customWidth="1"/>
    <col min="60" max="60" width="10.00390625" style="7" customWidth="1"/>
    <col min="61" max="61" width="5.7109375" style="7" bestFit="1" customWidth="1"/>
    <col min="62" max="62" width="5.8515625" style="7" customWidth="1"/>
    <col min="63" max="65" width="5.421875" style="7" customWidth="1"/>
    <col min="66" max="66" width="6.140625" style="7" customWidth="1"/>
    <col min="67" max="67" width="13.140625" style="2" bestFit="1" customWidth="1"/>
    <col min="68" max="68" width="14.28125" style="2" customWidth="1"/>
    <col min="69" max="75" width="4.28125" style="7" customWidth="1"/>
    <col min="76" max="76" width="14.8515625" style="2" customWidth="1"/>
    <col min="77" max="77" width="12.8515625" style="2" customWidth="1"/>
    <col min="78" max="82" width="4.28125" style="7" customWidth="1"/>
    <col min="83" max="83" width="12.421875" style="2" customWidth="1"/>
    <col min="84" max="84" width="14.00390625" style="2" customWidth="1"/>
    <col min="85" max="85" width="5.7109375" style="7" bestFit="1" customWidth="1"/>
    <col min="86" max="86" width="12.421875" style="2" customWidth="1"/>
    <col min="87" max="87" width="14.00390625" style="2" customWidth="1"/>
    <col min="88" max="105" width="4.28125" style="7" customWidth="1"/>
    <col min="106" max="106" width="12.421875" style="2" customWidth="1"/>
    <col min="107" max="107" width="11.7109375" style="2" customWidth="1"/>
    <col min="108" max="117" width="4.57421875" style="7" customWidth="1"/>
    <col min="118" max="118" width="12.421875" style="2" customWidth="1"/>
    <col min="119" max="119" width="12.8515625" style="2" customWidth="1"/>
    <col min="120" max="134" width="4.00390625" style="2" customWidth="1"/>
    <col min="135" max="135" width="12.140625" style="2" customWidth="1"/>
    <col min="136" max="136" width="12.7109375" style="2" customWidth="1"/>
    <col min="137" max="137" width="6.7109375" style="7" bestFit="1" customWidth="1"/>
    <col min="138" max="138" width="5.421875" style="7" customWidth="1"/>
    <col min="139" max="139" width="12.7109375" style="2" customWidth="1"/>
    <col min="140" max="140" width="14.00390625" style="2" customWidth="1"/>
    <col min="141" max="141" width="6.7109375" style="7" bestFit="1" customWidth="1"/>
    <col min="142" max="146" width="6.7109375" style="7" customWidth="1"/>
    <col min="147" max="147" width="5.7109375" style="7" bestFit="1" customWidth="1"/>
    <col min="148" max="148" width="13.7109375" style="2" customWidth="1"/>
    <col min="149" max="149" width="14.140625" style="2" customWidth="1"/>
    <col min="150" max="150" width="7.28125" style="7" bestFit="1" customWidth="1"/>
    <col min="151" max="151" width="5.7109375" style="7" bestFit="1" customWidth="1"/>
    <col min="152" max="152" width="11.57421875" style="2" bestFit="1" customWidth="1"/>
    <col min="153" max="153" width="15.8515625" style="2" customWidth="1"/>
    <col min="154" max="16384" width="11.421875" style="2" customWidth="1"/>
  </cols>
  <sheetData>
    <row r="1" spans="1:153" ht="58.5" customHeight="1">
      <c r="A1" s="486" t="s">
        <v>20</v>
      </c>
      <c r="B1" s="495">
        <f>IF('Encodage réponses Es'!B1:C1="","",'Encodage réponses Es'!B1:C1)</f>
      </c>
      <c r="C1" s="495"/>
      <c r="D1" s="496"/>
      <c r="E1" s="190"/>
      <c r="F1" s="491" t="s">
        <v>104</v>
      </c>
      <c r="G1" s="492"/>
      <c r="H1" s="493" t="s">
        <v>113</v>
      </c>
      <c r="I1" s="494"/>
      <c r="J1" s="621" t="s">
        <v>92</v>
      </c>
      <c r="K1" s="622"/>
      <c r="L1" s="194"/>
      <c r="M1" s="562" t="s">
        <v>33</v>
      </c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73" t="s">
        <v>34</v>
      </c>
      <c r="AH1" s="573"/>
      <c r="AI1" s="573"/>
      <c r="AJ1" s="573"/>
      <c r="AK1" s="573"/>
      <c r="AL1" s="573"/>
      <c r="AM1" s="573"/>
      <c r="AN1" s="573"/>
      <c r="AO1" s="574"/>
      <c r="AP1" s="575" t="s">
        <v>51</v>
      </c>
      <c r="AQ1" s="587"/>
      <c r="AR1" s="587"/>
      <c r="AS1" s="588"/>
      <c r="AT1" s="581" t="s">
        <v>52</v>
      </c>
      <c r="AU1" s="582"/>
      <c r="AV1" s="582"/>
      <c r="AW1" s="582"/>
      <c r="AX1" s="582"/>
      <c r="AY1" s="582"/>
      <c r="AZ1" s="582"/>
      <c r="BA1" s="582"/>
      <c r="BB1" s="582"/>
      <c r="BC1" s="582"/>
      <c r="BD1" s="582"/>
      <c r="BE1" s="583"/>
      <c r="BF1" s="584" t="s">
        <v>54</v>
      </c>
      <c r="BG1" s="585"/>
      <c r="BH1" s="586"/>
      <c r="BI1" s="575" t="s">
        <v>55</v>
      </c>
      <c r="BJ1" s="576"/>
      <c r="BK1" s="576"/>
      <c r="BL1" s="576"/>
      <c r="BM1" s="576"/>
      <c r="BN1" s="576"/>
      <c r="BO1" s="576"/>
      <c r="BP1" s="577"/>
      <c r="BQ1" s="575" t="s">
        <v>35</v>
      </c>
      <c r="BR1" s="576"/>
      <c r="BS1" s="576"/>
      <c r="BT1" s="576"/>
      <c r="BU1" s="576"/>
      <c r="BV1" s="576"/>
      <c r="BW1" s="576"/>
      <c r="BX1" s="576"/>
      <c r="BY1" s="577"/>
      <c r="BZ1" s="578" t="s">
        <v>57</v>
      </c>
      <c r="CA1" s="579"/>
      <c r="CB1" s="579"/>
      <c r="CC1" s="579"/>
      <c r="CD1" s="579"/>
      <c r="CE1" s="579"/>
      <c r="CF1" s="580"/>
      <c r="CG1" s="618" t="s">
        <v>58</v>
      </c>
      <c r="CH1" s="619"/>
      <c r="CI1" s="620"/>
      <c r="CJ1" s="612" t="s">
        <v>59</v>
      </c>
      <c r="CK1" s="613"/>
      <c r="CL1" s="613"/>
      <c r="CM1" s="613"/>
      <c r="CN1" s="613"/>
      <c r="CO1" s="613"/>
      <c r="CP1" s="613"/>
      <c r="CQ1" s="613"/>
      <c r="CR1" s="613"/>
      <c r="CS1" s="613"/>
      <c r="CT1" s="613"/>
      <c r="CU1" s="613"/>
      <c r="CV1" s="613"/>
      <c r="CW1" s="613"/>
      <c r="CX1" s="613"/>
      <c r="CY1" s="613"/>
      <c r="CZ1" s="613"/>
      <c r="DA1" s="613"/>
      <c r="DB1" s="613"/>
      <c r="DC1" s="614"/>
      <c r="DD1" s="612" t="s">
        <v>60</v>
      </c>
      <c r="DE1" s="613"/>
      <c r="DF1" s="613"/>
      <c r="DG1" s="613"/>
      <c r="DH1" s="613"/>
      <c r="DI1" s="613"/>
      <c r="DJ1" s="613"/>
      <c r="DK1" s="613"/>
      <c r="DL1" s="613"/>
      <c r="DM1" s="613"/>
      <c r="DN1" s="613"/>
      <c r="DO1" s="614"/>
      <c r="DP1" s="568" t="s">
        <v>61</v>
      </c>
      <c r="DQ1" s="569"/>
      <c r="DR1" s="569"/>
      <c r="DS1" s="569"/>
      <c r="DT1" s="569"/>
      <c r="DU1" s="569"/>
      <c r="DV1" s="569"/>
      <c r="DW1" s="569"/>
      <c r="DX1" s="569"/>
      <c r="DY1" s="569"/>
      <c r="DZ1" s="569"/>
      <c r="EA1" s="569"/>
      <c r="EB1" s="569"/>
      <c r="EC1" s="569"/>
      <c r="ED1" s="569"/>
      <c r="EE1" s="569"/>
      <c r="EF1" s="570"/>
      <c r="EG1" s="565" t="s">
        <v>101</v>
      </c>
      <c r="EH1" s="566"/>
      <c r="EI1" s="566"/>
      <c r="EJ1" s="567"/>
      <c r="EK1" s="606" t="s">
        <v>63</v>
      </c>
      <c r="EL1" s="607"/>
      <c r="EM1" s="607"/>
      <c r="EN1" s="607"/>
      <c r="EO1" s="607"/>
      <c r="EP1" s="607"/>
      <c r="EQ1" s="607"/>
      <c r="ER1" s="607"/>
      <c r="ES1" s="608"/>
      <c r="ET1" s="599" t="s">
        <v>64</v>
      </c>
      <c r="EU1" s="600"/>
      <c r="EV1" s="600"/>
      <c r="EW1" s="601"/>
    </row>
    <row r="2" spans="1:153" ht="12.75" customHeight="1">
      <c r="A2" s="554" t="s">
        <v>21</v>
      </c>
      <c r="B2" s="497">
        <f>IF('Encodage réponses Es'!B2:C2="","",'Encodage réponses Es'!B2:C2)</f>
      </c>
      <c r="C2" s="497"/>
      <c r="D2" s="498"/>
      <c r="E2" s="191"/>
      <c r="F2" s="524" t="s">
        <v>103</v>
      </c>
      <c r="G2" s="526" t="s">
        <v>0</v>
      </c>
      <c r="H2" s="528" t="s">
        <v>72</v>
      </c>
      <c r="I2" s="530" t="s">
        <v>0</v>
      </c>
      <c r="J2" s="623" t="s">
        <v>74</v>
      </c>
      <c r="K2" s="625" t="s">
        <v>0</v>
      </c>
      <c r="L2" s="195"/>
      <c r="M2" s="38">
        <v>1</v>
      </c>
      <c r="N2" s="38">
        <v>2</v>
      </c>
      <c r="O2" s="38">
        <v>5</v>
      </c>
      <c r="P2" s="38">
        <v>6</v>
      </c>
      <c r="Q2" s="38">
        <v>7</v>
      </c>
      <c r="R2" s="38">
        <v>22</v>
      </c>
      <c r="S2" s="38">
        <v>43</v>
      </c>
      <c r="T2" s="38">
        <v>44</v>
      </c>
      <c r="U2" s="38">
        <v>45</v>
      </c>
      <c r="V2" s="38">
        <v>46</v>
      </c>
      <c r="W2" s="38">
        <v>47</v>
      </c>
      <c r="X2" s="38">
        <v>48</v>
      </c>
      <c r="Y2" s="38">
        <v>49</v>
      </c>
      <c r="Z2" s="38">
        <v>51</v>
      </c>
      <c r="AA2" s="38">
        <v>52</v>
      </c>
      <c r="AB2" s="38">
        <v>53</v>
      </c>
      <c r="AC2" s="38">
        <v>54</v>
      </c>
      <c r="AD2" s="71">
        <v>64</v>
      </c>
      <c r="AE2" s="558" t="s">
        <v>50</v>
      </c>
      <c r="AF2" s="559"/>
      <c r="AG2" s="38">
        <v>9</v>
      </c>
      <c r="AH2" s="46">
        <v>10</v>
      </c>
      <c r="AI2" s="38">
        <v>21</v>
      </c>
      <c r="AJ2" s="38">
        <v>23</v>
      </c>
      <c r="AK2" s="38">
        <v>24</v>
      </c>
      <c r="AL2" s="38">
        <v>50</v>
      </c>
      <c r="AM2" s="71">
        <v>55</v>
      </c>
      <c r="AN2" s="542" t="s">
        <v>27</v>
      </c>
      <c r="AO2" s="615"/>
      <c r="AP2" s="70">
        <v>3</v>
      </c>
      <c r="AQ2" s="12">
        <v>4</v>
      </c>
      <c r="AR2" s="542" t="s">
        <v>13</v>
      </c>
      <c r="AS2" s="615"/>
      <c r="AT2" s="89">
        <v>80</v>
      </c>
      <c r="AU2" s="90">
        <v>81</v>
      </c>
      <c r="AV2" s="130">
        <v>82</v>
      </c>
      <c r="AW2" s="90">
        <v>83</v>
      </c>
      <c r="AX2" s="130">
        <v>84</v>
      </c>
      <c r="AY2" s="90">
        <v>85</v>
      </c>
      <c r="AZ2" s="130">
        <v>86</v>
      </c>
      <c r="BA2" s="90">
        <v>87</v>
      </c>
      <c r="BB2" s="130">
        <v>88</v>
      </c>
      <c r="BC2" s="91">
        <v>89</v>
      </c>
      <c r="BD2" s="593" t="s">
        <v>53</v>
      </c>
      <c r="BE2" s="594"/>
      <c r="BF2" s="70">
        <v>8</v>
      </c>
      <c r="BG2" s="593" t="s">
        <v>36</v>
      </c>
      <c r="BH2" s="594"/>
      <c r="BI2" s="131">
        <v>11</v>
      </c>
      <c r="BJ2" s="132">
        <v>12</v>
      </c>
      <c r="BK2" s="133">
        <v>13</v>
      </c>
      <c r="BL2" s="133">
        <v>14</v>
      </c>
      <c r="BM2" s="133">
        <v>19</v>
      </c>
      <c r="BN2" s="134">
        <v>20</v>
      </c>
      <c r="BO2" s="542" t="s">
        <v>56</v>
      </c>
      <c r="BP2" s="543"/>
      <c r="BQ2" s="362">
        <v>15</v>
      </c>
      <c r="BR2" s="232">
        <v>16</v>
      </c>
      <c r="BS2" s="46">
        <v>17</v>
      </c>
      <c r="BT2" s="46">
        <v>18</v>
      </c>
      <c r="BU2" s="46">
        <v>58</v>
      </c>
      <c r="BV2" s="46">
        <v>59</v>
      </c>
      <c r="BW2" s="134">
        <v>60</v>
      </c>
      <c r="BX2" s="542" t="s">
        <v>56</v>
      </c>
      <c r="BY2" s="543"/>
      <c r="BZ2" s="131">
        <v>56</v>
      </c>
      <c r="CA2" s="232">
        <v>57</v>
      </c>
      <c r="CB2" s="46">
        <v>61</v>
      </c>
      <c r="CC2" s="38">
        <v>62</v>
      </c>
      <c r="CD2" s="134">
        <v>63</v>
      </c>
      <c r="CE2" s="542" t="s">
        <v>14</v>
      </c>
      <c r="CF2" s="543"/>
      <c r="CG2" s="131">
        <v>65</v>
      </c>
      <c r="CH2" s="542" t="s">
        <v>36</v>
      </c>
      <c r="CI2" s="543"/>
      <c r="CJ2" s="131">
        <v>29</v>
      </c>
      <c r="CK2" s="38">
        <v>30</v>
      </c>
      <c r="CL2" s="46">
        <v>31</v>
      </c>
      <c r="CM2" s="46">
        <v>32</v>
      </c>
      <c r="CN2" s="38">
        <v>33</v>
      </c>
      <c r="CO2" s="46">
        <v>34</v>
      </c>
      <c r="CP2" s="46">
        <v>35</v>
      </c>
      <c r="CQ2" s="38">
        <v>36</v>
      </c>
      <c r="CR2" s="46">
        <v>37</v>
      </c>
      <c r="CS2" s="46">
        <v>38</v>
      </c>
      <c r="CT2" s="38">
        <v>39</v>
      </c>
      <c r="CU2" s="46">
        <v>40</v>
      </c>
      <c r="CV2" s="46">
        <v>41</v>
      </c>
      <c r="CW2" s="38">
        <v>42</v>
      </c>
      <c r="CX2" s="46">
        <v>76</v>
      </c>
      <c r="CY2" s="46">
        <v>77</v>
      </c>
      <c r="CZ2" s="46">
        <v>78</v>
      </c>
      <c r="DA2" s="134">
        <v>79</v>
      </c>
      <c r="DB2" s="542" t="s">
        <v>50</v>
      </c>
      <c r="DC2" s="543"/>
      <c r="DD2" s="131">
        <v>66</v>
      </c>
      <c r="DE2" s="67">
        <v>67</v>
      </c>
      <c r="DF2" s="46">
        <v>68</v>
      </c>
      <c r="DG2" s="46">
        <v>69</v>
      </c>
      <c r="DH2" s="46">
        <v>70</v>
      </c>
      <c r="DI2" s="46">
        <v>71</v>
      </c>
      <c r="DJ2" s="46">
        <v>72</v>
      </c>
      <c r="DK2" s="46">
        <v>73</v>
      </c>
      <c r="DL2" s="46">
        <v>74</v>
      </c>
      <c r="DM2" s="134">
        <v>75</v>
      </c>
      <c r="DN2" s="542" t="s">
        <v>53</v>
      </c>
      <c r="DO2" s="543"/>
      <c r="DP2" s="143">
        <v>90</v>
      </c>
      <c r="DQ2" s="143">
        <v>91</v>
      </c>
      <c r="DR2" s="143">
        <v>92</v>
      </c>
      <c r="DS2" s="143">
        <v>93</v>
      </c>
      <c r="DT2" s="143">
        <v>94</v>
      </c>
      <c r="DU2" s="143">
        <v>95</v>
      </c>
      <c r="DV2" s="143">
        <v>96</v>
      </c>
      <c r="DW2" s="143">
        <v>97</v>
      </c>
      <c r="DX2" s="143">
        <v>98</v>
      </c>
      <c r="DY2" s="143">
        <v>99</v>
      </c>
      <c r="DZ2" s="143">
        <v>100</v>
      </c>
      <c r="EA2" s="143">
        <v>101</v>
      </c>
      <c r="EB2" s="143">
        <v>102</v>
      </c>
      <c r="EC2" s="143">
        <v>103</v>
      </c>
      <c r="ED2" s="144">
        <v>104</v>
      </c>
      <c r="EE2" s="602" t="s">
        <v>62</v>
      </c>
      <c r="EF2" s="603"/>
      <c r="EG2" s="20">
        <v>26</v>
      </c>
      <c r="EH2" s="11">
        <v>106</v>
      </c>
      <c r="EI2" s="589" t="s">
        <v>13</v>
      </c>
      <c r="EJ2" s="559"/>
      <c r="EK2" s="44">
        <v>27</v>
      </c>
      <c r="EL2" s="36">
        <v>28</v>
      </c>
      <c r="EM2" s="36">
        <v>107</v>
      </c>
      <c r="EN2" s="36">
        <v>108</v>
      </c>
      <c r="EO2" s="36">
        <v>109</v>
      </c>
      <c r="EP2" s="36">
        <v>110</v>
      </c>
      <c r="EQ2" s="37">
        <v>111</v>
      </c>
      <c r="ER2" s="589" t="s">
        <v>27</v>
      </c>
      <c r="ES2" s="590"/>
      <c r="ET2" s="44">
        <v>25</v>
      </c>
      <c r="EU2" s="37">
        <v>105</v>
      </c>
      <c r="EV2" s="589" t="s">
        <v>13</v>
      </c>
      <c r="EW2" s="590"/>
    </row>
    <row r="3" spans="1:153" ht="13.5" thickBot="1">
      <c r="A3" s="555"/>
      <c r="B3" s="499">
        <f>IF('Encodage réponses Es'!B3:C3="","",'Encodage réponses Es'!B3:C3)</f>
      </c>
      <c r="C3" s="499"/>
      <c r="D3" s="523"/>
      <c r="E3" s="191"/>
      <c r="F3" s="525"/>
      <c r="G3" s="527"/>
      <c r="H3" s="529"/>
      <c r="I3" s="531"/>
      <c r="J3" s="624"/>
      <c r="K3" s="626"/>
      <c r="L3" s="196"/>
      <c r="M3" s="124">
        <f>IF('Encodage réponses Es'!E2="","",'Encodage réponses Es'!E2)</f>
        <v>1</v>
      </c>
      <c r="N3" s="124">
        <f>IF('Encodage réponses Es'!F2="","",'Encodage réponses Es'!F2)</f>
        <v>1</v>
      </c>
      <c r="O3" s="124">
        <f>IF('Encodage réponses Es'!I2="","",'Encodage réponses Es'!I2)</f>
        <v>1</v>
      </c>
      <c r="P3" s="124">
        <f>IF('Encodage réponses Es'!J2="","",'Encodage réponses Es'!J2)</f>
        <v>1</v>
      </c>
      <c r="Q3" s="124">
        <f>IF('Encodage réponses Es'!K2="","",'Encodage réponses Es'!K2)</f>
        <v>2</v>
      </c>
      <c r="R3" s="124">
        <f>IF('Encodage réponses Es'!Z2="","",'Encodage réponses Es'!Z2)</f>
        <v>1</v>
      </c>
      <c r="S3" s="124">
        <f>IF('Encodage réponses Es'!AU2="","",'Encodage réponses Es'!AU2)</f>
        <v>2</v>
      </c>
      <c r="T3" s="124">
        <f>IF('Encodage réponses Es'!AV2="","",'Encodage réponses Es'!AV2)</f>
        <v>4</v>
      </c>
      <c r="U3" s="124">
        <f>IF('Encodage réponses Es'!AW2="","",'Encodage réponses Es'!AW2)</f>
        <v>1</v>
      </c>
      <c r="V3" s="124">
        <f>IF('Encodage réponses Es'!AX2="","",'Encodage réponses Es'!AX2)</f>
        <v>3</v>
      </c>
      <c r="W3" s="124">
        <f>IF('Encodage réponses Es'!AY2="","",'Encodage réponses Es'!AY2)</f>
        <v>4</v>
      </c>
      <c r="X3" s="124">
        <f>IF('Encodage réponses Es'!AZ2="","",'Encodage réponses Es'!AZ2)</f>
        <v>3</v>
      </c>
      <c r="Y3" s="124">
        <f>IF('Encodage réponses Es'!BA2="","",'Encodage réponses Es'!BA2)</f>
        <v>1</v>
      </c>
      <c r="Z3" s="124">
        <f>IF('Encodage réponses Es'!BC2="","",'Encodage réponses Es'!BC2)</f>
        <v>3</v>
      </c>
      <c r="AA3" s="124">
        <f>IF('Encodage réponses Es'!BD2="","",'Encodage réponses Es'!BD2)</f>
        <v>2</v>
      </c>
      <c r="AB3" s="124">
        <f>IF('Encodage réponses Es'!BE2="","",'Encodage réponses Es'!BE2)</f>
        <v>1</v>
      </c>
      <c r="AC3" s="124">
        <f>IF('Encodage réponses Es'!BF2="","",'Encodage réponses Es'!BF2)</f>
        <v>3</v>
      </c>
      <c r="AD3" s="125">
        <f>IF('Encodage réponses Es'!BP2="","",'Encodage réponses Es'!BP2)</f>
        <v>1</v>
      </c>
      <c r="AE3" s="560"/>
      <c r="AF3" s="561"/>
      <c r="AG3" s="124">
        <f>IF('Encodage réponses Es'!M2="","",'Encodage réponses Es'!M2)</f>
        <v>4</v>
      </c>
      <c r="AH3" s="126">
        <f>IF('Encodage réponses Es'!N2="","",'Encodage réponses Es'!N2)</f>
        <v>3</v>
      </c>
      <c r="AI3" s="126">
        <f>IF('Encodage réponses Es'!Y2="","",'Encodage réponses Es'!Y2)</f>
        <v>2</v>
      </c>
      <c r="AJ3" s="126">
        <f>IF('Encodage réponses Es'!AA2="","",'Encodage réponses Es'!AA2)</f>
        <v>3</v>
      </c>
      <c r="AK3" s="126">
        <f>IF('Encodage réponses Es'!AB2="","",'Encodage réponses Es'!AB2)</f>
        <v>2</v>
      </c>
      <c r="AL3" s="126">
        <f>IF('Encodage réponses Es'!BB2="","",'Encodage réponses Es'!BB2)</f>
        <v>1</v>
      </c>
      <c r="AM3" s="127">
        <f>IF('Encodage réponses Es'!BG2="","",'Encodage réponses Es'!BG2)</f>
        <v>2</v>
      </c>
      <c r="AN3" s="616"/>
      <c r="AO3" s="617"/>
      <c r="AP3" s="128">
        <f>IF('Encodage réponses Es'!G2="","",'Encodage réponses Es'!G2)</f>
        <v>423</v>
      </c>
      <c r="AQ3" s="129">
        <f>IF('Encodage réponses Es'!H2="","",'Encodage réponses Es'!H2)</f>
        <v>2</v>
      </c>
      <c r="AR3" s="616"/>
      <c r="AS3" s="617"/>
      <c r="AT3" s="147">
        <f>IF('Encodage réponses Es'!CF2="","",'Encodage réponses Es'!CF2)</f>
        <v>1</v>
      </c>
      <c r="AU3" s="148">
        <f>IF('Encodage réponses Es'!CG2="","",'Encodage réponses Es'!CG2)</f>
        <v>1</v>
      </c>
      <c r="AV3" s="149">
        <f>IF('Encodage réponses Es'!CH2="","",'Encodage réponses Es'!CH2)</f>
        <v>1</v>
      </c>
      <c r="AW3" s="149">
        <f>IF('Encodage réponses Es'!CI2="","",'Encodage réponses Es'!CI2)</f>
        <v>1</v>
      </c>
      <c r="AX3" s="149">
        <f>IF('Encodage réponses Es'!CJ2="","",'Encodage réponses Es'!CJ2)</f>
        <v>2</v>
      </c>
      <c r="AY3" s="149">
        <f>IF('Encodage réponses Es'!CK2="","",'Encodage réponses Es'!CK2)</f>
        <v>2</v>
      </c>
      <c r="AZ3" s="149">
        <f>IF('Encodage réponses Es'!CL2="","",'Encodage réponses Es'!CL2)</f>
        <v>1</v>
      </c>
      <c r="BA3" s="149">
        <f>IF('Encodage réponses Es'!CM2="","",'Encodage réponses Es'!CM2)</f>
        <v>1</v>
      </c>
      <c r="BB3" s="149">
        <f>IF('Encodage réponses Es'!CN2="","",'Encodage réponses Es'!CN2)</f>
        <v>1</v>
      </c>
      <c r="BC3" s="150">
        <f>IF('Encodage réponses Es'!CO2="","",'Encodage réponses Es'!CO2)</f>
        <v>1</v>
      </c>
      <c r="BD3" s="595"/>
      <c r="BE3" s="596"/>
      <c r="BF3" s="151">
        <f>IF('Encodage réponses Es'!L2="","",'Encodage réponses Es'!L2)</f>
        <v>1</v>
      </c>
      <c r="BG3" s="595"/>
      <c r="BH3" s="596"/>
      <c r="BI3" s="151">
        <f>IF('Encodage réponses Es'!O2="","",'Encodage réponses Es'!O2)</f>
        <v>3</v>
      </c>
      <c r="BJ3" s="152">
        <f>IF('Encodage réponses Es'!P2="","",'Encodage réponses Es'!P2)</f>
        <v>2</v>
      </c>
      <c r="BK3" s="153">
        <f>IF('Encodage réponses Es'!Q2="","",'Encodage réponses Es'!Q2)</f>
        <v>3</v>
      </c>
      <c r="BL3" s="153">
        <f>IF('Encodage réponses Es'!R2="","",'Encodage réponses Es'!R2)</f>
        <v>1</v>
      </c>
      <c r="BM3" s="153">
        <f>IF('Encodage réponses Es'!W2="","",'Encodage réponses Es'!W2)</f>
        <v>2</v>
      </c>
      <c r="BN3" s="125">
        <f>IF('Encodage réponses Es'!X2="","",'Encodage réponses Es'!X2)</f>
        <v>1</v>
      </c>
      <c r="BO3" s="544"/>
      <c r="BP3" s="545"/>
      <c r="BQ3" s="363">
        <f>IF('Encodage réponses Es'!S2="","",'Encodage réponses Es'!S2)</f>
        <v>4</v>
      </c>
      <c r="BR3" s="155">
        <f>IF('Encodage réponses Es'!T2="","",'Encodage réponses Es'!T2)</f>
        <v>3</v>
      </c>
      <c r="BS3" s="126">
        <f>IF('Encodage réponses Es'!U2="","",'Encodage réponses Es'!U2)</f>
        <v>1</v>
      </c>
      <c r="BT3" s="126">
        <f>IF('Encodage réponses Es'!V2="","",'Encodage réponses Es'!V2)</f>
        <v>4</v>
      </c>
      <c r="BU3" s="126">
        <f>IF('Encodage réponses Es'!BJ2="","",'Encodage réponses Es'!BJ2)</f>
        <v>4</v>
      </c>
      <c r="BV3" s="126">
        <f>IF('Encodage réponses Es'!BK2="","",'Encodage réponses Es'!BK2)</f>
        <v>2</v>
      </c>
      <c r="BW3" s="154">
        <f>IF('Encodage réponses Es'!BL2="","",'Encodage réponses Es'!BL2)</f>
        <v>2</v>
      </c>
      <c r="BX3" s="544"/>
      <c r="BY3" s="545"/>
      <c r="BZ3" s="151">
        <f>IF('Encodage réponses Es'!BH2="","",'Encodage réponses Es'!BH2)</f>
        <v>1</v>
      </c>
      <c r="CA3" s="155">
        <f>IF('Encodage réponses Es'!BI2="","",'Encodage réponses Es'!BI2)</f>
        <v>1</v>
      </c>
      <c r="CB3" s="126">
        <f>IF('Encodage réponses Es'!BM2="","",'Encodage réponses Es'!BM2)</f>
        <v>1</v>
      </c>
      <c r="CC3" s="124">
        <f>IF('Encodage réponses Es'!BN2="","",'Encodage réponses Es'!BN2)</f>
        <v>1</v>
      </c>
      <c r="CD3" s="154">
        <f>IF('Encodage réponses Es'!BO2="","",'Encodage réponses Es'!BO2)</f>
        <v>1</v>
      </c>
      <c r="CE3" s="544"/>
      <c r="CF3" s="545"/>
      <c r="CG3" s="151">
        <f>IF('Encodage réponses Es'!BQ2="","",'Encodage réponses Es'!BQ2)</f>
        <v>1</v>
      </c>
      <c r="CH3" s="544"/>
      <c r="CI3" s="545"/>
      <c r="CJ3" s="151">
        <f>IF('Encodage réponses Es'!AG2="","",'Encodage réponses Es'!AG2)</f>
        <v>1</v>
      </c>
      <c r="CK3" s="124">
        <f>IF('Encodage réponses Es'!AH2="","",'Encodage réponses Es'!AH2)</f>
        <v>1</v>
      </c>
      <c r="CL3" s="126">
        <f>IF('Encodage réponses Es'!AI2="","",'Encodage réponses Es'!AI2)</f>
        <v>1</v>
      </c>
      <c r="CM3" s="126">
        <f>IF('Encodage réponses Es'!AJ2="","",'Encodage réponses Es'!AJ2)</f>
        <v>1</v>
      </c>
      <c r="CN3" s="126">
        <f>IF('Encodage réponses Es'!AK2="","",'Encodage réponses Es'!AK2)</f>
        <v>2</v>
      </c>
      <c r="CO3" s="126">
        <f>IF('Encodage réponses Es'!AL2="","",'Encodage réponses Es'!AL2)</f>
        <v>1</v>
      </c>
      <c r="CP3" s="126">
        <f>IF('Encodage réponses Es'!AM2="","",'Encodage réponses Es'!AM2)</f>
        <v>2</v>
      </c>
      <c r="CQ3" s="126">
        <f>IF('Encodage réponses Es'!AN2="","",'Encodage réponses Es'!AN2)</f>
        <v>3</v>
      </c>
      <c r="CR3" s="126">
        <f>IF('Encodage réponses Es'!AO2="","",'Encodage réponses Es'!AO2)</f>
        <v>2</v>
      </c>
      <c r="CS3" s="126">
        <f>IF('Encodage réponses Es'!AP2="","",'Encodage réponses Es'!AP2)</f>
        <v>1</v>
      </c>
      <c r="CT3" s="126">
        <f>IF('Encodage réponses Es'!AQ2="","",'Encodage réponses Es'!AQ2)</f>
        <v>2</v>
      </c>
      <c r="CU3" s="126">
        <f>IF('Encodage réponses Es'!AR2="","",'Encodage réponses Es'!AR2)</f>
        <v>3</v>
      </c>
      <c r="CV3" s="126">
        <f>IF('Encodage réponses Es'!AS2="","",'Encodage réponses Es'!AS2)</f>
        <v>3</v>
      </c>
      <c r="CW3" s="126">
        <f>IF('Encodage réponses Es'!AT2="","",'Encodage réponses Es'!AT2)</f>
        <v>1</v>
      </c>
      <c r="CX3" s="126">
        <f>IF('Encodage réponses Es'!CB2="","",'Encodage réponses Es'!CB2)</f>
        <v>3</v>
      </c>
      <c r="CY3" s="126">
        <f>IF('Encodage réponses Es'!CC2="","",'Encodage réponses Es'!CC2)</f>
        <v>2</v>
      </c>
      <c r="CZ3" s="126">
        <f>IF('Encodage réponses Es'!CD2="","",'Encodage réponses Es'!CD2)</f>
        <v>1</v>
      </c>
      <c r="DA3" s="154">
        <f>IF('Encodage réponses Es'!CE2="","",'Encodage réponses Es'!CE2)</f>
        <v>2</v>
      </c>
      <c r="DB3" s="544"/>
      <c r="DC3" s="545"/>
      <c r="DD3" s="151">
        <f>IF('Encodage réponses Es'!BR2="","",'Encodage réponses Es'!BR2)</f>
        <v>1</v>
      </c>
      <c r="DE3" s="127">
        <f>IF('Encodage réponses Es'!BS2="","",'Encodage réponses Es'!BS2)</f>
        <v>1</v>
      </c>
      <c r="DF3" s="126">
        <f>IF('Encodage réponses Es'!BT2="","",'Encodage réponses Es'!BT2)</f>
        <v>1</v>
      </c>
      <c r="DG3" s="126">
        <f>IF('Encodage réponses Es'!BU2="","",'Encodage réponses Es'!BU2)</f>
        <v>1</v>
      </c>
      <c r="DH3" s="126">
        <f>IF('Encodage réponses Es'!BV2="","",'Encodage réponses Es'!BV2)</f>
        <v>1</v>
      </c>
      <c r="DI3" s="126">
        <f>IF('Encodage réponses Es'!BW2="","",'Encodage réponses Es'!BW2)</f>
        <v>1</v>
      </c>
      <c r="DJ3" s="126">
        <f>IF('Encodage réponses Es'!BX2="","",'Encodage réponses Es'!BX2)</f>
        <v>1</v>
      </c>
      <c r="DK3" s="126">
        <f>IF('Encodage réponses Es'!BY2="","",'Encodage réponses Es'!BY2)</f>
        <v>1</v>
      </c>
      <c r="DL3" s="126">
        <f>IF('Encodage réponses Es'!BZ2="","",'Encodage réponses Es'!BZ2)</f>
        <v>4</v>
      </c>
      <c r="DM3" s="154">
        <f>IF('Encodage réponses Es'!CA2="","",'Encodage réponses Es'!CA2)</f>
        <v>8</v>
      </c>
      <c r="DN3" s="544"/>
      <c r="DO3" s="545"/>
      <c r="DP3" s="153">
        <f>IF('Encodage réponses Es'!CP2="","",'Encodage réponses Es'!CP2)</f>
        <v>1</v>
      </c>
      <c r="DQ3" s="155">
        <f>IF('Encodage réponses Es'!CQ2="","",'Encodage réponses Es'!CQ2)</f>
        <v>1</v>
      </c>
      <c r="DR3" s="127">
        <f>IF('Encodage réponses Es'!CR2="","",'Encodage réponses Es'!CR2)</f>
        <v>1</v>
      </c>
      <c r="DS3" s="153">
        <f>IF('Encodage réponses Es'!CS2="","",'Encodage réponses Es'!CS2)</f>
        <v>1</v>
      </c>
      <c r="DT3" s="153">
        <f>IF('Encodage réponses Es'!CT2="","",'Encodage réponses Es'!CT2)</f>
        <v>1</v>
      </c>
      <c r="DU3" s="153">
        <f>IF('Encodage réponses Es'!CU2="","",'Encodage réponses Es'!CU2)</f>
        <v>1</v>
      </c>
      <c r="DV3" s="153">
        <f>IF('Encodage réponses Es'!CV2="","",'Encodage réponses Es'!CV2)</f>
        <v>1</v>
      </c>
      <c r="DW3" s="153">
        <f>IF('Encodage réponses Es'!CW2="","",'Encodage réponses Es'!CW2)</f>
        <v>1</v>
      </c>
      <c r="DX3" s="153">
        <f>IF('Encodage réponses Es'!CX2="","",'Encodage réponses Es'!CX2)</f>
        <v>1</v>
      </c>
      <c r="DY3" s="153">
        <f>IF('Encodage réponses Es'!CY2="","",'Encodage réponses Es'!CY2)</f>
        <v>1</v>
      </c>
      <c r="DZ3" s="153">
        <f>IF('Encodage réponses Es'!CZ2="","",'Encodage réponses Es'!CZ2)</f>
        <v>1</v>
      </c>
      <c r="EA3" s="153">
        <f>IF('Encodage réponses Es'!DA2="","",'Encodage réponses Es'!DA2)</f>
        <v>1</v>
      </c>
      <c r="EB3" s="153">
        <f>IF('Encodage réponses Es'!DB2="","",'Encodage réponses Es'!DB2)</f>
        <v>1</v>
      </c>
      <c r="EC3" s="153">
        <f>IF('Encodage réponses Es'!DC2="","",'Encodage réponses Es'!DC2)</f>
        <v>1</v>
      </c>
      <c r="ED3" s="156">
        <f>IF('Encodage réponses Es'!DD2="","",'Encodage réponses Es'!DD2)</f>
        <v>1</v>
      </c>
      <c r="EE3" s="604"/>
      <c r="EF3" s="605"/>
      <c r="EG3" s="151" t="str">
        <f>IF('Encodage réponses Es'!AD2="","",'Encodage réponses Es'!AD2)</f>
        <v>4-3</v>
      </c>
      <c r="EH3" s="157" t="str">
        <f>IF('Encodage réponses Es'!DF2="","",'Encodage réponses Es'!DF2)</f>
        <v>4-3-2</v>
      </c>
      <c r="EI3" s="611"/>
      <c r="EJ3" s="561"/>
      <c r="EK3" s="158" t="str">
        <f>IF('Encodage réponses Es'!AE2="","",'Encodage réponses Es'!AE2)</f>
        <v>2-1</v>
      </c>
      <c r="EL3" s="124" t="str">
        <f>IF('Encodage réponses Es'!AF2="","",'Encodage réponses Es'!AF2)</f>
        <v>2-1</v>
      </c>
      <c r="EM3" s="124">
        <f>IF('Encodage réponses Es'!DG2="","",'Encodage réponses Es'!DG2)</f>
        <v>3</v>
      </c>
      <c r="EN3" s="124">
        <f>IF('Encodage réponses Es'!DH2="","",'Encodage réponses Es'!DH2)</f>
        <v>3</v>
      </c>
      <c r="EO3" s="124">
        <f>IF('Encodage réponses Es'!DI2="","",'Encodage réponses Es'!DI2)</f>
        <v>3</v>
      </c>
      <c r="EP3" s="124">
        <f>IF('Encodage réponses Es'!DJ2="","",'Encodage réponses Es'!DJ2)</f>
        <v>1</v>
      </c>
      <c r="EQ3" s="154">
        <f>IF('Encodage réponses Es'!DK2="","",'Encodage réponses Es'!DK2)</f>
        <v>1</v>
      </c>
      <c r="ER3" s="591"/>
      <c r="ES3" s="592"/>
      <c r="ET3" s="158">
        <f>IF('Encodage réponses Es'!AC2="","",'Encodage réponses Es'!AC2)</f>
        <v>1</v>
      </c>
      <c r="EU3" s="154">
        <f>IF('Encodage réponses Es'!DE2="","",'Encodage réponses Es'!DE2)</f>
        <v>3</v>
      </c>
      <c r="EV3" s="591"/>
      <c r="EW3" s="592"/>
    </row>
    <row r="4" spans="1:153" ht="11.25" customHeight="1">
      <c r="A4" s="516" t="s">
        <v>49</v>
      </c>
      <c r="B4" s="517"/>
      <c r="C4" s="552">
        <f>IF('Encodage réponses Es'!C3="","",'Encodage réponses Es'!C3)</f>
        <v>1</v>
      </c>
      <c r="D4" s="553"/>
      <c r="E4" s="192"/>
      <c r="F4" s="99">
        <f>IF(OR(AE4="",AN4="",AR4="",BD4="",BG4="",BO4="",BX4="",CE4="",CH4="",DB4="",DN4=""),"",AE4+AN4+AR4+BD4+BG4+BO4+BX4+CE4+CH4+DB4+DN4)</f>
      </c>
      <c r="G4" s="100">
        <f>IF(F4="","",F4/84)</f>
      </c>
      <c r="H4" s="202">
        <f>IF(EE4="","",EE4)</f>
      </c>
      <c r="I4" s="100">
        <f aca="true" t="shared" si="0" ref="I4:I37">IF(H4="","",H4/15)</f>
      </c>
      <c r="J4" s="99">
        <f>IF(OR(EI4="",ER4="",EV4=""),"",EI4+ER4+EV4)</f>
      </c>
      <c r="K4" s="100">
        <f>IF(J4="","",J4/11)</f>
      </c>
      <c r="L4" s="196"/>
      <c r="M4" s="24">
        <f>IF('Encodage réponses Es'!E3="","",'Encodage réponses Es'!E3)</f>
      </c>
      <c r="N4" s="24">
        <f>IF('Encodage réponses Es'!F3="","",'Encodage réponses Es'!F3)</f>
      </c>
      <c r="O4" s="24">
        <f>IF('Encodage réponses Es'!I3="","",'Encodage réponses Es'!I3)</f>
      </c>
      <c r="P4" s="24">
        <f>IF('Encodage réponses Es'!J3="","",'Encodage réponses Es'!J3)</f>
      </c>
      <c r="Q4" s="24">
        <f>IF('Encodage réponses Es'!K3="","",'Encodage réponses Es'!K3)</f>
      </c>
      <c r="R4" s="24">
        <f>IF('Encodage réponses Es'!Z3="","",'Encodage réponses Es'!Z3)</f>
      </c>
      <c r="S4" s="24">
        <f>IF('Encodage réponses Es'!AU3="","",'Encodage réponses Es'!AU3)</f>
      </c>
      <c r="T4" s="24">
        <f>IF('Encodage réponses Es'!AV3="","",'Encodage réponses Es'!AV3)</f>
      </c>
      <c r="U4" s="24">
        <f>IF('Encodage réponses Es'!AW3="","",'Encodage réponses Es'!AW3)</f>
      </c>
      <c r="V4" s="24">
        <f>IF('Encodage réponses Es'!AX3="","",'Encodage réponses Es'!AX3)</f>
      </c>
      <c r="W4" s="24">
        <f>IF('Encodage réponses Es'!AY3="","",'Encodage réponses Es'!AY3)</f>
      </c>
      <c r="X4" s="24">
        <f>IF('Encodage réponses Es'!AZ3="","",'Encodage réponses Es'!AZ3)</f>
      </c>
      <c r="Y4" s="24">
        <f>IF('Encodage réponses Es'!BA3="","",'Encodage réponses Es'!BA3)</f>
      </c>
      <c r="Z4" s="24">
        <f>IF('Encodage réponses Es'!BC3="","",'Encodage réponses Es'!BC3)</f>
      </c>
      <c r="AA4" s="24">
        <f>IF('Encodage réponses Es'!BD3="","",'Encodage réponses Es'!BD3)</f>
      </c>
      <c r="AB4" s="24">
        <f>IF('Encodage réponses Es'!BE3="","",'Encodage réponses Es'!BE3)</f>
      </c>
      <c r="AC4" s="24">
        <f>IF('Encodage réponses Es'!BF3="","",'Encodage réponses Es'!BF3)</f>
      </c>
      <c r="AD4" s="24">
        <f>IF('Encodage réponses Es'!BP3="","",'Encodage réponses Es'!BP3)</f>
      </c>
      <c r="AE4" s="563">
        <f>IF(OR(COUNTIF(M4:AD4,"a")&gt;0,COUNTBLANK(M4:AD4)&gt;0),"",COUNTIF(M4:P4,1)+COUNTIF(Q4,2)+COUNTIF(R4,1)+COUNTIF(S4,2)+COUNTIF(T4,4)+COUNTIF(U4,1)+COUNTIF(V4,3)+COUNTIF(W4,4)+COUNTIF(X4,3)+COUNTIF(Y4,1)+COUNTIF(Z4,3)+COUNTIF(AA4,2)+COUNTIF(AB4,1)+COUNTIF(AC4,3)+COUNTIF(AD4,1))</f>
      </c>
      <c r="AF4" s="564"/>
      <c r="AG4" s="24">
        <f>IF('Encodage réponses Es'!M3="","",'Encodage réponses Es'!M3)</f>
      </c>
      <c r="AH4" s="23">
        <f>IF('Encodage réponses Es'!N3="","",'Encodage réponses Es'!N3)</f>
      </c>
      <c r="AI4" s="23">
        <f>IF('Encodage réponses Es'!Y3="","",'Encodage réponses Es'!Y3)</f>
      </c>
      <c r="AJ4" s="23">
        <f>IF('Encodage réponses Es'!AA3="","",'Encodage réponses Es'!AA3)</f>
      </c>
      <c r="AK4" s="23">
        <f>IF('Encodage réponses Es'!AB3="","",'Encodage réponses Es'!AB3)</f>
      </c>
      <c r="AL4" s="23">
        <f>IF('Encodage réponses Es'!BB3="","",'Encodage réponses Es'!BB3)</f>
      </c>
      <c r="AM4" s="23">
        <f>IF('Encodage réponses Es'!BG3="","",'Encodage réponses Es'!BG3)</f>
      </c>
      <c r="AN4" s="571">
        <f>IF(OR(COUNTIF(AG4:AM4,"a")&gt;0,COUNTBLANK(AG4:AM4)&gt;0),"",COUNTIF(AG4,4)+COUNTIF(AH4,3)+COUNTIF(AI4,2)+COUNTIF(AJ4,3)+COUNTIF(AK4,2)+COUNTIF(AL4,1)+COUNTIF(AM4,2))</f>
      </c>
      <c r="AO4" s="572"/>
      <c r="AP4" s="73">
        <f>IF('Encodage réponses Es'!G3="","",'Encodage réponses Es'!G3)</f>
      </c>
      <c r="AQ4" s="77">
        <f>IF('Encodage réponses Es'!H3="","",'Encodage réponses Es'!H3)</f>
      </c>
      <c r="AR4" s="571">
        <f>IF(OR(COUNTIF(AP4:AQ4,"a")&gt;0,COUNTBLANK(AP4:AQ4)&gt;0),"",COUNTIF(AP4,423)+COUNTIF(AQ4,2))</f>
      </c>
      <c r="AS4" s="572"/>
      <c r="AT4" s="22">
        <f>IF('Encodage réponses Es'!CF3="","",'Encodage réponses Es'!CF3)</f>
      </c>
      <c r="AU4" s="23">
        <f>IF('Encodage réponses Es'!CG3="","",'Encodage réponses Es'!CG3)</f>
      </c>
      <c r="AV4" s="24">
        <f>IF('Encodage réponses Es'!CH3="","",'Encodage réponses Es'!CH3)</f>
      </c>
      <c r="AW4" s="24">
        <f>IF('Encodage réponses Es'!CI3="","",'Encodage réponses Es'!CI3)</f>
      </c>
      <c r="AX4" s="24">
        <f>IF('Encodage réponses Es'!CJ3="","",'Encodage réponses Es'!CJ3)</f>
      </c>
      <c r="AY4" s="24">
        <f>IF('Encodage réponses Es'!CK3="","",'Encodage réponses Es'!CK3)</f>
      </c>
      <c r="AZ4" s="24">
        <f>IF('Encodage réponses Es'!CL3="","",'Encodage réponses Es'!CL3)</f>
      </c>
      <c r="BA4" s="24">
        <f>IF('Encodage réponses Es'!CM3="","",'Encodage réponses Es'!CM3)</f>
      </c>
      <c r="BB4" s="24">
        <f>IF('Encodage réponses Es'!CN3="","",'Encodage réponses Es'!CN3)</f>
      </c>
      <c r="BC4" s="55">
        <f>IF('Encodage réponses Es'!CO3="","",'Encodage réponses Es'!CO3)</f>
      </c>
      <c r="BD4" s="597">
        <f>IF(OR(COUNTIF(AT4:BC4,"a")&gt;0,COUNTBLANK(AT4:BC4)&gt;0),"",COUNTIF(AT4:AW4,1)+COUNTIF(AX4:AY4,2)+COUNTIF(AZ4:BC4,1))</f>
      </c>
      <c r="BE4" s="598"/>
      <c r="BF4" s="22">
        <f>IF('Encodage réponses Es'!L3="","",'Encodage réponses Es'!L3)</f>
      </c>
      <c r="BG4" s="535">
        <f>IF(OR(COUNTIF(BF4:BF4,"a")&gt;0,COUNTBLANK(BF4:BF4)&gt;0),"",COUNTIF(BF4,1))</f>
      </c>
      <c r="BH4" s="536"/>
      <c r="BI4" s="92">
        <f>IF('Encodage réponses Es'!O3="","",'Encodage réponses Es'!O3)</f>
      </c>
      <c r="BJ4" s="69">
        <f>IF('Encodage réponses Es'!P3="","",'Encodage réponses Es'!P3)</f>
      </c>
      <c r="BK4" s="69">
        <f>IF('Encodage réponses Es'!Q3="","",'Encodage réponses Es'!Q3)</f>
      </c>
      <c r="BL4" s="69">
        <f>IF('Encodage réponses Es'!R3="","",'Encodage réponses Es'!R3)</f>
      </c>
      <c r="BM4" s="69">
        <f>IF('Encodage réponses Es'!W3="","",'Encodage réponses Es'!W3)</f>
      </c>
      <c r="BN4" s="55">
        <f>IF('Encodage réponses Es'!X3="","",'Encodage réponses Es'!X3)</f>
      </c>
      <c r="BO4" s="546">
        <f>IF(OR(COUNTIF(BI4:BN4,"a")&gt;0,COUNTBLANK(BI4:BN4)&gt;0),"",COUNTIF(BI4,3)+COUNTIF(BJ4,2)+COUNTIF(BK4,3)+COUNTIF(BL4,1)+COUNTIF(BM4:BM4,2)+COUNTIF(BN4,1))</f>
      </c>
      <c r="BP4" s="547"/>
      <c r="BQ4" s="364">
        <f>IF('Encodage réponses Es'!S3="","",'Encodage réponses Es'!S3)</f>
      </c>
      <c r="BR4" s="24">
        <f>IF('Encodage réponses Es'!T3="","",'Encodage réponses Es'!T3)</f>
      </c>
      <c r="BS4" s="24">
        <f>IF('Encodage réponses Es'!U3="","",'Encodage réponses Es'!U3)</f>
      </c>
      <c r="BT4" s="24">
        <f>IF('Encodage réponses Es'!V3="","",'Encodage réponses Es'!V3)</f>
      </c>
      <c r="BU4" s="24">
        <f>IF('Encodage réponses Es'!BJ3="","",'Encodage réponses Es'!BJ3)</f>
      </c>
      <c r="BV4" s="24">
        <f>IF('Encodage réponses Es'!BK3="","",'Encodage réponses Es'!BK3)</f>
      </c>
      <c r="BW4" s="55">
        <f>IF('Encodage réponses Es'!BL3="","",'Encodage réponses Es'!BL3)</f>
      </c>
      <c r="BX4" s="532">
        <f>IF(OR(COUNTIF(BQ4:BW4,"a")&gt;0,COUNTBLANK(BQ4:BW4)&gt;0),"",COUNTIF(BR4,3)+COUNTIF(BS4,1)+COUNTIF(BT4:BU4,4)+COUNTIF(BV4:BW4,2))</f>
      </c>
      <c r="BY4" s="533"/>
      <c r="BZ4" s="92">
        <f>IF('Encodage réponses Es'!BH3="","",'Encodage réponses Es'!BH3)</f>
      </c>
      <c r="CA4" s="24">
        <f>IF('Encodage réponses Es'!BI3="","",'Encodage réponses Es'!BI3)</f>
      </c>
      <c r="CB4" s="24">
        <f>IF('Encodage réponses Es'!BM3="","",'Encodage réponses Es'!BM3)</f>
      </c>
      <c r="CC4" s="24">
        <f>IF('Encodage réponses Es'!BN3="","",'Encodage réponses Es'!BN3)</f>
      </c>
      <c r="CD4" s="55">
        <f>IF('Encodage réponses Es'!BO3="","",'Encodage réponses Es'!BO3)</f>
      </c>
      <c r="CE4" s="532">
        <f>IF(OR(COUNTIF(BZ4:CD4,"a")&gt;0,COUNTBLANK(BZ4:CD4)&gt;0),"",COUNTIF(BZ4:CD4,1))</f>
      </c>
      <c r="CF4" s="533"/>
      <c r="CG4" s="92">
        <f>IF('Encodage réponses Es'!BQ3="","",'Encodage réponses Es'!BQ3)</f>
      </c>
      <c r="CH4" s="532">
        <f>IF(OR(COUNTIF(CG4:CG4,"a")&gt;0,COUNTBLANK(CG4:CG4)&gt;0),"",COUNTIF(CG4:CG4,1))</f>
      </c>
      <c r="CI4" s="533"/>
      <c r="CJ4" s="92">
        <f>IF('Encodage réponses Es'!AG3="","",'Encodage réponses Es'!AG3)</f>
      </c>
      <c r="CK4" s="24">
        <f>IF('Encodage réponses Es'!AH3="","",'Encodage réponses Es'!AH3)</f>
      </c>
      <c r="CL4" s="24">
        <f>IF('Encodage réponses Es'!AI3="","",'Encodage réponses Es'!AI3)</f>
      </c>
      <c r="CM4" s="24">
        <f>IF('Encodage réponses Es'!AJ3="","",'Encodage réponses Es'!AJ3)</f>
      </c>
      <c r="CN4" s="23">
        <f>IF('Encodage réponses Es'!AK3="","",'Encodage réponses Es'!AK3)</f>
      </c>
      <c r="CO4" s="24">
        <f>IF('Encodage réponses Es'!AL3="","",'Encodage réponses Es'!AL3)</f>
      </c>
      <c r="CP4" s="24">
        <f>IF('Encodage réponses Es'!AM3="","",'Encodage réponses Es'!AM3)</f>
      </c>
      <c r="CQ4" s="24">
        <f>IF('Encodage réponses Es'!AN3="","",'Encodage réponses Es'!AN3)</f>
      </c>
      <c r="CR4" s="23">
        <f>IF('Encodage réponses Es'!AO3="","",'Encodage réponses Es'!AO3)</f>
      </c>
      <c r="CS4" s="24">
        <f>IF('Encodage réponses Es'!AP3="","",'Encodage réponses Es'!AP3)</f>
      </c>
      <c r="CT4" s="23">
        <f>IF('Encodage réponses Es'!AQ3="","",'Encodage réponses Es'!AQ3)</f>
      </c>
      <c r="CU4" s="24">
        <f>IF('Encodage réponses Es'!AR3="","",'Encodage réponses Es'!AR3)</f>
      </c>
      <c r="CV4" s="24">
        <f>IF('Encodage réponses Es'!AS3="","",'Encodage réponses Es'!AS3)</f>
      </c>
      <c r="CW4" s="24">
        <f>IF('Encodage réponses Es'!AT3="","",'Encodage réponses Es'!AT3)</f>
      </c>
      <c r="CX4" s="24">
        <f>IF('Encodage réponses Es'!CB3="","",'Encodage réponses Es'!CB3)</f>
      </c>
      <c r="CY4" s="24">
        <f>IF('Encodage réponses Es'!CC3="","",'Encodage réponses Es'!CC3)</f>
      </c>
      <c r="CZ4" s="24">
        <f>IF('Encodage réponses Es'!CD3="","",'Encodage réponses Es'!CD3)</f>
      </c>
      <c r="DA4" s="55">
        <f>IF('Encodage réponses Es'!CE3="","",'Encodage réponses Es'!CE3)</f>
      </c>
      <c r="DB4" s="532">
        <f>IF(OR(COUNTIF(CJ4:DA4,"a")&gt;0,COUNTBLANK(CJ4:DA4)&gt;0),"",COUNTIF(CJ4:CM4,1)+COUNTIF(CN4:CN4,2)+COUNTIF(CP4:CP4,2)+COUNTIF(CO4,1)+COUNTIF(CQ4,3)+COUNTIF(CR4,2)+COUNTIF(CS4,1)+COUNTIF(CT4,2)+COUNTIF(CU4,3)+COUNTIF(CV4,3)+COUNTIF(CW4,1)+COUNTIF(CX4,3)+COUNTIF(CY4,2)+COUNTIF(CZ4,1)+COUNTIF(DA4,2))</f>
      </c>
      <c r="DC4" s="533"/>
      <c r="DD4" s="92">
        <f>IF('Encodage réponses Es'!BR3="","",'Encodage réponses Es'!BR3)</f>
      </c>
      <c r="DE4" s="24">
        <f>IF('Encodage réponses Es'!BS3="","",'Encodage réponses Es'!BS3)</f>
      </c>
      <c r="DF4" s="24">
        <f>IF('Encodage réponses Es'!BT3="","",'Encodage réponses Es'!BT3)</f>
      </c>
      <c r="DG4" s="23">
        <f>IF('Encodage réponses Es'!BU3="","",'Encodage réponses Es'!BU3)</f>
      </c>
      <c r="DH4" s="24">
        <f>IF('Encodage réponses Es'!BV3="","",'Encodage réponses Es'!BV3)</f>
      </c>
      <c r="DI4" s="24">
        <f>IF('Encodage réponses Es'!BW3="","",'Encodage réponses Es'!BW3)</f>
      </c>
      <c r="DJ4" s="24">
        <f>IF('Encodage réponses Es'!BX3="","",'Encodage réponses Es'!BX3)</f>
      </c>
      <c r="DK4" s="24">
        <f>IF('Encodage réponses Es'!BY3="","",'Encodage réponses Es'!BY3)</f>
      </c>
      <c r="DL4" s="24">
        <f>IF('Encodage réponses Es'!BZ3="","",'Encodage réponses Es'!BZ3)</f>
      </c>
      <c r="DM4" s="55">
        <f>IF('Encodage réponses Es'!CA3="","",'Encodage réponses Es'!CA3)</f>
      </c>
      <c r="DN4" s="532">
        <f>IF(OR(COUNTIF(DD4:DM4,"a")&gt;0,COUNTBLANK(DD4:DM4)&gt;0),"",COUNTIF(DD4:DK4,1)+COUNTIF(DL4,4)+COUNTIF(DM4,8))</f>
      </c>
      <c r="DO4" s="533"/>
      <c r="DP4" s="139">
        <f>IF('Encodage réponses Es'!CP3="","",'Encodage réponses Es'!CP3)</f>
      </c>
      <c r="DQ4" s="140">
        <f>IF('Encodage réponses Es'!CQ3="","",'Encodage réponses Es'!CQ3)</f>
      </c>
      <c r="DR4" s="141">
        <f>IF('Encodage réponses Es'!CR3="","",'Encodage réponses Es'!CR3)</f>
      </c>
      <c r="DS4" s="140">
        <f>IF('Encodage réponses Es'!CS3="","",'Encodage réponses Es'!CS3)</f>
      </c>
      <c r="DT4" s="141">
        <f>IF('Encodage réponses Es'!CT3="","",'Encodage réponses Es'!CT3)</f>
      </c>
      <c r="DU4" s="140">
        <f>IF('Encodage réponses Es'!CU3="","",'Encodage réponses Es'!CU3)</f>
      </c>
      <c r="DV4" s="141">
        <f>IF('Encodage réponses Es'!CV3="","",'Encodage réponses Es'!CV3)</f>
      </c>
      <c r="DW4" s="140">
        <f>IF('Encodage réponses Es'!CW3="","",'Encodage réponses Es'!CW3)</f>
      </c>
      <c r="DX4" s="141">
        <f>IF('Encodage réponses Es'!CX3="","",'Encodage réponses Es'!CX3)</f>
      </c>
      <c r="DY4" s="140">
        <f>IF('Encodage réponses Es'!CY3="","",'Encodage réponses Es'!CY3)</f>
      </c>
      <c r="DZ4" s="141">
        <f>IF('Encodage réponses Es'!CZ3="","",'Encodage réponses Es'!CZ3)</f>
      </c>
      <c r="EA4" s="140">
        <f>IF('Encodage réponses Es'!DA3="","",'Encodage réponses Es'!DA3)</f>
      </c>
      <c r="EB4" s="141">
        <f>IF('Encodage réponses Es'!DB3="","",'Encodage réponses Es'!DB3)</f>
      </c>
      <c r="EC4" s="140">
        <f>IF('Encodage réponses Es'!DC3="","",'Encodage réponses Es'!DC3)</f>
      </c>
      <c r="ED4" s="142">
        <f>IF('Encodage réponses Es'!DD3="","",'Encodage réponses Es'!DD3)</f>
      </c>
      <c r="EE4" s="532">
        <f>IF(OR(COUNTIF(DP4:ED4,"a")&gt;0,COUNTBLANK(DP4:ED4)&gt;0),"",COUNTIF(DP4:ED4,1))</f>
      </c>
      <c r="EF4" s="533"/>
      <c r="EG4" s="276">
        <f>IF('Encodage réponses Es'!AD3="","",'Encodage réponses Es'!AD3)</f>
      </c>
      <c r="EH4" s="77">
        <f>IF('Encodage réponses Es'!DF3="","",'Encodage réponses Es'!DF3)</f>
      </c>
      <c r="EI4" s="540">
        <f>IF(OR(COUNTIF(EG4:EH4,"a")&gt;0,COUNTBLANK(EG4:EH4)&gt;0),"",COUNTIF(EG4:EH4,4)+COUNTIF(EG4:EH4,3)/2+COUNTIF(EH4:EH4,2)/2)</f>
      </c>
      <c r="EJ4" s="541"/>
      <c r="EK4" s="276">
        <f>IF('Encodage réponses Es'!AE3="","",'Encodage réponses Es'!AE3)</f>
      </c>
      <c r="EL4" s="276">
        <f>IF('Encodage réponses Es'!AF3="","",'Encodage réponses Es'!AF3)</f>
      </c>
      <c r="EM4" s="55">
        <f>IF('Encodage réponses Es'!DG3="","",'Encodage réponses Es'!DG3)</f>
      </c>
      <c r="EN4" s="74">
        <f>IF('Encodage réponses Es'!DH3="","",'Encodage réponses Es'!DH3)</f>
      </c>
      <c r="EO4" s="74">
        <f>IF('Encodage réponses Es'!DI3="","",'Encodage réponses Es'!DI3)</f>
      </c>
      <c r="EP4" s="74">
        <f>IF('Encodage réponses Es'!DJ3="","",'Encodage réponses Es'!DJ3)</f>
      </c>
      <c r="EQ4" s="24">
        <f>IF('Encodage réponses Es'!DK3="","",'Encodage réponses Es'!DK3)</f>
      </c>
      <c r="ER4" s="609">
        <f>IF(OR(COUNTIF(EK4:EQ4,"a")&gt;0,COUNTBLANK(EK4:EQ4)&gt;0),"",COUNTIF(EK4:EL4,2)+COUNTIF(EK4:EK4,1)+COUNTIF(EL4:EL4,1)/2+COUNTIF(EM4:EO4,3)+COUNTIF(EP4:EQ4,1))</f>
      </c>
      <c r="ES4" s="610"/>
      <c r="ET4" s="22">
        <f>IF('Encodage réponses Es'!AC3="","",'Encodage réponses Es'!AC3)</f>
      </c>
      <c r="EU4" s="74">
        <f>IF('Encodage réponses Es'!DE3="","",'Encodage réponses Es'!DE3)</f>
      </c>
      <c r="EV4" s="532">
        <f>IF(OR(COUNTIF(ET4:EU4,"a")&gt;0,COUNTBLANK(ET4:EU4)&gt;0),"",COUNTIF(ET4,1)+COUNTIF(EU4,3))</f>
      </c>
      <c r="EW4" s="533"/>
    </row>
    <row r="5" spans="1:153" ht="11.25" customHeight="1">
      <c r="A5" s="518"/>
      <c r="B5" s="519"/>
      <c r="C5" s="550">
        <f>IF('Encodage réponses Es'!C4="","",'Encodage réponses Es'!C4)</f>
        <v>2</v>
      </c>
      <c r="D5" s="551"/>
      <c r="E5" s="192"/>
      <c r="F5" s="99">
        <f aca="true" t="shared" si="1" ref="F5:F37">IF(OR(AE5="",AN5="",AR5="",BD5="",BG5="",BO5="",BX5="",CE5="",CH5="",DB5="",DN5=""),"",AE5+AN5+AR5+BD5+BG5+BO5+BX5+CE5+CH5+DB5+DN5)</f>
      </c>
      <c r="G5" s="100">
        <f aca="true" t="shared" si="2" ref="G5:G37">IF(F5="","",F5/84)</f>
      </c>
      <c r="H5" s="202">
        <f aca="true" t="shared" si="3" ref="H5:H37">IF(EE5="","",EE5)</f>
      </c>
      <c r="I5" s="100">
        <f t="shared" si="0"/>
      </c>
      <c r="J5" s="99">
        <f>IF(OR(EI5="",ER5="",EV5=""),"",EI5+ER5+EV5)</f>
      </c>
      <c r="K5" s="100">
        <f aca="true" t="shared" si="4" ref="K5:K37">IF(J5="","",J5/11)</f>
      </c>
      <c r="L5" s="196"/>
      <c r="M5" s="24">
        <f>IF('Encodage réponses Es'!E4="","",'Encodage réponses Es'!E4)</f>
      </c>
      <c r="N5" s="24">
        <f>IF('Encodage réponses Es'!F4="","",'Encodage réponses Es'!F4)</f>
      </c>
      <c r="O5" s="24">
        <f>IF('Encodage réponses Es'!I4="","",'Encodage réponses Es'!I4)</f>
      </c>
      <c r="P5" s="24">
        <f>IF('Encodage réponses Es'!J4="","",'Encodage réponses Es'!J4)</f>
      </c>
      <c r="Q5" s="24">
        <f>IF('Encodage réponses Es'!K4="","",'Encodage réponses Es'!K4)</f>
      </c>
      <c r="R5" s="24">
        <f>IF('Encodage réponses Es'!Z4="","",'Encodage réponses Es'!Z4)</f>
      </c>
      <c r="S5" s="24">
        <f>IF('Encodage réponses Es'!AU4="","",'Encodage réponses Es'!AU4)</f>
      </c>
      <c r="T5" s="24">
        <f>IF('Encodage réponses Es'!AV4="","",'Encodage réponses Es'!AV4)</f>
      </c>
      <c r="U5" s="24">
        <f>IF('Encodage réponses Es'!AW4="","",'Encodage réponses Es'!AW4)</f>
      </c>
      <c r="V5" s="24">
        <f>IF('Encodage réponses Es'!AX4="","",'Encodage réponses Es'!AX4)</f>
      </c>
      <c r="W5" s="24">
        <f>IF('Encodage réponses Es'!AY4="","",'Encodage réponses Es'!AY4)</f>
      </c>
      <c r="X5" s="24">
        <f>IF('Encodage réponses Es'!AZ4="","",'Encodage réponses Es'!AZ4)</f>
      </c>
      <c r="Y5" s="24">
        <f>IF('Encodage réponses Es'!BA4="","",'Encodage réponses Es'!BA4)</f>
      </c>
      <c r="Z5" s="24">
        <f>IF('Encodage réponses Es'!BC4="","",'Encodage réponses Es'!BC4)</f>
      </c>
      <c r="AA5" s="24">
        <f>IF('Encodage réponses Es'!BD4="","",'Encodage réponses Es'!BD4)</f>
      </c>
      <c r="AB5" s="24">
        <f>IF('Encodage réponses Es'!BE4="","",'Encodage réponses Es'!BE4)</f>
      </c>
      <c r="AC5" s="24">
        <f>IF('Encodage réponses Es'!BF4="","",'Encodage réponses Es'!BF4)</f>
      </c>
      <c r="AD5" s="24">
        <f>IF('Encodage réponses Es'!BP4="","",'Encodage réponses Es'!BP4)</f>
      </c>
      <c r="AE5" s="548">
        <f aca="true" t="shared" si="5" ref="AE5:AE37">IF(OR(COUNTIF(M5:AD5,"a")&gt;0,COUNTBLANK(M5:AD5)&gt;0),"",COUNTIF(M5:P5,1)+COUNTIF(Q5,2)+COUNTIF(R5,1)+COUNTIF(S5,2)+COUNTIF(T5,4)+COUNTIF(U5,1)+COUNTIF(V5,3)+COUNTIF(W5,4)+COUNTIF(X5,3)+COUNTIF(Y5,1)+COUNTIF(Z5,3)+COUNTIF(AA5,2)+COUNTIF(AB5,1)+COUNTIF(AC5,3)+COUNTIF(AD5,1))</f>
      </c>
      <c r="AF5" s="549"/>
      <c r="AG5" s="24">
        <f>IF('Encodage réponses Es'!M4="","",'Encodage réponses Es'!M4)</f>
      </c>
      <c r="AH5" s="23">
        <f>IF('Encodage réponses Es'!N4="","",'Encodage réponses Es'!N4)</f>
      </c>
      <c r="AI5" s="23">
        <f>IF('Encodage réponses Es'!Y4="","",'Encodage réponses Es'!Y4)</f>
      </c>
      <c r="AJ5" s="23">
        <f>IF('Encodage réponses Es'!AA4="","",'Encodage réponses Es'!AA4)</f>
      </c>
      <c r="AK5" s="23">
        <f>IF('Encodage réponses Es'!AB4="","",'Encodage réponses Es'!AB4)</f>
      </c>
      <c r="AL5" s="23">
        <f>IF('Encodage réponses Es'!BB4="","",'Encodage réponses Es'!BB4)</f>
      </c>
      <c r="AM5" s="21">
        <f>IF('Encodage réponses Es'!BG4="","",'Encodage réponses Es'!BG4)</f>
      </c>
      <c r="AN5" s="489">
        <f aca="true" t="shared" si="6" ref="AN5:AN37">IF(OR(COUNTIF(AG5:AM5,"a")&gt;0,COUNTBLANK(AG5:AM5)&gt;0),"",COUNTIF(AG5,4)+COUNTIF(AH5,3)+COUNTIF(AI5,2)+COUNTIF(AJ5,3)+COUNTIF(AK5,2)+COUNTIF(AL5,1)+COUNTIF(AM5,2))</f>
      </c>
      <c r="AO5" s="534"/>
      <c r="AP5" s="22">
        <f>IF('Encodage réponses Es'!G4="","",'Encodage réponses Es'!G4)</f>
      </c>
      <c r="AQ5" s="55">
        <f>IF('Encodage réponses Es'!H4="","",'Encodage réponses Es'!H4)</f>
      </c>
      <c r="AR5" s="489">
        <f aca="true" t="shared" si="7" ref="AR5:AR37">IF(OR(COUNTIF(AP5:AQ5,"a")&gt;0,COUNTBLANK(AP5:AQ5)&gt;0),"",COUNTIF(AP5,423)+COUNTIF(AQ5,2))</f>
      </c>
      <c r="AS5" s="534"/>
      <c r="AT5" s="22">
        <f>IF('Encodage réponses Es'!CF4="","",'Encodage réponses Es'!CF4)</f>
      </c>
      <c r="AU5" s="23">
        <f>IF('Encodage réponses Es'!CG4="","",'Encodage réponses Es'!CG4)</f>
      </c>
      <c r="AV5" s="24">
        <f>IF('Encodage réponses Es'!CH4="","",'Encodage réponses Es'!CH4)</f>
      </c>
      <c r="AW5" s="24">
        <f>IF('Encodage réponses Es'!CI4="","",'Encodage réponses Es'!CI4)</f>
      </c>
      <c r="AX5" s="24">
        <f>IF('Encodage réponses Es'!CJ4="","",'Encodage réponses Es'!CJ4)</f>
      </c>
      <c r="AY5" s="24">
        <f>IF('Encodage réponses Es'!CK4="","",'Encodage réponses Es'!CK4)</f>
      </c>
      <c r="AZ5" s="24">
        <f>IF('Encodage réponses Es'!CL4="","",'Encodage réponses Es'!CL4)</f>
      </c>
      <c r="BA5" s="24">
        <f>IF('Encodage réponses Es'!CM4="","",'Encodage réponses Es'!CM4)</f>
      </c>
      <c r="BB5" s="24">
        <f>IF('Encodage réponses Es'!CN4="","",'Encodage réponses Es'!CN4)</f>
      </c>
      <c r="BC5" s="55">
        <f>IF('Encodage réponses Es'!CO4="","",'Encodage réponses Es'!CO4)</f>
      </c>
      <c r="BD5" s="535">
        <f aca="true" t="shared" si="8" ref="BD5:BD37">IF(OR(COUNTIF(AT5:BC5,"a")&gt;0,COUNTBLANK(AT5:BC5)&gt;0),"",COUNTIF(AT5:AW5,1)+COUNTIF(AX5:AY5,2)+COUNTIF(AZ5:BC5,1))</f>
      </c>
      <c r="BE5" s="536"/>
      <c r="BF5" s="22">
        <f>IF('Encodage réponses Es'!L4="","",'Encodage réponses Es'!L4)</f>
      </c>
      <c r="BG5" s="535">
        <f aca="true" t="shared" si="9" ref="BG5:BG37">IF(OR(COUNTIF(BF5:BF5,"a")&gt;0,COUNTBLANK(BF5:BF5)&gt;0),"",COUNTIF(BF5,1))</f>
      </c>
      <c r="BH5" s="536"/>
      <c r="BI5" s="22">
        <f>IF('Encodage réponses Es'!O4="","",'Encodage réponses Es'!O4)</f>
      </c>
      <c r="BJ5" s="24">
        <f>IF('Encodage réponses Es'!P4="","",'Encodage réponses Es'!P4)</f>
      </c>
      <c r="BK5" s="24">
        <f>IF('Encodage réponses Es'!Q4="","",'Encodage réponses Es'!Q4)</f>
      </c>
      <c r="BL5" s="24">
        <f>IF('Encodage réponses Es'!R4="","",'Encodage réponses Es'!R4)</f>
      </c>
      <c r="BM5" s="24">
        <f>IF('Encodage réponses Es'!W4="","",'Encodage réponses Es'!W4)</f>
      </c>
      <c r="BN5" s="55">
        <f>IF('Encodage réponses Es'!X4="","",'Encodage réponses Es'!X4)</f>
      </c>
      <c r="BO5" s="539">
        <f aca="true" t="shared" si="10" ref="BO5:BO37">IF(OR(COUNTIF(BI5:BN5,"a")&gt;0,COUNTBLANK(BI5:BN5)&gt;0),"",COUNTIF(BI5,3)+COUNTIF(BJ5,2)+COUNTIF(BK5,3)+COUNTIF(BL5,1)+COUNTIF(BM5:BM5,2)+COUNTIF(BN5,1))</f>
      </c>
      <c r="BP5" s="534"/>
      <c r="BQ5" s="365">
        <f>IF('Encodage réponses Es'!S4="","",'Encodage réponses Es'!S4)</f>
      </c>
      <c r="BR5" s="24">
        <f>IF('Encodage réponses Es'!T4="","",'Encodage réponses Es'!T4)</f>
      </c>
      <c r="BS5" s="24">
        <f>IF('Encodage réponses Es'!U4="","",'Encodage réponses Es'!U4)</f>
      </c>
      <c r="BT5" s="24">
        <f>IF('Encodage réponses Es'!V4="","",'Encodage réponses Es'!V4)</f>
      </c>
      <c r="BU5" s="24">
        <f>IF('Encodage réponses Es'!BJ4="","",'Encodage réponses Es'!BJ4)</f>
      </c>
      <c r="BV5" s="24">
        <f>IF('Encodage réponses Es'!BK4="","",'Encodage réponses Es'!BK4)</f>
      </c>
      <c r="BW5" s="55">
        <f>IF('Encodage réponses Es'!BL4="","",'Encodage réponses Es'!BL4)</f>
      </c>
      <c r="BX5" s="489">
        <f aca="true" t="shared" si="11" ref="BX5:BX37">IF(OR(COUNTIF(BQ5:BW5,"a")&gt;0,COUNTBLANK(BQ5:BW5)&gt;0),"",COUNTIF(BR5,3)+COUNTIF(BS5,1)+COUNTIF(BT5:BU5,4)+COUNTIF(BV5:BW5,2))</f>
      </c>
      <c r="BY5" s="490"/>
      <c r="BZ5" s="22">
        <f>IF('Encodage réponses Es'!BH4="","",'Encodage réponses Es'!BH4)</f>
      </c>
      <c r="CA5" s="24">
        <f>IF('Encodage réponses Es'!BI4="","",'Encodage réponses Es'!BI4)</f>
      </c>
      <c r="CB5" s="24">
        <f>IF('Encodage réponses Es'!BM4="","",'Encodage réponses Es'!BM4)</f>
      </c>
      <c r="CC5" s="24">
        <f>IF('Encodage réponses Es'!BN4="","",'Encodage réponses Es'!BN4)</f>
      </c>
      <c r="CD5" s="55">
        <f>IF('Encodage réponses Es'!BO4="","",'Encodage réponses Es'!BO4)</f>
      </c>
      <c r="CE5" s="489">
        <f aca="true" t="shared" si="12" ref="CE5:CE37">IF(OR(COUNTIF(BZ5:CD5,"a")&gt;0,COUNTBLANK(BZ5:CD5)&gt;0),"",COUNTIF(BZ5:CD5,1))</f>
      </c>
      <c r="CF5" s="490"/>
      <c r="CG5" s="22">
        <f>IF('Encodage réponses Es'!BQ4="","",'Encodage réponses Es'!BQ4)</f>
      </c>
      <c r="CH5" s="489">
        <f aca="true" t="shared" si="13" ref="CH5:CH37">IF(OR(COUNTIF(CG5:CG5,"a")&gt;0,COUNTBLANK(CG5:CG5)&gt;0),"",COUNTIF(CG5:CG5,1))</f>
      </c>
      <c r="CI5" s="490"/>
      <c r="CJ5" s="22">
        <f>IF('Encodage réponses Es'!AG4="","",'Encodage réponses Es'!AG4)</f>
      </c>
      <c r="CK5" s="24">
        <f>IF('Encodage réponses Es'!AH4="","",'Encodage réponses Es'!AH4)</f>
      </c>
      <c r="CL5" s="24">
        <f>IF('Encodage réponses Es'!AI4="","",'Encodage réponses Es'!AI4)</f>
      </c>
      <c r="CM5" s="24">
        <f>IF('Encodage réponses Es'!AJ4="","",'Encodage réponses Es'!AJ4)</f>
      </c>
      <c r="CN5" s="24">
        <f>IF('Encodage réponses Es'!AK4="","",'Encodage réponses Es'!AK4)</f>
      </c>
      <c r="CO5" s="24">
        <f>IF('Encodage réponses Es'!AL4="","",'Encodage réponses Es'!AL4)</f>
      </c>
      <c r="CP5" s="24">
        <f>IF('Encodage réponses Es'!AM4="","",'Encodage réponses Es'!AM4)</f>
      </c>
      <c r="CQ5" s="24">
        <f>IF('Encodage réponses Es'!AN4="","",'Encodage réponses Es'!AN4)</f>
      </c>
      <c r="CR5" s="24">
        <f>IF('Encodage réponses Es'!AO4="","",'Encodage réponses Es'!AO4)</f>
      </c>
      <c r="CS5" s="24">
        <f>IF('Encodage réponses Es'!AP4="","",'Encodage réponses Es'!AP4)</f>
      </c>
      <c r="CT5" s="24">
        <f>IF('Encodage réponses Es'!AQ4="","",'Encodage réponses Es'!AQ4)</f>
      </c>
      <c r="CU5" s="24">
        <f>IF('Encodage réponses Es'!AR4="","",'Encodage réponses Es'!AR4)</f>
      </c>
      <c r="CV5" s="24">
        <f>IF('Encodage réponses Es'!AS4="","",'Encodage réponses Es'!AS4)</f>
      </c>
      <c r="CW5" s="24">
        <f>IF('Encodage réponses Es'!AT4="","",'Encodage réponses Es'!AT4)</f>
      </c>
      <c r="CX5" s="24">
        <f>IF('Encodage réponses Es'!CB4="","",'Encodage réponses Es'!CB4)</f>
      </c>
      <c r="CY5" s="24">
        <f>IF('Encodage réponses Es'!CC4="","",'Encodage réponses Es'!CC4)</f>
      </c>
      <c r="CZ5" s="24">
        <f>IF('Encodage réponses Es'!CD4="","",'Encodage réponses Es'!CD4)</f>
      </c>
      <c r="DA5" s="55">
        <f>IF('Encodage réponses Es'!CE4="","",'Encodage réponses Es'!CE4)</f>
      </c>
      <c r="DB5" s="489">
        <f aca="true" t="shared" si="14" ref="DB5:DB37">IF(OR(COUNTIF(CJ5:DA5,"a")&gt;0,COUNTBLANK(CJ5:DA5)&gt;0),"",COUNTIF(CJ5:CM5,1)+COUNTIF(CN5:CN5,2)+COUNTIF(CP5:CP5,2)+COUNTIF(CO5,1)+COUNTIF(CQ5,3)+COUNTIF(CR5,2)+COUNTIF(CS5,1)+COUNTIF(CT5,2)+COUNTIF(CU5,3)+COUNTIF(CV5,3)+COUNTIF(CW5,1)+COUNTIF(CX5,3)+COUNTIF(CY5,2)+COUNTIF(CZ5,1)+COUNTIF(DA5,2))</f>
      </c>
      <c r="DC5" s="490"/>
      <c r="DD5" s="22">
        <f>IF('Encodage réponses Es'!BR4="","",'Encodage réponses Es'!BR4)</f>
      </c>
      <c r="DE5" s="24">
        <f>IF('Encodage réponses Es'!BS4="","",'Encodage réponses Es'!BS4)</f>
      </c>
      <c r="DF5" s="24">
        <f>IF('Encodage réponses Es'!BT4="","",'Encodage réponses Es'!BT4)</f>
      </c>
      <c r="DG5" s="24">
        <f>IF('Encodage réponses Es'!BU4="","",'Encodage réponses Es'!BU4)</f>
      </c>
      <c r="DH5" s="24">
        <f>IF('Encodage réponses Es'!BV4="","",'Encodage réponses Es'!BV4)</f>
      </c>
      <c r="DI5" s="24">
        <f>IF('Encodage réponses Es'!BW4="","",'Encodage réponses Es'!BW4)</f>
      </c>
      <c r="DJ5" s="24">
        <f>IF('Encodage réponses Es'!BX4="","",'Encodage réponses Es'!BX4)</f>
      </c>
      <c r="DK5" s="24">
        <f>IF('Encodage réponses Es'!BY4="","",'Encodage réponses Es'!BY4)</f>
      </c>
      <c r="DL5" s="24">
        <f>IF('Encodage réponses Es'!BZ4="","",'Encodage réponses Es'!BZ4)</f>
      </c>
      <c r="DM5" s="55">
        <f>IF('Encodage réponses Es'!CA4="","",'Encodage réponses Es'!CA4)</f>
      </c>
      <c r="DN5" s="489">
        <f aca="true" t="shared" si="15" ref="DN5:DN37">IF(OR(COUNTIF(DD5:DM5,"a")&gt;0,COUNTBLANK(DD5:DM5)&gt;0),"",COUNTIF(DD5:DK5,1)+COUNTIF(DL5,4)+COUNTIF(DM5,8))</f>
      </c>
      <c r="DO5" s="490"/>
      <c r="DP5" s="181">
        <f>IF('Encodage réponses Es'!CP4="","",'Encodage réponses Es'!CP4)</f>
      </c>
      <c r="DQ5" s="182">
        <f>IF('Encodage réponses Es'!CQ4="","",'Encodage réponses Es'!CQ4)</f>
      </c>
      <c r="DR5" s="183">
        <f>IF('Encodage réponses Es'!CR4="","",'Encodage réponses Es'!CR4)</f>
      </c>
      <c r="DS5" s="182">
        <f>IF('Encodage réponses Es'!CS4="","",'Encodage réponses Es'!CS4)</f>
      </c>
      <c r="DT5" s="183">
        <f>IF('Encodage réponses Es'!CT4="","",'Encodage réponses Es'!CT4)</f>
      </c>
      <c r="DU5" s="182">
        <f>IF('Encodage réponses Es'!CU4="","",'Encodage réponses Es'!CU4)</f>
      </c>
      <c r="DV5" s="183">
        <f>IF('Encodage réponses Es'!CV4="","",'Encodage réponses Es'!CV4)</f>
      </c>
      <c r="DW5" s="182">
        <f>IF('Encodage réponses Es'!CW4="","",'Encodage réponses Es'!CW4)</f>
      </c>
      <c r="DX5" s="183">
        <f>IF('Encodage réponses Es'!CX4="","",'Encodage réponses Es'!CX4)</f>
      </c>
      <c r="DY5" s="182">
        <f>IF('Encodage réponses Es'!CY4="","",'Encodage réponses Es'!CY4)</f>
      </c>
      <c r="DZ5" s="183">
        <f>IF('Encodage réponses Es'!CZ4="","",'Encodage réponses Es'!CZ4)</f>
      </c>
      <c r="EA5" s="182">
        <f>IF('Encodage réponses Es'!DA4="","",'Encodage réponses Es'!DA4)</f>
      </c>
      <c r="EB5" s="183">
        <f>IF('Encodage réponses Es'!DB4="","",'Encodage réponses Es'!DB4)</f>
      </c>
      <c r="EC5" s="182">
        <f>IF('Encodage réponses Es'!DC4="","",'Encodage réponses Es'!DC4)</f>
      </c>
      <c r="ED5" s="184">
        <f>IF('Encodage réponses Es'!DD4="","",'Encodage réponses Es'!DD4)</f>
      </c>
      <c r="EE5" s="489">
        <f>IF(OR(COUNTIF(DP5:ED5,"a")&gt;0,COUNTBLANK(DP5:ED5)&gt;0),"",COUNTIF(DP5:ED5,1))</f>
      </c>
      <c r="EF5" s="490"/>
      <c r="EG5" s="276">
        <f>IF('Encodage réponses Es'!AD4="","",'Encodage réponses Es'!AD4)</f>
      </c>
      <c r="EH5" s="87">
        <f>IF('Encodage réponses Es'!DF4="","",'Encodage réponses Es'!DF4)</f>
      </c>
      <c r="EI5" s="540">
        <f>IF(OR(COUNTIF(EG5:EH5,"a")&gt;0,COUNTBLANK(EG5:EH5)&gt;0),"",COUNTIF(EG5:EH5,4)+COUNTIF(EG5:EH5,3)/2+COUNTIF(EH5:EH5,2)/2)</f>
      </c>
      <c r="EJ5" s="541"/>
      <c r="EK5" s="276">
        <f>IF('Encodage réponses Es'!AE4="","",'Encodage réponses Es'!AE4)</f>
      </c>
      <c r="EL5" s="276">
        <f>IF('Encodage réponses Es'!AF4="","",'Encodage réponses Es'!AF4)</f>
      </c>
      <c r="EM5" s="24">
        <f>IF('Encodage réponses Es'!DG4="","",'Encodage réponses Es'!DG4)</f>
      </c>
      <c r="EN5" s="24">
        <f>IF('Encodage réponses Es'!DH4="","",'Encodage réponses Es'!DH4)</f>
      </c>
      <c r="EO5" s="24">
        <f>IF('Encodage réponses Es'!DI4="","",'Encodage réponses Es'!DI4)</f>
      </c>
      <c r="EP5" s="24">
        <f>IF('Encodage réponses Es'!DJ4="","",'Encodage réponses Es'!DJ4)</f>
      </c>
      <c r="EQ5" s="21">
        <f>IF('Encodage réponses Es'!DK4="","",'Encodage réponses Es'!DK4)</f>
      </c>
      <c r="ER5" s="537">
        <f>IF(OR(COUNTIF(EK5:EQ5,"a")&gt;0,COUNTBLANK(EK5:EQ5)&gt;0),"",COUNTIF(EK5:EL5,2)+COUNTIF(EK5:EK5,1)+COUNTIF(EL5:EL5,1)/2+COUNTIF(EM5:EO5,3)+COUNTIF(EP5:EQ5,1))</f>
      </c>
      <c r="ES5" s="538"/>
      <c r="ET5" s="22">
        <f>IF('Encodage réponses Es'!AC4="","",'Encodage réponses Es'!AC4)</f>
      </c>
      <c r="EU5" s="21">
        <f>IF('Encodage réponses Es'!DE4="","",'Encodage réponses Es'!DE4)</f>
      </c>
      <c r="EV5" s="489">
        <f>IF(OR(COUNTIF(ET5:EU5,"a")&gt;0,COUNTBLANK(ET5:EU5)&gt;0),"",COUNTIF(ET5,1)+COUNTIF(EU5,3))</f>
      </c>
      <c r="EW5" s="490"/>
    </row>
    <row r="6" spans="1:153" ht="11.25" customHeight="1">
      <c r="A6" s="518"/>
      <c r="B6" s="519"/>
      <c r="C6" s="550">
        <f>IF('Encodage réponses Es'!C5="","",'Encodage réponses Es'!C5)</f>
        <v>3</v>
      </c>
      <c r="D6" s="551"/>
      <c r="E6" s="192"/>
      <c r="F6" s="99">
        <f t="shared" si="1"/>
      </c>
      <c r="G6" s="100">
        <f t="shared" si="2"/>
      </c>
      <c r="H6" s="202">
        <f t="shared" si="3"/>
      </c>
      <c r="I6" s="100">
        <f t="shared" si="0"/>
      </c>
      <c r="J6" s="99">
        <f>IF(OR(EI6="",ER6="",EV6=""),"",EI6+ER6+EV6)</f>
      </c>
      <c r="K6" s="100">
        <f t="shared" si="4"/>
      </c>
      <c r="L6" s="196"/>
      <c r="M6" s="24">
        <f>IF('Encodage réponses Es'!E5="","",'Encodage réponses Es'!E5)</f>
      </c>
      <c r="N6" s="24">
        <f>IF('Encodage réponses Es'!F5="","",'Encodage réponses Es'!F5)</f>
      </c>
      <c r="O6" s="24">
        <f>IF('Encodage réponses Es'!I5="","",'Encodage réponses Es'!I5)</f>
      </c>
      <c r="P6" s="24">
        <f>IF('Encodage réponses Es'!J5="","",'Encodage réponses Es'!J5)</f>
      </c>
      <c r="Q6" s="24">
        <f>IF('Encodage réponses Es'!K5="","",'Encodage réponses Es'!K5)</f>
      </c>
      <c r="R6" s="24">
        <f>IF('Encodage réponses Es'!Z5="","",'Encodage réponses Es'!Z5)</f>
      </c>
      <c r="S6" s="24">
        <f>IF('Encodage réponses Es'!AU5="","",'Encodage réponses Es'!AU5)</f>
      </c>
      <c r="T6" s="24">
        <f>IF('Encodage réponses Es'!AV5="","",'Encodage réponses Es'!AV5)</f>
      </c>
      <c r="U6" s="24">
        <f>IF('Encodage réponses Es'!AW5="","",'Encodage réponses Es'!AW5)</f>
      </c>
      <c r="V6" s="24">
        <f>IF('Encodage réponses Es'!AX5="","",'Encodage réponses Es'!AX5)</f>
      </c>
      <c r="W6" s="24">
        <f>IF('Encodage réponses Es'!AY5="","",'Encodage réponses Es'!AY5)</f>
      </c>
      <c r="X6" s="24">
        <f>IF('Encodage réponses Es'!AZ5="","",'Encodage réponses Es'!AZ5)</f>
      </c>
      <c r="Y6" s="24">
        <f>IF('Encodage réponses Es'!BA5="","",'Encodage réponses Es'!BA5)</f>
      </c>
      <c r="Z6" s="24">
        <f>IF('Encodage réponses Es'!BC5="","",'Encodage réponses Es'!BC5)</f>
      </c>
      <c r="AA6" s="24">
        <f>IF('Encodage réponses Es'!BD5="","",'Encodage réponses Es'!BD5)</f>
      </c>
      <c r="AB6" s="24">
        <f>IF('Encodage réponses Es'!BE5="","",'Encodage réponses Es'!BE5)</f>
      </c>
      <c r="AC6" s="24">
        <f>IF('Encodage réponses Es'!BF5="","",'Encodage réponses Es'!BF5)</f>
      </c>
      <c r="AD6" s="24">
        <f>IF('Encodage réponses Es'!BP5="","",'Encodage réponses Es'!BP5)</f>
      </c>
      <c r="AE6" s="548">
        <f t="shared" si="5"/>
      </c>
      <c r="AF6" s="549"/>
      <c r="AG6" s="24">
        <f>IF('Encodage réponses Es'!M5="","",'Encodage réponses Es'!M5)</f>
      </c>
      <c r="AH6" s="23">
        <f>IF('Encodage réponses Es'!N5="","",'Encodage réponses Es'!N5)</f>
      </c>
      <c r="AI6" s="23">
        <f>IF('Encodage réponses Es'!Y5="","",'Encodage réponses Es'!Y5)</f>
      </c>
      <c r="AJ6" s="23">
        <f>IF('Encodage réponses Es'!AA5="","",'Encodage réponses Es'!AA5)</f>
      </c>
      <c r="AK6" s="23">
        <f>IF('Encodage réponses Es'!AB5="","",'Encodage réponses Es'!AB5)</f>
      </c>
      <c r="AL6" s="23">
        <f>IF('Encodage réponses Es'!BB5="","",'Encodage réponses Es'!BB5)</f>
      </c>
      <c r="AM6" s="21">
        <f>IF('Encodage réponses Es'!BG5="","",'Encodage réponses Es'!BG5)</f>
      </c>
      <c r="AN6" s="489">
        <f t="shared" si="6"/>
      </c>
      <c r="AO6" s="534"/>
      <c r="AP6" s="22">
        <f>IF('Encodage réponses Es'!G5="","",'Encodage réponses Es'!G5)</f>
      </c>
      <c r="AQ6" s="55">
        <f>IF('Encodage réponses Es'!H5="","",'Encodage réponses Es'!H5)</f>
      </c>
      <c r="AR6" s="489">
        <f t="shared" si="7"/>
      </c>
      <c r="AS6" s="534"/>
      <c r="AT6" s="22">
        <f>IF('Encodage réponses Es'!CF5="","",'Encodage réponses Es'!CF5)</f>
      </c>
      <c r="AU6" s="24">
        <f>IF('Encodage réponses Es'!CG5="","",'Encodage réponses Es'!CG5)</f>
      </c>
      <c r="AV6" s="24">
        <f>IF('Encodage réponses Es'!CH5="","",'Encodage réponses Es'!CH5)</f>
      </c>
      <c r="AW6" s="24">
        <f>IF('Encodage réponses Es'!CI5="","",'Encodage réponses Es'!CI5)</f>
      </c>
      <c r="AX6" s="24">
        <f>IF('Encodage réponses Es'!CJ5="","",'Encodage réponses Es'!CJ5)</f>
      </c>
      <c r="AY6" s="24">
        <f>IF('Encodage réponses Es'!CK5="","",'Encodage réponses Es'!CK5)</f>
      </c>
      <c r="AZ6" s="24">
        <f>IF('Encodage réponses Es'!CL5="","",'Encodage réponses Es'!CL5)</f>
      </c>
      <c r="BA6" s="24">
        <f>IF('Encodage réponses Es'!CM5="","",'Encodage réponses Es'!CM5)</f>
      </c>
      <c r="BB6" s="24">
        <f>IF('Encodage réponses Es'!CN5="","",'Encodage réponses Es'!CN5)</f>
      </c>
      <c r="BC6" s="55">
        <f>IF('Encodage réponses Es'!CO5="","",'Encodage réponses Es'!CO5)</f>
      </c>
      <c r="BD6" s="535">
        <f t="shared" si="8"/>
      </c>
      <c r="BE6" s="536"/>
      <c r="BF6" s="22">
        <f>IF('Encodage réponses Es'!L5="","",'Encodage réponses Es'!L5)</f>
      </c>
      <c r="BG6" s="535">
        <f t="shared" si="9"/>
      </c>
      <c r="BH6" s="536"/>
      <c r="BI6" s="22">
        <f>IF('Encodage réponses Es'!O5="","",'Encodage réponses Es'!O5)</f>
      </c>
      <c r="BJ6" s="24">
        <f>IF('Encodage réponses Es'!P5="","",'Encodage réponses Es'!P5)</f>
      </c>
      <c r="BK6" s="24">
        <f>IF('Encodage réponses Es'!Q5="","",'Encodage réponses Es'!Q5)</f>
      </c>
      <c r="BL6" s="24">
        <f>IF('Encodage réponses Es'!R5="","",'Encodage réponses Es'!R5)</f>
      </c>
      <c r="BM6" s="24">
        <f>IF('Encodage réponses Es'!W5="","",'Encodage réponses Es'!W5)</f>
      </c>
      <c r="BN6" s="55">
        <f>IF('Encodage réponses Es'!X5="","",'Encodage réponses Es'!X5)</f>
      </c>
      <c r="BO6" s="539">
        <f t="shared" si="10"/>
      </c>
      <c r="BP6" s="534"/>
      <c r="BQ6" s="365">
        <f>IF('Encodage réponses Es'!S5="","",'Encodage réponses Es'!S5)</f>
      </c>
      <c r="BR6" s="24">
        <f>IF('Encodage réponses Es'!T5="","",'Encodage réponses Es'!T5)</f>
      </c>
      <c r="BS6" s="24">
        <f>IF('Encodage réponses Es'!U5="","",'Encodage réponses Es'!U5)</f>
      </c>
      <c r="BT6" s="24">
        <f>IF('Encodage réponses Es'!V5="","",'Encodage réponses Es'!V5)</f>
      </c>
      <c r="BU6" s="24">
        <f>IF('Encodage réponses Es'!BJ5="","",'Encodage réponses Es'!BJ5)</f>
      </c>
      <c r="BV6" s="24">
        <f>IF('Encodage réponses Es'!BK5="","",'Encodage réponses Es'!BK5)</f>
      </c>
      <c r="BW6" s="55">
        <f>IF('Encodage réponses Es'!BL5="","",'Encodage réponses Es'!BL5)</f>
      </c>
      <c r="BX6" s="489">
        <f t="shared" si="11"/>
      </c>
      <c r="BY6" s="490"/>
      <c r="BZ6" s="22">
        <f>IF('Encodage réponses Es'!BH5="","",'Encodage réponses Es'!BH5)</f>
      </c>
      <c r="CA6" s="24">
        <f>IF('Encodage réponses Es'!BI5="","",'Encodage réponses Es'!BI5)</f>
      </c>
      <c r="CB6" s="24">
        <f>IF('Encodage réponses Es'!BM5="","",'Encodage réponses Es'!BM5)</f>
      </c>
      <c r="CC6" s="24">
        <f>IF('Encodage réponses Es'!BN5="","",'Encodage réponses Es'!BN5)</f>
      </c>
      <c r="CD6" s="55">
        <f>IF('Encodage réponses Es'!BO5="","",'Encodage réponses Es'!BO5)</f>
      </c>
      <c r="CE6" s="489">
        <f t="shared" si="12"/>
      </c>
      <c r="CF6" s="490"/>
      <c r="CG6" s="22">
        <f>IF('Encodage réponses Es'!BQ5="","",'Encodage réponses Es'!BQ5)</f>
      </c>
      <c r="CH6" s="489">
        <f t="shared" si="13"/>
      </c>
      <c r="CI6" s="490"/>
      <c r="CJ6" s="22">
        <f>IF('Encodage réponses Es'!AG5="","",'Encodage réponses Es'!AG5)</f>
      </c>
      <c r="CK6" s="24">
        <f>IF('Encodage réponses Es'!AH5="","",'Encodage réponses Es'!AH5)</f>
      </c>
      <c r="CL6" s="24">
        <f>IF('Encodage réponses Es'!AI5="","",'Encodage réponses Es'!AI5)</f>
      </c>
      <c r="CM6" s="24">
        <f>IF('Encodage réponses Es'!AJ5="","",'Encodage réponses Es'!AJ5)</f>
      </c>
      <c r="CN6" s="24">
        <f>IF('Encodage réponses Es'!AK5="","",'Encodage réponses Es'!AK5)</f>
      </c>
      <c r="CO6" s="24">
        <f>IF('Encodage réponses Es'!AL5="","",'Encodage réponses Es'!AL5)</f>
      </c>
      <c r="CP6" s="24">
        <f>IF('Encodage réponses Es'!AM5="","",'Encodage réponses Es'!AM5)</f>
      </c>
      <c r="CQ6" s="24">
        <f>IF('Encodage réponses Es'!AN5="","",'Encodage réponses Es'!AN5)</f>
      </c>
      <c r="CR6" s="24">
        <f>IF('Encodage réponses Es'!AO5="","",'Encodage réponses Es'!AO5)</f>
      </c>
      <c r="CS6" s="24">
        <f>IF('Encodage réponses Es'!AP5="","",'Encodage réponses Es'!AP5)</f>
      </c>
      <c r="CT6" s="24">
        <f>IF('Encodage réponses Es'!AQ5="","",'Encodage réponses Es'!AQ5)</f>
      </c>
      <c r="CU6" s="24">
        <f>IF('Encodage réponses Es'!AR5="","",'Encodage réponses Es'!AR5)</f>
      </c>
      <c r="CV6" s="24">
        <f>IF('Encodage réponses Es'!AS5="","",'Encodage réponses Es'!AS5)</f>
      </c>
      <c r="CW6" s="24">
        <f>IF('Encodage réponses Es'!AT5="","",'Encodage réponses Es'!AT5)</f>
      </c>
      <c r="CX6" s="24">
        <f>IF('Encodage réponses Es'!CB5="","",'Encodage réponses Es'!CB5)</f>
      </c>
      <c r="CY6" s="24">
        <f>IF('Encodage réponses Es'!CC5="","",'Encodage réponses Es'!CC5)</f>
      </c>
      <c r="CZ6" s="24">
        <f>IF('Encodage réponses Es'!CD5="","",'Encodage réponses Es'!CD5)</f>
      </c>
      <c r="DA6" s="55">
        <f>IF('Encodage réponses Es'!CE5="","",'Encodage réponses Es'!CE5)</f>
      </c>
      <c r="DB6" s="489">
        <f t="shared" si="14"/>
      </c>
      <c r="DC6" s="490"/>
      <c r="DD6" s="22">
        <f>IF('Encodage réponses Es'!BR5="","",'Encodage réponses Es'!BR5)</f>
      </c>
      <c r="DE6" s="24">
        <f>IF('Encodage réponses Es'!BS5="","",'Encodage réponses Es'!BS5)</f>
      </c>
      <c r="DF6" s="24">
        <f>IF('Encodage réponses Es'!BT5="","",'Encodage réponses Es'!BT5)</f>
      </c>
      <c r="DG6" s="24">
        <f>IF('Encodage réponses Es'!BU5="","",'Encodage réponses Es'!BU5)</f>
      </c>
      <c r="DH6" s="24">
        <f>IF('Encodage réponses Es'!BV5="","",'Encodage réponses Es'!BV5)</f>
      </c>
      <c r="DI6" s="24">
        <f>IF('Encodage réponses Es'!BW5="","",'Encodage réponses Es'!BW5)</f>
      </c>
      <c r="DJ6" s="24">
        <f>IF('Encodage réponses Es'!BX5="","",'Encodage réponses Es'!BX5)</f>
      </c>
      <c r="DK6" s="24">
        <f>IF('Encodage réponses Es'!BY5="","",'Encodage réponses Es'!BY5)</f>
      </c>
      <c r="DL6" s="24">
        <f>IF('Encodage réponses Es'!BZ5="","",'Encodage réponses Es'!BZ5)</f>
      </c>
      <c r="DM6" s="55">
        <f>IF('Encodage réponses Es'!CA5="","",'Encodage réponses Es'!CA5)</f>
      </c>
      <c r="DN6" s="489">
        <f t="shared" si="15"/>
      </c>
      <c r="DO6" s="490"/>
      <c r="DP6" s="278">
        <f>IF('Encodage réponses Es'!CP5="","",'Encodage réponses Es'!CP5)</f>
      </c>
      <c r="DQ6" s="279">
        <f>IF('Encodage réponses Es'!CQ5="","",'Encodage réponses Es'!CQ5)</f>
      </c>
      <c r="DR6" s="280">
        <f>IF('Encodage réponses Es'!CR5="","",'Encodage réponses Es'!CR5)</f>
      </c>
      <c r="DS6" s="279">
        <f>IF('Encodage réponses Es'!CS5="","",'Encodage réponses Es'!CS5)</f>
      </c>
      <c r="DT6" s="280">
        <f>IF('Encodage réponses Es'!CT5="","",'Encodage réponses Es'!CT5)</f>
      </c>
      <c r="DU6" s="279">
        <f>IF('Encodage réponses Es'!CU5="","",'Encodage réponses Es'!CU5)</f>
      </c>
      <c r="DV6" s="280">
        <f>IF('Encodage réponses Es'!CV5="","",'Encodage réponses Es'!CV5)</f>
      </c>
      <c r="DW6" s="279">
        <f>IF('Encodage réponses Es'!CW5="","",'Encodage réponses Es'!CW5)</f>
      </c>
      <c r="DX6" s="280">
        <f>IF('Encodage réponses Es'!CX5="","",'Encodage réponses Es'!CX5)</f>
      </c>
      <c r="DY6" s="279">
        <f>IF('Encodage réponses Es'!CY5="","",'Encodage réponses Es'!CY5)</f>
      </c>
      <c r="DZ6" s="280">
        <f>IF('Encodage réponses Es'!CZ5="","",'Encodage réponses Es'!CZ5)</f>
      </c>
      <c r="EA6" s="279">
        <f>IF('Encodage réponses Es'!DA5="","",'Encodage réponses Es'!DA5)</f>
      </c>
      <c r="EB6" s="280">
        <f>IF('Encodage réponses Es'!DB5="","",'Encodage réponses Es'!DB5)</f>
      </c>
      <c r="EC6" s="279">
        <f>IF('Encodage réponses Es'!DC5="","",'Encodage réponses Es'!DC5)</f>
      </c>
      <c r="ED6" s="281">
        <f>IF('Encodage réponses Es'!DD5="","",'Encodage réponses Es'!DD5)</f>
      </c>
      <c r="EE6" s="489">
        <f>IF(OR(COUNTIF(DP6:ED6,"a")&gt;0,COUNTBLANK(DP6:ED6)&gt;0),"",COUNTIF(DP6:ED6,1))</f>
      </c>
      <c r="EF6" s="490"/>
      <c r="EG6" s="276">
        <f>IF('Encodage réponses Es'!AD5="","",'Encodage réponses Es'!AD5)</f>
      </c>
      <c r="EH6" s="87">
        <f>IF('Encodage réponses Es'!DF5="","",'Encodage réponses Es'!DF5)</f>
      </c>
      <c r="EI6" s="540">
        <f>IF(OR(COUNTIF(EG6:EH6,"a")&gt;0,COUNTBLANK(EG6:EH6)&gt;0),"",COUNTIF(EG6:EH6,4)+COUNTIF(EG6:EH6,3)/2+COUNTIF(EH6:EH6,2)/2)</f>
      </c>
      <c r="EJ6" s="541"/>
      <c r="EK6" s="277">
        <f>IF('Encodage réponses Es'!AE5="","",'Encodage réponses Es'!AE5)</f>
      </c>
      <c r="EL6" s="276">
        <f>IF('Encodage réponses Es'!AF5="","",'Encodage réponses Es'!AF5)</f>
      </c>
      <c r="EM6" s="24">
        <f>IF('Encodage réponses Es'!DG5="","",'Encodage réponses Es'!DG5)</f>
      </c>
      <c r="EN6" s="24">
        <f>IF('Encodage réponses Es'!DH5="","",'Encodage réponses Es'!DH5)</f>
      </c>
      <c r="EO6" s="24">
        <f>IF('Encodage réponses Es'!DI5="","",'Encodage réponses Es'!DI5)</f>
      </c>
      <c r="EP6" s="24">
        <f>IF('Encodage réponses Es'!DJ5="","",'Encodage réponses Es'!DJ5)</f>
      </c>
      <c r="EQ6" s="21">
        <f>IF('Encodage réponses Es'!DK5="","",'Encodage réponses Es'!DK5)</f>
      </c>
      <c r="ER6" s="537">
        <f>IF(OR(COUNTIF(EK6:EQ6,"a")&gt;0,COUNTBLANK(EK6:EQ6)&gt;0),"",COUNTIF(EK6:EL6,2)+COUNTIF(EK6:EK6,1)+COUNTIF(EL6:EL6,1)/2+COUNTIF(EM6:EO6,3)+COUNTIF(EP6:EQ6,1))</f>
      </c>
      <c r="ES6" s="538"/>
      <c r="ET6" s="22">
        <f>IF('Encodage réponses Es'!AC5="","",'Encodage réponses Es'!AC5)</f>
      </c>
      <c r="EU6" s="21">
        <f>IF('Encodage réponses Es'!DE5="","",'Encodage réponses Es'!DE5)</f>
      </c>
      <c r="EV6" s="489">
        <f>IF(OR(COUNTIF(ET6:EU6,"a")&gt;0,COUNTBLANK(ET6:EU6)&gt;0),"",COUNTIF(ET6,1)+COUNTIF(EU6,3))</f>
      </c>
      <c r="EW6" s="490"/>
    </row>
    <row r="7" spans="1:153" ht="11.25" customHeight="1">
      <c r="A7" s="518"/>
      <c r="B7" s="519"/>
      <c r="C7" s="550">
        <f>IF('Encodage réponses Es'!C6="","",'Encodage réponses Es'!C6)</f>
        <v>4</v>
      </c>
      <c r="D7" s="551"/>
      <c r="E7" s="192"/>
      <c r="F7" s="99">
        <f t="shared" si="1"/>
      </c>
      <c r="G7" s="100">
        <f t="shared" si="2"/>
      </c>
      <c r="H7" s="202">
        <f t="shared" si="3"/>
      </c>
      <c r="I7" s="100">
        <f t="shared" si="0"/>
      </c>
      <c r="J7" s="99">
        <f>IF(OR(EI7="",ER7="",EV7=""),"",EI7+ER7+EV7)</f>
      </c>
      <c r="K7" s="100">
        <f t="shared" si="4"/>
      </c>
      <c r="L7" s="196"/>
      <c r="M7" s="24">
        <f>IF('Encodage réponses Es'!E6="","",'Encodage réponses Es'!E6)</f>
      </c>
      <c r="N7" s="24">
        <f>IF('Encodage réponses Es'!F6="","",'Encodage réponses Es'!F6)</f>
      </c>
      <c r="O7" s="24">
        <f>IF('Encodage réponses Es'!I6="","",'Encodage réponses Es'!I6)</f>
      </c>
      <c r="P7" s="24">
        <f>IF('Encodage réponses Es'!J6="","",'Encodage réponses Es'!J6)</f>
      </c>
      <c r="Q7" s="24">
        <f>IF('Encodage réponses Es'!K6="","",'Encodage réponses Es'!K6)</f>
      </c>
      <c r="R7" s="24">
        <f>IF('Encodage réponses Es'!Z6="","",'Encodage réponses Es'!Z6)</f>
      </c>
      <c r="S7" s="24">
        <f>IF('Encodage réponses Es'!AU6="","",'Encodage réponses Es'!AU6)</f>
      </c>
      <c r="T7" s="24">
        <f>IF('Encodage réponses Es'!AV6="","",'Encodage réponses Es'!AV6)</f>
      </c>
      <c r="U7" s="24">
        <f>IF('Encodage réponses Es'!AW6="","",'Encodage réponses Es'!AW6)</f>
      </c>
      <c r="V7" s="24">
        <f>IF('Encodage réponses Es'!AX6="","",'Encodage réponses Es'!AX6)</f>
      </c>
      <c r="W7" s="24">
        <f>IF('Encodage réponses Es'!AY6="","",'Encodage réponses Es'!AY6)</f>
      </c>
      <c r="X7" s="24">
        <f>IF('Encodage réponses Es'!AZ6="","",'Encodage réponses Es'!AZ6)</f>
      </c>
      <c r="Y7" s="24">
        <f>IF('Encodage réponses Es'!BA6="","",'Encodage réponses Es'!BA6)</f>
      </c>
      <c r="Z7" s="24">
        <f>IF('Encodage réponses Es'!BC6="","",'Encodage réponses Es'!BC6)</f>
      </c>
      <c r="AA7" s="24">
        <f>IF('Encodage réponses Es'!BD6="","",'Encodage réponses Es'!BD6)</f>
      </c>
      <c r="AB7" s="24">
        <f>IF('Encodage réponses Es'!BE6="","",'Encodage réponses Es'!BE6)</f>
      </c>
      <c r="AC7" s="24">
        <f>IF('Encodage réponses Es'!BF6="","",'Encodage réponses Es'!BF6)</f>
      </c>
      <c r="AD7" s="24">
        <f>IF('Encodage réponses Es'!BP6="","",'Encodage réponses Es'!BP6)</f>
      </c>
      <c r="AE7" s="548">
        <f t="shared" si="5"/>
      </c>
      <c r="AF7" s="549"/>
      <c r="AG7" s="24">
        <f>IF('Encodage réponses Es'!M6="","",'Encodage réponses Es'!M6)</f>
      </c>
      <c r="AH7" s="23">
        <f>IF('Encodage réponses Es'!N6="","",'Encodage réponses Es'!N6)</f>
      </c>
      <c r="AI7" s="23">
        <f>IF('Encodage réponses Es'!Y6="","",'Encodage réponses Es'!Y6)</f>
      </c>
      <c r="AJ7" s="23">
        <f>IF('Encodage réponses Es'!AA6="","",'Encodage réponses Es'!AA6)</f>
      </c>
      <c r="AK7" s="23">
        <f>IF('Encodage réponses Es'!AB6="","",'Encodage réponses Es'!AB6)</f>
      </c>
      <c r="AL7" s="23">
        <f>IF('Encodage réponses Es'!BB6="","",'Encodage réponses Es'!BB6)</f>
      </c>
      <c r="AM7" s="21">
        <f>IF('Encodage réponses Es'!BG6="","",'Encodage réponses Es'!BG6)</f>
      </c>
      <c r="AN7" s="489">
        <f t="shared" si="6"/>
      </c>
      <c r="AO7" s="534"/>
      <c r="AP7" s="22">
        <f>IF('Encodage réponses Es'!G6="","",'Encodage réponses Es'!G6)</f>
      </c>
      <c r="AQ7" s="55">
        <f>IF('Encodage réponses Es'!H6="","",'Encodage réponses Es'!H6)</f>
      </c>
      <c r="AR7" s="489">
        <f t="shared" si="7"/>
      </c>
      <c r="AS7" s="534"/>
      <c r="AT7" s="22">
        <f>IF('Encodage réponses Es'!CF6="","",'Encodage réponses Es'!CF6)</f>
      </c>
      <c r="AU7" s="24">
        <f>IF('Encodage réponses Es'!CG6="","",'Encodage réponses Es'!CG6)</f>
      </c>
      <c r="AV7" s="24">
        <f>IF('Encodage réponses Es'!CH6="","",'Encodage réponses Es'!CH6)</f>
      </c>
      <c r="AW7" s="24">
        <f>IF('Encodage réponses Es'!CI6="","",'Encodage réponses Es'!CI6)</f>
      </c>
      <c r="AX7" s="24">
        <f>IF('Encodage réponses Es'!CJ6="","",'Encodage réponses Es'!CJ6)</f>
      </c>
      <c r="AY7" s="24">
        <f>IF('Encodage réponses Es'!CK6="","",'Encodage réponses Es'!CK6)</f>
      </c>
      <c r="AZ7" s="24">
        <f>IF('Encodage réponses Es'!CL6="","",'Encodage réponses Es'!CL6)</f>
      </c>
      <c r="BA7" s="24">
        <f>IF('Encodage réponses Es'!CM6="","",'Encodage réponses Es'!CM6)</f>
      </c>
      <c r="BB7" s="24">
        <f>IF('Encodage réponses Es'!CN6="","",'Encodage réponses Es'!CN6)</f>
      </c>
      <c r="BC7" s="55">
        <f>IF('Encodage réponses Es'!CO6="","",'Encodage réponses Es'!CO6)</f>
      </c>
      <c r="BD7" s="535">
        <f t="shared" si="8"/>
      </c>
      <c r="BE7" s="536"/>
      <c r="BF7" s="22">
        <f>IF('Encodage réponses Es'!L6="","",'Encodage réponses Es'!L6)</f>
      </c>
      <c r="BG7" s="535">
        <f t="shared" si="9"/>
      </c>
      <c r="BH7" s="536"/>
      <c r="BI7" s="22">
        <f>IF('Encodage réponses Es'!O6="","",'Encodage réponses Es'!O6)</f>
      </c>
      <c r="BJ7" s="24">
        <f>IF('Encodage réponses Es'!P6="","",'Encodage réponses Es'!P6)</f>
      </c>
      <c r="BK7" s="24">
        <f>IF('Encodage réponses Es'!Q6="","",'Encodage réponses Es'!Q6)</f>
      </c>
      <c r="BL7" s="24">
        <f>IF('Encodage réponses Es'!R6="","",'Encodage réponses Es'!R6)</f>
      </c>
      <c r="BM7" s="24">
        <f>IF('Encodage réponses Es'!W6="","",'Encodage réponses Es'!W6)</f>
      </c>
      <c r="BN7" s="55">
        <f>IF('Encodage réponses Es'!X6="","",'Encodage réponses Es'!X6)</f>
      </c>
      <c r="BO7" s="539">
        <f t="shared" si="10"/>
      </c>
      <c r="BP7" s="534"/>
      <c r="BQ7" s="365">
        <f>IF('Encodage réponses Es'!S6="","",'Encodage réponses Es'!S6)</f>
      </c>
      <c r="BR7" s="24">
        <f>IF('Encodage réponses Es'!T6="","",'Encodage réponses Es'!T6)</f>
      </c>
      <c r="BS7" s="24">
        <f>IF('Encodage réponses Es'!U6="","",'Encodage réponses Es'!U6)</f>
      </c>
      <c r="BT7" s="24">
        <f>IF('Encodage réponses Es'!V6="","",'Encodage réponses Es'!V6)</f>
      </c>
      <c r="BU7" s="24">
        <f>IF('Encodage réponses Es'!BJ6="","",'Encodage réponses Es'!BJ6)</f>
      </c>
      <c r="BV7" s="24">
        <f>IF('Encodage réponses Es'!BK6="","",'Encodage réponses Es'!BK6)</f>
      </c>
      <c r="BW7" s="55">
        <f>IF('Encodage réponses Es'!BL6="","",'Encodage réponses Es'!BL6)</f>
      </c>
      <c r="BX7" s="489">
        <f t="shared" si="11"/>
      </c>
      <c r="BY7" s="490"/>
      <c r="BZ7" s="22">
        <f>IF('Encodage réponses Es'!BH6="","",'Encodage réponses Es'!BH6)</f>
      </c>
      <c r="CA7" s="24">
        <f>IF('Encodage réponses Es'!BI6="","",'Encodage réponses Es'!BI6)</f>
      </c>
      <c r="CB7" s="24">
        <f>IF('Encodage réponses Es'!BM6="","",'Encodage réponses Es'!BM6)</f>
      </c>
      <c r="CC7" s="24">
        <f>IF('Encodage réponses Es'!BN6="","",'Encodage réponses Es'!BN6)</f>
      </c>
      <c r="CD7" s="55">
        <f>IF('Encodage réponses Es'!BO6="","",'Encodage réponses Es'!BO6)</f>
      </c>
      <c r="CE7" s="489">
        <f t="shared" si="12"/>
      </c>
      <c r="CF7" s="490"/>
      <c r="CG7" s="22">
        <f>IF('Encodage réponses Es'!BQ6="","",'Encodage réponses Es'!BQ6)</f>
      </c>
      <c r="CH7" s="489">
        <f t="shared" si="13"/>
      </c>
      <c r="CI7" s="490"/>
      <c r="CJ7" s="22">
        <f>IF('Encodage réponses Es'!AG6="","",'Encodage réponses Es'!AG6)</f>
      </c>
      <c r="CK7" s="24">
        <f>IF('Encodage réponses Es'!AH6="","",'Encodage réponses Es'!AH6)</f>
      </c>
      <c r="CL7" s="24">
        <f>IF('Encodage réponses Es'!AI6="","",'Encodage réponses Es'!AI6)</f>
      </c>
      <c r="CM7" s="24">
        <f>IF('Encodage réponses Es'!AJ6="","",'Encodage réponses Es'!AJ6)</f>
      </c>
      <c r="CN7" s="24">
        <f>IF('Encodage réponses Es'!AK6="","",'Encodage réponses Es'!AK6)</f>
      </c>
      <c r="CO7" s="24">
        <f>IF('Encodage réponses Es'!AL6="","",'Encodage réponses Es'!AL6)</f>
      </c>
      <c r="CP7" s="24">
        <f>IF('Encodage réponses Es'!AM6="","",'Encodage réponses Es'!AM6)</f>
      </c>
      <c r="CQ7" s="24">
        <f>IF('Encodage réponses Es'!AN6="","",'Encodage réponses Es'!AN6)</f>
      </c>
      <c r="CR7" s="24">
        <f>IF('Encodage réponses Es'!AO6="","",'Encodage réponses Es'!AO6)</f>
      </c>
      <c r="CS7" s="24">
        <f>IF('Encodage réponses Es'!AP6="","",'Encodage réponses Es'!AP6)</f>
      </c>
      <c r="CT7" s="24">
        <f>IF('Encodage réponses Es'!AQ6="","",'Encodage réponses Es'!AQ6)</f>
      </c>
      <c r="CU7" s="24">
        <f>IF('Encodage réponses Es'!AR6="","",'Encodage réponses Es'!AR6)</f>
      </c>
      <c r="CV7" s="24">
        <f>IF('Encodage réponses Es'!AS6="","",'Encodage réponses Es'!AS6)</f>
      </c>
      <c r="CW7" s="24">
        <f>IF('Encodage réponses Es'!AT6="","",'Encodage réponses Es'!AT6)</f>
      </c>
      <c r="CX7" s="24">
        <f>IF('Encodage réponses Es'!CB6="","",'Encodage réponses Es'!CB6)</f>
      </c>
      <c r="CY7" s="24">
        <f>IF('Encodage réponses Es'!CC6="","",'Encodage réponses Es'!CC6)</f>
      </c>
      <c r="CZ7" s="24">
        <f>IF('Encodage réponses Es'!CD6="","",'Encodage réponses Es'!CD6)</f>
      </c>
      <c r="DA7" s="55">
        <f>IF('Encodage réponses Es'!CE6="","",'Encodage réponses Es'!CE6)</f>
      </c>
      <c r="DB7" s="489">
        <f t="shared" si="14"/>
      </c>
      <c r="DC7" s="490"/>
      <c r="DD7" s="22">
        <f>IF('Encodage réponses Es'!BR6="","",'Encodage réponses Es'!BR6)</f>
      </c>
      <c r="DE7" s="24">
        <f>IF('Encodage réponses Es'!BS6="","",'Encodage réponses Es'!BS6)</f>
      </c>
      <c r="DF7" s="24">
        <f>IF('Encodage réponses Es'!BT6="","",'Encodage réponses Es'!BT6)</f>
      </c>
      <c r="DG7" s="24">
        <f>IF('Encodage réponses Es'!BU6="","",'Encodage réponses Es'!BU6)</f>
      </c>
      <c r="DH7" s="24">
        <f>IF('Encodage réponses Es'!BV6="","",'Encodage réponses Es'!BV6)</f>
      </c>
      <c r="DI7" s="24">
        <f>IF('Encodage réponses Es'!BW6="","",'Encodage réponses Es'!BW6)</f>
      </c>
      <c r="DJ7" s="24">
        <f>IF('Encodage réponses Es'!BX6="","",'Encodage réponses Es'!BX6)</f>
      </c>
      <c r="DK7" s="24">
        <f>IF('Encodage réponses Es'!BY6="","",'Encodage réponses Es'!BY6)</f>
      </c>
      <c r="DL7" s="24">
        <f>IF('Encodage réponses Es'!BZ6="","",'Encodage réponses Es'!BZ6)</f>
      </c>
      <c r="DM7" s="55">
        <f>IF('Encodage réponses Es'!CA6="","",'Encodage réponses Es'!CA6)</f>
      </c>
      <c r="DN7" s="489">
        <f t="shared" si="15"/>
      </c>
      <c r="DO7" s="490"/>
      <c r="DP7" s="181">
        <f>IF('Encodage réponses Es'!CP6="","",'Encodage réponses Es'!CP6)</f>
      </c>
      <c r="DQ7" s="182">
        <f>IF('Encodage réponses Es'!CQ6="","",'Encodage réponses Es'!CQ6)</f>
      </c>
      <c r="DR7" s="183">
        <f>IF('Encodage réponses Es'!CR6="","",'Encodage réponses Es'!CR6)</f>
      </c>
      <c r="DS7" s="182">
        <f>IF('Encodage réponses Es'!CS6="","",'Encodage réponses Es'!CS6)</f>
      </c>
      <c r="DT7" s="183">
        <f>IF('Encodage réponses Es'!CT6="","",'Encodage réponses Es'!CT6)</f>
      </c>
      <c r="DU7" s="182">
        <f>IF('Encodage réponses Es'!CU6="","",'Encodage réponses Es'!CU6)</f>
      </c>
      <c r="DV7" s="183">
        <f>IF('Encodage réponses Es'!CV6="","",'Encodage réponses Es'!CV6)</f>
      </c>
      <c r="DW7" s="182">
        <f>IF('Encodage réponses Es'!CW6="","",'Encodage réponses Es'!CW6)</f>
      </c>
      <c r="DX7" s="183">
        <f>IF('Encodage réponses Es'!CX6="","",'Encodage réponses Es'!CX6)</f>
      </c>
      <c r="DY7" s="182">
        <f>IF('Encodage réponses Es'!CY6="","",'Encodage réponses Es'!CY6)</f>
      </c>
      <c r="DZ7" s="183">
        <f>IF('Encodage réponses Es'!CZ6="","",'Encodage réponses Es'!CZ6)</f>
      </c>
      <c r="EA7" s="182">
        <f>IF('Encodage réponses Es'!DA6="","",'Encodage réponses Es'!DA6)</f>
      </c>
      <c r="EB7" s="183">
        <f>IF('Encodage réponses Es'!DB6="","",'Encodage réponses Es'!DB6)</f>
      </c>
      <c r="EC7" s="182">
        <f>IF('Encodage réponses Es'!DC6="","",'Encodage réponses Es'!DC6)</f>
      </c>
      <c r="ED7" s="184">
        <f>IF('Encodage réponses Es'!DD6="","",'Encodage réponses Es'!DD6)</f>
      </c>
      <c r="EE7" s="489">
        <f>IF(OR(COUNTIF(DP7:ED7,"a")&gt;0,COUNTBLANK(DP7:ED7)&gt;0),"",COUNTIF(DP7:ED7,1))</f>
      </c>
      <c r="EF7" s="490"/>
      <c r="EG7" s="276">
        <f>IF('Encodage réponses Es'!AD6="","",'Encodage réponses Es'!AD6)</f>
      </c>
      <c r="EH7" s="87">
        <f>IF('Encodage réponses Es'!DF6="","",'Encodage réponses Es'!DF6)</f>
      </c>
      <c r="EI7" s="540">
        <f>IF(OR(COUNTIF(EG7:EH7,"a")&gt;0,COUNTBLANK(EG7:EH7)&gt;0),"",COUNTIF(EG7:EH7,4)+COUNTIF(EG7:EH7,3)/2+COUNTIF(EH7:EH7,2)/2)</f>
      </c>
      <c r="EJ7" s="541"/>
      <c r="EK7" s="277">
        <f>IF('Encodage réponses Es'!AE6="","",'Encodage réponses Es'!AE6)</f>
      </c>
      <c r="EL7" s="276">
        <f>IF('Encodage réponses Es'!AF6="","",'Encodage réponses Es'!AF6)</f>
      </c>
      <c r="EM7" s="24">
        <f>IF('Encodage réponses Es'!DG6="","",'Encodage réponses Es'!DG6)</f>
      </c>
      <c r="EN7" s="24">
        <f>IF('Encodage réponses Es'!DH6="","",'Encodage réponses Es'!DH6)</f>
      </c>
      <c r="EO7" s="24">
        <f>IF('Encodage réponses Es'!DI6="","",'Encodage réponses Es'!DI6)</f>
      </c>
      <c r="EP7" s="24">
        <f>IF('Encodage réponses Es'!DJ6="","",'Encodage réponses Es'!DJ6)</f>
      </c>
      <c r="EQ7" s="21">
        <f>IF('Encodage réponses Es'!DK6="","",'Encodage réponses Es'!DK6)</f>
      </c>
      <c r="ER7" s="537">
        <f>IF(OR(COUNTIF(EK7:EQ7,"a")&gt;0,COUNTBLANK(EK7:EQ7)&gt;0),"",COUNTIF(EK7:EL7,2)+COUNTIF(EK7:EK7,1)+COUNTIF(EL7:EL7,1)/2+COUNTIF(EM7:EO7,3)+COUNTIF(EP7:EQ7,1))</f>
      </c>
      <c r="ES7" s="538"/>
      <c r="ET7" s="22">
        <f>IF('Encodage réponses Es'!AC6="","",'Encodage réponses Es'!AC6)</f>
      </c>
      <c r="EU7" s="21">
        <f>IF('Encodage réponses Es'!DE6="","",'Encodage réponses Es'!DE6)</f>
      </c>
      <c r="EV7" s="489">
        <f>IF(OR(COUNTIF(ET7:EU7,"a")&gt;0,COUNTBLANK(ET7:EU7)&gt;0),"",COUNTIF(ET7,1)+COUNTIF(EU7,3))</f>
      </c>
      <c r="EW7" s="490"/>
    </row>
    <row r="8" spans="1:153" ht="11.25" customHeight="1">
      <c r="A8" s="518"/>
      <c r="B8" s="519"/>
      <c r="C8" s="550">
        <f>IF('Encodage réponses Es'!C7="","",'Encodage réponses Es'!C7)</f>
        <v>5</v>
      </c>
      <c r="D8" s="551"/>
      <c r="E8" s="192"/>
      <c r="F8" s="99">
        <f t="shared" si="1"/>
      </c>
      <c r="G8" s="100">
        <f t="shared" si="2"/>
      </c>
      <c r="H8" s="202">
        <f t="shared" si="3"/>
      </c>
      <c r="I8" s="100">
        <f t="shared" si="0"/>
      </c>
      <c r="J8" s="99">
        <f aca="true" t="shared" si="16" ref="J8:J37">IF(OR(EI8="",ER8="",EV8=""),"",EI8+ER8+EV8)</f>
      </c>
      <c r="K8" s="100">
        <f t="shared" si="4"/>
      </c>
      <c r="L8" s="196"/>
      <c r="M8" s="24">
        <f>IF('Encodage réponses Es'!E7="","",'Encodage réponses Es'!E7)</f>
      </c>
      <c r="N8" s="24">
        <f>IF('Encodage réponses Es'!F7="","",'Encodage réponses Es'!F7)</f>
      </c>
      <c r="O8" s="24">
        <f>IF('Encodage réponses Es'!I7="","",'Encodage réponses Es'!I7)</f>
      </c>
      <c r="P8" s="24">
        <f>IF('Encodage réponses Es'!J7="","",'Encodage réponses Es'!J7)</f>
      </c>
      <c r="Q8" s="24">
        <f>IF('Encodage réponses Es'!K7="","",'Encodage réponses Es'!K7)</f>
      </c>
      <c r="R8" s="24">
        <f>IF('Encodage réponses Es'!Z7="","",'Encodage réponses Es'!Z7)</f>
      </c>
      <c r="S8" s="24">
        <f>IF('Encodage réponses Es'!AU7="","",'Encodage réponses Es'!AU7)</f>
      </c>
      <c r="T8" s="24">
        <f>IF('Encodage réponses Es'!AV7="","",'Encodage réponses Es'!AV7)</f>
      </c>
      <c r="U8" s="24">
        <f>IF('Encodage réponses Es'!AW7="","",'Encodage réponses Es'!AW7)</f>
      </c>
      <c r="V8" s="24">
        <f>IF('Encodage réponses Es'!AX7="","",'Encodage réponses Es'!AX7)</f>
      </c>
      <c r="W8" s="24">
        <f>IF('Encodage réponses Es'!AY7="","",'Encodage réponses Es'!AY7)</f>
      </c>
      <c r="X8" s="24">
        <f>IF('Encodage réponses Es'!AZ7="","",'Encodage réponses Es'!AZ7)</f>
      </c>
      <c r="Y8" s="24">
        <f>IF('Encodage réponses Es'!BA7="","",'Encodage réponses Es'!BA7)</f>
      </c>
      <c r="Z8" s="24">
        <f>IF('Encodage réponses Es'!BC7="","",'Encodage réponses Es'!BC7)</f>
      </c>
      <c r="AA8" s="24">
        <f>IF('Encodage réponses Es'!BD7="","",'Encodage réponses Es'!BD7)</f>
      </c>
      <c r="AB8" s="24">
        <f>IF('Encodage réponses Es'!BE7="","",'Encodage réponses Es'!BE7)</f>
      </c>
      <c r="AC8" s="24">
        <f>IF('Encodage réponses Es'!BF7="","",'Encodage réponses Es'!BF7)</f>
      </c>
      <c r="AD8" s="24">
        <f>IF('Encodage réponses Es'!BP7="","",'Encodage réponses Es'!BP7)</f>
      </c>
      <c r="AE8" s="548">
        <f t="shared" si="5"/>
      </c>
      <c r="AF8" s="549"/>
      <c r="AG8" s="24">
        <f>IF('Encodage réponses Es'!M7="","",'Encodage réponses Es'!M7)</f>
      </c>
      <c r="AH8" s="23">
        <f>IF('Encodage réponses Es'!N7="","",'Encodage réponses Es'!N7)</f>
      </c>
      <c r="AI8" s="23">
        <f>IF('Encodage réponses Es'!Y7="","",'Encodage réponses Es'!Y7)</f>
      </c>
      <c r="AJ8" s="23">
        <f>IF('Encodage réponses Es'!AA7="","",'Encodage réponses Es'!AA7)</f>
      </c>
      <c r="AK8" s="23">
        <f>IF('Encodage réponses Es'!AB7="","",'Encodage réponses Es'!AB7)</f>
      </c>
      <c r="AL8" s="23">
        <f>IF('Encodage réponses Es'!BB7="","",'Encodage réponses Es'!BB7)</f>
      </c>
      <c r="AM8" s="21">
        <f>IF('Encodage réponses Es'!BG7="","",'Encodage réponses Es'!BG7)</f>
      </c>
      <c r="AN8" s="489">
        <f t="shared" si="6"/>
      </c>
      <c r="AO8" s="534"/>
      <c r="AP8" s="22">
        <f>IF('Encodage réponses Es'!G7="","",'Encodage réponses Es'!G7)</f>
      </c>
      <c r="AQ8" s="55">
        <f>IF('Encodage réponses Es'!H7="","",'Encodage réponses Es'!H7)</f>
      </c>
      <c r="AR8" s="489">
        <f t="shared" si="7"/>
      </c>
      <c r="AS8" s="534"/>
      <c r="AT8" s="22">
        <f>IF('Encodage réponses Es'!CF7="","",'Encodage réponses Es'!CF7)</f>
      </c>
      <c r="AU8" s="24">
        <f>IF('Encodage réponses Es'!CG7="","",'Encodage réponses Es'!CG7)</f>
      </c>
      <c r="AV8" s="24">
        <f>IF('Encodage réponses Es'!CH7="","",'Encodage réponses Es'!CH7)</f>
      </c>
      <c r="AW8" s="24">
        <f>IF('Encodage réponses Es'!CI7="","",'Encodage réponses Es'!CI7)</f>
      </c>
      <c r="AX8" s="24">
        <f>IF('Encodage réponses Es'!CJ7="","",'Encodage réponses Es'!CJ7)</f>
      </c>
      <c r="AY8" s="24">
        <f>IF('Encodage réponses Es'!CK7="","",'Encodage réponses Es'!CK7)</f>
      </c>
      <c r="AZ8" s="24">
        <f>IF('Encodage réponses Es'!CL7="","",'Encodage réponses Es'!CL7)</f>
      </c>
      <c r="BA8" s="24">
        <f>IF('Encodage réponses Es'!CM7="","",'Encodage réponses Es'!CM7)</f>
      </c>
      <c r="BB8" s="24">
        <f>IF('Encodage réponses Es'!CN7="","",'Encodage réponses Es'!CN7)</f>
      </c>
      <c r="BC8" s="55">
        <f>IF('Encodage réponses Es'!CO7="","",'Encodage réponses Es'!CO7)</f>
      </c>
      <c r="BD8" s="535">
        <f t="shared" si="8"/>
      </c>
      <c r="BE8" s="536"/>
      <c r="BF8" s="22">
        <f>IF('Encodage réponses Es'!L7="","",'Encodage réponses Es'!L7)</f>
      </c>
      <c r="BG8" s="535">
        <f t="shared" si="9"/>
      </c>
      <c r="BH8" s="536"/>
      <c r="BI8" s="22">
        <f>IF('Encodage réponses Es'!O7="","",'Encodage réponses Es'!O7)</f>
      </c>
      <c r="BJ8" s="24">
        <f>IF('Encodage réponses Es'!P7="","",'Encodage réponses Es'!P7)</f>
      </c>
      <c r="BK8" s="24">
        <f>IF('Encodage réponses Es'!Q7="","",'Encodage réponses Es'!Q7)</f>
      </c>
      <c r="BL8" s="24">
        <f>IF('Encodage réponses Es'!R7="","",'Encodage réponses Es'!R7)</f>
      </c>
      <c r="BM8" s="24">
        <f>IF('Encodage réponses Es'!W7="","",'Encodage réponses Es'!W7)</f>
      </c>
      <c r="BN8" s="55">
        <f>IF('Encodage réponses Es'!X7="","",'Encodage réponses Es'!X7)</f>
      </c>
      <c r="BO8" s="539">
        <f t="shared" si="10"/>
      </c>
      <c r="BP8" s="534"/>
      <c r="BQ8" s="365">
        <f>IF('Encodage réponses Es'!S7="","",'Encodage réponses Es'!S7)</f>
      </c>
      <c r="BR8" s="24">
        <f>IF('Encodage réponses Es'!T7="","",'Encodage réponses Es'!T7)</f>
      </c>
      <c r="BS8" s="24">
        <f>IF('Encodage réponses Es'!U7="","",'Encodage réponses Es'!U7)</f>
      </c>
      <c r="BT8" s="24">
        <f>IF('Encodage réponses Es'!V7="","",'Encodage réponses Es'!V7)</f>
      </c>
      <c r="BU8" s="24">
        <f>IF('Encodage réponses Es'!BJ7="","",'Encodage réponses Es'!BJ7)</f>
      </c>
      <c r="BV8" s="24">
        <f>IF('Encodage réponses Es'!BK7="","",'Encodage réponses Es'!BK7)</f>
      </c>
      <c r="BW8" s="55">
        <f>IF('Encodage réponses Es'!BL7="","",'Encodage réponses Es'!BL7)</f>
      </c>
      <c r="BX8" s="489">
        <f t="shared" si="11"/>
      </c>
      <c r="BY8" s="490"/>
      <c r="BZ8" s="22">
        <f>IF('Encodage réponses Es'!BH7="","",'Encodage réponses Es'!BH7)</f>
      </c>
      <c r="CA8" s="24">
        <f>IF('Encodage réponses Es'!BI7="","",'Encodage réponses Es'!BI7)</f>
      </c>
      <c r="CB8" s="24">
        <f>IF('Encodage réponses Es'!BM7="","",'Encodage réponses Es'!BM7)</f>
      </c>
      <c r="CC8" s="24">
        <f>IF('Encodage réponses Es'!BN7="","",'Encodage réponses Es'!BN7)</f>
      </c>
      <c r="CD8" s="55">
        <f>IF('Encodage réponses Es'!BO7="","",'Encodage réponses Es'!BO7)</f>
      </c>
      <c r="CE8" s="489">
        <f t="shared" si="12"/>
      </c>
      <c r="CF8" s="490"/>
      <c r="CG8" s="22">
        <f>IF('Encodage réponses Es'!BQ7="","",'Encodage réponses Es'!BQ7)</f>
      </c>
      <c r="CH8" s="489">
        <f t="shared" si="13"/>
      </c>
      <c r="CI8" s="490"/>
      <c r="CJ8" s="22">
        <f>IF('Encodage réponses Es'!AG7="","",'Encodage réponses Es'!AG7)</f>
      </c>
      <c r="CK8" s="24">
        <f>IF('Encodage réponses Es'!AH7="","",'Encodage réponses Es'!AH7)</f>
      </c>
      <c r="CL8" s="24">
        <f>IF('Encodage réponses Es'!AI7="","",'Encodage réponses Es'!AI7)</f>
      </c>
      <c r="CM8" s="24">
        <f>IF('Encodage réponses Es'!AJ7="","",'Encodage réponses Es'!AJ7)</f>
      </c>
      <c r="CN8" s="24">
        <f>IF('Encodage réponses Es'!AK7="","",'Encodage réponses Es'!AK7)</f>
      </c>
      <c r="CO8" s="24">
        <f>IF('Encodage réponses Es'!AL7="","",'Encodage réponses Es'!AL7)</f>
      </c>
      <c r="CP8" s="24">
        <f>IF('Encodage réponses Es'!AM7="","",'Encodage réponses Es'!AM7)</f>
      </c>
      <c r="CQ8" s="24">
        <f>IF('Encodage réponses Es'!AN7="","",'Encodage réponses Es'!AN7)</f>
      </c>
      <c r="CR8" s="24">
        <f>IF('Encodage réponses Es'!AO7="","",'Encodage réponses Es'!AO7)</f>
      </c>
      <c r="CS8" s="24">
        <f>IF('Encodage réponses Es'!AP7="","",'Encodage réponses Es'!AP7)</f>
      </c>
      <c r="CT8" s="24">
        <f>IF('Encodage réponses Es'!AQ7="","",'Encodage réponses Es'!AQ7)</f>
      </c>
      <c r="CU8" s="24">
        <f>IF('Encodage réponses Es'!AR7="","",'Encodage réponses Es'!AR7)</f>
      </c>
      <c r="CV8" s="24">
        <f>IF('Encodage réponses Es'!AS7="","",'Encodage réponses Es'!AS7)</f>
      </c>
      <c r="CW8" s="24">
        <f>IF('Encodage réponses Es'!AT7="","",'Encodage réponses Es'!AT7)</f>
      </c>
      <c r="CX8" s="24">
        <f>IF('Encodage réponses Es'!CB7="","",'Encodage réponses Es'!CB7)</f>
      </c>
      <c r="CY8" s="24">
        <f>IF('Encodage réponses Es'!CC7="","",'Encodage réponses Es'!CC7)</f>
      </c>
      <c r="CZ8" s="24">
        <f>IF('Encodage réponses Es'!CD7="","",'Encodage réponses Es'!CD7)</f>
      </c>
      <c r="DA8" s="55">
        <f>IF('Encodage réponses Es'!CE7="","",'Encodage réponses Es'!CE7)</f>
      </c>
      <c r="DB8" s="489">
        <f t="shared" si="14"/>
      </c>
      <c r="DC8" s="490"/>
      <c r="DD8" s="22">
        <f>IF('Encodage réponses Es'!BR7="","",'Encodage réponses Es'!BR7)</f>
      </c>
      <c r="DE8" s="24">
        <f>IF('Encodage réponses Es'!BS7="","",'Encodage réponses Es'!BS7)</f>
      </c>
      <c r="DF8" s="24">
        <f>IF('Encodage réponses Es'!BT7="","",'Encodage réponses Es'!BT7)</f>
      </c>
      <c r="DG8" s="24">
        <f>IF('Encodage réponses Es'!BU7="","",'Encodage réponses Es'!BU7)</f>
      </c>
      <c r="DH8" s="24">
        <f>IF('Encodage réponses Es'!BV7="","",'Encodage réponses Es'!BV7)</f>
      </c>
      <c r="DI8" s="24">
        <f>IF('Encodage réponses Es'!BW7="","",'Encodage réponses Es'!BW7)</f>
      </c>
      <c r="DJ8" s="24">
        <f>IF('Encodage réponses Es'!BX7="","",'Encodage réponses Es'!BX7)</f>
      </c>
      <c r="DK8" s="24">
        <f>IF('Encodage réponses Es'!BY7="","",'Encodage réponses Es'!BY7)</f>
      </c>
      <c r="DL8" s="24">
        <f>IF('Encodage réponses Es'!BZ7="","",'Encodage réponses Es'!BZ7)</f>
      </c>
      <c r="DM8" s="55">
        <f>IF('Encodage réponses Es'!CA7="","",'Encodage réponses Es'!CA7)</f>
      </c>
      <c r="DN8" s="489">
        <f t="shared" si="15"/>
      </c>
      <c r="DO8" s="490"/>
      <c r="DP8" s="181">
        <f>IF('Encodage réponses Es'!CP7="","",'Encodage réponses Es'!CP7)</f>
      </c>
      <c r="DQ8" s="182">
        <f>IF('Encodage réponses Es'!CQ7="","",'Encodage réponses Es'!CQ7)</f>
      </c>
      <c r="DR8" s="183">
        <f>IF('Encodage réponses Es'!CR7="","",'Encodage réponses Es'!CR7)</f>
      </c>
      <c r="DS8" s="182">
        <f>IF('Encodage réponses Es'!CS7="","",'Encodage réponses Es'!CS7)</f>
      </c>
      <c r="DT8" s="183">
        <f>IF('Encodage réponses Es'!CT7="","",'Encodage réponses Es'!CT7)</f>
      </c>
      <c r="DU8" s="182">
        <f>IF('Encodage réponses Es'!CU7="","",'Encodage réponses Es'!CU7)</f>
      </c>
      <c r="DV8" s="183">
        <f>IF('Encodage réponses Es'!CV7="","",'Encodage réponses Es'!CV7)</f>
      </c>
      <c r="DW8" s="182">
        <f>IF('Encodage réponses Es'!CW7="","",'Encodage réponses Es'!CW7)</f>
      </c>
      <c r="DX8" s="183">
        <f>IF('Encodage réponses Es'!CX7="","",'Encodage réponses Es'!CX7)</f>
      </c>
      <c r="DY8" s="182">
        <f>IF('Encodage réponses Es'!CY7="","",'Encodage réponses Es'!CY7)</f>
      </c>
      <c r="DZ8" s="183">
        <f>IF('Encodage réponses Es'!CZ7="","",'Encodage réponses Es'!CZ7)</f>
      </c>
      <c r="EA8" s="182">
        <f>IF('Encodage réponses Es'!DA7="","",'Encodage réponses Es'!DA7)</f>
      </c>
      <c r="EB8" s="183">
        <f>IF('Encodage réponses Es'!DB7="","",'Encodage réponses Es'!DB7)</f>
      </c>
      <c r="EC8" s="182">
        <f>IF('Encodage réponses Es'!DC7="","",'Encodage réponses Es'!DC7)</f>
      </c>
      <c r="ED8" s="184">
        <f>IF('Encodage réponses Es'!DD7="","",'Encodage réponses Es'!DD7)</f>
      </c>
      <c r="EE8" s="489">
        <f>IF(OR(COUNTIF(DP8:ED8,"a")&gt;0,COUNTBLANK(DP8:ED8)&gt;0),"",COUNTIF(DP8:ED8,1))</f>
      </c>
      <c r="EF8" s="490"/>
      <c r="EG8" s="276">
        <f>IF('Encodage réponses Es'!AD7="","",'Encodage réponses Es'!AD7)</f>
      </c>
      <c r="EH8" s="87">
        <f>IF('Encodage réponses Es'!DF7="","",'Encodage réponses Es'!DF7)</f>
      </c>
      <c r="EI8" s="540">
        <f>IF(OR(COUNTIF(EG8:EH8,"a")&gt;0,COUNTBLANK(EG8:EH8)&gt;0),"",COUNTIF(EG8:EH8,4)+COUNTIF(EG8:EH8,3)/2+COUNTIF(EH8:EH8,2)/2)</f>
      </c>
      <c r="EJ8" s="541"/>
      <c r="EK8" s="277">
        <f>IF('Encodage réponses Es'!AE7="","",'Encodage réponses Es'!AE7)</f>
      </c>
      <c r="EL8" s="276">
        <f>IF('Encodage réponses Es'!AF7="","",'Encodage réponses Es'!AF7)</f>
      </c>
      <c r="EM8" s="24">
        <f>IF('Encodage réponses Es'!DG7="","",'Encodage réponses Es'!DG7)</f>
      </c>
      <c r="EN8" s="24">
        <f>IF('Encodage réponses Es'!DH7="","",'Encodage réponses Es'!DH7)</f>
      </c>
      <c r="EO8" s="24">
        <f>IF('Encodage réponses Es'!DI7="","",'Encodage réponses Es'!DI7)</f>
      </c>
      <c r="EP8" s="24">
        <f>IF('Encodage réponses Es'!DJ7="","",'Encodage réponses Es'!DJ7)</f>
      </c>
      <c r="EQ8" s="21">
        <f>IF('Encodage réponses Es'!DK7="","",'Encodage réponses Es'!DK7)</f>
      </c>
      <c r="ER8" s="537">
        <f>IF(OR(COUNTIF(EK8:EQ8,"a")&gt;0,COUNTBLANK(EK8:EQ8)&gt;0),"",COUNTIF(EK8:EL8,2)+COUNTIF(EK8:EK8,1)+COUNTIF(EL8:EL8,1)/2+COUNTIF(EM8:EO8,3)+COUNTIF(EP8:EQ8,1))</f>
      </c>
      <c r="ES8" s="538"/>
      <c r="ET8" s="22">
        <f>IF('Encodage réponses Es'!AC7="","",'Encodage réponses Es'!AC7)</f>
      </c>
      <c r="EU8" s="21">
        <f>IF('Encodage réponses Es'!DE7="","",'Encodage réponses Es'!DE7)</f>
      </c>
      <c r="EV8" s="489">
        <f>IF(OR(COUNTIF(ET8:EU8,"a")&gt;0,COUNTBLANK(ET8:EU8)&gt;0),"",COUNTIF(ET8,1)+COUNTIF(EU8,3))</f>
      </c>
      <c r="EW8" s="490"/>
    </row>
    <row r="9" spans="1:153" ht="11.25" customHeight="1">
      <c r="A9" s="518"/>
      <c r="B9" s="519"/>
      <c r="C9" s="550">
        <f>IF('Encodage réponses Es'!C8="","",'Encodage réponses Es'!C8)</f>
        <v>6</v>
      </c>
      <c r="D9" s="551"/>
      <c r="E9" s="192"/>
      <c r="F9" s="99">
        <f t="shared" si="1"/>
      </c>
      <c r="G9" s="100">
        <f t="shared" si="2"/>
      </c>
      <c r="H9" s="202">
        <f t="shared" si="3"/>
      </c>
      <c r="I9" s="100">
        <f t="shared" si="0"/>
      </c>
      <c r="J9" s="99">
        <f t="shared" si="16"/>
      </c>
      <c r="K9" s="100">
        <f t="shared" si="4"/>
      </c>
      <c r="L9" s="196"/>
      <c r="M9" s="24">
        <f>IF('Encodage réponses Es'!E8="","",'Encodage réponses Es'!E8)</f>
      </c>
      <c r="N9" s="24">
        <f>IF('Encodage réponses Es'!F8="","",'Encodage réponses Es'!F8)</f>
      </c>
      <c r="O9" s="24">
        <f>IF('Encodage réponses Es'!I8="","",'Encodage réponses Es'!I8)</f>
      </c>
      <c r="P9" s="24">
        <f>IF('Encodage réponses Es'!J8="","",'Encodage réponses Es'!J8)</f>
      </c>
      <c r="Q9" s="24">
        <f>IF('Encodage réponses Es'!K8="","",'Encodage réponses Es'!K8)</f>
      </c>
      <c r="R9" s="24">
        <f>IF('Encodage réponses Es'!Z8="","",'Encodage réponses Es'!Z8)</f>
      </c>
      <c r="S9" s="24">
        <f>IF('Encodage réponses Es'!AU8="","",'Encodage réponses Es'!AU8)</f>
      </c>
      <c r="T9" s="24">
        <f>IF('Encodage réponses Es'!AV8="","",'Encodage réponses Es'!AV8)</f>
      </c>
      <c r="U9" s="24">
        <f>IF('Encodage réponses Es'!AW8="","",'Encodage réponses Es'!AW8)</f>
      </c>
      <c r="V9" s="24">
        <f>IF('Encodage réponses Es'!AX8="","",'Encodage réponses Es'!AX8)</f>
      </c>
      <c r="W9" s="24">
        <f>IF('Encodage réponses Es'!AY8="","",'Encodage réponses Es'!AY8)</f>
      </c>
      <c r="X9" s="24">
        <f>IF('Encodage réponses Es'!AZ8="","",'Encodage réponses Es'!AZ8)</f>
      </c>
      <c r="Y9" s="24">
        <f>IF('Encodage réponses Es'!BA8="","",'Encodage réponses Es'!BA8)</f>
      </c>
      <c r="Z9" s="24">
        <f>IF('Encodage réponses Es'!BC8="","",'Encodage réponses Es'!BC8)</f>
      </c>
      <c r="AA9" s="24">
        <f>IF('Encodage réponses Es'!BD8="","",'Encodage réponses Es'!BD8)</f>
      </c>
      <c r="AB9" s="24">
        <f>IF('Encodage réponses Es'!BE8="","",'Encodage réponses Es'!BE8)</f>
      </c>
      <c r="AC9" s="24">
        <f>IF('Encodage réponses Es'!BF8="","",'Encodage réponses Es'!BF8)</f>
      </c>
      <c r="AD9" s="24">
        <f>IF('Encodage réponses Es'!BP8="","",'Encodage réponses Es'!BP8)</f>
      </c>
      <c r="AE9" s="548">
        <f t="shared" si="5"/>
      </c>
      <c r="AF9" s="549"/>
      <c r="AG9" s="24">
        <f>IF('Encodage réponses Es'!M8="","",'Encodage réponses Es'!M8)</f>
      </c>
      <c r="AH9" s="23">
        <f>IF('Encodage réponses Es'!N8="","",'Encodage réponses Es'!N8)</f>
      </c>
      <c r="AI9" s="23">
        <f>IF('Encodage réponses Es'!Y8="","",'Encodage réponses Es'!Y8)</f>
      </c>
      <c r="AJ9" s="23">
        <f>IF('Encodage réponses Es'!AA8="","",'Encodage réponses Es'!AA8)</f>
      </c>
      <c r="AK9" s="23">
        <f>IF('Encodage réponses Es'!AB8="","",'Encodage réponses Es'!AB8)</f>
      </c>
      <c r="AL9" s="23">
        <f>IF('Encodage réponses Es'!BB8="","",'Encodage réponses Es'!BB8)</f>
      </c>
      <c r="AM9" s="21">
        <f>IF('Encodage réponses Es'!BG8="","",'Encodage réponses Es'!BG8)</f>
      </c>
      <c r="AN9" s="489">
        <f t="shared" si="6"/>
      </c>
      <c r="AO9" s="534"/>
      <c r="AP9" s="22">
        <f>IF('Encodage réponses Es'!G8="","",'Encodage réponses Es'!G8)</f>
      </c>
      <c r="AQ9" s="55">
        <f>IF('Encodage réponses Es'!H8="","",'Encodage réponses Es'!H8)</f>
      </c>
      <c r="AR9" s="489">
        <f t="shared" si="7"/>
      </c>
      <c r="AS9" s="534"/>
      <c r="AT9" s="22">
        <f>IF('Encodage réponses Es'!CF8="","",'Encodage réponses Es'!CF8)</f>
      </c>
      <c r="AU9" s="24">
        <f>IF('Encodage réponses Es'!CG8="","",'Encodage réponses Es'!CG8)</f>
      </c>
      <c r="AV9" s="24">
        <f>IF('Encodage réponses Es'!CH8="","",'Encodage réponses Es'!CH8)</f>
      </c>
      <c r="AW9" s="24">
        <f>IF('Encodage réponses Es'!CI8="","",'Encodage réponses Es'!CI8)</f>
      </c>
      <c r="AX9" s="24">
        <f>IF('Encodage réponses Es'!CJ8="","",'Encodage réponses Es'!CJ8)</f>
      </c>
      <c r="AY9" s="24">
        <f>IF('Encodage réponses Es'!CK8="","",'Encodage réponses Es'!CK8)</f>
      </c>
      <c r="AZ9" s="24">
        <f>IF('Encodage réponses Es'!CL8="","",'Encodage réponses Es'!CL8)</f>
      </c>
      <c r="BA9" s="24">
        <f>IF('Encodage réponses Es'!CM8="","",'Encodage réponses Es'!CM8)</f>
      </c>
      <c r="BB9" s="24">
        <f>IF('Encodage réponses Es'!CN8="","",'Encodage réponses Es'!CN8)</f>
      </c>
      <c r="BC9" s="55">
        <f>IF('Encodage réponses Es'!CO8="","",'Encodage réponses Es'!CO8)</f>
      </c>
      <c r="BD9" s="535">
        <f t="shared" si="8"/>
      </c>
      <c r="BE9" s="536"/>
      <c r="BF9" s="22">
        <f>IF('Encodage réponses Es'!L8="","",'Encodage réponses Es'!L8)</f>
      </c>
      <c r="BG9" s="535">
        <f t="shared" si="9"/>
      </c>
      <c r="BH9" s="536"/>
      <c r="BI9" s="22">
        <f>IF('Encodage réponses Es'!O8="","",'Encodage réponses Es'!O8)</f>
      </c>
      <c r="BJ9" s="24">
        <f>IF('Encodage réponses Es'!P8="","",'Encodage réponses Es'!P8)</f>
      </c>
      <c r="BK9" s="24">
        <f>IF('Encodage réponses Es'!Q8="","",'Encodage réponses Es'!Q8)</f>
      </c>
      <c r="BL9" s="24">
        <f>IF('Encodage réponses Es'!R8="","",'Encodage réponses Es'!R8)</f>
      </c>
      <c r="BM9" s="24">
        <f>IF('Encodage réponses Es'!W8="","",'Encodage réponses Es'!W8)</f>
      </c>
      <c r="BN9" s="55">
        <f>IF('Encodage réponses Es'!X8="","",'Encodage réponses Es'!X8)</f>
      </c>
      <c r="BO9" s="539">
        <f t="shared" si="10"/>
      </c>
      <c r="BP9" s="534"/>
      <c r="BQ9" s="365">
        <f>IF('Encodage réponses Es'!S8="","",'Encodage réponses Es'!S8)</f>
      </c>
      <c r="BR9" s="24">
        <f>IF('Encodage réponses Es'!T8="","",'Encodage réponses Es'!T8)</f>
      </c>
      <c r="BS9" s="24">
        <f>IF('Encodage réponses Es'!U8="","",'Encodage réponses Es'!U8)</f>
      </c>
      <c r="BT9" s="24">
        <f>IF('Encodage réponses Es'!V8="","",'Encodage réponses Es'!V8)</f>
      </c>
      <c r="BU9" s="24">
        <f>IF('Encodage réponses Es'!BJ8="","",'Encodage réponses Es'!BJ8)</f>
      </c>
      <c r="BV9" s="24">
        <f>IF('Encodage réponses Es'!BK8="","",'Encodage réponses Es'!BK8)</f>
      </c>
      <c r="BW9" s="55">
        <f>IF('Encodage réponses Es'!BL8="","",'Encodage réponses Es'!BL8)</f>
      </c>
      <c r="BX9" s="489">
        <f t="shared" si="11"/>
      </c>
      <c r="BY9" s="490"/>
      <c r="BZ9" s="22">
        <f>IF('Encodage réponses Es'!BH8="","",'Encodage réponses Es'!BH8)</f>
      </c>
      <c r="CA9" s="24">
        <f>IF('Encodage réponses Es'!BI8="","",'Encodage réponses Es'!BI8)</f>
      </c>
      <c r="CB9" s="24">
        <f>IF('Encodage réponses Es'!BM8="","",'Encodage réponses Es'!BM8)</f>
      </c>
      <c r="CC9" s="24">
        <f>IF('Encodage réponses Es'!BN8="","",'Encodage réponses Es'!BN8)</f>
      </c>
      <c r="CD9" s="55">
        <f>IF('Encodage réponses Es'!BO8="","",'Encodage réponses Es'!BO8)</f>
      </c>
      <c r="CE9" s="489">
        <f t="shared" si="12"/>
      </c>
      <c r="CF9" s="490"/>
      <c r="CG9" s="22">
        <f>IF('Encodage réponses Es'!BQ8="","",'Encodage réponses Es'!BQ8)</f>
      </c>
      <c r="CH9" s="489">
        <f t="shared" si="13"/>
      </c>
      <c r="CI9" s="490"/>
      <c r="CJ9" s="22">
        <f>IF('Encodage réponses Es'!AG8="","",'Encodage réponses Es'!AG8)</f>
      </c>
      <c r="CK9" s="24">
        <f>IF('Encodage réponses Es'!AH8="","",'Encodage réponses Es'!AH8)</f>
      </c>
      <c r="CL9" s="24">
        <f>IF('Encodage réponses Es'!AI8="","",'Encodage réponses Es'!AI8)</f>
      </c>
      <c r="CM9" s="24">
        <f>IF('Encodage réponses Es'!AJ8="","",'Encodage réponses Es'!AJ8)</f>
      </c>
      <c r="CN9" s="24">
        <f>IF('Encodage réponses Es'!AK8="","",'Encodage réponses Es'!AK8)</f>
      </c>
      <c r="CO9" s="24">
        <f>IF('Encodage réponses Es'!AL8="","",'Encodage réponses Es'!AL8)</f>
      </c>
      <c r="CP9" s="24">
        <f>IF('Encodage réponses Es'!AM8="","",'Encodage réponses Es'!AM8)</f>
      </c>
      <c r="CQ9" s="24">
        <f>IF('Encodage réponses Es'!AN8="","",'Encodage réponses Es'!AN8)</f>
      </c>
      <c r="CR9" s="24">
        <f>IF('Encodage réponses Es'!AO8="","",'Encodage réponses Es'!AO8)</f>
      </c>
      <c r="CS9" s="24">
        <f>IF('Encodage réponses Es'!AP8="","",'Encodage réponses Es'!AP8)</f>
      </c>
      <c r="CT9" s="24">
        <f>IF('Encodage réponses Es'!AQ8="","",'Encodage réponses Es'!AQ8)</f>
      </c>
      <c r="CU9" s="24">
        <f>IF('Encodage réponses Es'!AR8="","",'Encodage réponses Es'!AR8)</f>
      </c>
      <c r="CV9" s="24">
        <f>IF('Encodage réponses Es'!AS8="","",'Encodage réponses Es'!AS8)</f>
      </c>
      <c r="CW9" s="24">
        <f>IF('Encodage réponses Es'!AT8="","",'Encodage réponses Es'!AT8)</f>
      </c>
      <c r="CX9" s="24">
        <f>IF('Encodage réponses Es'!CB8="","",'Encodage réponses Es'!CB8)</f>
      </c>
      <c r="CY9" s="24">
        <f>IF('Encodage réponses Es'!CC8="","",'Encodage réponses Es'!CC8)</f>
      </c>
      <c r="CZ9" s="24">
        <f>IF('Encodage réponses Es'!CD8="","",'Encodage réponses Es'!CD8)</f>
      </c>
      <c r="DA9" s="55">
        <f>IF('Encodage réponses Es'!CE8="","",'Encodage réponses Es'!CE8)</f>
      </c>
      <c r="DB9" s="489">
        <f t="shared" si="14"/>
      </c>
      <c r="DC9" s="490"/>
      <c r="DD9" s="22">
        <f>IF('Encodage réponses Es'!BR8="","",'Encodage réponses Es'!BR8)</f>
      </c>
      <c r="DE9" s="24">
        <f>IF('Encodage réponses Es'!BS8="","",'Encodage réponses Es'!BS8)</f>
      </c>
      <c r="DF9" s="24">
        <f>IF('Encodage réponses Es'!BT8="","",'Encodage réponses Es'!BT8)</f>
      </c>
      <c r="DG9" s="24">
        <f>IF('Encodage réponses Es'!BU8="","",'Encodage réponses Es'!BU8)</f>
      </c>
      <c r="DH9" s="24">
        <f>IF('Encodage réponses Es'!BV8="","",'Encodage réponses Es'!BV8)</f>
      </c>
      <c r="DI9" s="24">
        <f>IF('Encodage réponses Es'!BW8="","",'Encodage réponses Es'!BW8)</f>
      </c>
      <c r="DJ9" s="24">
        <f>IF('Encodage réponses Es'!BX8="","",'Encodage réponses Es'!BX8)</f>
      </c>
      <c r="DK9" s="24">
        <f>IF('Encodage réponses Es'!BY8="","",'Encodage réponses Es'!BY8)</f>
      </c>
      <c r="DL9" s="24">
        <f>IF('Encodage réponses Es'!BZ8="","",'Encodage réponses Es'!BZ8)</f>
      </c>
      <c r="DM9" s="55">
        <f>IF('Encodage réponses Es'!CA8="","",'Encodage réponses Es'!CA8)</f>
      </c>
      <c r="DN9" s="489">
        <f t="shared" si="15"/>
      </c>
      <c r="DO9" s="490"/>
      <c r="DP9" s="181">
        <f>IF('Encodage réponses Es'!CP8="","",'Encodage réponses Es'!CP8)</f>
      </c>
      <c r="DQ9" s="182">
        <f>IF('Encodage réponses Es'!CQ8="","",'Encodage réponses Es'!CQ8)</f>
      </c>
      <c r="DR9" s="183">
        <f>IF('Encodage réponses Es'!CR8="","",'Encodage réponses Es'!CR8)</f>
      </c>
      <c r="DS9" s="182">
        <f>IF('Encodage réponses Es'!CS8="","",'Encodage réponses Es'!CS8)</f>
      </c>
      <c r="DT9" s="183">
        <f>IF('Encodage réponses Es'!CT8="","",'Encodage réponses Es'!CT8)</f>
      </c>
      <c r="DU9" s="182">
        <f>IF('Encodage réponses Es'!CU8="","",'Encodage réponses Es'!CU8)</f>
      </c>
      <c r="DV9" s="183">
        <f>IF('Encodage réponses Es'!CV8="","",'Encodage réponses Es'!CV8)</f>
      </c>
      <c r="DW9" s="182">
        <f>IF('Encodage réponses Es'!CW8="","",'Encodage réponses Es'!CW8)</f>
      </c>
      <c r="DX9" s="183">
        <f>IF('Encodage réponses Es'!CX8="","",'Encodage réponses Es'!CX8)</f>
      </c>
      <c r="DY9" s="182">
        <f>IF('Encodage réponses Es'!CY8="","",'Encodage réponses Es'!CY8)</f>
      </c>
      <c r="DZ9" s="183">
        <f>IF('Encodage réponses Es'!CZ8="","",'Encodage réponses Es'!CZ8)</f>
      </c>
      <c r="EA9" s="182">
        <f>IF('Encodage réponses Es'!DA8="","",'Encodage réponses Es'!DA8)</f>
      </c>
      <c r="EB9" s="183">
        <f>IF('Encodage réponses Es'!DB8="","",'Encodage réponses Es'!DB8)</f>
      </c>
      <c r="EC9" s="182">
        <f>IF('Encodage réponses Es'!DC8="","",'Encodage réponses Es'!DC8)</f>
      </c>
      <c r="ED9" s="184">
        <f>IF('Encodage réponses Es'!DD8="","",'Encodage réponses Es'!DD8)</f>
      </c>
      <c r="EE9" s="489">
        <f>IF(OR(COUNTIF(DP9:ED9,"a")&gt;0,COUNTBLANK(DP9:ED9)&gt;0),"",COUNTIF(DP9:ED9,1))</f>
      </c>
      <c r="EF9" s="490"/>
      <c r="EG9" s="276">
        <f>IF('Encodage réponses Es'!AD8="","",'Encodage réponses Es'!AD8)</f>
      </c>
      <c r="EH9" s="87">
        <f>IF('Encodage réponses Es'!DF8="","",'Encodage réponses Es'!DF8)</f>
      </c>
      <c r="EI9" s="540">
        <f>IF(OR(COUNTIF(EG9:EH9,"a")&gt;0,COUNTBLANK(EG9:EH9)&gt;0),"",COUNTIF(EG9:EH9,4)+COUNTIF(EG9:EH9,3)/2+COUNTIF(EH9:EH9,2)/2)</f>
      </c>
      <c r="EJ9" s="541"/>
      <c r="EK9" s="277">
        <f>IF('Encodage réponses Es'!AE8="","",'Encodage réponses Es'!AE8)</f>
      </c>
      <c r="EL9" s="276">
        <f>IF('Encodage réponses Es'!AF8="","",'Encodage réponses Es'!AF8)</f>
      </c>
      <c r="EM9" s="24">
        <f>IF('Encodage réponses Es'!DG8="","",'Encodage réponses Es'!DG8)</f>
      </c>
      <c r="EN9" s="24">
        <f>IF('Encodage réponses Es'!DH8="","",'Encodage réponses Es'!DH8)</f>
      </c>
      <c r="EO9" s="24">
        <f>IF('Encodage réponses Es'!DI8="","",'Encodage réponses Es'!DI8)</f>
      </c>
      <c r="EP9" s="24">
        <f>IF('Encodage réponses Es'!DJ8="","",'Encodage réponses Es'!DJ8)</f>
      </c>
      <c r="EQ9" s="21">
        <f>IF('Encodage réponses Es'!DK8="","",'Encodage réponses Es'!DK8)</f>
      </c>
      <c r="ER9" s="537">
        <f>IF(OR(COUNTIF(EK9:EQ9,"a")&gt;0,COUNTBLANK(EK9:EQ9)&gt;0),"",COUNTIF(EK9:EL9,2)+COUNTIF(EK9:EK9,1)+COUNTIF(EL9:EL9,1)/2+COUNTIF(EM9:EO9,3)+COUNTIF(EP9:EQ9,1))</f>
      </c>
      <c r="ES9" s="538"/>
      <c r="ET9" s="22">
        <f>IF('Encodage réponses Es'!AC8="","",'Encodage réponses Es'!AC8)</f>
      </c>
      <c r="EU9" s="21">
        <f>IF('Encodage réponses Es'!DE8="","",'Encodage réponses Es'!DE8)</f>
      </c>
      <c r="EV9" s="489">
        <f>IF(OR(COUNTIF(ET9:EU9,"a")&gt;0,COUNTBLANK(ET9:EU9)&gt;0),"",COUNTIF(ET9,1)+COUNTIF(EU9,3))</f>
      </c>
      <c r="EW9" s="490"/>
    </row>
    <row r="10" spans="1:153" ht="11.25" customHeight="1">
      <c r="A10" s="518"/>
      <c r="B10" s="519"/>
      <c r="C10" s="550">
        <f>IF('Encodage réponses Es'!C9="","",'Encodage réponses Es'!C9)</f>
        <v>7</v>
      </c>
      <c r="D10" s="551"/>
      <c r="E10" s="192"/>
      <c r="F10" s="99">
        <f t="shared" si="1"/>
      </c>
      <c r="G10" s="100">
        <f t="shared" si="2"/>
      </c>
      <c r="H10" s="202">
        <f t="shared" si="3"/>
      </c>
      <c r="I10" s="100">
        <f t="shared" si="0"/>
      </c>
      <c r="J10" s="99">
        <f t="shared" si="16"/>
      </c>
      <c r="K10" s="100">
        <f t="shared" si="4"/>
      </c>
      <c r="L10" s="196"/>
      <c r="M10" s="24">
        <f>IF('Encodage réponses Es'!E9="","",'Encodage réponses Es'!E9)</f>
      </c>
      <c r="N10" s="24">
        <f>IF('Encodage réponses Es'!F9="","",'Encodage réponses Es'!F9)</f>
      </c>
      <c r="O10" s="24">
        <f>IF('Encodage réponses Es'!I9="","",'Encodage réponses Es'!I9)</f>
      </c>
      <c r="P10" s="24">
        <f>IF('Encodage réponses Es'!J9="","",'Encodage réponses Es'!J9)</f>
      </c>
      <c r="Q10" s="24">
        <f>IF('Encodage réponses Es'!K9="","",'Encodage réponses Es'!K9)</f>
      </c>
      <c r="R10" s="24">
        <f>IF('Encodage réponses Es'!Z9="","",'Encodage réponses Es'!Z9)</f>
      </c>
      <c r="S10" s="24">
        <f>IF('Encodage réponses Es'!AU9="","",'Encodage réponses Es'!AU9)</f>
      </c>
      <c r="T10" s="24">
        <f>IF('Encodage réponses Es'!AV9="","",'Encodage réponses Es'!AV9)</f>
      </c>
      <c r="U10" s="24">
        <f>IF('Encodage réponses Es'!AW9="","",'Encodage réponses Es'!AW9)</f>
      </c>
      <c r="V10" s="24">
        <f>IF('Encodage réponses Es'!AX9="","",'Encodage réponses Es'!AX9)</f>
      </c>
      <c r="W10" s="24">
        <f>IF('Encodage réponses Es'!AY9="","",'Encodage réponses Es'!AY9)</f>
      </c>
      <c r="X10" s="24">
        <f>IF('Encodage réponses Es'!AZ9="","",'Encodage réponses Es'!AZ9)</f>
      </c>
      <c r="Y10" s="24">
        <f>IF('Encodage réponses Es'!BA9="","",'Encodage réponses Es'!BA9)</f>
      </c>
      <c r="Z10" s="24">
        <f>IF('Encodage réponses Es'!BC9="","",'Encodage réponses Es'!BC9)</f>
      </c>
      <c r="AA10" s="24">
        <f>IF('Encodage réponses Es'!BD9="","",'Encodage réponses Es'!BD9)</f>
      </c>
      <c r="AB10" s="24">
        <f>IF('Encodage réponses Es'!BE9="","",'Encodage réponses Es'!BE9)</f>
      </c>
      <c r="AC10" s="24">
        <f>IF('Encodage réponses Es'!BF9="","",'Encodage réponses Es'!BF9)</f>
      </c>
      <c r="AD10" s="24">
        <f>IF('Encodage réponses Es'!BP9="","",'Encodage réponses Es'!BP9)</f>
      </c>
      <c r="AE10" s="548">
        <f t="shared" si="5"/>
      </c>
      <c r="AF10" s="549"/>
      <c r="AG10" s="24">
        <f>IF('Encodage réponses Es'!M9="","",'Encodage réponses Es'!M9)</f>
      </c>
      <c r="AH10" s="23">
        <f>IF('Encodage réponses Es'!N9="","",'Encodage réponses Es'!N9)</f>
      </c>
      <c r="AI10" s="23">
        <f>IF('Encodage réponses Es'!Y9="","",'Encodage réponses Es'!Y9)</f>
      </c>
      <c r="AJ10" s="23">
        <f>IF('Encodage réponses Es'!AA9="","",'Encodage réponses Es'!AA9)</f>
      </c>
      <c r="AK10" s="23">
        <f>IF('Encodage réponses Es'!AB9="","",'Encodage réponses Es'!AB9)</f>
      </c>
      <c r="AL10" s="23">
        <f>IF('Encodage réponses Es'!BB9="","",'Encodage réponses Es'!BB9)</f>
      </c>
      <c r="AM10" s="21">
        <f>IF('Encodage réponses Es'!BG9="","",'Encodage réponses Es'!BG9)</f>
      </c>
      <c r="AN10" s="489">
        <f t="shared" si="6"/>
      </c>
      <c r="AO10" s="534"/>
      <c r="AP10" s="22">
        <f>IF('Encodage réponses Es'!G9="","",'Encodage réponses Es'!G9)</f>
      </c>
      <c r="AQ10" s="55">
        <f>IF('Encodage réponses Es'!H9="","",'Encodage réponses Es'!H9)</f>
      </c>
      <c r="AR10" s="489">
        <f t="shared" si="7"/>
      </c>
      <c r="AS10" s="534"/>
      <c r="AT10" s="22">
        <f>IF('Encodage réponses Es'!CF9="","",'Encodage réponses Es'!CF9)</f>
      </c>
      <c r="AU10" s="24">
        <f>IF('Encodage réponses Es'!CG9="","",'Encodage réponses Es'!CG9)</f>
      </c>
      <c r="AV10" s="24">
        <f>IF('Encodage réponses Es'!CH9="","",'Encodage réponses Es'!CH9)</f>
      </c>
      <c r="AW10" s="24">
        <f>IF('Encodage réponses Es'!CI9="","",'Encodage réponses Es'!CI9)</f>
      </c>
      <c r="AX10" s="24">
        <f>IF('Encodage réponses Es'!CJ9="","",'Encodage réponses Es'!CJ9)</f>
      </c>
      <c r="AY10" s="24">
        <f>IF('Encodage réponses Es'!CK9="","",'Encodage réponses Es'!CK9)</f>
      </c>
      <c r="AZ10" s="24">
        <f>IF('Encodage réponses Es'!CL9="","",'Encodage réponses Es'!CL9)</f>
      </c>
      <c r="BA10" s="24">
        <f>IF('Encodage réponses Es'!CM9="","",'Encodage réponses Es'!CM9)</f>
      </c>
      <c r="BB10" s="24">
        <f>IF('Encodage réponses Es'!CN9="","",'Encodage réponses Es'!CN9)</f>
      </c>
      <c r="BC10" s="55">
        <f>IF('Encodage réponses Es'!CO9="","",'Encodage réponses Es'!CO9)</f>
      </c>
      <c r="BD10" s="535">
        <f t="shared" si="8"/>
      </c>
      <c r="BE10" s="536"/>
      <c r="BF10" s="22">
        <f>IF('Encodage réponses Es'!L9="","",'Encodage réponses Es'!L9)</f>
      </c>
      <c r="BG10" s="535">
        <f t="shared" si="9"/>
      </c>
      <c r="BH10" s="536"/>
      <c r="BI10" s="22">
        <f>IF('Encodage réponses Es'!O9="","",'Encodage réponses Es'!O9)</f>
      </c>
      <c r="BJ10" s="24">
        <f>IF('Encodage réponses Es'!P9="","",'Encodage réponses Es'!P9)</f>
      </c>
      <c r="BK10" s="24">
        <f>IF('Encodage réponses Es'!Q9="","",'Encodage réponses Es'!Q9)</f>
      </c>
      <c r="BL10" s="24">
        <f>IF('Encodage réponses Es'!R9="","",'Encodage réponses Es'!R9)</f>
      </c>
      <c r="BM10" s="24">
        <f>IF('Encodage réponses Es'!W9="","",'Encodage réponses Es'!W9)</f>
      </c>
      <c r="BN10" s="55">
        <f>IF('Encodage réponses Es'!X9="","",'Encodage réponses Es'!X9)</f>
      </c>
      <c r="BO10" s="539">
        <f t="shared" si="10"/>
      </c>
      <c r="BP10" s="534"/>
      <c r="BQ10" s="365">
        <f>IF('Encodage réponses Es'!S9="","",'Encodage réponses Es'!S9)</f>
      </c>
      <c r="BR10" s="24">
        <f>IF('Encodage réponses Es'!T9="","",'Encodage réponses Es'!T9)</f>
      </c>
      <c r="BS10" s="24">
        <f>IF('Encodage réponses Es'!U9="","",'Encodage réponses Es'!U9)</f>
      </c>
      <c r="BT10" s="24">
        <f>IF('Encodage réponses Es'!V9="","",'Encodage réponses Es'!V9)</f>
      </c>
      <c r="BU10" s="24">
        <f>IF('Encodage réponses Es'!BJ9="","",'Encodage réponses Es'!BJ9)</f>
      </c>
      <c r="BV10" s="24">
        <f>IF('Encodage réponses Es'!BK9="","",'Encodage réponses Es'!BK9)</f>
      </c>
      <c r="BW10" s="55">
        <f>IF('Encodage réponses Es'!BL9="","",'Encodage réponses Es'!BL9)</f>
      </c>
      <c r="BX10" s="489">
        <f t="shared" si="11"/>
      </c>
      <c r="BY10" s="490"/>
      <c r="BZ10" s="22">
        <f>IF('Encodage réponses Es'!BH9="","",'Encodage réponses Es'!BH9)</f>
      </c>
      <c r="CA10" s="24">
        <f>IF('Encodage réponses Es'!BI9="","",'Encodage réponses Es'!BI9)</f>
      </c>
      <c r="CB10" s="24">
        <f>IF('Encodage réponses Es'!BM9="","",'Encodage réponses Es'!BM9)</f>
      </c>
      <c r="CC10" s="24">
        <f>IF('Encodage réponses Es'!BN9="","",'Encodage réponses Es'!BN9)</f>
      </c>
      <c r="CD10" s="55">
        <f>IF('Encodage réponses Es'!BO9="","",'Encodage réponses Es'!BO9)</f>
      </c>
      <c r="CE10" s="489">
        <f t="shared" si="12"/>
      </c>
      <c r="CF10" s="490"/>
      <c r="CG10" s="22">
        <f>IF('Encodage réponses Es'!BQ9="","",'Encodage réponses Es'!BQ9)</f>
      </c>
      <c r="CH10" s="489">
        <f t="shared" si="13"/>
      </c>
      <c r="CI10" s="490"/>
      <c r="CJ10" s="22">
        <f>IF('Encodage réponses Es'!AG9="","",'Encodage réponses Es'!AG9)</f>
      </c>
      <c r="CK10" s="24">
        <f>IF('Encodage réponses Es'!AH9="","",'Encodage réponses Es'!AH9)</f>
      </c>
      <c r="CL10" s="24">
        <f>IF('Encodage réponses Es'!AI9="","",'Encodage réponses Es'!AI9)</f>
      </c>
      <c r="CM10" s="24">
        <f>IF('Encodage réponses Es'!AJ9="","",'Encodage réponses Es'!AJ9)</f>
      </c>
      <c r="CN10" s="24">
        <f>IF('Encodage réponses Es'!AK9="","",'Encodage réponses Es'!AK9)</f>
      </c>
      <c r="CO10" s="24">
        <f>IF('Encodage réponses Es'!AL9="","",'Encodage réponses Es'!AL9)</f>
      </c>
      <c r="CP10" s="24">
        <f>IF('Encodage réponses Es'!AM9="","",'Encodage réponses Es'!AM9)</f>
      </c>
      <c r="CQ10" s="24">
        <f>IF('Encodage réponses Es'!AN9="","",'Encodage réponses Es'!AN9)</f>
      </c>
      <c r="CR10" s="24">
        <f>IF('Encodage réponses Es'!AO9="","",'Encodage réponses Es'!AO9)</f>
      </c>
      <c r="CS10" s="24">
        <f>IF('Encodage réponses Es'!AP9="","",'Encodage réponses Es'!AP9)</f>
      </c>
      <c r="CT10" s="24">
        <f>IF('Encodage réponses Es'!AQ9="","",'Encodage réponses Es'!AQ9)</f>
      </c>
      <c r="CU10" s="24">
        <f>IF('Encodage réponses Es'!AR9="","",'Encodage réponses Es'!AR9)</f>
      </c>
      <c r="CV10" s="24">
        <f>IF('Encodage réponses Es'!AS9="","",'Encodage réponses Es'!AS9)</f>
      </c>
      <c r="CW10" s="24">
        <f>IF('Encodage réponses Es'!AT9="","",'Encodage réponses Es'!AT9)</f>
      </c>
      <c r="CX10" s="24">
        <f>IF('Encodage réponses Es'!CB9="","",'Encodage réponses Es'!CB9)</f>
      </c>
      <c r="CY10" s="24">
        <f>IF('Encodage réponses Es'!CC9="","",'Encodage réponses Es'!CC9)</f>
      </c>
      <c r="CZ10" s="24">
        <f>IF('Encodage réponses Es'!CD9="","",'Encodage réponses Es'!CD9)</f>
      </c>
      <c r="DA10" s="55">
        <f>IF('Encodage réponses Es'!CE9="","",'Encodage réponses Es'!CE9)</f>
      </c>
      <c r="DB10" s="489">
        <f t="shared" si="14"/>
      </c>
      <c r="DC10" s="490"/>
      <c r="DD10" s="22">
        <f>IF('Encodage réponses Es'!BR9="","",'Encodage réponses Es'!BR9)</f>
      </c>
      <c r="DE10" s="24">
        <f>IF('Encodage réponses Es'!BS9="","",'Encodage réponses Es'!BS9)</f>
      </c>
      <c r="DF10" s="24">
        <f>IF('Encodage réponses Es'!BT9="","",'Encodage réponses Es'!BT9)</f>
      </c>
      <c r="DG10" s="24">
        <f>IF('Encodage réponses Es'!BU9="","",'Encodage réponses Es'!BU9)</f>
      </c>
      <c r="DH10" s="24">
        <f>IF('Encodage réponses Es'!BV9="","",'Encodage réponses Es'!BV9)</f>
      </c>
      <c r="DI10" s="24">
        <f>IF('Encodage réponses Es'!BW9="","",'Encodage réponses Es'!BW9)</f>
      </c>
      <c r="DJ10" s="24">
        <f>IF('Encodage réponses Es'!BX9="","",'Encodage réponses Es'!BX9)</f>
      </c>
      <c r="DK10" s="24">
        <f>IF('Encodage réponses Es'!BY9="","",'Encodage réponses Es'!BY9)</f>
      </c>
      <c r="DL10" s="24">
        <f>IF('Encodage réponses Es'!BZ9="","",'Encodage réponses Es'!BZ9)</f>
      </c>
      <c r="DM10" s="55">
        <f>IF('Encodage réponses Es'!CA9="","",'Encodage réponses Es'!CA9)</f>
      </c>
      <c r="DN10" s="489">
        <f t="shared" si="15"/>
      </c>
      <c r="DO10" s="490"/>
      <c r="DP10" s="181">
        <f>IF('Encodage réponses Es'!CP9="","",'Encodage réponses Es'!CP9)</f>
      </c>
      <c r="DQ10" s="182">
        <f>IF('Encodage réponses Es'!CQ9="","",'Encodage réponses Es'!CQ9)</f>
      </c>
      <c r="DR10" s="183">
        <f>IF('Encodage réponses Es'!CR9="","",'Encodage réponses Es'!CR9)</f>
      </c>
      <c r="DS10" s="182">
        <f>IF('Encodage réponses Es'!CS9="","",'Encodage réponses Es'!CS9)</f>
      </c>
      <c r="DT10" s="183">
        <f>IF('Encodage réponses Es'!CT9="","",'Encodage réponses Es'!CT9)</f>
      </c>
      <c r="DU10" s="182">
        <f>IF('Encodage réponses Es'!CU9="","",'Encodage réponses Es'!CU9)</f>
      </c>
      <c r="DV10" s="183">
        <f>IF('Encodage réponses Es'!CV9="","",'Encodage réponses Es'!CV9)</f>
      </c>
      <c r="DW10" s="182">
        <f>IF('Encodage réponses Es'!CW9="","",'Encodage réponses Es'!CW9)</f>
      </c>
      <c r="DX10" s="183">
        <f>IF('Encodage réponses Es'!CX9="","",'Encodage réponses Es'!CX9)</f>
      </c>
      <c r="DY10" s="182">
        <f>IF('Encodage réponses Es'!CY9="","",'Encodage réponses Es'!CY9)</f>
      </c>
      <c r="DZ10" s="183">
        <f>IF('Encodage réponses Es'!CZ9="","",'Encodage réponses Es'!CZ9)</f>
      </c>
      <c r="EA10" s="182">
        <f>IF('Encodage réponses Es'!DA9="","",'Encodage réponses Es'!DA9)</f>
      </c>
      <c r="EB10" s="183">
        <f>IF('Encodage réponses Es'!DB9="","",'Encodage réponses Es'!DB9)</f>
      </c>
      <c r="EC10" s="182">
        <f>IF('Encodage réponses Es'!DC9="","",'Encodage réponses Es'!DC9)</f>
      </c>
      <c r="ED10" s="184">
        <f>IF('Encodage réponses Es'!DD9="","",'Encodage réponses Es'!DD9)</f>
      </c>
      <c r="EE10" s="489">
        <f>IF(OR(COUNTIF(DP10:ED10,"a")&gt;0,COUNTBLANK(DP10:ED10)&gt;0),"",COUNTIF(DP10:ED10,1))</f>
      </c>
      <c r="EF10" s="490"/>
      <c r="EG10" s="276">
        <f>IF('Encodage réponses Es'!AD9="","",'Encodage réponses Es'!AD9)</f>
      </c>
      <c r="EH10" s="87">
        <f>IF('Encodage réponses Es'!DF9="","",'Encodage réponses Es'!DF9)</f>
      </c>
      <c r="EI10" s="540">
        <f>IF(OR(COUNTIF(EG10:EH10,"a")&gt;0,COUNTBLANK(EG10:EH10)&gt;0),"",COUNTIF(EG10:EH10,4)+COUNTIF(EG10:EH10,3)/2+COUNTIF(EH10:EH10,2)/2)</f>
      </c>
      <c r="EJ10" s="541"/>
      <c r="EK10" s="277">
        <f>IF('Encodage réponses Es'!AE9="","",'Encodage réponses Es'!AE9)</f>
      </c>
      <c r="EL10" s="276">
        <f>IF('Encodage réponses Es'!AF9="","",'Encodage réponses Es'!AF9)</f>
      </c>
      <c r="EM10" s="24">
        <f>IF('Encodage réponses Es'!DG9="","",'Encodage réponses Es'!DG9)</f>
      </c>
      <c r="EN10" s="24">
        <f>IF('Encodage réponses Es'!DH9="","",'Encodage réponses Es'!DH9)</f>
      </c>
      <c r="EO10" s="24">
        <f>IF('Encodage réponses Es'!DI9="","",'Encodage réponses Es'!DI9)</f>
      </c>
      <c r="EP10" s="24">
        <f>IF('Encodage réponses Es'!DJ9="","",'Encodage réponses Es'!DJ9)</f>
      </c>
      <c r="EQ10" s="21">
        <f>IF('Encodage réponses Es'!DK9="","",'Encodage réponses Es'!DK9)</f>
      </c>
      <c r="ER10" s="537">
        <f>IF(OR(COUNTIF(EK10:EQ10,"a")&gt;0,COUNTBLANK(EK10:EQ10)&gt;0),"",COUNTIF(EK10:EL10,2)+COUNTIF(EK10:EK10,1)+COUNTIF(EL10:EL10,1)/2+COUNTIF(EM10:EO10,3)+COUNTIF(EP10:EQ10,1))</f>
      </c>
      <c r="ES10" s="538"/>
      <c r="ET10" s="22">
        <f>IF('Encodage réponses Es'!AC9="","",'Encodage réponses Es'!AC9)</f>
      </c>
      <c r="EU10" s="21">
        <f>IF('Encodage réponses Es'!DE9="","",'Encodage réponses Es'!DE9)</f>
      </c>
      <c r="EV10" s="489">
        <f>IF(OR(COUNTIF(ET10:EU10,"a")&gt;0,COUNTBLANK(ET10:EU10)&gt;0),"",COUNTIF(ET10,1)+COUNTIF(EU10,3))</f>
      </c>
      <c r="EW10" s="490"/>
    </row>
    <row r="11" spans="1:153" ht="11.25" customHeight="1">
      <c r="A11" s="518"/>
      <c r="B11" s="519"/>
      <c r="C11" s="550">
        <f>IF('Encodage réponses Es'!C10="","",'Encodage réponses Es'!C10)</f>
        <v>8</v>
      </c>
      <c r="D11" s="551"/>
      <c r="E11" s="192"/>
      <c r="F11" s="99">
        <f t="shared" si="1"/>
      </c>
      <c r="G11" s="100">
        <f t="shared" si="2"/>
      </c>
      <c r="H11" s="202">
        <f t="shared" si="3"/>
      </c>
      <c r="I11" s="100">
        <f t="shared" si="0"/>
      </c>
      <c r="J11" s="99">
        <f t="shared" si="16"/>
      </c>
      <c r="K11" s="100">
        <f t="shared" si="4"/>
      </c>
      <c r="L11" s="196"/>
      <c r="M11" s="24">
        <f>IF('Encodage réponses Es'!E10="","",'Encodage réponses Es'!E10)</f>
      </c>
      <c r="N11" s="24">
        <f>IF('Encodage réponses Es'!F10="","",'Encodage réponses Es'!F10)</f>
      </c>
      <c r="O11" s="24">
        <f>IF('Encodage réponses Es'!I10="","",'Encodage réponses Es'!I10)</f>
      </c>
      <c r="P11" s="24">
        <f>IF('Encodage réponses Es'!J10="","",'Encodage réponses Es'!J10)</f>
      </c>
      <c r="Q11" s="24">
        <f>IF('Encodage réponses Es'!K10="","",'Encodage réponses Es'!K10)</f>
      </c>
      <c r="R11" s="24">
        <f>IF('Encodage réponses Es'!Z10="","",'Encodage réponses Es'!Z10)</f>
      </c>
      <c r="S11" s="24">
        <f>IF('Encodage réponses Es'!AU10="","",'Encodage réponses Es'!AU10)</f>
      </c>
      <c r="T11" s="24">
        <f>IF('Encodage réponses Es'!AV10="","",'Encodage réponses Es'!AV10)</f>
      </c>
      <c r="U11" s="24">
        <f>IF('Encodage réponses Es'!AW10="","",'Encodage réponses Es'!AW10)</f>
      </c>
      <c r="V11" s="24">
        <f>IF('Encodage réponses Es'!AX10="","",'Encodage réponses Es'!AX10)</f>
      </c>
      <c r="W11" s="24">
        <f>IF('Encodage réponses Es'!AY10="","",'Encodage réponses Es'!AY10)</f>
      </c>
      <c r="X11" s="24">
        <f>IF('Encodage réponses Es'!AZ10="","",'Encodage réponses Es'!AZ10)</f>
      </c>
      <c r="Y11" s="24">
        <f>IF('Encodage réponses Es'!BA10="","",'Encodage réponses Es'!BA10)</f>
      </c>
      <c r="Z11" s="24">
        <f>IF('Encodage réponses Es'!BC10="","",'Encodage réponses Es'!BC10)</f>
      </c>
      <c r="AA11" s="24">
        <f>IF('Encodage réponses Es'!BD10="","",'Encodage réponses Es'!BD10)</f>
      </c>
      <c r="AB11" s="24">
        <f>IF('Encodage réponses Es'!BE10="","",'Encodage réponses Es'!BE10)</f>
      </c>
      <c r="AC11" s="24">
        <f>IF('Encodage réponses Es'!BF10="","",'Encodage réponses Es'!BF10)</f>
      </c>
      <c r="AD11" s="24">
        <f>IF('Encodage réponses Es'!BP10="","",'Encodage réponses Es'!BP10)</f>
      </c>
      <c r="AE11" s="548">
        <f t="shared" si="5"/>
      </c>
      <c r="AF11" s="549"/>
      <c r="AG11" s="24">
        <f>IF('Encodage réponses Es'!M10="","",'Encodage réponses Es'!M10)</f>
      </c>
      <c r="AH11" s="23">
        <f>IF('Encodage réponses Es'!N10="","",'Encodage réponses Es'!N10)</f>
      </c>
      <c r="AI11" s="23">
        <f>IF('Encodage réponses Es'!Y10="","",'Encodage réponses Es'!Y10)</f>
      </c>
      <c r="AJ11" s="23">
        <f>IF('Encodage réponses Es'!AA10="","",'Encodage réponses Es'!AA10)</f>
      </c>
      <c r="AK11" s="23">
        <f>IF('Encodage réponses Es'!AB10="","",'Encodage réponses Es'!AB10)</f>
      </c>
      <c r="AL11" s="23">
        <f>IF('Encodage réponses Es'!BB10="","",'Encodage réponses Es'!BB10)</f>
      </c>
      <c r="AM11" s="21">
        <f>IF('Encodage réponses Es'!BG10="","",'Encodage réponses Es'!BG10)</f>
      </c>
      <c r="AN11" s="489">
        <f t="shared" si="6"/>
      </c>
      <c r="AO11" s="534"/>
      <c r="AP11" s="22">
        <f>IF('Encodage réponses Es'!G10="","",'Encodage réponses Es'!G10)</f>
      </c>
      <c r="AQ11" s="55">
        <f>IF('Encodage réponses Es'!H10="","",'Encodage réponses Es'!H10)</f>
      </c>
      <c r="AR11" s="489">
        <f t="shared" si="7"/>
      </c>
      <c r="AS11" s="534"/>
      <c r="AT11" s="22">
        <f>IF('Encodage réponses Es'!CF10="","",'Encodage réponses Es'!CF10)</f>
      </c>
      <c r="AU11" s="24">
        <f>IF('Encodage réponses Es'!CG10="","",'Encodage réponses Es'!CG10)</f>
      </c>
      <c r="AV11" s="24">
        <f>IF('Encodage réponses Es'!CH10="","",'Encodage réponses Es'!CH10)</f>
      </c>
      <c r="AW11" s="24">
        <f>IF('Encodage réponses Es'!CI10="","",'Encodage réponses Es'!CI10)</f>
      </c>
      <c r="AX11" s="24">
        <f>IF('Encodage réponses Es'!CJ10="","",'Encodage réponses Es'!CJ10)</f>
      </c>
      <c r="AY11" s="24">
        <f>IF('Encodage réponses Es'!CK10="","",'Encodage réponses Es'!CK10)</f>
      </c>
      <c r="AZ11" s="24">
        <f>IF('Encodage réponses Es'!CL10="","",'Encodage réponses Es'!CL10)</f>
      </c>
      <c r="BA11" s="24">
        <f>IF('Encodage réponses Es'!CM10="","",'Encodage réponses Es'!CM10)</f>
      </c>
      <c r="BB11" s="24">
        <f>IF('Encodage réponses Es'!CN10="","",'Encodage réponses Es'!CN10)</f>
      </c>
      <c r="BC11" s="55">
        <f>IF('Encodage réponses Es'!CO10="","",'Encodage réponses Es'!CO10)</f>
      </c>
      <c r="BD11" s="535">
        <f t="shared" si="8"/>
      </c>
      <c r="BE11" s="536"/>
      <c r="BF11" s="22">
        <f>IF('Encodage réponses Es'!L10="","",'Encodage réponses Es'!L10)</f>
      </c>
      <c r="BG11" s="535">
        <f t="shared" si="9"/>
      </c>
      <c r="BH11" s="536"/>
      <c r="BI11" s="22">
        <f>IF('Encodage réponses Es'!O10="","",'Encodage réponses Es'!O10)</f>
      </c>
      <c r="BJ11" s="24">
        <f>IF('Encodage réponses Es'!P10="","",'Encodage réponses Es'!P10)</f>
      </c>
      <c r="BK11" s="24">
        <f>IF('Encodage réponses Es'!Q10="","",'Encodage réponses Es'!Q10)</f>
      </c>
      <c r="BL11" s="24">
        <f>IF('Encodage réponses Es'!R10="","",'Encodage réponses Es'!R10)</f>
      </c>
      <c r="BM11" s="24">
        <f>IF('Encodage réponses Es'!W10="","",'Encodage réponses Es'!W10)</f>
      </c>
      <c r="BN11" s="55">
        <f>IF('Encodage réponses Es'!X10="","",'Encodage réponses Es'!X10)</f>
      </c>
      <c r="BO11" s="539">
        <f t="shared" si="10"/>
      </c>
      <c r="BP11" s="534"/>
      <c r="BQ11" s="365">
        <f>IF('Encodage réponses Es'!S10="","",'Encodage réponses Es'!S10)</f>
      </c>
      <c r="BR11" s="24">
        <f>IF('Encodage réponses Es'!T10="","",'Encodage réponses Es'!T10)</f>
      </c>
      <c r="BS11" s="24">
        <f>IF('Encodage réponses Es'!U10="","",'Encodage réponses Es'!U10)</f>
      </c>
      <c r="BT11" s="24">
        <f>IF('Encodage réponses Es'!V10="","",'Encodage réponses Es'!V10)</f>
      </c>
      <c r="BU11" s="24">
        <f>IF('Encodage réponses Es'!BJ10="","",'Encodage réponses Es'!BJ10)</f>
      </c>
      <c r="BV11" s="24">
        <f>IF('Encodage réponses Es'!BK10="","",'Encodage réponses Es'!BK10)</f>
      </c>
      <c r="BW11" s="55">
        <f>IF('Encodage réponses Es'!BL10="","",'Encodage réponses Es'!BL10)</f>
      </c>
      <c r="BX11" s="489">
        <f t="shared" si="11"/>
      </c>
      <c r="BY11" s="490"/>
      <c r="BZ11" s="22">
        <f>IF('Encodage réponses Es'!BH10="","",'Encodage réponses Es'!BH10)</f>
      </c>
      <c r="CA11" s="24">
        <f>IF('Encodage réponses Es'!BI10="","",'Encodage réponses Es'!BI10)</f>
      </c>
      <c r="CB11" s="24">
        <f>IF('Encodage réponses Es'!BM10="","",'Encodage réponses Es'!BM10)</f>
      </c>
      <c r="CC11" s="24">
        <f>IF('Encodage réponses Es'!BN10="","",'Encodage réponses Es'!BN10)</f>
      </c>
      <c r="CD11" s="55">
        <f>IF('Encodage réponses Es'!BO10="","",'Encodage réponses Es'!BO10)</f>
      </c>
      <c r="CE11" s="489">
        <f t="shared" si="12"/>
      </c>
      <c r="CF11" s="490"/>
      <c r="CG11" s="22">
        <f>IF('Encodage réponses Es'!BQ10="","",'Encodage réponses Es'!BQ10)</f>
      </c>
      <c r="CH11" s="489">
        <f t="shared" si="13"/>
      </c>
      <c r="CI11" s="490"/>
      <c r="CJ11" s="22">
        <f>IF('Encodage réponses Es'!AG10="","",'Encodage réponses Es'!AG10)</f>
      </c>
      <c r="CK11" s="24">
        <f>IF('Encodage réponses Es'!AH10="","",'Encodage réponses Es'!AH10)</f>
      </c>
      <c r="CL11" s="24">
        <f>IF('Encodage réponses Es'!AI10="","",'Encodage réponses Es'!AI10)</f>
      </c>
      <c r="CM11" s="24">
        <f>IF('Encodage réponses Es'!AJ10="","",'Encodage réponses Es'!AJ10)</f>
      </c>
      <c r="CN11" s="24">
        <f>IF('Encodage réponses Es'!AK10="","",'Encodage réponses Es'!AK10)</f>
      </c>
      <c r="CO11" s="24">
        <f>IF('Encodage réponses Es'!AL10="","",'Encodage réponses Es'!AL10)</f>
      </c>
      <c r="CP11" s="24">
        <f>IF('Encodage réponses Es'!AM10="","",'Encodage réponses Es'!AM10)</f>
      </c>
      <c r="CQ11" s="24">
        <f>IF('Encodage réponses Es'!AN10="","",'Encodage réponses Es'!AN10)</f>
      </c>
      <c r="CR11" s="24">
        <f>IF('Encodage réponses Es'!AO10="","",'Encodage réponses Es'!AO10)</f>
      </c>
      <c r="CS11" s="24">
        <f>IF('Encodage réponses Es'!AP10="","",'Encodage réponses Es'!AP10)</f>
      </c>
      <c r="CT11" s="24">
        <f>IF('Encodage réponses Es'!AQ10="","",'Encodage réponses Es'!AQ10)</f>
      </c>
      <c r="CU11" s="24">
        <f>IF('Encodage réponses Es'!AR10="","",'Encodage réponses Es'!AR10)</f>
      </c>
      <c r="CV11" s="24">
        <f>IF('Encodage réponses Es'!AS10="","",'Encodage réponses Es'!AS10)</f>
      </c>
      <c r="CW11" s="24">
        <f>IF('Encodage réponses Es'!AT10="","",'Encodage réponses Es'!AT10)</f>
      </c>
      <c r="CX11" s="24">
        <f>IF('Encodage réponses Es'!CB10="","",'Encodage réponses Es'!CB10)</f>
      </c>
      <c r="CY11" s="24">
        <f>IF('Encodage réponses Es'!CC10="","",'Encodage réponses Es'!CC10)</f>
      </c>
      <c r="CZ11" s="24">
        <f>IF('Encodage réponses Es'!CD10="","",'Encodage réponses Es'!CD10)</f>
      </c>
      <c r="DA11" s="55">
        <f>IF('Encodage réponses Es'!CE10="","",'Encodage réponses Es'!CE10)</f>
      </c>
      <c r="DB11" s="489">
        <f t="shared" si="14"/>
      </c>
      <c r="DC11" s="490"/>
      <c r="DD11" s="22">
        <f>IF('Encodage réponses Es'!BR10="","",'Encodage réponses Es'!BR10)</f>
      </c>
      <c r="DE11" s="24">
        <f>IF('Encodage réponses Es'!BS10="","",'Encodage réponses Es'!BS10)</f>
      </c>
      <c r="DF11" s="24">
        <f>IF('Encodage réponses Es'!BT10="","",'Encodage réponses Es'!BT10)</f>
      </c>
      <c r="DG11" s="24">
        <f>IF('Encodage réponses Es'!BU10="","",'Encodage réponses Es'!BU10)</f>
      </c>
      <c r="DH11" s="24">
        <f>IF('Encodage réponses Es'!BV10="","",'Encodage réponses Es'!BV10)</f>
      </c>
      <c r="DI11" s="24">
        <f>IF('Encodage réponses Es'!BW10="","",'Encodage réponses Es'!BW10)</f>
      </c>
      <c r="DJ11" s="24">
        <f>IF('Encodage réponses Es'!BX10="","",'Encodage réponses Es'!BX10)</f>
      </c>
      <c r="DK11" s="24">
        <f>IF('Encodage réponses Es'!BY10="","",'Encodage réponses Es'!BY10)</f>
      </c>
      <c r="DL11" s="24">
        <f>IF('Encodage réponses Es'!BZ10="","",'Encodage réponses Es'!BZ10)</f>
      </c>
      <c r="DM11" s="55">
        <f>IF('Encodage réponses Es'!CA10="","",'Encodage réponses Es'!CA10)</f>
      </c>
      <c r="DN11" s="489">
        <f t="shared" si="15"/>
      </c>
      <c r="DO11" s="490"/>
      <c r="DP11" s="181">
        <f>IF('Encodage réponses Es'!CP10="","",'Encodage réponses Es'!CP10)</f>
      </c>
      <c r="DQ11" s="182">
        <f>IF('Encodage réponses Es'!CQ10="","",'Encodage réponses Es'!CQ10)</f>
      </c>
      <c r="DR11" s="183">
        <f>IF('Encodage réponses Es'!CR10="","",'Encodage réponses Es'!CR10)</f>
      </c>
      <c r="DS11" s="182">
        <f>IF('Encodage réponses Es'!CS10="","",'Encodage réponses Es'!CS10)</f>
      </c>
      <c r="DT11" s="183">
        <f>IF('Encodage réponses Es'!CT10="","",'Encodage réponses Es'!CT10)</f>
      </c>
      <c r="DU11" s="182">
        <f>IF('Encodage réponses Es'!CU10="","",'Encodage réponses Es'!CU10)</f>
      </c>
      <c r="DV11" s="183">
        <f>IF('Encodage réponses Es'!CV10="","",'Encodage réponses Es'!CV10)</f>
      </c>
      <c r="DW11" s="182">
        <f>IF('Encodage réponses Es'!CW10="","",'Encodage réponses Es'!CW10)</f>
      </c>
      <c r="DX11" s="183">
        <f>IF('Encodage réponses Es'!CX10="","",'Encodage réponses Es'!CX10)</f>
      </c>
      <c r="DY11" s="182">
        <f>IF('Encodage réponses Es'!CY10="","",'Encodage réponses Es'!CY10)</f>
      </c>
      <c r="DZ11" s="183">
        <f>IF('Encodage réponses Es'!CZ10="","",'Encodage réponses Es'!CZ10)</f>
      </c>
      <c r="EA11" s="182">
        <f>IF('Encodage réponses Es'!DA10="","",'Encodage réponses Es'!DA10)</f>
      </c>
      <c r="EB11" s="183">
        <f>IF('Encodage réponses Es'!DB10="","",'Encodage réponses Es'!DB10)</f>
      </c>
      <c r="EC11" s="182">
        <f>IF('Encodage réponses Es'!DC10="","",'Encodage réponses Es'!DC10)</f>
      </c>
      <c r="ED11" s="184">
        <f>IF('Encodage réponses Es'!DD10="","",'Encodage réponses Es'!DD10)</f>
      </c>
      <c r="EE11" s="489">
        <f>IF(OR(COUNTIF(DP11:ED11,"a")&gt;0,COUNTBLANK(DP11:ED11)&gt;0),"",COUNTIF(DP11:ED11,1))</f>
      </c>
      <c r="EF11" s="490"/>
      <c r="EG11" s="276">
        <f>IF('Encodage réponses Es'!AD10="","",'Encodage réponses Es'!AD10)</f>
      </c>
      <c r="EH11" s="87">
        <f>IF('Encodage réponses Es'!DF10="","",'Encodage réponses Es'!DF10)</f>
      </c>
      <c r="EI11" s="540">
        <f>IF(OR(COUNTIF(EG11:EH11,"a")&gt;0,COUNTBLANK(EG11:EH11)&gt;0),"",COUNTIF(EG11:EH11,4)+COUNTIF(EG11:EH11,3)/2+COUNTIF(EH11:EH11,2)/2)</f>
      </c>
      <c r="EJ11" s="541"/>
      <c r="EK11" s="277">
        <f>IF('Encodage réponses Es'!AE10="","",'Encodage réponses Es'!AE10)</f>
      </c>
      <c r="EL11" s="276">
        <f>IF('Encodage réponses Es'!AF10="","",'Encodage réponses Es'!AF10)</f>
      </c>
      <c r="EM11" s="24">
        <f>IF('Encodage réponses Es'!DG10="","",'Encodage réponses Es'!DG10)</f>
      </c>
      <c r="EN11" s="24">
        <f>IF('Encodage réponses Es'!DH10="","",'Encodage réponses Es'!DH10)</f>
      </c>
      <c r="EO11" s="24">
        <f>IF('Encodage réponses Es'!DI10="","",'Encodage réponses Es'!DI10)</f>
      </c>
      <c r="EP11" s="24">
        <f>IF('Encodage réponses Es'!DJ10="","",'Encodage réponses Es'!DJ10)</f>
      </c>
      <c r="EQ11" s="21">
        <f>IF('Encodage réponses Es'!DK10="","",'Encodage réponses Es'!DK10)</f>
      </c>
      <c r="ER11" s="537">
        <f>IF(OR(COUNTIF(EK11:EQ11,"a")&gt;0,COUNTBLANK(EK11:EQ11)&gt;0),"",COUNTIF(EK11:EL11,2)+COUNTIF(EK11:EK11,1)+COUNTIF(EL11:EL11,1)/2+COUNTIF(EM11:EO11,3)+COUNTIF(EP11:EQ11,1))</f>
      </c>
      <c r="ES11" s="538"/>
      <c r="ET11" s="22">
        <f>IF('Encodage réponses Es'!AC10="","",'Encodage réponses Es'!AC10)</f>
      </c>
      <c r="EU11" s="21">
        <f>IF('Encodage réponses Es'!DE10="","",'Encodage réponses Es'!DE10)</f>
      </c>
      <c r="EV11" s="489">
        <f>IF(OR(COUNTIF(ET11:EU11,"a")&gt;0,COUNTBLANK(ET11:EU11)&gt;0),"",COUNTIF(ET11,1)+COUNTIF(EU11,3))</f>
      </c>
      <c r="EW11" s="490"/>
    </row>
    <row r="12" spans="1:153" ht="11.25" customHeight="1">
      <c r="A12" s="518"/>
      <c r="B12" s="519"/>
      <c r="C12" s="550">
        <f>IF('Encodage réponses Es'!C11="","",'Encodage réponses Es'!C11)</f>
        <v>9</v>
      </c>
      <c r="D12" s="551"/>
      <c r="E12" s="192"/>
      <c r="F12" s="99">
        <f t="shared" si="1"/>
      </c>
      <c r="G12" s="100">
        <f t="shared" si="2"/>
      </c>
      <c r="H12" s="202">
        <f t="shared" si="3"/>
      </c>
      <c r="I12" s="100">
        <f t="shared" si="0"/>
      </c>
      <c r="J12" s="99">
        <f t="shared" si="16"/>
      </c>
      <c r="K12" s="100">
        <f t="shared" si="4"/>
      </c>
      <c r="L12" s="196"/>
      <c r="M12" s="24">
        <f>IF('Encodage réponses Es'!E11="","",'Encodage réponses Es'!E11)</f>
      </c>
      <c r="N12" s="24">
        <f>IF('Encodage réponses Es'!F11="","",'Encodage réponses Es'!F11)</f>
      </c>
      <c r="O12" s="24">
        <f>IF('Encodage réponses Es'!I11="","",'Encodage réponses Es'!I11)</f>
      </c>
      <c r="P12" s="24">
        <f>IF('Encodage réponses Es'!J11="","",'Encodage réponses Es'!J11)</f>
      </c>
      <c r="Q12" s="24">
        <f>IF('Encodage réponses Es'!K11="","",'Encodage réponses Es'!K11)</f>
      </c>
      <c r="R12" s="24">
        <f>IF('Encodage réponses Es'!Z11="","",'Encodage réponses Es'!Z11)</f>
      </c>
      <c r="S12" s="24">
        <f>IF('Encodage réponses Es'!AU11="","",'Encodage réponses Es'!AU11)</f>
      </c>
      <c r="T12" s="24">
        <f>IF('Encodage réponses Es'!AV11="","",'Encodage réponses Es'!AV11)</f>
      </c>
      <c r="U12" s="24">
        <f>IF('Encodage réponses Es'!AW11="","",'Encodage réponses Es'!AW11)</f>
      </c>
      <c r="V12" s="24">
        <f>IF('Encodage réponses Es'!AX11="","",'Encodage réponses Es'!AX11)</f>
      </c>
      <c r="W12" s="24">
        <f>IF('Encodage réponses Es'!AY11="","",'Encodage réponses Es'!AY11)</f>
      </c>
      <c r="X12" s="24">
        <f>IF('Encodage réponses Es'!AZ11="","",'Encodage réponses Es'!AZ11)</f>
      </c>
      <c r="Y12" s="24">
        <f>IF('Encodage réponses Es'!BA11="","",'Encodage réponses Es'!BA11)</f>
      </c>
      <c r="Z12" s="24">
        <f>IF('Encodage réponses Es'!BC11="","",'Encodage réponses Es'!BC11)</f>
      </c>
      <c r="AA12" s="24">
        <f>IF('Encodage réponses Es'!BD11="","",'Encodage réponses Es'!BD11)</f>
      </c>
      <c r="AB12" s="24">
        <f>IF('Encodage réponses Es'!BE11="","",'Encodage réponses Es'!BE11)</f>
      </c>
      <c r="AC12" s="24">
        <f>IF('Encodage réponses Es'!BF11="","",'Encodage réponses Es'!BF11)</f>
      </c>
      <c r="AD12" s="24">
        <f>IF('Encodage réponses Es'!BP11="","",'Encodage réponses Es'!BP11)</f>
      </c>
      <c r="AE12" s="548">
        <f t="shared" si="5"/>
      </c>
      <c r="AF12" s="549"/>
      <c r="AG12" s="24">
        <f>IF('Encodage réponses Es'!M11="","",'Encodage réponses Es'!M11)</f>
      </c>
      <c r="AH12" s="23">
        <f>IF('Encodage réponses Es'!N11="","",'Encodage réponses Es'!N11)</f>
      </c>
      <c r="AI12" s="23">
        <f>IF('Encodage réponses Es'!Y11="","",'Encodage réponses Es'!Y11)</f>
      </c>
      <c r="AJ12" s="23">
        <f>IF('Encodage réponses Es'!AA11="","",'Encodage réponses Es'!AA11)</f>
      </c>
      <c r="AK12" s="23">
        <f>IF('Encodage réponses Es'!AB11="","",'Encodage réponses Es'!AB11)</f>
      </c>
      <c r="AL12" s="23">
        <f>IF('Encodage réponses Es'!BB11="","",'Encodage réponses Es'!BB11)</f>
      </c>
      <c r="AM12" s="21">
        <f>IF('Encodage réponses Es'!BG11="","",'Encodage réponses Es'!BG11)</f>
      </c>
      <c r="AN12" s="489">
        <f t="shared" si="6"/>
      </c>
      <c r="AO12" s="534"/>
      <c r="AP12" s="22">
        <f>IF('Encodage réponses Es'!G11="","",'Encodage réponses Es'!G11)</f>
      </c>
      <c r="AQ12" s="55">
        <f>IF('Encodage réponses Es'!H11="","",'Encodage réponses Es'!H11)</f>
      </c>
      <c r="AR12" s="489">
        <f t="shared" si="7"/>
      </c>
      <c r="AS12" s="534"/>
      <c r="AT12" s="22">
        <f>IF('Encodage réponses Es'!CF11="","",'Encodage réponses Es'!CF11)</f>
      </c>
      <c r="AU12" s="24">
        <f>IF('Encodage réponses Es'!CG11="","",'Encodage réponses Es'!CG11)</f>
      </c>
      <c r="AV12" s="24">
        <f>IF('Encodage réponses Es'!CH11="","",'Encodage réponses Es'!CH11)</f>
      </c>
      <c r="AW12" s="24">
        <f>IF('Encodage réponses Es'!CI11="","",'Encodage réponses Es'!CI11)</f>
      </c>
      <c r="AX12" s="24">
        <f>IF('Encodage réponses Es'!CJ11="","",'Encodage réponses Es'!CJ11)</f>
      </c>
      <c r="AY12" s="24">
        <f>IF('Encodage réponses Es'!CK11="","",'Encodage réponses Es'!CK11)</f>
      </c>
      <c r="AZ12" s="24">
        <f>IF('Encodage réponses Es'!CL11="","",'Encodage réponses Es'!CL11)</f>
      </c>
      <c r="BA12" s="24">
        <f>IF('Encodage réponses Es'!CM11="","",'Encodage réponses Es'!CM11)</f>
      </c>
      <c r="BB12" s="24">
        <f>IF('Encodage réponses Es'!CN11="","",'Encodage réponses Es'!CN11)</f>
      </c>
      <c r="BC12" s="55">
        <f>IF('Encodage réponses Es'!CO11="","",'Encodage réponses Es'!CO11)</f>
      </c>
      <c r="BD12" s="535">
        <f t="shared" si="8"/>
      </c>
      <c r="BE12" s="536"/>
      <c r="BF12" s="22">
        <f>IF('Encodage réponses Es'!L11="","",'Encodage réponses Es'!L11)</f>
      </c>
      <c r="BG12" s="535">
        <f t="shared" si="9"/>
      </c>
      <c r="BH12" s="536"/>
      <c r="BI12" s="22">
        <f>IF('Encodage réponses Es'!O11="","",'Encodage réponses Es'!O11)</f>
      </c>
      <c r="BJ12" s="24">
        <f>IF('Encodage réponses Es'!P11="","",'Encodage réponses Es'!P11)</f>
      </c>
      <c r="BK12" s="24">
        <f>IF('Encodage réponses Es'!Q11="","",'Encodage réponses Es'!Q11)</f>
      </c>
      <c r="BL12" s="24">
        <f>IF('Encodage réponses Es'!R11="","",'Encodage réponses Es'!R11)</f>
      </c>
      <c r="BM12" s="24">
        <f>IF('Encodage réponses Es'!W11="","",'Encodage réponses Es'!W11)</f>
      </c>
      <c r="BN12" s="55">
        <f>IF('Encodage réponses Es'!X11="","",'Encodage réponses Es'!X11)</f>
      </c>
      <c r="BO12" s="539">
        <f t="shared" si="10"/>
      </c>
      <c r="BP12" s="534"/>
      <c r="BQ12" s="365">
        <f>IF('Encodage réponses Es'!S11="","",'Encodage réponses Es'!S11)</f>
      </c>
      <c r="BR12" s="24">
        <f>IF('Encodage réponses Es'!T11="","",'Encodage réponses Es'!T11)</f>
      </c>
      <c r="BS12" s="24">
        <f>IF('Encodage réponses Es'!U11="","",'Encodage réponses Es'!U11)</f>
      </c>
      <c r="BT12" s="24">
        <f>IF('Encodage réponses Es'!V11="","",'Encodage réponses Es'!V11)</f>
      </c>
      <c r="BU12" s="24">
        <f>IF('Encodage réponses Es'!BJ11="","",'Encodage réponses Es'!BJ11)</f>
      </c>
      <c r="BV12" s="24">
        <f>IF('Encodage réponses Es'!BK11="","",'Encodage réponses Es'!BK11)</f>
      </c>
      <c r="BW12" s="55">
        <f>IF('Encodage réponses Es'!BL11="","",'Encodage réponses Es'!BL11)</f>
      </c>
      <c r="BX12" s="489">
        <f t="shared" si="11"/>
      </c>
      <c r="BY12" s="490"/>
      <c r="BZ12" s="22">
        <f>IF('Encodage réponses Es'!BH11="","",'Encodage réponses Es'!BH11)</f>
      </c>
      <c r="CA12" s="24">
        <f>IF('Encodage réponses Es'!BI11="","",'Encodage réponses Es'!BI11)</f>
      </c>
      <c r="CB12" s="24">
        <f>IF('Encodage réponses Es'!BM11="","",'Encodage réponses Es'!BM11)</f>
      </c>
      <c r="CC12" s="24">
        <f>IF('Encodage réponses Es'!BN11="","",'Encodage réponses Es'!BN11)</f>
      </c>
      <c r="CD12" s="55">
        <f>IF('Encodage réponses Es'!BO11="","",'Encodage réponses Es'!BO11)</f>
      </c>
      <c r="CE12" s="489">
        <f t="shared" si="12"/>
      </c>
      <c r="CF12" s="490"/>
      <c r="CG12" s="22">
        <f>IF('Encodage réponses Es'!BQ11="","",'Encodage réponses Es'!BQ11)</f>
      </c>
      <c r="CH12" s="489">
        <f t="shared" si="13"/>
      </c>
      <c r="CI12" s="490"/>
      <c r="CJ12" s="22">
        <f>IF('Encodage réponses Es'!AG11="","",'Encodage réponses Es'!AG11)</f>
      </c>
      <c r="CK12" s="24">
        <f>IF('Encodage réponses Es'!AH11="","",'Encodage réponses Es'!AH11)</f>
      </c>
      <c r="CL12" s="24">
        <f>IF('Encodage réponses Es'!AI11="","",'Encodage réponses Es'!AI11)</f>
      </c>
      <c r="CM12" s="24">
        <f>IF('Encodage réponses Es'!AJ11="","",'Encodage réponses Es'!AJ11)</f>
      </c>
      <c r="CN12" s="24">
        <f>IF('Encodage réponses Es'!AK11="","",'Encodage réponses Es'!AK11)</f>
      </c>
      <c r="CO12" s="24">
        <f>IF('Encodage réponses Es'!AL11="","",'Encodage réponses Es'!AL11)</f>
      </c>
      <c r="CP12" s="24">
        <f>IF('Encodage réponses Es'!AM11="","",'Encodage réponses Es'!AM11)</f>
      </c>
      <c r="CQ12" s="24">
        <f>IF('Encodage réponses Es'!AN11="","",'Encodage réponses Es'!AN11)</f>
      </c>
      <c r="CR12" s="24">
        <f>IF('Encodage réponses Es'!AO11="","",'Encodage réponses Es'!AO11)</f>
      </c>
      <c r="CS12" s="24">
        <f>IF('Encodage réponses Es'!AP11="","",'Encodage réponses Es'!AP11)</f>
      </c>
      <c r="CT12" s="24">
        <f>IF('Encodage réponses Es'!AQ11="","",'Encodage réponses Es'!AQ11)</f>
      </c>
      <c r="CU12" s="24">
        <f>IF('Encodage réponses Es'!AR11="","",'Encodage réponses Es'!AR11)</f>
      </c>
      <c r="CV12" s="24">
        <f>IF('Encodage réponses Es'!AS11="","",'Encodage réponses Es'!AS11)</f>
      </c>
      <c r="CW12" s="24">
        <f>IF('Encodage réponses Es'!AT11="","",'Encodage réponses Es'!AT11)</f>
      </c>
      <c r="CX12" s="24">
        <f>IF('Encodage réponses Es'!CB11="","",'Encodage réponses Es'!CB11)</f>
      </c>
      <c r="CY12" s="24">
        <f>IF('Encodage réponses Es'!CC11="","",'Encodage réponses Es'!CC11)</f>
      </c>
      <c r="CZ12" s="24">
        <f>IF('Encodage réponses Es'!CD11="","",'Encodage réponses Es'!CD11)</f>
      </c>
      <c r="DA12" s="55">
        <f>IF('Encodage réponses Es'!CE11="","",'Encodage réponses Es'!CE11)</f>
      </c>
      <c r="DB12" s="489">
        <f t="shared" si="14"/>
      </c>
      <c r="DC12" s="490"/>
      <c r="DD12" s="22">
        <f>IF('Encodage réponses Es'!BR11="","",'Encodage réponses Es'!BR11)</f>
      </c>
      <c r="DE12" s="24">
        <f>IF('Encodage réponses Es'!BS11="","",'Encodage réponses Es'!BS11)</f>
      </c>
      <c r="DF12" s="24">
        <f>IF('Encodage réponses Es'!BT11="","",'Encodage réponses Es'!BT11)</f>
      </c>
      <c r="DG12" s="24">
        <f>IF('Encodage réponses Es'!BU11="","",'Encodage réponses Es'!BU11)</f>
      </c>
      <c r="DH12" s="24">
        <f>IF('Encodage réponses Es'!BV11="","",'Encodage réponses Es'!BV11)</f>
      </c>
      <c r="DI12" s="24">
        <f>IF('Encodage réponses Es'!BW11="","",'Encodage réponses Es'!BW11)</f>
      </c>
      <c r="DJ12" s="24">
        <f>IF('Encodage réponses Es'!BX11="","",'Encodage réponses Es'!BX11)</f>
      </c>
      <c r="DK12" s="24">
        <f>IF('Encodage réponses Es'!BY11="","",'Encodage réponses Es'!BY11)</f>
      </c>
      <c r="DL12" s="24">
        <f>IF('Encodage réponses Es'!BZ11="","",'Encodage réponses Es'!BZ11)</f>
      </c>
      <c r="DM12" s="55">
        <f>IF('Encodage réponses Es'!CA11="","",'Encodage réponses Es'!CA11)</f>
      </c>
      <c r="DN12" s="489">
        <f t="shared" si="15"/>
      </c>
      <c r="DO12" s="490"/>
      <c r="DP12" s="181">
        <f>IF('Encodage réponses Es'!CP11="","",'Encodage réponses Es'!CP11)</f>
      </c>
      <c r="DQ12" s="182">
        <f>IF('Encodage réponses Es'!CQ11="","",'Encodage réponses Es'!CQ11)</f>
      </c>
      <c r="DR12" s="183">
        <f>IF('Encodage réponses Es'!CR11="","",'Encodage réponses Es'!CR11)</f>
      </c>
      <c r="DS12" s="182">
        <f>IF('Encodage réponses Es'!CS11="","",'Encodage réponses Es'!CS11)</f>
      </c>
      <c r="DT12" s="183">
        <f>IF('Encodage réponses Es'!CT11="","",'Encodage réponses Es'!CT11)</f>
      </c>
      <c r="DU12" s="182">
        <f>IF('Encodage réponses Es'!CU11="","",'Encodage réponses Es'!CU11)</f>
      </c>
      <c r="DV12" s="183">
        <f>IF('Encodage réponses Es'!CV11="","",'Encodage réponses Es'!CV11)</f>
      </c>
      <c r="DW12" s="182">
        <f>IF('Encodage réponses Es'!CW11="","",'Encodage réponses Es'!CW11)</f>
      </c>
      <c r="DX12" s="183">
        <f>IF('Encodage réponses Es'!CX11="","",'Encodage réponses Es'!CX11)</f>
      </c>
      <c r="DY12" s="182">
        <f>IF('Encodage réponses Es'!CY11="","",'Encodage réponses Es'!CY11)</f>
      </c>
      <c r="DZ12" s="183">
        <f>IF('Encodage réponses Es'!CZ11="","",'Encodage réponses Es'!CZ11)</f>
      </c>
      <c r="EA12" s="182">
        <f>IF('Encodage réponses Es'!DA11="","",'Encodage réponses Es'!DA11)</f>
      </c>
      <c r="EB12" s="183">
        <f>IF('Encodage réponses Es'!DB11="","",'Encodage réponses Es'!DB11)</f>
      </c>
      <c r="EC12" s="182">
        <f>IF('Encodage réponses Es'!DC11="","",'Encodage réponses Es'!DC11)</f>
      </c>
      <c r="ED12" s="184">
        <f>IF('Encodage réponses Es'!DD11="","",'Encodage réponses Es'!DD11)</f>
      </c>
      <c r="EE12" s="489">
        <f>IF(OR(COUNTIF(DP12:ED12,"a")&gt;0,COUNTBLANK(DP12:ED12)&gt;0),"",COUNTIF(DP12:ED12,1))</f>
      </c>
      <c r="EF12" s="490"/>
      <c r="EG12" s="276">
        <f>IF('Encodage réponses Es'!AD11="","",'Encodage réponses Es'!AD11)</f>
      </c>
      <c r="EH12" s="87">
        <f>IF('Encodage réponses Es'!DF11="","",'Encodage réponses Es'!DF11)</f>
      </c>
      <c r="EI12" s="540">
        <f>IF(OR(COUNTIF(EG12:EH12,"a")&gt;0,COUNTBLANK(EG12:EH12)&gt;0),"",COUNTIF(EG12:EH12,4)+COUNTIF(EG12:EH12,3)/2+COUNTIF(EH12:EH12,2)/2)</f>
      </c>
      <c r="EJ12" s="541"/>
      <c r="EK12" s="277">
        <f>IF('Encodage réponses Es'!AE11="","",'Encodage réponses Es'!AE11)</f>
      </c>
      <c r="EL12" s="276">
        <f>IF('Encodage réponses Es'!AF11="","",'Encodage réponses Es'!AF11)</f>
      </c>
      <c r="EM12" s="24">
        <f>IF('Encodage réponses Es'!DG11="","",'Encodage réponses Es'!DG11)</f>
      </c>
      <c r="EN12" s="24">
        <f>IF('Encodage réponses Es'!DH11="","",'Encodage réponses Es'!DH11)</f>
      </c>
      <c r="EO12" s="24">
        <f>IF('Encodage réponses Es'!DI11="","",'Encodage réponses Es'!DI11)</f>
      </c>
      <c r="EP12" s="24">
        <f>IF('Encodage réponses Es'!DJ11="","",'Encodage réponses Es'!DJ11)</f>
      </c>
      <c r="EQ12" s="21">
        <f>IF('Encodage réponses Es'!DK11="","",'Encodage réponses Es'!DK11)</f>
      </c>
      <c r="ER12" s="537">
        <f>IF(OR(COUNTIF(EK12:EQ12,"a")&gt;0,COUNTBLANK(EK12:EQ12)&gt;0),"",COUNTIF(EK12:EL12,2)+COUNTIF(EK12:EK12,1)+COUNTIF(EL12:EL12,1)/2+COUNTIF(EM12:EO12,3)+COUNTIF(EP12:EQ12,1))</f>
      </c>
      <c r="ES12" s="538"/>
      <c r="ET12" s="22">
        <f>IF('Encodage réponses Es'!AC11="","",'Encodage réponses Es'!AC11)</f>
      </c>
      <c r="EU12" s="21">
        <f>IF('Encodage réponses Es'!DE11="","",'Encodage réponses Es'!DE11)</f>
      </c>
      <c r="EV12" s="489">
        <f>IF(OR(COUNTIF(ET12:EU12,"a")&gt;0,COUNTBLANK(ET12:EU12)&gt;0),"",COUNTIF(ET12,1)+COUNTIF(EU12,3))</f>
      </c>
      <c r="EW12" s="490"/>
    </row>
    <row r="13" spans="1:153" ht="11.25" customHeight="1">
      <c r="A13" s="518"/>
      <c r="B13" s="519"/>
      <c r="C13" s="550">
        <f>IF('Encodage réponses Es'!C12="","",'Encodage réponses Es'!C12)</f>
        <v>10</v>
      </c>
      <c r="D13" s="551"/>
      <c r="E13" s="192"/>
      <c r="F13" s="99">
        <f t="shared" si="1"/>
      </c>
      <c r="G13" s="100">
        <f t="shared" si="2"/>
      </c>
      <c r="H13" s="202">
        <f t="shared" si="3"/>
      </c>
      <c r="I13" s="100">
        <f t="shared" si="0"/>
      </c>
      <c r="J13" s="99">
        <f t="shared" si="16"/>
      </c>
      <c r="K13" s="100">
        <f t="shared" si="4"/>
      </c>
      <c r="L13" s="196"/>
      <c r="M13" s="24">
        <f>IF('Encodage réponses Es'!E12="","",'Encodage réponses Es'!E12)</f>
      </c>
      <c r="N13" s="24">
        <f>IF('Encodage réponses Es'!F12="","",'Encodage réponses Es'!F12)</f>
      </c>
      <c r="O13" s="24">
        <f>IF('Encodage réponses Es'!I12="","",'Encodage réponses Es'!I12)</f>
      </c>
      <c r="P13" s="24">
        <f>IF('Encodage réponses Es'!J12="","",'Encodage réponses Es'!J12)</f>
      </c>
      <c r="Q13" s="24">
        <f>IF('Encodage réponses Es'!K12="","",'Encodage réponses Es'!K12)</f>
      </c>
      <c r="R13" s="24">
        <f>IF('Encodage réponses Es'!Z12="","",'Encodage réponses Es'!Z12)</f>
      </c>
      <c r="S13" s="24">
        <f>IF('Encodage réponses Es'!AU12="","",'Encodage réponses Es'!AU12)</f>
      </c>
      <c r="T13" s="24">
        <f>IF('Encodage réponses Es'!AV12="","",'Encodage réponses Es'!AV12)</f>
      </c>
      <c r="U13" s="24">
        <f>IF('Encodage réponses Es'!AW12="","",'Encodage réponses Es'!AW12)</f>
      </c>
      <c r="V13" s="24">
        <f>IF('Encodage réponses Es'!AX12="","",'Encodage réponses Es'!AX12)</f>
      </c>
      <c r="W13" s="24">
        <f>IF('Encodage réponses Es'!AY12="","",'Encodage réponses Es'!AY12)</f>
      </c>
      <c r="X13" s="24">
        <f>IF('Encodage réponses Es'!AZ12="","",'Encodage réponses Es'!AZ12)</f>
      </c>
      <c r="Y13" s="24">
        <f>IF('Encodage réponses Es'!BA12="","",'Encodage réponses Es'!BA12)</f>
      </c>
      <c r="Z13" s="24">
        <f>IF('Encodage réponses Es'!BC12="","",'Encodage réponses Es'!BC12)</f>
      </c>
      <c r="AA13" s="24">
        <f>IF('Encodage réponses Es'!BD12="","",'Encodage réponses Es'!BD12)</f>
      </c>
      <c r="AB13" s="24">
        <f>IF('Encodage réponses Es'!BE12="","",'Encodage réponses Es'!BE12)</f>
      </c>
      <c r="AC13" s="24">
        <f>IF('Encodage réponses Es'!BF12="","",'Encodage réponses Es'!BF12)</f>
      </c>
      <c r="AD13" s="24">
        <f>IF('Encodage réponses Es'!BP12="","",'Encodage réponses Es'!BP12)</f>
      </c>
      <c r="AE13" s="548">
        <f t="shared" si="5"/>
      </c>
      <c r="AF13" s="549"/>
      <c r="AG13" s="24">
        <f>IF('Encodage réponses Es'!M12="","",'Encodage réponses Es'!M12)</f>
      </c>
      <c r="AH13" s="23">
        <f>IF('Encodage réponses Es'!N12="","",'Encodage réponses Es'!N12)</f>
      </c>
      <c r="AI13" s="23">
        <f>IF('Encodage réponses Es'!Y12="","",'Encodage réponses Es'!Y12)</f>
      </c>
      <c r="AJ13" s="23">
        <f>IF('Encodage réponses Es'!AA12="","",'Encodage réponses Es'!AA12)</f>
      </c>
      <c r="AK13" s="23">
        <f>IF('Encodage réponses Es'!AB12="","",'Encodage réponses Es'!AB12)</f>
      </c>
      <c r="AL13" s="23">
        <f>IF('Encodage réponses Es'!BB12="","",'Encodage réponses Es'!BB12)</f>
      </c>
      <c r="AM13" s="21">
        <f>IF('Encodage réponses Es'!BG12="","",'Encodage réponses Es'!BG12)</f>
      </c>
      <c r="AN13" s="489">
        <f t="shared" si="6"/>
      </c>
      <c r="AO13" s="534"/>
      <c r="AP13" s="22">
        <f>IF('Encodage réponses Es'!G12="","",'Encodage réponses Es'!G12)</f>
      </c>
      <c r="AQ13" s="55">
        <f>IF('Encodage réponses Es'!H12="","",'Encodage réponses Es'!H12)</f>
      </c>
      <c r="AR13" s="489">
        <f t="shared" si="7"/>
      </c>
      <c r="AS13" s="534"/>
      <c r="AT13" s="22">
        <f>IF('Encodage réponses Es'!CF12="","",'Encodage réponses Es'!CF12)</f>
      </c>
      <c r="AU13" s="24">
        <f>IF('Encodage réponses Es'!CG12="","",'Encodage réponses Es'!CG12)</f>
      </c>
      <c r="AV13" s="24">
        <f>IF('Encodage réponses Es'!CH12="","",'Encodage réponses Es'!CH12)</f>
      </c>
      <c r="AW13" s="24">
        <f>IF('Encodage réponses Es'!CI12="","",'Encodage réponses Es'!CI12)</f>
      </c>
      <c r="AX13" s="24">
        <f>IF('Encodage réponses Es'!CJ12="","",'Encodage réponses Es'!CJ12)</f>
      </c>
      <c r="AY13" s="24">
        <f>IF('Encodage réponses Es'!CK12="","",'Encodage réponses Es'!CK12)</f>
      </c>
      <c r="AZ13" s="24">
        <f>IF('Encodage réponses Es'!CL12="","",'Encodage réponses Es'!CL12)</f>
      </c>
      <c r="BA13" s="24">
        <f>IF('Encodage réponses Es'!CM12="","",'Encodage réponses Es'!CM12)</f>
      </c>
      <c r="BB13" s="24">
        <f>IF('Encodage réponses Es'!CN12="","",'Encodage réponses Es'!CN12)</f>
      </c>
      <c r="BC13" s="55">
        <f>IF('Encodage réponses Es'!CO12="","",'Encodage réponses Es'!CO12)</f>
      </c>
      <c r="BD13" s="535">
        <f t="shared" si="8"/>
      </c>
      <c r="BE13" s="536"/>
      <c r="BF13" s="22">
        <f>IF('Encodage réponses Es'!L12="","",'Encodage réponses Es'!L12)</f>
      </c>
      <c r="BG13" s="535">
        <f t="shared" si="9"/>
      </c>
      <c r="BH13" s="536"/>
      <c r="BI13" s="22">
        <f>IF('Encodage réponses Es'!O12="","",'Encodage réponses Es'!O12)</f>
      </c>
      <c r="BJ13" s="24">
        <f>IF('Encodage réponses Es'!P12="","",'Encodage réponses Es'!P12)</f>
      </c>
      <c r="BK13" s="24">
        <f>IF('Encodage réponses Es'!Q12="","",'Encodage réponses Es'!Q12)</f>
      </c>
      <c r="BL13" s="24">
        <f>IF('Encodage réponses Es'!R12="","",'Encodage réponses Es'!R12)</f>
      </c>
      <c r="BM13" s="24">
        <f>IF('Encodage réponses Es'!W12="","",'Encodage réponses Es'!W12)</f>
      </c>
      <c r="BN13" s="55">
        <f>IF('Encodage réponses Es'!X12="","",'Encodage réponses Es'!X12)</f>
      </c>
      <c r="BO13" s="539">
        <f t="shared" si="10"/>
      </c>
      <c r="BP13" s="534"/>
      <c r="BQ13" s="365">
        <f>IF('Encodage réponses Es'!S12="","",'Encodage réponses Es'!S12)</f>
      </c>
      <c r="BR13" s="24">
        <f>IF('Encodage réponses Es'!T12="","",'Encodage réponses Es'!T12)</f>
      </c>
      <c r="BS13" s="24">
        <f>IF('Encodage réponses Es'!U12="","",'Encodage réponses Es'!U12)</f>
      </c>
      <c r="BT13" s="24">
        <f>IF('Encodage réponses Es'!V12="","",'Encodage réponses Es'!V12)</f>
      </c>
      <c r="BU13" s="24">
        <f>IF('Encodage réponses Es'!BJ12="","",'Encodage réponses Es'!BJ12)</f>
      </c>
      <c r="BV13" s="24">
        <f>IF('Encodage réponses Es'!BK12="","",'Encodage réponses Es'!BK12)</f>
      </c>
      <c r="BW13" s="55">
        <f>IF('Encodage réponses Es'!BL12="","",'Encodage réponses Es'!BL12)</f>
      </c>
      <c r="BX13" s="489">
        <f t="shared" si="11"/>
      </c>
      <c r="BY13" s="490"/>
      <c r="BZ13" s="22">
        <f>IF('Encodage réponses Es'!BH12="","",'Encodage réponses Es'!BH12)</f>
      </c>
      <c r="CA13" s="24">
        <f>IF('Encodage réponses Es'!BI12="","",'Encodage réponses Es'!BI12)</f>
      </c>
      <c r="CB13" s="24">
        <f>IF('Encodage réponses Es'!BM12="","",'Encodage réponses Es'!BM12)</f>
      </c>
      <c r="CC13" s="24">
        <f>IF('Encodage réponses Es'!BN12="","",'Encodage réponses Es'!BN12)</f>
      </c>
      <c r="CD13" s="55">
        <f>IF('Encodage réponses Es'!BO12="","",'Encodage réponses Es'!BO12)</f>
      </c>
      <c r="CE13" s="489">
        <f t="shared" si="12"/>
      </c>
      <c r="CF13" s="490"/>
      <c r="CG13" s="22">
        <f>IF('Encodage réponses Es'!BQ12="","",'Encodage réponses Es'!BQ12)</f>
      </c>
      <c r="CH13" s="489">
        <f t="shared" si="13"/>
      </c>
      <c r="CI13" s="490"/>
      <c r="CJ13" s="22">
        <f>IF('Encodage réponses Es'!AG12="","",'Encodage réponses Es'!AG12)</f>
      </c>
      <c r="CK13" s="24">
        <f>IF('Encodage réponses Es'!AH12="","",'Encodage réponses Es'!AH12)</f>
      </c>
      <c r="CL13" s="24">
        <f>IF('Encodage réponses Es'!AI12="","",'Encodage réponses Es'!AI12)</f>
      </c>
      <c r="CM13" s="24">
        <f>IF('Encodage réponses Es'!AJ12="","",'Encodage réponses Es'!AJ12)</f>
      </c>
      <c r="CN13" s="24">
        <f>IF('Encodage réponses Es'!AK12="","",'Encodage réponses Es'!AK12)</f>
      </c>
      <c r="CO13" s="24">
        <f>IF('Encodage réponses Es'!AL12="","",'Encodage réponses Es'!AL12)</f>
      </c>
      <c r="CP13" s="24">
        <f>IF('Encodage réponses Es'!AM12="","",'Encodage réponses Es'!AM12)</f>
      </c>
      <c r="CQ13" s="24">
        <f>IF('Encodage réponses Es'!AN12="","",'Encodage réponses Es'!AN12)</f>
      </c>
      <c r="CR13" s="24">
        <f>IF('Encodage réponses Es'!AO12="","",'Encodage réponses Es'!AO12)</f>
      </c>
      <c r="CS13" s="24">
        <f>IF('Encodage réponses Es'!AP12="","",'Encodage réponses Es'!AP12)</f>
      </c>
      <c r="CT13" s="24">
        <f>IF('Encodage réponses Es'!AQ12="","",'Encodage réponses Es'!AQ12)</f>
      </c>
      <c r="CU13" s="24">
        <f>IF('Encodage réponses Es'!AR12="","",'Encodage réponses Es'!AR12)</f>
      </c>
      <c r="CV13" s="24">
        <f>IF('Encodage réponses Es'!AS12="","",'Encodage réponses Es'!AS12)</f>
      </c>
      <c r="CW13" s="24">
        <f>IF('Encodage réponses Es'!AT12="","",'Encodage réponses Es'!AT12)</f>
      </c>
      <c r="CX13" s="24">
        <f>IF('Encodage réponses Es'!CB12="","",'Encodage réponses Es'!CB12)</f>
      </c>
      <c r="CY13" s="24">
        <f>IF('Encodage réponses Es'!CC12="","",'Encodage réponses Es'!CC12)</f>
      </c>
      <c r="CZ13" s="24">
        <f>IF('Encodage réponses Es'!CD12="","",'Encodage réponses Es'!CD12)</f>
      </c>
      <c r="DA13" s="55">
        <f>IF('Encodage réponses Es'!CE12="","",'Encodage réponses Es'!CE12)</f>
      </c>
      <c r="DB13" s="489">
        <f t="shared" si="14"/>
      </c>
      <c r="DC13" s="490"/>
      <c r="DD13" s="22">
        <f>IF('Encodage réponses Es'!BR12="","",'Encodage réponses Es'!BR12)</f>
      </c>
      <c r="DE13" s="24">
        <f>IF('Encodage réponses Es'!BS12="","",'Encodage réponses Es'!BS12)</f>
      </c>
      <c r="DF13" s="24">
        <f>IF('Encodage réponses Es'!BT12="","",'Encodage réponses Es'!BT12)</f>
      </c>
      <c r="DG13" s="24">
        <f>IF('Encodage réponses Es'!BU12="","",'Encodage réponses Es'!BU12)</f>
      </c>
      <c r="DH13" s="24">
        <f>IF('Encodage réponses Es'!BV12="","",'Encodage réponses Es'!BV12)</f>
      </c>
      <c r="DI13" s="24">
        <f>IF('Encodage réponses Es'!BW12="","",'Encodage réponses Es'!BW12)</f>
      </c>
      <c r="DJ13" s="24">
        <f>IF('Encodage réponses Es'!BX12="","",'Encodage réponses Es'!BX12)</f>
      </c>
      <c r="DK13" s="24">
        <f>IF('Encodage réponses Es'!BY12="","",'Encodage réponses Es'!BY12)</f>
      </c>
      <c r="DL13" s="24">
        <f>IF('Encodage réponses Es'!BZ12="","",'Encodage réponses Es'!BZ12)</f>
      </c>
      <c r="DM13" s="55">
        <f>IF('Encodage réponses Es'!CA12="","",'Encodage réponses Es'!CA12)</f>
      </c>
      <c r="DN13" s="489">
        <f t="shared" si="15"/>
      </c>
      <c r="DO13" s="490"/>
      <c r="DP13" s="181">
        <f>IF('Encodage réponses Es'!CP12="","",'Encodage réponses Es'!CP12)</f>
      </c>
      <c r="DQ13" s="182">
        <f>IF('Encodage réponses Es'!CQ12="","",'Encodage réponses Es'!CQ12)</f>
      </c>
      <c r="DR13" s="183">
        <f>IF('Encodage réponses Es'!CR12="","",'Encodage réponses Es'!CR12)</f>
      </c>
      <c r="DS13" s="182">
        <f>IF('Encodage réponses Es'!CS12="","",'Encodage réponses Es'!CS12)</f>
      </c>
      <c r="DT13" s="183">
        <f>IF('Encodage réponses Es'!CT12="","",'Encodage réponses Es'!CT12)</f>
      </c>
      <c r="DU13" s="182">
        <f>IF('Encodage réponses Es'!CU12="","",'Encodage réponses Es'!CU12)</f>
      </c>
      <c r="DV13" s="183">
        <f>IF('Encodage réponses Es'!CV12="","",'Encodage réponses Es'!CV12)</f>
      </c>
      <c r="DW13" s="182">
        <f>IF('Encodage réponses Es'!CW12="","",'Encodage réponses Es'!CW12)</f>
      </c>
      <c r="DX13" s="183">
        <f>IF('Encodage réponses Es'!CX12="","",'Encodage réponses Es'!CX12)</f>
      </c>
      <c r="DY13" s="182">
        <f>IF('Encodage réponses Es'!CY12="","",'Encodage réponses Es'!CY12)</f>
      </c>
      <c r="DZ13" s="183">
        <f>IF('Encodage réponses Es'!CZ12="","",'Encodage réponses Es'!CZ12)</f>
      </c>
      <c r="EA13" s="182">
        <f>IF('Encodage réponses Es'!DA12="","",'Encodage réponses Es'!DA12)</f>
      </c>
      <c r="EB13" s="183">
        <f>IF('Encodage réponses Es'!DB12="","",'Encodage réponses Es'!DB12)</f>
      </c>
      <c r="EC13" s="182">
        <f>IF('Encodage réponses Es'!DC12="","",'Encodage réponses Es'!DC12)</f>
      </c>
      <c r="ED13" s="184">
        <f>IF('Encodage réponses Es'!DD12="","",'Encodage réponses Es'!DD12)</f>
      </c>
      <c r="EE13" s="489">
        <f>IF(OR(COUNTIF(DP13:ED13,"a")&gt;0,COUNTBLANK(DP13:ED13)&gt;0),"",COUNTIF(DP13:ED13,1))</f>
      </c>
      <c r="EF13" s="490"/>
      <c r="EG13" s="276">
        <f>IF('Encodage réponses Es'!AD12="","",'Encodage réponses Es'!AD12)</f>
      </c>
      <c r="EH13" s="87">
        <f>IF('Encodage réponses Es'!DF12="","",'Encodage réponses Es'!DF12)</f>
      </c>
      <c r="EI13" s="540">
        <f>IF(OR(COUNTIF(EG13:EH13,"a")&gt;0,COUNTBLANK(EG13:EH13)&gt;0),"",COUNTIF(EG13:EH13,4)+COUNTIF(EG13:EH13,3)/2+COUNTIF(EH13:EH13,2)/2)</f>
      </c>
      <c r="EJ13" s="541"/>
      <c r="EK13" s="277">
        <f>IF('Encodage réponses Es'!AE12="","",'Encodage réponses Es'!AE12)</f>
      </c>
      <c r="EL13" s="276">
        <f>IF('Encodage réponses Es'!AF12="","",'Encodage réponses Es'!AF12)</f>
      </c>
      <c r="EM13" s="24">
        <f>IF('Encodage réponses Es'!DG12="","",'Encodage réponses Es'!DG12)</f>
      </c>
      <c r="EN13" s="24">
        <f>IF('Encodage réponses Es'!DH12="","",'Encodage réponses Es'!DH12)</f>
      </c>
      <c r="EO13" s="24">
        <f>IF('Encodage réponses Es'!DI12="","",'Encodage réponses Es'!DI12)</f>
      </c>
      <c r="EP13" s="24">
        <f>IF('Encodage réponses Es'!DJ12="","",'Encodage réponses Es'!DJ12)</f>
      </c>
      <c r="EQ13" s="21">
        <f>IF('Encodage réponses Es'!DK12="","",'Encodage réponses Es'!DK12)</f>
      </c>
      <c r="ER13" s="537">
        <f>IF(OR(COUNTIF(EK13:EQ13,"a")&gt;0,COUNTBLANK(EK13:EQ13)&gt;0),"",COUNTIF(EK13:EL13,2)+COUNTIF(EK13:EK13,1)+COUNTIF(EL13:EL13,1)/2+COUNTIF(EM13:EO13,3)+COUNTIF(EP13:EQ13,1))</f>
      </c>
      <c r="ES13" s="538"/>
      <c r="ET13" s="22">
        <f>IF('Encodage réponses Es'!AC12="","",'Encodage réponses Es'!AC12)</f>
      </c>
      <c r="EU13" s="21">
        <f>IF('Encodage réponses Es'!DE12="","",'Encodage réponses Es'!DE12)</f>
      </c>
      <c r="EV13" s="489">
        <f>IF(OR(COUNTIF(ET13:EU13,"a")&gt;0,COUNTBLANK(ET13:EU13)&gt;0),"",COUNTIF(ET13,1)+COUNTIF(EU13,3))</f>
      </c>
      <c r="EW13" s="490"/>
    </row>
    <row r="14" spans="1:153" ht="11.25" customHeight="1">
      <c r="A14" s="518"/>
      <c r="B14" s="519"/>
      <c r="C14" s="550">
        <f>IF('Encodage réponses Es'!C13="","",'Encodage réponses Es'!C13)</f>
        <v>11</v>
      </c>
      <c r="D14" s="551"/>
      <c r="E14" s="192"/>
      <c r="F14" s="99">
        <f t="shared" si="1"/>
      </c>
      <c r="G14" s="100">
        <f t="shared" si="2"/>
      </c>
      <c r="H14" s="202">
        <f t="shared" si="3"/>
      </c>
      <c r="I14" s="100">
        <f t="shared" si="0"/>
      </c>
      <c r="J14" s="99">
        <f t="shared" si="16"/>
      </c>
      <c r="K14" s="100">
        <f t="shared" si="4"/>
      </c>
      <c r="L14" s="196"/>
      <c r="M14" s="24">
        <f>IF('Encodage réponses Es'!E13="","",'Encodage réponses Es'!E13)</f>
      </c>
      <c r="N14" s="24">
        <f>IF('Encodage réponses Es'!F13="","",'Encodage réponses Es'!F13)</f>
      </c>
      <c r="O14" s="24">
        <f>IF('Encodage réponses Es'!I13="","",'Encodage réponses Es'!I13)</f>
      </c>
      <c r="P14" s="24">
        <f>IF('Encodage réponses Es'!J13="","",'Encodage réponses Es'!J13)</f>
      </c>
      <c r="Q14" s="24">
        <f>IF('Encodage réponses Es'!K13="","",'Encodage réponses Es'!K13)</f>
      </c>
      <c r="R14" s="24">
        <f>IF('Encodage réponses Es'!Z13="","",'Encodage réponses Es'!Z13)</f>
      </c>
      <c r="S14" s="24">
        <f>IF('Encodage réponses Es'!AU13="","",'Encodage réponses Es'!AU13)</f>
      </c>
      <c r="T14" s="24">
        <f>IF('Encodage réponses Es'!AV13="","",'Encodage réponses Es'!AV13)</f>
      </c>
      <c r="U14" s="24">
        <f>IF('Encodage réponses Es'!AW13="","",'Encodage réponses Es'!AW13)</f>
      </c>
      <c r="V14" s="24">
        <f>IF('Encodage réponses Es'!AX13="","",'Encodage réponses Es'!AX13)</f>
      </c>
      <c r="W14" s="24">
        <f>IF('Encodage réponses Es'!AY13="","",'Encodage réponses Es'!AY13)</f>
      </c>
      <c r="X14" s="24">
        <f>IF('Encodage réponses Es'!AZ13="","",'Encodage réponses Es'!AZ13)</f>
      </c>
      <c r="Y14" s="24">
        <f>IF('Encodage réponses Es'!BA13="","",'Encodage réponses Es'!BA13)</f>
      </c>
      <c r="Z14" s="24">
        <f>IF('Encodage réponses Es'!BC13="","",'Encodage réponses Es'!BC13)</f>
      </c>
      <c r="AA14" s="24">
        <f>IF('Encodage réponses Es'!BD13="","",'Encodage réponses Es'!BD13)</f>
      </c>
      <c r="AB14" s="24">
        <f>IF('Encodage réponses Es'!BE13="","",'Encodage réponses Es'!BE13)</f>
      </c>
      <c r="AC14" s="24">
        <f>IF('Encodage réponses Es'!BF13="","",'Encodage réponses Es'!BF13)</f>
      </c>
      <c r="AD14" s="24">
        <f>IF('Encodage réponses Es'!BP13="","",'Encodage réponses Es'!BP13)</f>
      </c>
      <c r="AE14" s="548">
        <f t="shared" si="5"/>
      </c>
      <c r="AF14" s="549"/>
      <c r="AG14" s="24">
        <f>IF('Encodage réponses Es'!M13="","",'Encodage réponses Es'!M13)</f>
      </c>
      <c r="AH14" s="23">
        <f>IF('Encodage réponses Es'!N13="","",'Encodage réponses Es'!N13)</f>
      </c>
      <c r="AI14" s="23">
        <f>IF('Encodage réponses Es'!Y13="","",'Encodage réponses Es'!Y13)</f>
      </c>
      <c r="AJ14" s="23">
        <f>IF('Encodage réponses Es'!AA13="","",'Encodage réponses Es'!AA13)</f>
      </c>
      <c r="AK14" s="23">
        <f>IF('Encodage réponses Es'!AB13="","",'Encodage réponses Es'!AB13)</f>
      </c>
      <c r="AL14" s="23">
        <f>IF('Encodage réponses Es'!BB13="","",'Encodage réponses Es'!BB13)</f>
      </c>
      <c r="AM14" s="21">
        <f>IF('Encodage réponses Es'!BG13="","",'Encodage réponses Es'!BG13)</f>
      </c>
      <c r="AN14" s="489">
        <f t="shared" si="6"/>
      </c>
      <c r="AO14" s="534"/>
      <c r="AP14" s="22">
        <f>IF('Encodage réponses Es'!G13="","",'Encodage réponses Es'!G13)</f>
      </c>
      <c r="AQ14" s="55">
        <f>IF('Encodage réponses Es'!H13="","",'Encodage réponses Es'!H13)</f>
      </c>
      <c r="AR14" s="489">
        <f t="shared" si="7"/>
      </c>
      <c r="AS14" s="534"/>
      <c r="AT14" s="22">
        <f>IF('Encodage réponses Es'!CF13="","",'Encodage réponses Es'!CF13)</f>
      </c>
      <c r="AU14" s="24">
        <f>IF('Encodage réponses Es'!CG13="","",'Encodage réponses Es'!CG13)</f>
      </c>
      <c r="AV14" s="24">
        <f>IF('Encodage réponses Es'!CH13="","",'Encodage réponses Es'!CH13)</f>
      </c>
      <c r="AW14" s="24">
        <f>IF('Encodage réponses Es'!CI13="","",'Encodage réponses Es'!CI13)</f>
      </c>
      <c r="AX14" s="24">
        <f>IF('Encodage réponses Es'!CJ13="","",'Encodage réponses Es'!CJ13)</f>
      </c>
      <c r="AY14" s="24">
        <f>IF('Encodage réponses Es'!CK13="","",'Encodage réponses Es'!CK13)</f>
      </c>
      <c r="AZ14" s="24">
        <f>IF('Encodage réponses Es'!CL13="","",'Encodage réponses Es'!CL13)</f>
      </c>
      <c r="BA14" s="24">
        <f>IF('Encodage réponses Es'!CM13="","",'Encodage réponses Es'!CM13)</f>
      </c>
      <c r="BB14" s="24">
        <f>IF('Encodage réponses Es'!CN13="","",'Encodage réponses Es'!CN13)</f>
      </c>
      <c r="BC14" s="55">
        <f>IF('Encodage réponses Es'!CO13="","",'Encodage réponses Es'!CO13)</f>
      </c>
      <c r="BD14" s="535">
        <f t="shared" si="8"/>
      </c>
      <c r="BE14" s="536"/>
      <c r="BF14" s="22">
        <f>IF('Encodage réponses Es'!L13="","",'Encodage réponses Es'!L13)</f>
      </c>
      <c r="BG14" s="535">
        <f t="shared" si="9"/>
      </c>
      <c r="BH14" s="536"/>
      <c r="BI14" s="22">
        <f>IF('Encodage réponses Es'!O13="","",'Encodage réponses Es'!O13)</f>
      </c>
      <c r="BJ14" s="24">
        <f>IF('Encodage réponses Es'!P13="","",'Encodage réponses Es'!P13)</f>
      </c>
      <c r="BK14" s="24">
        <f>IF('Encodage réponses Es'!Q13="","",'Encodage réponses Es'!Q13)</f>
      </c>
      <c r="BL14" s="24">
        <f>IF('Encodage réponses Es'!R13="","",'Encodage réponses Es'!R13)</f>
      </c>
      <c r="BM14" s="24">
        <f>IF('Encodage réponses Es'!W13="","",'Encodage réponses Es'!W13)</f>
      </c>
      <c r="BN14" s="55">
        <f>IF('Encodage réponses Es'!X13="","",'Encodage réponses Es'!X13)</f>
      </c>
      <c r="BO14" s="539">
        <f t="shared" si="10"/>
      </c>
      <c r="BP14" s="534"/>
      <c r="BQ14" s="365">
        <f>IF('Encodage réponses Es'!S13="","",'Encodage réponses Es'!S13)</f>
      </c>
      <c r="BR14" s="24">
        <f>IF('Encodage réponses Es'!T13="","",'Encodage réponses Es'!T13)</f>
      </c>
      <c r="BS14" s="24">
        <f>IF('Encodage réponses Es'!U13="","",'Encodage réponses Es'!U13)</f>
      </c>
      <c r="BT14" s="24">
        <f>IF('Encodage réponses Es'!V13="","",'Encodage réponses Es'!V13)</f>
      </c>
      <c r="BU14" s="24">
        <f>IF('Encodage réponses Es'!BJ13="","",'Encodage réponses Es'!BJ13)</f>
      </c>
      <c r="BV14" s="24">
        <f>IF('Encodage réponses Es'!BK13="","",'Encodage réponses Es'!BK13)</f>
      </c>
      <c r="BW14" s="55">
        <f>IF('Encodage réponses Es'!BL13="","",'Encodage réponses Es'!BL13)</f>
      </c>
      <c r="BX14" s="489">
        <f t="shared" si="11"/>
      </c>
      <c r="BY14" s="490"/>
      <c r="BZ14" s="22">
        <f>IF('Encodage réponses Es'!BH13="","",'Encodage réponses Es'!BH13)</f>
      </c>
      <c r="CA14" s="24">
        <f>IF('Encodage réponses Es'!BI13="","",'Encodage réponses Es'!BI13)</f>
      </c>
      <c r="CB14" s="24">
        <f>IF('Encodage réponses Es'!BM13="","",'Encodage réponses Es'!BM13)</f>
      </c>
      <c r="CC14" s="24">
        <f>IF('Encodage réponses Es'!BN13="","",'Encodage réponses Es'!BN13)</f>
      </c>
      <c r="CD14" s="55">
        <f>IF('Encodage réponses Es'!BO13="","",'Encodage réponses Es'!BO13)</f>
      </c>
      <c r="CE14" s="489">
        <f t="shared" si="12"/>
      </c>
      <c r="CF14" s="490"/>
      <c r="CG14" s="22">
        <f>IF('Encodage réponses Es'!BQ13="","",'Encodage réponses Es'!BQ13)</f>
      </c>
      <c r="CH14" s="489">
        <f t="shared" si="13"/>
      </c>
      <c r="CI14" s="490"/>
      <c r="CJ14" s="22">
        <f>IF('Encodage réponses Es'!AG13="","",'Encodage réponses Es'!AG13)</f>
      </c>
      <c r="CK14" s="24">
        <f>IF('Encodage réponses Es'!AH13="","",'Encodage réponses Es'!AH13)</f>
      </c>
      <c r="CL14" s="24">
        <f>IF('Encodage réponses Es'!AI13="","",'Encodage réponses Es'!AI13)</f>
      </c>
      <c r="CM14" s="24">
        <f>IF('Encodage réponses Es'!AJ13="","",'Encodage réponses Es'!AJ13)</f>
      </c>
      <c r="CN14" s="24">
        <f>IF('Encodage réponses Es'!AK13="","",'Encodage réponses Es'!AK13)</f>
      </c>
      <c r="CO14" s="24">
        <f>IF('Encodage réponses Es'!AL13="","",'Encodage réponses Es'!AL13)</f>
      </c>
      <c r="CP14" s="24">
        <f>IF('Encodage réponses Es'!AM13="","",'Encodage réponses Es'!AM13)</f>
      </c>
      <c r="CQ14" s="24">
        <f>IF('Encodage réponses Es'!AN13="","",'Encodage réponses Es'!AN13)</f>
      </c>
      <c r="CR14" s="24">
        <f>IF('Encodage réponses Es'!AO13="","",'Encodage réponses Es'!AO13)</f>
      </c>
      <c r="CS14" s="24">
        <f>IF('Encodage réponses Es'!AP13="","",'Encodage réponses Es'!AP13)</f>
      </c>
      <c r="CT14" s="24">
        <f>IF('Encodage réponses Es'!AQ13="","",'Encodage réponses Es'!AQ13)</f>
      </c>
      <c r="CU14" s="24">
        <f>IF('Encodage réponses Es'!AR13="","",'Encodage réponses Es'!AR13)</f>
      </c>
      <c r="CV14" s="24">
        <f>IF('Encodage réponses Es'!AS13="","",'Encodage réponses Es'!AS13)</f>
      </c>
      <c r="CW14" s="24">
        <f>IF('Encodage réponses Es'!AT13="","",'Encodage réponses Es'!AT13)</f>
      </c>
      <c r="CX14" s="24">
        <f>IF('Encodage réponses Es'!CB13="","",'Encodage réponses Es'!CB13)</f>
      </c>
      <c r="CY14" s="24">
        <f>IF('Encodage réponses Es'!CC13="","",'Encodage réponses Es'!CC13)</f>
      </c>
      <c r="CZ14" s="24">
        <f>IF('Encodage réponses Es'!CD13="","",'Encodage réponses Es'!CD13)</f>
      </c>
      <c r="DA14" s="55">
        <f>IF('Encodage réponses Es'!CE13="","",'Encodage réponses Es'!CE13)</f>
      </c>
      <c r="DB14" s="489">
        <f t="shared" si="14"/>
      </c>
      <c r="DC14" s="490"/>
      <c r="DD14" s="22">
        <f>IF('Encodage réponses Es'!BR13="","",'Encodage réponses Es'!BR13)</f>
      </c>
      <c r="DE14" s="24">
        <f>IF('Encodage réponses Es'!BS13="","",'Encodage réponses Es'!BS13)</f>
      </c>
      <c r="DF14" s="24">
        <f>IF('Encodage réponses Es'!BT13="","",'Encodage réponses Es'!BT13)</f>
      </c>
      <c r="DG14" s="24">
        <f>IF('Encodage réponses Es'!BU13="","",'Encodage réponses Es'!BU13)</f>
      </c>
      <c r="DH14" s="24">
        <f>IF('Encodage réponses Es'!BV13="","",'Encodage réponses Es'!BV13)</f>
      </c>
      <c r="DI14" s="24">
        <f>IF('Encodage réponses Es'!BW13="","",'Encodage réponses Es'!BW13)</f>
      </c>
      <c r="DJ14" s="24">
        <f>IF('Encodage réponses Es'!BX13="","",'Encodage réponses Es'!BX13)</f>
      </c>
      <c r="DK14" s="24">
        <f>IF('Encodage réponses Es'!BY13="","",'Encodage réponses Es'!BY13)</f>
      </c>
      <c r="DL14" s="24">
        <f>IF('Encodage réponses Es'!BZ13="","",'Encodage réponses Es'!BZ13)</f>
      </c>
      <c r="DM14" s="55">
        <f>IF('Encodage réponses Es'!CA13="","",'Encodage réponses Es'!CA13)</f>
      </c>
      <c r="DN14" s="489">
        <f t="shared" si="15"/>
      </c>
      <c r="DO14" s="490"/>
      <c r="DP14" s="181">
        <f>IF('Encodage réponses Es'!CP13="","",'Encodage réponses Es'!CP13)</f>
      </c>
      <c r="DQ14" s="182">
        <f>IF('Encodage réponses Es'!CQ13="","",'Encodage réponses Es'!CQ13)</f>
      </c>
      <c r="DR14" s="183">
        <f>IF('Encodage réponses Es'!CR13="","",'Encodage réponses Es'!CR13)</f>
      </c>
      <c r="DS14" s="182">
        <f>IF('Encodage réponses Es'!CS13="","",'Encodage réponses Es'!CS13)</f>
      </c>
      <c r="DT14" s="183">
        <f>IF('Encodage réponses Es'!CT13="","",'Encodage réponses Es'!CT13)</f>
      </c>
      <c r="DU14" s="182">
        <f>IF('Encodage réponses Es'!CU13="","",'Encodage réponses Es'!CU13)</f>
      </c>
      <c r="DV14" s="183">
        <f>IF('Encodage réponses Es'!CV13="","",'Encodage réponses Es'!CV13)</f>
      </c>
      <c r="DW14" s="182">
        <f>IF('Encodage réponses Es'!CW13="","",'Encodage réponses Es'!CW13)</f>
      </c>
      <c r="DX14" s="183">
        <f>IF('Encodage réponses Es'!CX13="","",'Encodage réponses Es'!CX13)</f>
      </c>
      <c r="DY14" s="182">
        <f>IF('Encodage réponses Es'!CY13="","",'Encodage réponses Es'!CY13)</f>
      </c>
      <c r="DZ14" s="183">
        <f>IF('Encodage réponses Es'!CZ13="","",'Encodage réponses Es'!CZ13)</f>
      </c>
      <c r="EA14" s="182">
        <f>IF('Encodage réponses Es'!DA13="","",'Encodage réponses Es'!DA13)</f>
      </c>
      <c r="EB14" s="183">
        <f>IF('Encodage réponses Es'!DB13="","",'Encodage réponses Es'!DB13)</f>
      </c>
      <c r="EC14" s="182">
        <f>IF('Encodage réponses Es'!DC13="","",'Encodage réponses Es'!DC13)</f>
      </c>
      <c r="ED14" s="184">
        <f>IF('Encodage réponses Es'!DD13="","",'Encodage réponses Es'!DD13)</f>
      </c>
      <c r="EE14" s="489">
        <f>IF(OR(COUNTIF(DP14:ED14,"a")&gt;0,COUNTBLANK(DP14:ED14)&gt;0),"",COUNTIF(DP14:ED14,1))</f>
      </c>
      <c r="EF14" s="490"/>
      <c r="EG14" s="276">
        <f>IF('Encodage réponses Es'!AD13="","",'Encodage réponses Es'!AD13)</f>
      </c>
      <c r="EH14" s="87">
        <f>IF('Encodage réponses Es'!DF13="","",'Encodage réponses Es'!DF13)</f>
      </c>
      <c r="EI14" s="540">
        <f>IF(OR(COUNTIF(EG14:EH14,"a")&gt;0,COUNTBLANK(EG14:EH14)&gt;0),"",COUNTIF(EG14:EH14,4)+COUNTIF(EG14:EH14,3)/2+COUNTIF(EH14:EH14,2)/2)</f>
      </c>
      <c r="EJ14" s="541"/>
      <c r="EK14" s="277">
        <f>IF('Encodage réponses Es'!AE13="","",'Encodage réponses Es'!AE13)</f>
      </c>
      <c r="EL14" s="276">
        <f>IF('Encodage réponses Es'!AF13="","",'Encodage réponses Es'!AF13)</f>
      </c>
      <c r="EM14" s="24">
        <f>IF('Encodage réponses Es'!DG13="","",'Encodage réponses Es'!DG13)</f>
      </c>
      <c r="EN14" s="24">
        <f>IF('Encodage réponses Es'!DH13="","",'Encodage réponses Es'!DH13)</f>
      </c>
      <c r="EO14" s="24">
        <f>IF('Encodage réponses Es'!DI13="","",'Encodage réponses Es'!DI13)</f>
      </c>
      <c r="EP14" s="24">
        <f>IF('Encodage réponses Es'!DJ13="","",'Encodage réponses Es'!DJ13)</f>
      </c>
      <c r="EQ14" s="21">
        <f>IF('Encodage réponses Es'!DK13="","",'Encodage réponses Es'!DK13)</f>
      </c>
      <c r="ER14" s="537">
        <f>IF(OR(COUNTIF(EK14:EQ14,"a")&gt;0,COUNTBLANK(EK14:EQ14)&gt;0),"",COUNTIF(EK14:EL14,2)+COUNTIF(EK14:EK14,1)+COUNTIF(EL14:EL14,1)/2+COUNTIF(EM14:EO14,3)+COUNTIF(EP14:EQ14,1))</f>
      </c>
      <c r="ES14" s="538"/>
      <c r="ET14" s="22">
        <f>IF('Encodage réponses Es'!AC13="","",'Encodage réponses Es'!AC13)</f>
      </c>
      <c r="EU14" s="21">
        <f>IF('Encodage réponses Es'!DE13="","",'Encodage réponses Es'!DE13)</f>
      </c>
      <c r="EV14" s="489">
        <f>IF(OR(COUNTIF(ET14:EU14,"a")&gt;0,COUNTBLANK(ET14:EU14)&gt;0),"",COUNTIF(ET14,1)+COUNTIF(EU14,3))</f>
      </c>
      <c r="EW14" s="490"/>
    </row>
    <row r="15" spans="1:153" ht="11.25" customHeight="1">
      <c r="A15" s="518"/>
      <c r="B15" s="519"/>
      <c r="C15" s="550">
        <f>IF('Encodage réponses Es'!C14="","",'Encodage réponses Es'!C14)</f>
        <v>12</v>
      </c>
      <c r="D15" s="551"/>
      <c r="E15" s="192"/>
      <c r="F15" s="99">
        <f t="shared" si="1"/>
      </c>
      <c r="G15" s="100">
        <f t="shared" si="2"/>
      </c>
      <c r="H15" s="202">
        <f t="shared" si="3"/>
      </c>
      <c r="I15" s="100">
        <f t="shared" si="0"/>
      </c>
      <c r="J15" s="99">
        <f t="shared" si="16"/>
      </c>
      <c r="K15" s="100">
        <f t="shared" si="4"/>
      </c>
      <c r="L15" s="196"/>
      <c r="M15" s="24">
        <f>IF('Encodage réponses Es'!E14="","",'Encodage réponses Es'!E14)</f>
      </c>
      <c r="N15" s="24">
        <f>IF('Encodage réponses Es'!F14="","",'Encodage réponses Es'!F14)</f>
      </c>
      <c r="O15" s="24">
        <f>IF('Encodage réponses Es'!I14="","",'Encodage réponses Es'!I14)</f>
      </c>
      <c r="P15" s="24">
        <f>IF('Encodage réponses Es'!J14="","",'Encodage réponses Es'!J14)</f>
      </c>
      <c r="Q15" s="24">
        <f>IF('Encodage réponses Es'!K14="","",'Encodage réponses Es'!K14)</f>
      </c>
      <c r="R15" s="24">
        <f>IF('Encodage réponses Es'!Z14="","",'Encodage réponses Es'!Z14)</f>
      </c>
      <c r="S15" s="24">
        <f>IF('Encodage réponses Es'!AU14="","",'Encodage réponses Es'!AU14)</f>
      </c>
      <c r="T15" s="24">
        <f>IF('Encodage réponses Es'!AV14="","",'Encodage réponses Es'!AV14)</f>
      </c>
      <c r="U15" s="24">
        <f>IF('Encodage réponses Es'!AW14="","",'Encodage réponses Es'!AW14)</f>
      </c>
      <c r="V15" s="24">
        <f>IF('Encodage réponses Es'!AX14="","",'Encodage réponses Es'!AX14)</f>
      </c>
      <c r="W15" s="24">
        <f>IF('Encodage réponses Es'!AY14="","",'Encodage réponses Es'!AY14)</f>
      </c>
      <c r="X15" s="24">
        <f>IF('Encodage réponses Es'!AZ14="","",'Encodage réponses Es'!AZ14)</f>
      </c>
      <c r="Y15" s="24">
        <f>IF('Encodage réponses Es'!BA14="","",'Encodage réponses Es'!BA14)</f>
      </c>
      <c r="Z15" s="24">
        <f>IF('Encodage réponses Es'!BC14="","",'Encodage réponses Es'!BC14)</f>
      </c>
      <c r="AA15" s="24">
        <f>IF('Encodage réponses Es'!BD14="","",'Encodage réponses Es'!BD14)</f>
      </c>
      <c r="AB15" s="24">
        <f>IF('Encodage réponses Es'!BE14="","",'Encodage réponses Es'!BE14)</f>
      </c>
      <c r="AC15" s="24">
        <f>IF('Encodage réponses Es'!BF14="","",'Encodage réponses Es'!BF14)</f>
      </c>
      <c r="AD15" s="24">
        <f>IF('Encodage réponses Es'!BP14="","",'Encodage réponses Es'!BP14)</f>
      </c>
      <c r="AE15" s="548">
        <f t="shared" si="5"/>
      </c>
      <c r="AF15" s="549"/>
      <c r="AG15" s="24">
        <f>IF('Encodage réponses Es'!M14="","",'Encodage réponses Es'!M14)</f>
      </c>
      <c r="AH15" s="23">
        <f>IF('Encodage réponses Es'!N14="","",'Encodage réponses Es'!N14)</f>
      </c>
      <c r="AI15" s="23">
        <f>IF('Encodage réponses Es'!Y14="","",'Encodage réponses Es'!Y14)</f>
      </c>
      <c r="AJ15" s="23">
        <f>IF('Encodage réponses Es'!AA14="","",'Encodage réponses Es'!AA14)</f>
      </c>
      <c r="AK15" s="23">
        <f>IF('Encodage réponses Es'!AB14="","",'Encodage réponses Es'!AB14)</f>
      </c>
      <c r="AL15" s="23">
        <f>IF('Encodage réponses Es'!BB14="","",'Encodage réponses Es'!BB14)</f>
      </c>
      <c r="AM15" s="21">
        <f>IF('Encodage réponses Es'!BG14="","",'Encodage réponses Es'!BG14)</f>
      </c>
      <c r="AN15" s="489">
        <f t="shared" si="6"/>
      </c>
      <c r="AO15" s="534"/>
      <c r="AP15" s="22">
        <f>IF('Encodage réponses Es'!G14="","",'Encodage réponses Es'!G14)</f>
      </c>
      <c r="AQ15" s="55">
        <f>IF('Encodage réponses Es'!H14="","",'Encodage réponses Es'!H14)</f>
      </c>
      <c r="AR15" s="489">
        <f t="shared" si="7"/>
      </c>
      <c r="AS15" s="534"/>
      <c r="AT15" s="22">
        <f>IF('Encodage réponses Es'!CF14="","",'Encodage réponses Es'!CF14)</f>
      </c>
      <c r="AU15" s="24">
        <f>IF('Encodage réponses Es'!CG14="","",'Encodage réponses Es'!CG14)</f>
      </c>
      <c r="AV15" s="24">
        <f>IF('Encodage réponses Es'!CH14="","",'Encodage réponses Es'!CH14)</f>
      </c>
      <c r="AW15" s="24">
        <f>IF('Encodage réponses Es'!CI14="","",'Encodage réponses Es'!CI14)</f>
      </c>
      <c r="AX15" s="24">
        <f>IF('Encodage réponses Es'!CJ14="","",'Encodage réponses Es'!CJ14)</f>
      </c>
      <c r="AY15" s="24">
        <f>IF('Encodage réponses Es'!CK14="","",'Encodage réponses Es'!CK14)</f>
      </c>
      <c r="AZ15" s="24">
        <f>IF('Encodage réponses Es'!CL14="","",'Encodage réponses Es'!CL14)</f>
      </c>
      <c r="BA15" s="24">
        <f>IF('Encodage réponses Es'!CM14="","",'Encodage réponses Es'!CM14)</f>
      </c>
      <c r="BB15" s="24">
        <f>IF('Encodage réponses Es'!CN14="","",'Encodage réponses Es'!CN14)</f>
      </c>
      <c r="BC15" s="55">
        <f>IF('Encodage réponses Es'!CO14="","",'Encodage réponses Es'!CO14)</f>
      </c>
      <c r="BD15" s="535">
        <f t="shared" si="8"/>
      </c>
      <c r="BE15" s="536"/>
      <c r="BF15" s="22">
        <f>IF('Encodage réponses Es'!L14="","",'Encodage réponses Es'!L14)</f>
      </c>
      <c r="BG15" s="535">
        <f t="shared" si="9"/>
      </c>
      <c r="BH15" s="536"/>
      <c r="BI15" s="22">
        <f>IF('Encodage réponses Es'!O14="","",'Encodage réponses Es'!O14)</f>
      </c>
      <c r="BJ15" s="24">
        <f>IF('Encodage réponses Es'!P14="","",'Encodage réponses Es'!P14)</f>
      </c>
      <c r="BK15" s="24">
        <f>IF('Encodage réponses Es'!Q14="","",'Encodage réponses Es'!Q14)</f>
      </c>
      <c r="BL15" s="24">
        <f>IF('Encodage réponses Es'!R14="","",'Encodage réponses Es'!R14)</f>
      </c>
      <c r="BM15" s="24">
        <f>IF('Encodage réponses Es'!W14="","",'Encodage réponses Es'!W14)</f>
      </c>
      <c r="BN15" s="55">
        <f>IF('Encodage réponses Es'!X14="","",'Encodage réponses Es'!X14)</f>
      </c>
      <c r="BO15" s="539">
        <f t="shared" si="10"/>
      </c>
      <c r="BP15" s="534"/>
      <c r="BQ15" s="365">
        <f>IF('Encodage réponses Es'!S14="","",'Encodage réponses Es'!S14)</f>
      </c>
      <c r="BR15" s="24">
        <f>IF('Encodage réponses Es'!T14="","",'Encodage réponses Es'!T14)</f>
      </c>
      <c r="BS15" s="24">
        <f>IF('Encodage réponses Es'!U14="","",'Encodage réponses Es'!U14)</f>
      </c>
      <c r="BT15" s="24">
        <f>IF('Encodage réponses Es'!V14="","",'Encodage réponses Es'!V14)</f>
      </c>
      <c r="BU15" s="24">
        <f>IF('Encodage réponses Es'!BJ14="","",'Encodage réponses Es'!BJ14)</f>
      </c>
      <c r="BV15" s="24">
        <f>IF('Encodage réponses Es'!BK14="","",'Encodage réponses Es'!BK14)</f>
      </c>
      <c r="BW15" s="55">
        <f>IF('Encodage réponses Es'!BL14="","",'Encodage réponses Es'!BL14)</f>
      </c>
      <c r="BX15" s="489">
        <f t="shared" si="11"/>
      </c>
      <c r="BY15" s="490"/>
      <c r="BZ15" s="22">
        <f>IF('Encodage réponses Es'!BH14="","",'Encodage réponses Es'!BH14)</f>
      </c>
      <c r="CA15" s="24">
        <f>IF('Encodage réponses Es'!BI14="","",'Encodage réponses Es'!BI14)</f>
      </c>
      <c r="CB15" s="24">
        <f>IF('Encodage réponses Es'!BM14="","",'Encodage réponses Es'!BM14)</f>
      </c>
      <c r="CC15" s="24">
        <f>IF('Encodage réponses Es'!BN14="","",'Encodage réponses Es'!BN14)</f>
      </c>
      <c r="CD15" s="55">
        <f>IF('Encodage réponses Es'!BO14="","",'Encodage réponses Es'!BO14)</f>
      </c>
      <c r="CE15" s="489">
        <f t="shared" si="12"/>
      </c>
      <c r="CF15" s="490"/>
      <c r="CG15" s="22">
        <f>IF('Encodage réponses Es'!BQ14="","",'Encodage réponses Es'!BQ14)</f>
      </c>
      <c r="CH15" s="489">
        <f t="shared" si="13"/>
      </c>
      <c r="CI15" s="490"/>
      <c r="CJ15" s="22">
        <f>IF('Encodage réponses Es'!AG14="","",'Encodage réponses Es'!AG14)</f>
      </c>
      <c r="CK15" s="24">
        <f>IF('Encodage réponses Es'!AH14="","",'Encodage réponses Es'!AH14)</f>
      </c>
      <c r="CL15" s="24">
        <f>IF('Encodage réponses Es'!AI14="","",'Encodage réponses Es'!AI14)</f>
      </c>
      <c r="CM15" s="24">
        <f>IF('Encodage réponses Es'!AJ14="","",'Encodage réponses Es'!AJ14)</f>
      </c>
      <c r="CN15" s="24">
        <f>IF('Encodage réponses Es'!AK14="","",'Encodage réponses Es'!AK14)</f>
      </c>
      <c r="CO15" s="24">
        <f>IF('Encodage réponses Es'!AL14="","",'Encodage réponses Es'!AL14)</f>
      </c>
      <c r="CP15" s="24">
        <f>IF('Encodage réponses Es'!AM14="","",'Encodage réponses Es'!AM14)</f>
      </c>
      <c r="CQ15" s="24">
        <f>IF('Encodage réponses Es'!AN14="","",'Encodage réponses Es'!AN14)</f>
      </c>
      <c r="CR15" s="24">
        <f>IF('Encodage réponses Es'!AO14="","",'Encodage réponses Es'!AO14)</f>
      </c>
      <c r="CS15" s="24">
        <f>IF('Encodage réponses Es'!AP14="","",'Encodage réponses Es'!AP14)</f>
      </c>
      <c r="CT15" s="24">
        <f>IF('Encodage réponses Es'!AQ14="","",'Encodage réponses Es'!AQ14)</f>
      </c>
      <c r="CU15" s="24">
        <f>IF('Encodage réponses Es'!AR14="","",'Encodage réponses Es'!AR14)</f>
      </c>
      <c r="CV15" s="24">
        <f>IF('Encodage réponses Es'!AS14="","",'Encodage réponses Es'!AS14)</f>
      </c>
      <c r="CW15" s="24">
        <f>IF('Encodage réponses Es'!AT14="","",'Encodage réponses Es'!AT14)</f>
      </c>
      <c r="CX15" s="24">
        <f>IF('Encodage réponses Es'!CB14="","",'Encodage réponses Es'!CB14)</f>
      </c>
      <c r="CY15" s="24">
        <f>IF('Encodage réponses Es'!CC14="","",'Encodage réponses Es'!CC14)</f>
      </c>
      <c r="CZ15" s="24">
        <f>IF('Encodage réponses Es'!CD14="","",'Encodage réponses Es'!CD14)</f>
      </c>
      <c r="DA15" s="55">
        <f>IF('Encodage réponses Es'!CE14="","",'Encodage réponses Es'!CE14)</f>
      </c>
      <c r="DB15" s="489">
        <f t="shared" si="14"/>
      </c>
      <c r="DC15" s="490"/>
      <c r="DD15" s="22">
        <f>IF('Encodage réponses Es'!BR14="","",'Encodage réponses Es'!BR14)</f>
      </c>
      <c r="DE15" s="24">
        <f>IF('Encodage réponses Es'!BS14="","",'Encodage réponses Es'!BS14)</f>
      </c>
      <c r="DF15" s="24">
        <f>IF('Encodage réponses Es'!BT14="","",'Encodage réponses Es'!BT14)</f>
      </c>
      <c r="DG15" s="24">
        <f>IF('Encodage réponses Es'!BU14="","",'Encodage réponses Es'!BU14)</f>
      </c>
      <c r="DH15" s="24">
        <f>IF('Encodage réponses Es'!BV14="","",'Encodage réponses Es'!BV14)</f>
      </c>
      <c r="DI15" s="24">
        <f>IF('Encodage réponses Es'!BW14="","",'Encodage réponses Es'!BW14)</f>
      </c>
      <c r="DJ15" s="24">
        <f>IF('Encodage réponses Es'!BX14="","",'Encodage réponses Es'!BX14)</f>
      </c>
      <c r="DK15" s="24">
        <f>IF('Encodage réponses Es'!BY14="","",'Encodage réponses Es'!BY14)</f>
      </c>
      <c r="DL15" s="24">
        <f>IF('Encodage réponses Es'!BZ14="","",'Encodage réponses Es'!BZ14)</f>
      </c>
      <c r="DM15" s="55">
        <f>IF('Encodage réponses Es'!CA14="","",'Encodage réponses Es'!CA14)</f>
      </c>
      <c r="DN15" s="489">
        <f t="shared" si="15"/>
      </c>
      <c r="DO15" s="490"/>
      <c r="DP15" s="181">
        <f>IF('Encodage réponses Es'!CP14="","",'Encodage réponses Es'!CP14)</f>
      </c>
      <c r="DQ15" s="182">
        <f>IF('Encodage réponses Es'!CQ14="","",'Encodage réponses Es'!CQ14)</f>
      </c>
      <c r="DR15" s="183">
        <f>IF('Encodage réponses Es'!CR14="","",'Encodage réponses Es'!CR14)</f>
      </c>
      <c r="DS15" s="182">
        <f>IF('Encodage réponses Es'!CS14="","",'Encodage réponses Es'!CS14)</f>
      </c>
      <c r="DT15" s="183">
        <f>IF('Encodage réponses Es'!CT14="","",'Encodage réponses Es'!CT14)</f>
      </c>
      <c r="DU15" s="182">
        <f>IF('Encodage réponses Es'!CU14="","",'Encodage réponses Es'!CU14)</f>
      </c>
      <c r="DV15" s="183">
        <f>IF('Encodage réponses Es'!CV14="","",'Encodage réponses Es'!CV14)</f>
      </c>
      <c r="DW15" s="182">
        <f>IF('Encodage réponses Es'!CW14="","",'Encodage réponses Es'!CW14)</f>
      </c>
      <c r="DX15" s="183">
        <f>IF('Encodage réponses Es'!CX14="","",'Encodage réponses Es'!CX14)</f>
      </c>
      <c r="DY15" s="182">
        <f>IF('Encodage réponses Es'!CY14="","",'Encodage réponses Es'!CY14)</f>
      </c>
      <c r="DZ15" s="183">
        <f>IF('Encodage réponses Es'!CZ14="","",'Encodage réponses Es'!CZ14)</f>
      </c>
      <c r="EA15" s="182">
        <f>IF('Encodage réponses Es'!DA14="","",'Encodage réponses Es'!DA14)</f>
      </c>
      <c r="EB15" s="183">
        <f>IF('Encodage réponses Es'!DB14="","",'Encodage réponses Es'!DB14)</f>
      </c>
      <c r="EC15" s="182">
        <f>IF('Encodage réponses Es'!DC14="","",'Encodage réponses Es'!DC14)</f>
      </c>
      <c r="ED15" s="184">
        <f>IF('Encodage réponses Es'!DD14="","",'Encodage réponses Es'!DD14)</f>
      </c>
      <c r="EE15" s="489">
        <f>IF(OR(COUNTIF(DP15:ED15,"a")&gt;0,COUNTBLANK(DP15:ED15)&gt;0),"",COUNTIF(DP15:ED15,1))</f>
      </c>
      <c r="EF15" s="490"/>
      <c r="EG15" s="276">
        <f>IF('Encodage réponses Es'!AD14="","",'Encodage réponses Es'!AD14)</f>
      </c>
      <c r="EH15" s="87">
        <f>IF('Encodage réponses Es'!DF14="","",'Encodage réponses Es'!DF14)</f>
      </c>
      <c r="EI15" s="540">
        <f>IF(OR(COUNTIF(EG15:EH15,"a")&gt;0,COUNTBLANK(EG15:EH15)&gt;0),"",COUNTIF(EG15:EH15,4)+COUNTIF(EG15:EH15,3)/2+COUNTIF(EH15:EH15,2)/2)</f>
      </c>
      <c r="EJ15" s="541"/>
      <c r="EK15" s="277">
        <f>IF('Encodage réponses Es'!AE14="","",'Encodage réponses Es'!AE14)</f>
      </c>
      <c r="EL15" s="276">
        <f>IF('Encodage réponses Es'!AF14="","",'Encodage réponses Es'!AF14)</f>
      </c>
      <c r="EM15" s="24">
        <f>IF('Encodage réponses Es'!DG14="","",'Encodage réponses Es'!DG14)</f>
      </c>
      <c r="EN15" s="24">
        <f>IF('Encodage réponses Es'!DH14="","",'Encodage réponses Es'!DH14)</f>
      </c>
      <c r="EO15" s="24">
        <f>IF('Encodage réponses Es'!DI14="","",'Encodage réponses Es'!DI14)</f>
      </c>
      <c r="EP15" s="24">
        <f>IF('Encodage réponses Es'!DJ14="","",'Encodage réponses Es'!DJ14)</f>
      </c>
      <c r="EQ15" s="21">
        <f>IF('Encodage réponses Es'!DK14="","",'Encodage réponses Es'!DK14)</f>
      </c>
      <c r="ER15" s="537">
        <f>IF(OR(COUNTIF(EK15:EQ15,"a")&gt;0,COUNTBLANK(EK15:EQ15)&gt;0),"",COUNTIF(EK15:EL15,2)+COUNTIF(EK15:EK15,1)+COUNTIF(EL15:EL15,1)/2+COUNTIF(EM15:EO15,3)+COUNTIF(EP15:EQ15,1))</f>
      </c>
      <c r="ES15" s="538"/>
      <c r="ET15" s="22">
        <f>IF('Encodage réponses Es'!AC14="","",'Encodage réponses Es'!AC14)</f>
      </c>
      <c r="EU15" s="21">
        <f>IF('Encodage réponses Es'!DE14="","",'Encodage réponses Es'!DE14)</f>
      </c>
      <c r="EV15" s="489">
        <f>IF(OR(COUNTIF(ET15:EU15,"a")&gt;0,COUNTBLANK(ET15:EU15)&gt;0),"",COUNTIF(ET15,1)+COUNTIF(EU15,3))</f>
      </c>
      <c r="EW15" s="490"/>
    </row>
    <row r="16" spans="1:153" ht="11.25" customHeight="1">
      <c r="A16" s="518"/>
      <c r="B16" s="519"/>
      <c r="C16" s="550">
        <f>IF('Encodage réponses Es'!C15="","",'Encodage réponses Es'!C15)</f>
        <v>13</v>
      </c>
      <c r="D16" s="551"/>
      <c r="E16" s="192"/>
      <c r="F16" s="99">
        <f t="shared" si="1"/>
      </c>
      <c r="G16" s="100">
        <f t="shared" si="2"/>
      </c>
      <c r="H16" s="202">
        <f t="shared" si="3"/>
      </c>
      <c r="I16" s="100">
        <f t="shared" si="0"/>
      </c>
      <c r="J16" s="99">
        <f t="shared" si="16"/>
      </c>
      <c r="K16" s="100">
        <f t="shared" si="4"/>
      </c>
      <c r="L16" s="196"/>
      <c r="M16" s="24">
        <f>IF('Encodage réponses Es'!E15="","",'Encodage réponses Es'!E15)</f>
      </c>
      <c r="N16" s="24">
        <f>IF('Encodage réponses Es'!F15="","",'Encodage réponses Es'!F15)</f>
      </c>
      <c r="O16" s="24">
        <f>IF('Encodage réponses Es'!I15="","",'Encodage réponses Es'!I15)</f>
      </c>
      <c r="P16" s="24">
        <f>IF('Encodage réponses Es'!J15="","",'Encodage réponses Es'!J15)</f>
      </c>
      <c r="Q16" s="24">
        <f>IF('Encodage réponses Es'!K15="","",'Encodage réponses Es'!K15)</f>
      </c>
      <c r="R16" s="24">
        <f>IF('Encodage réponses Es'!Z15="","",'Encodage réponses Es'!Z15)</f>
      </c>
      <c r="S16" s="24">
        <f>IF('Encodage réponses Es'!AU15="","",'Encodage réponses Es'!AU15)</f>
      </c>
      <c r="T16" s="24">
        <f>IF('Encodage réponses Es'!AV15="","",'Encodage réponses Es'!AV15)</f>
      </c>
      <c r="U16" s="24">
        <f>IF('Encodage réponses Es'!AW15="","",'Encodage réponses Es'!AW15)</f>
      </c>
      <c r="V16" s="24">
        <f>IF('Encodage réponses Es'!AX15="","",'Encodage réponses Es'!AX15)</f>
      </c>
      <c r="W16" s="24">
        <f>IF('Encodage réponses Es'!AY15="","",'Encodage réponses Es'!AY15)</f>
      </c>
      <c r="X16" s="24">
        <f>IF('Encodage réponses Es'!AZ15="","",'Encodage réponses Es'!AZ15)</f>
      </c>
      <c r="Y16" s="24">
        <f>IF('Encodage réponses Es'!BA15="","",'Encodage réponses Es'!BA15)</f>
      </c>
      <c r="Z16" s="24">
        <f>IF('Encodage réponses Es'!BC15="","",'Encodage réponses Es'!BC15)</f>
      </c>
      <c r="AA16" s="24">
        <f>IF('Encodage réponses Es'!BD15="","",'Encodage réponses Es'!BD15)</f>
      </c>
      <c r="AB16" s="24">
        <f>IF('Encodage réponses Es'!BE15="","",'Encodage réponses Es'!BE15)</f>
      </c>
      <c r="AC16" s="24">
        <f>IF('Encodage réponses Es'!BF15="","",'Encodage réponses Es'!BF15)</f>
      </c>
      <c r="AD16" s="24">
        <f>IF('Encodage réponses Es'!BP15="","",'Encodage réponses Es'!BP15)</f>
      </c>
      <c r="AE16" s="548">
        <f t="shared" si="5"/>
      </c>
      <c r="AF16" s="549"/>
      <c r="AG16" s="24">
        <f>IF('Encodage réponses Es'!M15="","",'Encodage réponses Es'!M15)</f>
      </c>
      <c r="AH16" s="23">
        <f>IF('Encodage réponses Es'!N15="","",'Encodage réponses Es'!N15)</f>
      </c>
      <c r="AI16" s="23">
        <f>IF('Encodage réponses Es'!Y15="","",'Encodage réponses Es'!Y15)</f>
      </c>
      <c r="AJ16" s="23">
        <f>IF('Encodage réponses Es'!AA15="","",'Encodage réponses Es'!AA15)</f>
      </c>
      <c r="AK16" s="23">
        <f>IF('Encodage réponses Es'!AB15="","",'Encodage réponses Es'!AB15)</f>
      </c>
      <c r="AL16" s="23">
        <f>IF('Encodage réponses Es'!BB15="","",'Encodage réponses Es'!BB15)</f>
      </c>
      <c r="AM16" s="21">
        <f>IF('Encodage réponses Es'!BG15="","",'Encodage réponses Es'!BG15)</f>
      </c>
      <c r="AN16" s="489">
        <f t="shared" si="6"/>
      </c>
      <c r="AO16" s="534"/>
      <c r="AP16" s="22">
        <f>IF('Encodage réponses Es'!G15="","",'Encodage réponses Es'!G15)</f>
      </c>
      <c r="AQ16" s="55">
        <f>IF('Encodage réponses Es'!H15="","",'Encodage réponses Es'!H15)</f>
      </c>
      <c r="AR16" s="489">
        <f t="shared" si="7"/>
      </c>
      <c r="AS16" s="534"/>
      <c r="AT16" s="22">
        <f>IF('Encodage réponses Es'!CF15="","",'Encodage réponses Es'!CF15)</f>
      </c>
      <c r="AU16" s="24">
        <f>IF('Encodage réponses Es'!CG15="","",'Encodage réponses Es'!CG15)</f>
      </c>
      <c r="AV16" s="24">
        <f>IF('Encodage réponses Es'!CH15="","",'Encodage réponses Es'!CH15)</f>
      </c>
      <c r="AW16" s="24">
        <f>IF('Encodage réponses Es'!CI15="","",'Encodage réponses Es'!CI15)</f>
      </c>
      <c r="AX16" s="24">
        <f>IF('Encodage réponses Es'!CJ15="","",'Encodage réponses Es'!CJ15)</f>
      </c>
      <c r="AY16" s="24">
        <f>IF('Encodage réponses Es'!CK15="","",'Encodage réponses Es'!CK15)</f>
      </c>
      <c r="AZ16" s="24">
        <f>IF('Encodage réponses Es'!CL15="","",'Encodage réponses Es'!CL15)</f>
      </c>
      <c r="BA16" s="24">
        <f>IF('Encodage réponses Es'!CM15="","",'Encodage réponses Es'!CM15)</f>
      </c>
      <c r="BB16" s="24">
        <f>IF('Encodage réponses Es'!CN15="","",'Encodage réponses Es'!CN15)</f>
      </c>
      <c r="BC16" s="55">
        <f>IF('Encodage réponses Es'!CO15="","",'Encodage réponses Es'!CO15)</f>
      </c>
      <c r="BD16" s="535">
        <f t="shared" si="8"/>
      </c>
      <c r="BE16" s="536"/>
      <c r="BF16" s="22">
        <f>IF('Encodage réponses Es'!L15="","",'Encodage réponses Es'!L15)</f>
      </c>
      <c r="BG16" s="535">
        <f t="shared" si="9"/>
      </c>
      <c r="BH16" s="536"/>
      <c r="BI16" s="22">
        <f>IF('Encodage réponses Es'!O15="","",'Encodage réponses Es'!O15)</f>
      </c>
      <c r="BJ16" s="24">
        <f>IF('Encodage réponses Es'!P15="","",'Encodage réponses Es'!P15)</f>
      </c>
      <c r="BK16" s="24">
        <f>IF('Encodage réponses Es'!Q15="","",'Encodage réponses Es'!Q15)</f>
      </c>
      <c r="BL16" s="24">
        <f>IF('Encodage réponses Es'!R15="","",'Encodage réponses Es'!R15)</f>
      </c>
      <c r="BM16" s="24">
        <f>IF('Encodage réponses Es'!W15="","",'Encodage réponses Es'!W15)</f>
      </c>
      <c r="BN16" s="55">
        <f>IF('Encodage réponses Es'!X15="","",'Encodage réponses Es'!X15)</f>
      </c>
      <c r="BO16" s="539">
        <f t="shared" si="10"/>
      </c>
      <c r="BP16" s="534"/>
      <c r="BQ16" s="365">
        <f>IF('Encodage réponses Es'!S15="","",'Encodage réponses Es'!S15)</f>
      </c>
      <c r="BR16" s="24">
        <f>IF('Encodage réponses Es'!T15="","",'Encodage réponses Es'!T15)</f>
      </c>
      <c r="BS16" s="24">
        <f>IF('Encodage réponses Es'!U15="","",'Encodage réponses Es'!U15)</f>
      </c>
      <c r="BT16" s="24">
        <f>IF('Encodage réponses Es'!V15="","",'Encodage réponses Es'!V15)</f>
      </c>
      <c r="BU16" s="24">
        <f>IF('Encodage réponses Es'!BJ15="","",'Encodage réponses Es'!BJ15)</f>
      </c>
      <c r="BV16" s="24">
        <f>IF('Encodage réponses Es'!BK15="","",'Encodage réponses Es'!BK15)</f>
      </c>
      <c r="BW16" s="55">
        <f>IF('Encodage réponses Es'!BL15="","",'Encodage réponses Es'!BL15)</f>
      </c>
      <c r="BX16" s="489">
        <f t="shared" si="11"/>
      </c>
      <c r="BY16" s="490"/>
      <c r="BZ16" s="22">
        <f>IF('Encodage réponses Es'!BH15="","",'Encodage réponses Es'!BH15)</f>
      </c>
      <c r="CA16" s="24">
        <f>IF('Encodage réponses Es'!BI15="","",'Encodage réponses Es'!BI15)</f>
      </c>
      <c r="CB16" s="24">
        <f>IF('Encodage réponses Es'!BM15="","",'Encodage réponses Es'!BM15)</f>
      </c>
      <c r="CC16" s="24">
        <f>IF('Encodage réponses Es'!BN15="","",'Encodage réponses Es'!BN15)</f>
      </c>
      <c r="CD16" s="55">
        <f>IF('Encodage réponses Es'!BO15="","",'Encodage réponses Es'!BO15)</f>
      </c>
      <c r="CE16" s="489">
        <f t="shared" si="12"/>
      </c>
      <c r="CF16" s="490"/>
      <c r="CG16" s="22">
        <f>IF('Encodage réponses Es'!BQ15="","",'Encodage réponses Es'!BQ15)</f>
      </c>
      <c r="CH16" s="489">
        <f t="shared" si="13"/>
      </c>
      <c r="CI16" s="490"/>
      <c r="CJ16" s="22">
        <f>IF('Encodage réponses Es'!AG15="","",'Encodage réponses Es'!AG15)</f>
      </c>
      <c r="CK16" s="24">
        <f>IF('Encodage réponses Es'!AH15="","",'Encodage réponses Es'!AH15)</f>
      </c>
      <c r="CL16" s="24">
        <f>IF('Encodage réponses Es'!AI15="","",'Encodage réponses Es'!AI15)</f>
      </c>
      <c r="CM16" s="24">
        <f>IF('Encodage réponses Es'!AJ15="","",'Encodage réponses Es'!AJ15)</f>
      </c>
      <c r="CN16" s="24">
        <f>IF('Encodage réponses Es'!AK15="","",'Encodage réponses Es'!AK15)</f>
      </c>
      <c r="CO16" s="24">
        <f>IF('Encodage réponses Es'!AL15="","",'Encodage réponses Es'!AL15)</f>
      </c>
      <c r="CP16" s="24">
        <f>IF('Encodage réponses Es'!AM15="","",'Encodage réponses Es'!AM15)</f>
      </c>
      <c r="CQ16" s="24">
        <f>IF('Encodage réponses Es'!AN15="","",'Encodage réponses Es'!AN15)</f>
      </c>
      <c r="CR16" s="24">
        <f>IF('Encodage réponses Es'!AO15="","",'Encodage réponses Es'!AO15)</f>
      </c>
      <c r="CS16" s="24">
        <f>IF('Encodage réponses Es'!AP15="","",'Encodage réponses Es'!AP15)</f>
      </c>
      <c r="CT16" s="24">
        <f>IF('Encodage réponses Es'!AQ15="","",'Encodage réponses Es'!AQ15)</f>
      </c>
      <c r="CU16" s="24">
        <f>IF('Encodage réponses Es'!AR15="","",'Encodage réponses Es'!AR15)</f>
      </c>
      <c r="CV16" s="24">
        <f>IF('Encodage réponses Es'!AS15="","",'Encodage réponses Es'!AS15)</f>
      </c>
      <c r="CW16" s="24">
        <f>IF('Encodage réponses Es'!AT15="","",'Encodage réponses Es'!AT15)</f>
      </c>
      <c r="CX16" s="24">
        <f>IF('Encodage réponses Es'!CB15="","",'Encodage réponses Es'!CB15)</f>
      </c>
      <c r="CY16" s="24">
        <f>IF('Encodage réponses Es'!CC15="","",'Encodage réponses Es'!CC15)</f>
      </c>
      <c r="CZ16" s="24">
        <f>IF('Encodage réponses Es'!CD15="","",'Encodage réponses Es'!CD15)</f>
      </c>
      <c r="DA16" s="55">
        <f>IF('Encodage réponses Es'!CE15="","",'Encodage réponses Es'!CE15)</f>
      </c>
      <c r="DB16" s="489">
        <f t="shared" si="14"/>
      </c>
      <c r="DC16" s="490"/>
      <c r="DD16" s="22">
        <f>IF('Encodage réponses Es'!BR15="","",'Encodage réponses Es'!BR15)</f>
      </c>
      <c r="DE16" s="24">
        <f>IF('Encodage réponses Es'!BS15="","",'Encodage réponses Es'!BS15)</f>
      </c>
      <c r="DF16" s="24">
        <f>IF('Encodage réponses Es'!BT15="","",'Encodage réponses Es'!BT15)</f>
      </c>
      <c r="DG16" s="24">
        <f>IF('Encodage réponses Es'!BU15="","",'Encodage réponses Es'!BU15)</f>
      </c>
      <c r="DH16" s="24">
        <f>IF('Encodage réponses Es'!BV15="","",'Encodage réponses Es'!BV15)</f>
      </c>
      <c r="DI16" s="24">
        <f>IF('Encodage réponses Es'!BW15="","",'Encodage réponses Es'!BW15)</f>
      </c>
      <c r="DJ16" s="24">
        <f>IF('Encodage réponses Es'!BX15="","",'Encodage réponses Es'!BX15)</f>
      </c>
      <c r="DK16" s="24">
        <f>IF('Encodage réponses Es'!BY15="","",'Encodage réponses Es'!BY15)</f>
      </c>
      <c r="DL16" s="24">
        <f>IF('Encodage réponses Es'!BZ15="","",'Encodage réponses Es'!BZ15)</f>
      </c>
      <c r="DM16" s="55">
        <f>IF('Encodage réponses Es'!CA15="","",'Encodage réponses Es'!CA15)</f>
      </c>
      <c r="DN16" s="489">
        <f t="shared" si="15"/>
      </c>
      <c r="DO16" s="490"/>
      <c r="DP16" s="181">
        <f>IF('Encodage réponses Es'!CP15="","",'Encodage réponses Es'!CP15)</f>
      </c>
      <c r="DQ16" s="182">
        <f>IF('Encodage réponses Es'!CQ15="","",'Encodage réponses Es'!CQ15)</f>
      </c>
      <c r="DR16" s="183">
        <f>IF('Encodage réponses Es'!CR15="","",'Encodage réponses Es'!CR15)</f>
      </c>
      <c r="DS16" s="182">
        <f>IF('Encodage réponses Es'!CS15="","",'Encodage réponses Es'!CS15)</f>
      </c>
      <c r="DT16" s="183">
        <f>IF('Encodage réponses Es'!CT15="","",'Encodage réponses Es'!CT15)</f>
      </c>
      <c r="DU16" s="182">
        <f>IF('Encodage réponses Es'!CU15="","",'Encodage réponses Es'!CU15)</f>
      </c>
      <c r="DV16" s="183">
        <f>IF('Encodage réponses Es'!CV15="","",'Encodage réponses Es'!CV15)</f>
      </c>
      <c r="DW16" s="182">
        <f>IF('Encodage réponses Es'!CW15="","",'Encodage réponses Es'!CW15)</f>
      </c>
      <c r="DX16" s="183">
        <f>IF('Encodage réponses Es'!CX15="","",'Encodage réponses Es'!CX15)</f>
      </c>
      <c r="DY16" s="182">
        <f>IF('Encodage réponses Es'!CY15="","",'Encodage réponses Es'!CY15)</f>
      </c>
      <c r="DZ16" s="183">
        <f>IF('Encodage réponses Es'!CZ15="","",'Encodage réponses Es'!CZ15)</f>
      </c>
      <c r="EA16" s="182">
        <f>IF('Encodage réponses Es'!DA15="","",'Encodage réponses Es'!DA15)</f>
      </c>
      <c r="EB16" s="183">
        <f>IF('Encodage réponses Es'!DB15="","",'Encodage réponses Es'!DB15)</f>
      </c>
      <c r="EC16" s="182">
        <f>IF('Encodage réponses Es'!DC15="","",'Encodage réponses Es'!DC15)</f>
      </c>
      <c r="ED16" s="184">
        <f>IF('Encodage réponses Es'!DD15="","",'Encodage réponses Es'!DD15)</f>
      </c>
      <c r="EE16" s="489">
        <f>IF(OR(COUNTIF(DP16:ED16,"a")&gt;0,COUNTBLANK(DP16:ED16)&gt;0),"",COUNTIF(DP16:ED16,1))</f>
      </c>
      <c r="EF16" s="490"/>
      <c r="EG16" s="276">
        <f>IF('Encodage réponses Es'!AD15="","",'Encodage réponses Es'!AD15)</f>
      </c>
      <c r="EH16" s="87">
        <f>IF('Encodage réponses Es'!DF15="","",'Encodage réponses Es'!DF15)</f>
      </c>
      <c r="EI16" s="540">
        <f>IF(OR(COUNTIF(EG16:EH16,"a")&gt;0,COUNTBLANK(EG16:EH16)&gt;0),"",COUNTIF(EG16:EH16,4)+COUNTIF(EG16:EH16,3)/2+COUNTIF(EH16:EH16,2)/2)</f>
      </c>
      <c r="EJ16" s="541"/>
      <c r="EK16" s="277">
        <f>IF('Encodage réponses Es'!AE15="","",'Encodage réponses Es'!AE15)</f>
      </c>
      <c r="EL16" s="276">
        <f>IF('Encodage réponses Es'!AF15="","",'Encodage réponses Es'!AF15)</f>
      </c>
      <c r="EM16" s="24">
        <f>IF('Encodage réponses Es'!DG15="","",'Encodage réponses Es'!DG15)</f>
      </c>
      <c r="EN16" s="24">
        <f>IF('Encodage réponses Es'!DH15="","",'Encodage réponses Es'!DH15)</f>
      </c>
      <c r="EO16" s="24">
        <f>IF('Encodage réponses Es'!DI15="","",'Encodage réponses Es'!DI15)</f>
      </c>
      <c r="EP16" s="24">
        <f>IF('Encodage réponses Es'!DJ15="","",'Encodage réponses Es'!DJ15)</f>
      </c>
      <c r="EQ16" s="21">
        <f>IF('Encodage réponses Es'!DK15="","",'Encodage réponses Es'!DK15)</f>
      </c>
      <c r="ER16" s="537">
        <f>IF(OR(COUNTIF(EK16:EQ16,"a")&gt;0,COUNTBLANK(EK16:EQ16)&gt;0),"",COUNTIF(EK16:EL16,2)+COUNTIF(EK16:EK16,1)+COUNTIF(EL16:EL16,1)/2+COUNTIF(EM16:EO16,3)+COUNTIF(EP16:EQ16,1))</f>
      </c>
      <c r="ES16" s="538"/>
      <c r="ET16" s="22">
        <f>IF('Encodage réponses Es'!AC15="","",'Encodage réponses Es'!AC15)</f>
      </c>
      <c r="EU16" s="21">
        <f>IF('Encodage réponses Es'!DE15="","",'Encodage réponses Es'!DE15)</f>
      </c>
      <c r="EV16" s="489">
        <f>IF(OR(COUNTIF(ET16:EU16,"a")&gt;0,COUNTBLANK(ET16:EU16)&gt;0),"",COUNTIF(ET16,1)+COUNTIF(EU16,3))</f>
      </c>
      <c r="EW16" s="490"/>
    </row>
    <row r="17" spans="1:153" ht="11.25" customHeight="1">
      <c r="A17" s="518"/>
      <c r="B17" s="519"/>
      <c r="C17" s="550">
        <f>IF('Encodage réponses Es'!C16="","",'Encodage réponses Es'!C16)</f>
        <v>14</v>
      </c>
      <c r="D17" s="551"/>
      <c r="E17" s="192"/>
      <c r="F17" s="99">
        <f t="shared" si="1"/>
      </c>
      <c r="G17" s="100">
        <f t="shared" si="2"/>
      </c>
      <c r="H17" s="202">
        <f t="shared" si="3"/>
      </c>
      <c r="I17" s="100">
        <f t="shared" si="0"/>
      </c>
      <c r="J17" s="99">
        <f t="shared" si="16"/>
      </c>
      <c r="K17" s="100">
        <f t="shared" si="4"/>
      </c>
      <c r="L17" s="196"/>
      <c r="M17" s="24">
        <f>IF('Encodage réponses Es'!E16="","",'Encodage réponses Es'!E16)</f>
      </c>
      <c r="N17" s="24">
        <f>IF('Encodage réponses Es'!F16="","",'Encodage réponses Es'!F16)</f>
      </c>
      <c r="O17" s="24">
        <f>IF('Encodage réponses Es'!I16="","",'Encodage réponses Es'!I16)</f>
      </c>
      <c r="P17" s="24">
        <f>IF('Encodage réponses Es'!J16="","",'Encodage réponses Es'!J16)</f>
      </c>
      <c r="Q17" s="24">
        <f>IF('Encodage réponses Es'!K16="","",'Encodage réponses Es'!K16)</f>
      </c>
      <c r="R17" s="24">
        <f>IF('Encodage réponses Es'!Z16="","",'Encodage réponses Es'!Z16)</f>
      </c>
      <c r="S17" s="24">
        <f>IF('Encodage réponses Es'!AU16="","",'Encodage réponses Es'!AU16)</f>
      </c>
      <c r="T17" s="24">
        <f>IF('Encodage réponses Es'!AV16="","",'Encodage réponses Es'!AV16)</f>
      </c>
      <c r="U17" s="24">
        <f>IF('Encodage réponses Es'!AW16="","",'Encodage réponses Es'!AW16)</f>
      </c>
      <c r="V17" s="24">
        <f>IF('Encodage réponses Es'!AX16="","",'Encodage réponses Es'!AX16)</f>
      </c>
      <c r="W17" s="24">
        <f>IF('Encodage réponses Es'!AY16="","",'Encodage réponses Es'!AY16)</f>
      </c>
      <c r="X17" s="24">
        <f>IF('Encodage réponses Es'!AZ16="","",'Encodage réponses Es'!AZ16)</f>
      </c>
      <c r="Y17" s="24">
        <f>IF('Encodage réponses Es'!BA16="","",'Encodage réponses Es'!BA16)</f>
      </c>
      <c r="Z17" s="24">
        <f>IF('Encodage réponses Es'!BC16="","",'Encodage réponses Es'!BC16)</f>
      </c>
      <c r="AA17" s="24">
        <f>IF('Encodage réponses Es'!BD16="","",'Encodage réponses Es'!BD16)</f>
      </c>
      <c r="AB17" s="24">
        <f>IF('Encodage réponses Es'!BE16="","",'Encodage réponses Es'!BE16)</f>
      </c>
      <c r="AC17" s="24">
        <f>IF('Encodage réponses Es'!BF16="","",'Encodage réponses Es'!BF16)</f>
      </c>
      <c r="AD17" s="24">
        <f>IF('Encodage réponses Es'!BP16="","",'Encodage réponses Es'!BP16)</f>
      </c>
      <c r="AE17" s="548">
        <f t="shared" si="5"/>
      </c>
      <c r="AF17" s="549"/>
      <c r="AG17" s="24">
        <f>IF('Encodage réponses Es'!M16="","",'Encodage réponses Es'!M16)</f>
      </c>
      <c r="AH17" s="23">
        <f>IF('Encodage réponses Es'!N16="","",'Encodage réponses Es'!N16)</f>
      </c>
      <c r="AI17" s="23">
        <f>IF('Encodage réponses Es'!Y16="","",'Encodage réponses Es'!Y16)</f>
      </c>
      <c r="AJ17" s="23">
        <f>IF('Encodage réponses Es'!AA16="","",'Encodage réponses Es'!AA16)</f>
      </c>
      <c r="AK17" s="23">
        <f>IF('Encodage réponses Es'!AB16="","",'Encodage réponses Es'!AB16)</f>
      </c>
      <c r="AL17" s="23">
        <f>IF('Encodage réponses Es'!BB16="","",'Encodage réponses Es'!BB16)</f>
      </c>
      <c r="AM17" s="21">
        <f>IF('Encodage réponses Es'!BG16="","",'Encodage réponses Es'!BG16)</f>
      </c>
      <c r="AN17" s="489">
        <f t="shared" si="6"/>
      </c>
      <c r="AO17" s="534"/>
      <c r="AP17" s="22">
        <f>IF('Encodage réponses Es'!G16="","",'Encodage réponses Es'!G16)</f>
      </c>
      <c r="AQ17" s="55">
        <f>IF('Encodage réponses Es'!H16="","",'Encodage réponses Es'!H16)</f>
      </c>
      <c r="AR17" s="489">
        <f t="shared" si="7"/>
      </c>
      <c r="AS17" s="534"/>
      <c r="AT17" s="22">
        <f>IF('Encodage réponses Es'!CF16="","",'Encodage réponses Es'!CF16)</f>
      </c>
      <c r="AU17" s="24">
        <f>IF('Encodage réponses Es'!CG16="","",'Encodage réponses Es'!CG16)</f>
      </c>
      <c r="AV17" s="24">
        <f>IF('Encodage réponses Es'!CH16="","",'Encodage réponses Es'!CH16)</f>
      </c>
      <c r="AW17" s="24">
        <f>IF('Encodage réponses Es'!CI16="","",'Encodage réponses Es'!CI16)</f>
      </c>
      <c r="AX17" s="24">
        <f>IF('Encodage réponses Es'!CJ16="","",'Encodage réponses Es'!CJ16)</f>
      </c>
      <c r="AY17" s="24">
        <f>IF('Encodage réponses Es'!CK16="","",'Encodage réponses Es'!CK16)</f>
      </c>
      <c r="AZ17" s="24">
        <f>IF('Encodage réponses Es'!CL16="","",'Encodage réponses Es'!CL16)</f>
      </c>
      <c r="BA17" s="24">
        <f>IF('Encodage réponses Es'!CM16="","",'Encodage réponses Es'!CM16)</f>
      </c>
      <c r="BB17" s="24">
        <f>IF('Encodage réponses Es'!CN16="","",'Encodage réponses Es'!CN16)</f>
      </c>
      <c r="BC17" s="55">
        <f>IF('Encodage réponses Es'!CO16="","",'Encodage réponses Es'!CO16)</f>
      </c>
      <c r="BD17" s="535">
        <f t="shared" si="8"/>
      </c>
      <c r="BE17" s="536"/>
      <c r="BF17" s="22">
        <f>IF('Encodage réponses Es'!L16="","",'Encodage réponses Es'!L16)</f>
      </c>
      <c r="BG17" s="535">
        <f t="shared" si="9"/>
      </c>
      <c r="BH17" s="536"/>
      <c r="BI17" s="22">
        <f>IF('Encodage réponses Es'!O16="","",'Encodage réponses Es'!O16)</f>
      </c>
      <c r="BJ17" s="24">
        <f>IF('Encodage réponses Es'!P16="","",'Encodage réponses Es'!P16)</f>
      </c>
      <c r="BK17" s="24">
        <f>IF('Encodage réponses Es'!Q16="","",'Encodage réponses Es'!Q16)</f>
      </c>
      <c r="BL17" s="24">
        <f>IF('Encodage réponses Es'!R16="","",'Encodage réponses Es'!R16)</f>
      </c>
      <c r="BM17" s="24">
        <f>IF('Encodage réponses Es'!W16="","",'Encodage réponses Es'!W16)</f>
      </c>
      <c r="BN17" s="55">
        <f>IF('Encodage réponses Es'!X16="","",'Encodage réponses Es'!X16)</f>
      </c>
      <c r="BO17" s="539">
        <f t="shared" si="10"/>
      </c>
      <c r="BP17" s="534"/>
      <c r="BQ17" s="365">
        <f>IF('Encodage réponses Es'!S16="","",'Encodage réponses Es'!S16)</f>
      </c>
      <c r="BR17" s="24">
        <f>IF('Encodage réponses Es'!T16="","",'Encodage réponses Es'!T16)</f>
      </c>
      <c r="BS17" s="24">
        <f>IF('Encodage réponses Es'!U16="","",'Encodage réponses Es'!U16)</f>
      </c>
      <c r="BT17" s="24">
        <f>IF('Encodage réponses Es'!V16="","",'Encodage réponses Es'!V16)</f>
      </c>
      <c r="BU17" s="24">
        <f>IF('Encodage réponses Es'!BJ16="","",'Encodage réponses Es'!BJ16)</f>
      </c>
      <c r="BV17" s="24">
        <f>IF('Encodage réponses Es'!BK16="","",'Encodage réponses Es'!BK16)</f>
      </c>
      <c r="BW17" s="55">
        <f>IF('Encodage réponses Es'!BL16="","",'Encodage réponses Es'!BL16)</f>
      </c>
      <c r="BX17" s="489">
        <f t="shared" si="11"/>
      </c>
      <c r="BY17" s="490"/>
      <c r="BZ17" s="22">
        <f>IF('Encodage réponses Es'!BH16="","",'Encodage réponses Es'!BH16)</f>
      </c>
      <c r="CA17" s="24">
        <f>IF('Encodage réponses Es'!BI16="","",'Encodage réponses Es'!BI16)</f>
      </c>
      <c r="CB17" s="24">
        <f>IF('Encodage réponses Es'!BM16="","",'Encodage réponses Es'!BM16)</f>
      </c>
      <c r="CC17" s="24">
        <f>IF('Encodage réponses Es'!BN16="","",'Encodage réponses Es'!BN16)</f>
      </c>
      <c r="CD17" s="55">
        <f>IF('Encodage réponses Es'!BO16="","",'Encodage réponses Es'!BO16)</f>
      </c>
      <c r="CE17" s="489">
        <f t="shared" si="12"/>
      </c>
      <c r="CF17" s="490"/>
      <c r="CG17" s="22">
        <f>IF('Encodage réponses Es'!BQ16="","",'Encodage réponses Es'!BQ16)</f>
      </c>
      <c r="CH17" s="489">
        <f t="shared" si="13"/>
      </c>
      <c r="CI17" s="490"/>
      <c r="CJ17" s="22">
        <f>IF('Encodage réponses Es'!AG16="","",'Encodage réponses Es'!AG16)</f>
      </c>
      <c r="CK17" s="24">
        <f>IF('Encodage réponses Es'!AH16="","",'Encodage réponses Es'!AH16)</f>
      </c>
      <c r="CL17" s="24">
        <f>IF('Encodage réponses Es'!AI16="","",'Encodage réponses Es'!AI16)</f>
      </c>
      <c r="CM17" s="24">
        <f>IF('Encodage réponses Es'!AJ16="","",'Encodage réponses Es'!AJ16)</f>
      </c>
      <c r="CN17" s="24">
        <f>IF('Encodage réponses Es'!AK16="","",'Encodage réponses Es'!AK16)</f>
      </c>
      <c r="CO17" s="24">
        <f>IF('Encodage réponses Es'!AL16="","",'Encodage réponses Es'!AL16)</f>
      </c>
      <c r="CP17" s="24">
        <f>IF('Encodage réponses Es'!AM16="","",'Encodage réponses Es'!AM16)</f>
      </c>
      <c r="CQ17" s="24">
        <f>IF('Encodage réponses Es'!AN16="","",'Encodage réponses Es'!AN16)</f>
      </c>
      <c r="CR17" s="24">
        <f>IF('Encodage réponses Es'!AO16="","",'Encodage réponses Es'!AO16)</f>
      </c>
      <c r="CS17" s="24">
        <f>IF('Encodage réponses Es'!AP16="","",'Encodage réponses Es'!AP16)</f>
      </c>
      <c r="CT17" s="24">
        <f>IF('Encodage réponses Es'!AQ16="","",'Encodage réponses Es'!AQ16)</f>
      </c>
      <c r="CU17" s="24">
        <f>IF('Encodage réponses Es'!AR16="","",'Encodage réponses Es'!AR16)</f>
      </c>
      <c r="CV17" s="24">
        <f>IF('Encodage réponses Es'!AS16="","",'Encodage réponses Es'!AS16)</f>
      </c>
      <c r="CW17" s="24">
        <f>IF('Encodage réponses Es'!AT16="","",'Encodage réponses Es'!AT16)</f>
      </c>
      <c r="CX17" s="24">
        <f>IF('Encodage réponses Es'!CB16="","",'Encodage réponses Es'!CB16)</f>
      </c>
      <c r="CY17" s="24">
        <f>IF('Encodage réponses Es'!CC16="","",'Encodage réponses Es'!CC16)</f>
      </c>
      <c r="CZ17" s="24">
        <f>IF('Encodage réponses Es'!CD16="","",'Encodage réponses Es'!CD16)</f>
      </c>
      <c r="DA17" s="55">
        <f>IF('Encodage réponses Es'!CE16="","",'Encodage réponses Es'!CE16)</f>
      </c>
      <c r="DB17" s="489">
        <f t="shared" si="14"/>
      </c>
      <c r="DC17" s="490"/>
      <c r="DD17" s="22">
        <f>IF('Encodage réponses Es'!BR16="","",'Encodage réponses Es'!BR16)</f>
      </c>
      <c r="DE17" s="24">
        <f>IF('Encodage réponses Es'!BS16="","",'Encodage réponses Es'!BS16)</f>
      </c>
      <c r="DF17" s="24">
        <f>IF('Encodage réponses Es'!BT16="","",'Encodage réponses Es'!BT16)</f>
      </c>
      <c r="DG17" s="24">
        <f>IF('Encodage réponses Es'!BU16="","",'Encodage réponses Es'!BU16)</f>
      </c>
      <c r="DH17" s="24">
        <f>IF('Encodage réponses Es'!BV16="","",'Encodage réponses Es'!BV16)</f>
      </c>
      <c r="DI17" s="24">
        <f>IF('Encodage réponses Es'!BW16="","",'Encodage réponses Es'!BW16)</f>
      </c>
      <c r="DJ17" s="24">
        <f>IF('Encodage réponses Es'!BX16="","",'Encodage réponses Es'!BX16)</f>
      </c>
      <c r="DK17" s="24">
        <f>IF('Encodage réponses Es'!BY16="","",'Encodage réponses Es'!BY16)</f>
      </c>
      <c r="DL17" s="24">
        <f>IF('Encodage réponses Es'!BZ16="","",'Encodage réponses Es'!BZ16)</f>
      </c>
      <c r="DM17" s="55">
        <f>IF('Encodage réponses Es'!CA16="","",'Encodage réponses Es'!CA16)</f>
      </c>
      <c r="DN17" s="489">
        <f t="shared" si="15"/>
      </c>
      <c r="DO17" s="490"/>
      <c r="DP17" s="181">
        <f>IF('Encodage réponses Es'!CP16="","",'Encodage réponses Es'!CP16)</f>
      </c>
      <c r="DQ17" s="182">
        <f>IF('Encodage réponses Es'!CQ16="","",'Encodage réponses Es'!CQ16)</f>
      </c>
      <c r="DR17" s="183">
        <f>IF('Encodage réponses Es'!CR16="","",'Encodage réponses Es'!CR16)</f>
      </c>
      <c r="DS17" s="182">
        <f>IF('Encodage réponses Es'!CS16="","",'Encodage réponses Es'!CS16)</f>
      </c>
      <c r="DT17" s="183">
        <f>IF('Encodage réponses Es'!CT16="","",'Encodage réponses Es'!CT16)</f>
      </c>
      <c r="DU17" s="182">
        <f>IF('Encodage réponses Es'!CU16="","",'Encodage réponses Es'!CU16)</f>
      </c>
      <c r="DV17" s="183">
        <f>IF('Encodage réponses Es'!CV16="","",'Encodage réponses Es'!CV16)</f>
      </c>
      <c r="DW17" s="182">
        <f>IF('Encodage réponses Es'!CW16="","",'Encodage réponses Es'!CW16)</f>
      </c>
      <c r="DX17" s="183">
        <f>IF('Encodage réponses Es'!CX16="","",'Encodage réponses Es'!CX16)</f>
      </c>
      <c r="DY17" s="182">
        <f>IF('Encodage réponses Es'!CY16="","",'Encodage réponses Es'!CY16)</f>
      </c>
      <c r="DZ17" s="183">
        <f>IF('Encodage réponses Es'!CZ16="","",'Encodage réponses Es'!CZ16)</f>
      </c>
      <c r="EA17" s="182">
        <f>IF('Encodage réponses Es'!DA16="","",'Encodage réponses Es'!DA16)</f>
      </c>
      <c r="EB17" s="183">
        <f>IF('Encodage réponses Es'!DB16="","",'Encodage réponses Es'!DB16)</f>
      </c>
      <c r="EC17" s="182">
        <f>IF('Encodage réponses Es'!DC16="","",'Encodage réponses Es'!DC16)</f>
      </c>
      <c r="ED17" s="184">
        <f>IF('Encodage réponses Es'!DD16="","",'Encodage réponses Es'!DD16)</f>
      </c>
      <c r="EE17" s="489">
        <f>IF(OR(COUNTIF(DP17:ED17,"a")&gt;0,COUNTBLANK(DP17:ED17)&gt;0),"",COUNTIF(DP17:ED17,1))</f>
      </c>
      <c r="EF17" s="490"/>
      <c r="EG17" s="276">
        <f>IF('Encodage réponses Es'!AD16="","",'Encodage réponses Es'!AD16)</f>
      </c>
      <c r="EH17" s="87">
        <f>IF('Encodage réponses Es'!DF16="","",'Encodage réponses Es'!DF16)</f>
      </c>
      <c r="EI17" s="540">
        <f>IF(OR(COUNTIF(EG17:EH17,"a")&gt;0,COUNTBLANK(EG17:EH17)&gt;0),"",COUNTIF(EG17:EH17,4)+COUNTIF(EG17:EH17,3)/2+COUNTIF(EH17:EH17,2)/2)</f>
      </c>
      <c r="EJ17" s="541"/>
      <c r="EK17" s="277">
        <f>IF('Encodage réponses Es'!AE16="","",'Encodage réponses Es'!AE16)</f>
      </c>
      <c r="EL17" s="276">
        <f>IF('Encodage réponses Es'!AF16="","",'Encodage réponses Es'!AF16)</f>
      </c>
      <c r="EM17" s="24">
        <f>IF('Encodage réponses Es'!DG16="","",'Encodage réponses Es'!DG16)</f>
      </c>
      <c r="EN17" s="24">
        <f>IF('Encodage réponses Es'!DH16="","",'Encodage réponses Es'!DH16)</f>
      </c>
      <c r="EO17" s="24">
        <f>IF('Encodage réponses Es'!DI16="","",'Encodage réponses Es'!DI16)</f>
      </c>
      <c r="EP17" s="24">
        <f>IF('Encodage réponses Es'!DJ16="","",'Encodage réponses Es'!DJ16)</f>
      </c>
      <c r="EQ17" s="21">
        <f>IF('Encodage réponses Es'!DK16="","",'Encodage réponses Es'!DK16)</f>
      </c>
      <c r="ER17" s="537">
        <f>IF(OR(COUNTIF(EK17:EQ17,"a")&gt;0,COUNTBLANK(EK17:EQ17)&gt;0),"",COUNTIF(EK17:EL17,2)+COUNTIF(EK17:EK17,1)+COUNTIF(EL17:EL17,1)/2+COUNTIF(EM17:EO17,3)+COUNTIF(EP17:EQ17,1))</f>
      </c>
      <c r="ES17" s="538"/>
      <c r="ET17" s="22">
        <f>IF('Encodage réponses Es'!AC16="","",'Encodage réponses Es'!AC16)</f>
      </c>
      <c r="EU17" s="21">
        <f>IF('Encodage réponses Es'!DE16="","",'Encodage réponses Es'!DE16)</f>
      </c>
      <c r="EV17" s="489">
        <f>IF(OR(COUNTIF(ET17:EU17,"a")&gt;0,COUNTBLANK(ET17:EU17)&gt;0),"",COUNTIF(ET17,1)+COUNTIF(EU17,3))</f>
      </c>
      <c r="EW17" s="490"/>
    </row>
    <row r="18" spans="1:153" ht="11.25" customHeight="1">
      <c r="A18" s="518"/>
      <c r="B18" s="519"/>
      <c r="C18" s="550">
        <f>IF('Encodage réponses Es'!C17="","",'Encodage réponses Es'!C17)</f>
        <v>15</v>
      </c>
      <c r="D18" s="551"/>
      <c r="E18" s="192"/>
      <c r="F18" s="99">
        <f t="shared" si="1"/>
      </c>
      <c r="G18" s="100">
        <f t="shared" si="2"/>
      </c>
      <c r="H18" s="202">
        <f t="shared" si="3"/>
      </c>
      <c r="I18" s="100">
        <f t="shared" si="0"/>
      </c>
      <c r="J18" s="99">
        <f t="shared" si="16"/>
      </c>
      <c r="K18" s="100">
        <f t="shared" si="4"/>
      </c>
      <c r="L18" s="196"/>
      <c r="M18" s="24">
        <f>IF('Encodage réponses Es'!E17="","",'Encodage réponses Es'!E17)</f>
      </c>
      <c r="N18" s="24">
        <f>IF('Encodage réponses Es'!F17="","",'Encodage réponses Es'!F17)</f>
      </c>
      <c r="O18" s="24">
        <f>IF('Encodage réponses Es'!I17="","",'Encodage réponses Es'!I17)</f>
      </c>
      <c r="P18" s="24">
        <f>IF('Encodage réponses Es'!J17="","",'Encodage réponses Es'!J17)</f>
      </c>
      <c r="Q18" s="24">
        <f>IF('Encodage réponses Es'!K17="","",'Encodage réponses Es'!K17)</f>
      </c>
      <c r="R18" s="24">
        <f>IF('Encodage réponses Es'!Z17="","",'Encodage réponses Es'!Z17)</f>
      </c>
      <c r="S18" s="24">
        <f>IF('Encodage réponses Es'!AU17="","",'Encodage réponses Es'!AU17)</f>
      </c>
      <c r="T18" s="24">
        <f>IF('Encodage réponses Es'!AV17="","",'Encodage réponses Es'!AV17)</f>
      </c>
      <c r="U18" s="24">
        <f>IF('Encodage réponses Es'!AW17="","",'Encodage réponses Es'!AW17)</f>
      </c>
      <c r="V18" s="24">
        <f>IF('Encodage réponses Es'!AX17="","",'Encodage réponses Es'!AX17)</f>
      </c>
      <c r="W18" s="24">
        <f>IF('Encodage réponses Es'!AY17="","",'Encodage réponses Es'!AY17)</f>
      </c>
      <c r="X18" s="24">
        <f>IF('Encodage réponses Es'!AZ17="","",'Encodage réponses Es'!AZ17)</f>
      </c>
      <c r="Y18" s="24">
        <f>IF('Encodage réponses Es'!BA17="","",'Encodage réponses Es'!BA17)</f>
      </c>
      <c r="Z18" s="24">
        <f>IF('Encodage réponses Es'!BC17="","",'Encodage réponses Es'!BC17)</f>
      </c>
      <c r="AA18" s="24">
        <f>IF('Encodage réponses Es'!BD17="","",'Encodage réponses Es'!BD17)</f>
      </c>
      <c r="AB18" s="24">
        <f>IF('Encodage réponses Es'!BE17="","",'Encodage réponses Es'!BE17)</f>
      </c>
      <c r="AC18" s="24">
        <f>IF('Encodage réponses Es'!BF17="","",'Encodage réponses Es'!BF17)</f>
      </c>
      <c r="AD18" s="24">
        <f>IF('Encodage réponses Es'!BP17="","",'Encodage réponses Es'!BP17)</f>
      </c>
      <c r="AE18" s="548">
        <f t="shared" si="5"/>
      </c>
      <c r="AF18" s="549"/>
      <c r="AG18" s="24">
        <f>IF('Encodage réponses Es'!M17="","",'Encodage réponses Es'!M17)</f>
      </c>
      <c r="AH18" s="23">
        <f>IF('Encodage réponses Es'!N17="","",'Encodage réponses Es'!N17)</f>
      </c>
      <c r="AI18" s="23">
        <f>IF('Encodage réponses Es'!Y17="","",'Encodage réponses Es'!Y17)</f>
      </c>
      <c r="AJ18" s="23">
        <f>IF('Encodage réponses Es'!AA17="","",'Encodage réponses Es'!AA17)</f>
      </c>
      <c r="AK18" s="23">
        <f>IF('Encodage réponses Es'!AB17="","",'Encodage réponses Es'!AB17)</f>
      </c>
      <c r="AL18" s="23">
        <f>IF('Encodage réponses Es'!BB17="","",'Encodage réponses Es'!BB17)</f>
      </c>
      <c r="AM18" s="21">
        <f>IF('Encodage réponses Es'!BG17="","",'Encodage réponses Es'!BG17)</f>
      </c>
      <c r="AN18" s="489">
        <f t="shared" si="6"/>
      </c>
      <c r="AO18" s="534"/>
      <c r="AP18" s="22">
        <f>IF('Encodage réponses Es'!G17="","",'Encodage réponses Es'!G17)</f>
      </c>
      <c r="AQ18" s="55">
        <f>IF('Encodage réponses Es'!H17="","",'Encodage réponses Es'!H17)</f>
      </c>
      <c r="AR18" s="489">
        <f t="shared" si="7"/>
      </c>
      <c r="AS18" s="534"/>
      <c r="AT18" s="22">
        <f>IF('Encodage réponses Es'!CF17="","",'Encodage réponses Es'!CF17)</f>
      </c>
      <c r="AU18" s="24">
        <f>IF('Encodage réponses Es'!CG17="","",'Encodage réponses Es'!CG17)</f>
      </c>
      <c r="AV18" s="24">
        <f>IF('Encodage réponses Es'!CH17="","",'Encodage réponses Es'!CH17)</f>
      </c>
      <c r="AW18" s="24">
        <f>IF('Encodage réponses Es'!CI17="","",'Encodage réponses Es'!CI17)</f>
      </c>
      <c r="AX18" s="24">
        <f>IF('Encodage réponses Es'!CJ17="","",'Encodage réponses Es'!CJ17)</f>
      </c>
      <c r="AY18" s="24">
        <f>IF('Encodage réponses Es'!CK17="","",'Encodage réponses Es'!CK17)</f>
      </c>
      <c r="AZ18" s="24">
        <f>IF('Encodage réponses Es'!CL17="","",'Encodage réponses Es'!CL17)</f>
      </c>
      <c r="BA18" s="24">
        <f>IF('Encodage réponses Es'!CM17="","",'Encodage réponses Es'!CM17)</f>
      </c>
      <c r="BB18" s="24">
        <f>IF('Encodage réponses Es'!CN17="","",'Encodage réponses Es'!CN17)</f>
      </c>
      <c r="BC18" s="55">
        <f>IF('Encodage réponses Es'!CO17="","",'Encodage réponses Es'!CO17)</f>
      </c>
      <c r="BD18" s="535">
        <f t="shared" si="8"/>
      </c>
      <c r="BE18" s="536"/>
      <c r="BF18" s="22">
        <f>IF('Encodage réponses Es'!L17="","",'Encodage réponses Es'!L17)</f>
      </c>
      <c r="BG18" s="535">
        <f t="shared" si="9"/>
      </c>
      <c r="BH18" s="536"/>
      <c r="BI18" s="22">
        <f>IF('Encodage réponses Es'!O17="","",'Encodage réponses Es'!O17)</f>
      </c>
      <c r="BJ18" s="24">
        <f>IF('Encodage réponses Es'!P17="","",'Encodage réponses Es'!P17)</f>
      </c>
      <c r="BK18" s="24">
        <f>IF('Encodage réponses Es'!Q17="","",'Encodage réponses Es'!Q17)</f>
      </c>
      <c r="BL18" s="24">
        <f>IF('Encodage réponses Es'!R17="","",'Encodage réponses Es'!R17)</f>
      </c>
      <c r="BM18" s="24">
        <f>IF('Encodage réponses Es'!W17="","",'Encodage réponses Es'!W17)</f>
      </c>
      <c r="BN18" s="55">
        <f>IF('Encodage réponses Es'!X17="","",'Encodage réponses Es'!X17)</f>
      </c>
      <c r="BO18" s="539">
        <f t="shared" si="10"/>
      </c>
      <c r="BP18" s="534"/>
      <c r="BQ18" s="365">
        <f>IF('Encodage réponses Es'!S17="","",'Encodage réponses Es'!S17)</f>
      </c>
      <c r="BR18" s="24">
        <f>IF('Encodage réponses Es'!T17="","",'Encodage réponses Es'!T17)</f>
      </c>
      <c r="BS18" s="24">
        <f>IF('Encodage réponses Es'!U17="","",'Encodage réponses Es'!U17)</f>
      </c>
      <c r="BT18" s="24">
        <f>IF('Encodage réponses Es'!V17="","",'Encodage réponses Es'!V17)</f>
      </c>
      <c r="BU18" s="24">
        <f>IF('Encodage réponses Es'!BJ17="","",'Encodage réponses Es'!BJ17)</f>
      </c>
      <c r="BV18" s="24">
        <f>IF('Encodage réponses Es'!BK17="","",'Encodage réponses Es'!BK17)</f>
      </c>
      <c r="BW18" s="55">
        <f>IF('Encodage réponses Es'!BL17="","",'Encodage réponses Es'!BL17)</f>
      </c>
      <c r="BX18" s="489">
        <f t="shared" si="11"/>
      </c>
      <c r="BY18" s="490"/>
      <c r="BZ18" s="22">
        <f>IF('Encodage réponses Es'!BH17="","",'Encodage réponses Es'!BH17)</f>
      </c>
      <c r="CA18" s="24">
        <f>IF('Encodage réponses Es'!BI17="","",'Encodage réponses Es'!BI17)</f>
      </c>
      <c r="CB18" s="24">
        <f>IF('Encodage réponses Es'!BM17="","",'Encodage réponses Es'!BM17)</f>
      </c>
      <c r="CC18" s="24">
        <f>IF('Encodage réponses Es'!BN17="","",'Encodage réponses Es'!BN17)</f>
      </c>
      <c r="CD18" s="55">
        <f>IF('Encodage réponses Es'!BO17="","",'Encodage réponses Es'!BO17)</f>
      </c>
      <c r="CE18" s="489">
        <f t="shared" si="12"/>
      </c>
      <c r="CF18" s="490"/>
      <c r="CG18" s="22">
        <f>IF('Encodage réponses Es'!BQ17="","",'Encodage réponses Es'!BQ17)</f>
      </c>
      <c r="CH18" s="489">
        <f t="shared" si="13"/>
      </c>
      <c r="CI18" s="490"/>
      <c r="CJ18" s="22">
        <f>IF('Encodage réponses Es'!AG17="","",'Encodage réponses Es'!AG17)</f>
      </c>
      <c r="CK18" s="24">
        <f>IF('Encodage réponses Es'!AH17="","",'Encodage réponses Es'!AH17)</f>
      </c>
      <c r="CL18" s="24">
        <f>IF('Encodage réponses Es'!AI17="","",'Encodage réponses Es'!AI17)</f>
      </c>
      <c r="CM18" s="24">
        <f>IF('Encodage réponses Es'!AJ17="","",'Encodage réponses Es'!AJ17)</f>
      </c>
      <c r="CN18" s="24">
        <f>IF('Encodage réponses Es'!AK17="","",'Encodage réponses Es'!AK17)</f>
      </c>
      <c r="CO18" s="24">
        <f>IF('Encodage réponses Es'!AL17="","",'Encodage réponses Es'!AL17)</f>
      </c>
      <c r="CP18" s="24">
        <f>IF('Encodage réponses Es'!AM17="","",'Encodage réponses Es'!AM17)</f>
      </c>
      <c r="CQ18" s="24">
        <f>IF('Encodage réponses Es'!AN17="","",'Encodage réponses Es'!AN17)</f>
      </c>
      <c r="CR18" s="24">
        <f>IF('Encodage réponses Es'!AO17="","",'Encodage réponses Es'!AO17)</f>
      </c>
      <c r="CS18" s="24">
        <f>IF('Encodage réponses Es'!AP17="","",'Encodage réponses Es'!AP17)</f>
      </c>
      <c r="CT18" s="24">
        <f>IF('Encodage réponses Es'!AQ17="","",'Encodage réponses Es'!AQ17)</f>
      </c>
      <c r="CU18" s="24">
        <f>IF('Encodage réponses Es'!AR17="","",'Encodage réponses Es'!AR17)</f>
      </c>
      <c r="CV18" s="24">
        <f>IF('Encodage réponses Es'!AS17="","",'Encodage réponses Es'!AS17)</f>
      </c>
      <c r="CW18" s="24">
        <f>IF('Encodage réponses Es'!AT17="","",'Encodage réponses Es'!AT17)</f>
      </c>
      <c r="CX18" s="24">
        <f>IF('Encodage réponses Es'!CB17="","",'Encodage réponses Es'!CB17)</f>
      </c>
      <c r="CY18" s="24">
        <f>IF('Encodage réponses Es'!CC17="","",'Encodage réponses Es'!CC17)</f>
      </c>
      <c r="CZ18" s="24">
        <f>IF('Encodage réponses Es'!CD17="","",'Encodage réponses Es'!CD17)</f>
      </c>
      <c r="DA18" s="55">
        <f>IF('Encodage réponses Es'!CE17="","",'Encodage réponses Es'!CE17)</f>
      </c>
      <c r="DB18" s="489">
        <f t="shared" si="14"/>
      </c>
      <c r="DC18" s="490"/>
      <c r="DD18" s="22">
        <f>IF('Encodage réponses Es'!BR17="","",'Encodage réponses Es'!BR17)</f>
      </c>
      <c r="DE18" s="24">
        <f>IF('Encodage réponses Es'!BS17="","",'Encodage réponses Es'!BS17)</f>
      </c>
      <c r="DF18" s="24">
        <f>IF('Encodage réponses Es'!BT17="","",'Encodage réponses Es'!BT17)</f>
      </c>
      <c r="DG18" s="24">
        <f>IF('Encodage réponses Es'!BU17="","",'Encodage réponses Es'!BU17)</f>
      </c>
      <c r="DH18" s="24">
        <f>IF('Encodage réponses Es'!BV17="","",'Encodage réponses Es'!BV17)</f>
      </c>
      <c r="DI18" s="24">
        <f>IF('Encodage réponses Es'!BW17="","",'Encodage réponses Es'!BW17)</f>
      </c>
      <c r="DJ18" s="24">
        <f>IF('Encodage réponses Es'!BX17="","",'Encodage réponses Es'!BX17)</f>
      </c>
      <c r="DK18" s="24">
        <f>IF('Encodage réponses Es'!BY17="","",'Encodage réponses Es'!BY17)</f>
      </c>
      <c r="DL18" s="24">
        <f>IF('Encodage réponses Es'!BZ17="","",'Encodage réponses Es'!BZ17)</f>
      </c>
      <c r="DM18" s="55">
        <f>IF('Encodage réponses Es'!CA17="","",'Encodage réponses Es'!CA17)</f>
      </c>
      <c r="DN18" s="489">
        <f t="shared" si="15"/>
      </c>
      <c r="DO18" s="490"/>
      <c r="DP18" s="181">
        <f>IF('Encodage réponses Es'!CP17="","",'Encodage réponses Es'!CP17)</f>
      </c>
      <c r="DQ18" s="182">
        <f>IF('Encodage réponses Es'!CQ17="","",'Encodage réponses Es'!CQ17)</f>
      </c>
      <c r="DR18" s="183">
        <f>IF('Encodage réponses Es'!CR17="","",'Encodage réponses Es'!CR17)</f>
      </c>
      <c r="DS18" s="182">
        <f>IF('Encodage réponses Es'!CS17="","",'Encodage réponses Es'!CS17)</f>
      </c>
      <c r="DT18" s="183">
        <f>IF('Encodage réponses Es'!CT17="","",'Encodage réponses Es'!CT17)</f>
      </c>
      <c r="DU18" s="182">
        <f>IF('Encodage réponses Es'!CU17="","",'Encodage réponses Es'!CU17)</f>
      </c>
      <c r="DV18" s="183">
        <f>IF('Encodage réponses Es'!CV17="","",'Encodage réponses Es'!CV17)</f>
      </c>
      <c r="DW18" s="182">
        <f>IF('Encodage réponses Es'!CW17="","",'Encodage réponses Es'!CW17)</f>
      </c>
      <c r="DX18" s="183">
        <f>IF('Encodage réponses Es'!CX17="","",'Encodage réponses Es'!CX17)</f>
      </c>
      <c r="DY18" s="182">
        <f>IF('Encodage réponses Es'!CY17="","",'Encodage réponses Es'!CY17)</f>
      </c>
      <c r="DZ18" s="183">
        <f>IF('Encodage réponses Es'!CZ17="","",'Encodage réponses Es'!CZ17)</f>
      </c>
      <c r="EA18" s="182">
        <f>IF('Encodage réponses Es'!DA17="","",'Encodage réponses Es'!DA17)</f>
      </c>
      <c r="EB18" s="183">
        <f>IF('Encodage réponses Es'!DB17="","",'Encodage réponses Es'!DB17)</f>
      </c>
      <c r="EC18" s="182">
        <f>IF('Encodage réponses Es'!DC17="","",'Encodage réponses Es'!DC17)</f>
      </c>
      <c r="ED18" s="184">
        <f>IF('Encodage réponses Es'!DD17="","",'Encodage réponses Es'!DD17)</f>
      </c>
      <c r="EE18" s="489">
        <f>IF(OR(COUNTIF(DP18:ED18,"a")&gt;0,COUNTBLANK(DP18:ED18)&gt;0),"",COUNTIF(DP18:ED18,1))</f>
      </c>
      <c r="EF18" s="490"/>
      <c r="EG18" s="276">
        <f>IF('Encodage réponses Es'!AD17="","",'Encodage réponses Es'!AD17)</f>
      </c>
      <c r="EH18" s="87">
        <f>IF('Encodage réponses Es'!DF17="","",'Encodage réponses Es'!DF17)</f>
      </c>
      <c r="EI18" s="540">
        <f>IF(OR(COUNTIF(EG18:EH18,"a")&gt;0,COUNTBLANK(EG18:EH18)&gt;0),"",COUNTIF(EG18:EH18,4)+COUNTIF(EG18:EH18,3)/2+COUNTIF(EH18:EH18,2)/2)</f>
      </c>
      <c r="EJ18" s="541"/>
      <c r="EK18" s="277">
        <f>IF('Encodage réponses Es'!AE17="","",'Encodage réponses Es'!AE17)</f>
      </c>
      <c r="EL18" s="276">
        <f>IF('Encodage réponses Es'!AF17="","",'Encodage réponses Es'!AF17)</f>
      </c>
      <c r="EM18" s="24">
        <f>IF('Encodage réponses Es'!DG17="","",'Encodage réponses Es'!DG17)</f>
      </c>
      <c r="EN18" s="24">
        <f>IF('Encodage réponses Es'!DH17="","",'Encodage réponses Es'!DH17)</f>
      </c>
      <c r="EO18" s="24">
        <f>IF('Encodage réponses Es'!DI17="","",'Encodage réponses Es'!DI17)</f>
      </c>
      <c r="EP18" s="24">
        <f>IF('Encodage réponses Es'!DJ17="","",'Encodage réponses Es'!DJ17)</f>
      </c>
      <c r="EQ18" s="21">
        <f>IF('Encodage réponses Es'!DK17="","",'Encodage réponses Es'!DK17)</f>
      </c>
      <c r="ER18" s="537">
        <f>IF(OR(COUNTIF(EK18:EQ18,"a")&gt;0,COUNTBLANK(EK18:EQ18)&gt;0),"",COUNTIF(EK18:EL18,2)+COUNTIF(EK18:EK18,1)+COUNTIF(EL18:EL18,1)/2+COUNTIF(EM18:EO18,3)+COUNTIF(EP18:EQ18,1))</f>
      </c>
      <c r="ES18" s="538"/>
      <c r="ET18" s="22">
        <f>IF('Encodage réponses Es'!AC17="","",'Encodage réponses Es'!AC17)</f>
      </c>
      <c r="EU18" s="21">
        <f>IF('Encodage réponses Es'!DE17="","",'Encodage réponses Es'!DE17)</f>
      </c>
      <c r="EV18" s="489">
        <f>IF(OR(COUNTIF(ET18:EU18,"a")&gt;0,COUNTBLANK(ET18:EU18)&gt;0),"",COUNTIF(ET18,1)+COUNTIF(EU18,3))</f>
      </c>
      <c r="EW18" s="490"/>
    </row>
    <row r="19" spans="1:153" ht="11.25" customHeight="1">
      <c r="A19" s="518"/>
      <c r="B19" s="519"/>
      <c r="C19" s="550">
        <f>IF('Encodage réponses Es'!C18="","",'Encodage réponses Es'!C18)</f>
        <v>16</v>
      </c>
      <c r="D19" s="551"/>
      <c r="E19" s="192"/>
      <c r="F19" s="99">
        <f t="shared" si="1"/>
      </c>
      <c r="G19" s="100">
        <f t="shared" si="2"/>
      </c>
      <c r="H19" s="202">
        <f t="shared" si="3"/>
      </c>
      <c r="I19" s="100">
        <f t="shared" si="0"/>
      </c>
      <c r="J19" s="99">
        <f t="shared" si="16"/>
      </c>
      <c r="K19" s="100">
        <f t="shared" si="4"/>
      </c>
      <c r="L19" s="196"/>
      <c r="M19" s="24">
        <f>IF('Encodage réponses Es'!E18="","",'Encodage réponses Es'!E18)</f>
      </c>
      <c r="N19" s="24">
        <f>IF('Encodage réponses Es'!F18="","",'Encodage réponses Es'!F18)</f>
      </c>
      <c r="O19" s="24">
        <f>IF('Encodage réponses Es'!I18="","",'Encodage réponses Es'!I18)</f>
      </c>
      <c r="P19" s="24">
        <f>IF('Encodage réponses Es'!J18="","",'Encodage réponses Es'!J18)</f>
      </c>
      <c r="Q19" s="24">
        <f>IF('Encodage réponses Es'!K18="","",'Encodage réponses Es'!K18)</f>
      </c>
      <c r="R19" s="24">
        <f>IF('Encodage réponses Es'!Z18="","",'Encodage réponses Es'!Z18)</f>
      </c>
      <c r="S19" s="24">
        <f>IF('Encodage réponses Es'!AU18="","",'Encodage réponses Es'!AU18)</f>
      </c>
      <c r="T19" s="24">
        <f>IF('Encodage réponses Es'!AV18="","",'Encodage réponses Es'!AV18)</f>
      </c>
      <c r="U19" s="24">
        <f>IF('Encodage réponses Es'!AW18="","",'Encodage réponses Es'!AW18)</f>
      </c>
      <c r="V19" s="24">
        <f>IF('Encodage réponses Es'!AX18="","",'Encodage réponses Es'!AX18)</f>
      </c>
      <c r="W19" s="24">
        <f>IF('Encodage réponses Es'!AY18="","",'Encodage réponses Es'!AY18)</f>
      </c>
      <c r="X19" s="24">
        <f>IF('Encodage réponses Es'!AZ18="","",'Encodage réponses Es'!AZ18)</f>
      </c>
      <c r="Y19" s="24">
        <f>IF('Encodage réponses Es'!BA18="","",'Encodage réponses Es'!BA18)</f>
      </c>
      <c r="Z19" s="24">
        <f>IF('Encodage réponses Es'!BC18="","",'Encodage réponses Es'!BC18)</f>
      </c>
      <c r="AA19" s="24">
        <f>IF('Encodage réponses Es'!BD18="","",'Encodage réponses Es'!BD18)</f>
      </c>
      <c r="AB19" s="24">
        <f>IF('Encodage réponses Es'!BE18="","",'Encodage réponses Es'!BE18)</f>
      </c>
      <c r="AC19" s="24">
        <f>IF('Encodage réponses Es'!BF18="","",'Encodage réponses Es'!BF18)</f>
      </c>
      <c r="AD19" s="24">
        <f>IF('Encodage réponses Es'!BP18="","",'Encodage réponses Es'!BP18)</f>
      </c>
      <c r="AE19" s="548">
        <f t="shared" si="5"/>
      </c>
      <c r="AF19" s="549"/>
      <c r="AG19" s="24">
        <f>IF('Encodage réponses Es'!M18="","",'Encodage réponses Es'!M18)</f>
      </c>
      <c r="AH19" s="23">
        <f>IF('Encodage réponses Es'!N18="","",'Encodage réponses Es'!N18)</f>
      </c>
      <c r="AI19" s="23">
        <f>IF('Encodage réponses Es'!Y18="","",'Encodage réponses Es'!Y18)</f>
      </c>
      <c r="AJ19" s="23">
        <f>IF('Encodage réponses Es'!AA18="","",'Encodage réponses Es'!AA18)</f>
      </c>
      <c r="AK19" s="23">
        <f>IF('Encodage réponses Es'!AB18="","",'Encodage réponses Es'!AB18)</f>
      </c>
      <c r="AL19" s="23">
        <f>IF('Encodage réponses Es'!BB18="","",'Encodage réponses Es'!BB18)</f>
      </c>
      <c r="AM19" s="21">
        <f>IF('Encodage réponses Es'!BG18="","",'Encodage réponses Es'!BG18)</f>
      </c>
      <c r="AN19" s="489">
        <f t="shared" si="6"/>
      </c>
      <c r="AO19" s="534"/>
      <c r="AP19" s="22">
        <f>IF('Encodage réponses Es'!G18="","",'Encodage réponses Es'!G18)</f>
      </c>
      <c r="AQ19" s="55">
        <f>IF('Encodage réponses Es'!H18="","",'Encodage réponses Es'!H18)</f>
      </c>
      <c r="AR19" s="489">
        <f t="shared" si="7"/>
      </c>
      <c r="AS19" s="534"/>
      <c r="AT19" s="22">
        <f>IF('Encodage réponses Es'!CF18="","",'Encodage réponses Es'!CF18)</f>
      </c>
      <c r="AU19" s="24">
        <f>IF('Encodage réponses Es'!CG18="","",'Encodage réponses Es'!CG18)</f>
      </c>
      <c r="AV19" s="24">
        <f>IF('Encodage réponses Es'!CH18="","",'Encodage réponses Es'!CH18)</f>
      </c>
      <c r="AW19" s="24">
        <f>IF('Encodage réponses Es'!CI18="","",'Encodage réponses Es'!CI18)</f>
      </c>
      <c r="AX19" s="24">
        <f>IF('Encodage réponses Es'!CJ18="","",'Encodage réponses Es'!CJ18)</f>
      </c>
      <c r="AY19" s="24">
        <f>IF('Encodage réponses Es'!CK18="","",'Encodage réponses Es'!CK18)</f>
      </c>
      <c r="AZ19" s="24">
        <f>IF('Encodage réponses Es'!CL18="","",'Encodage réponses Es'!CL18)</f>
      </c>
      <c r="BA19" s="24">
        <f>IF('Encodage réponses Es'!CM18="","",'Encodage réponses Es'!CM18)</f>
      </c>
      <c r="BB19" s="24">
        <f>IF('Encodage réponses Es'!CN18="","",'Encodage réponses Es'!CN18)</f>
      </c>
      <c r="BC19" s="55">
        <f>IF('Encodage réponses Es'!CO18="","",'Encodage réponses Es'!CO18)</f>
      </c>
      <c r="BD19" s="535">
        <f t="shared" si="8"/>
      </c>
      <c r="BE19" s="536"/>
      <c r="BF19" s="22">
        <f>IF('Encodage réponses Es'!L18="","",'Encodage réponses Es'!L18)</f>
      </c>
      <c r="BG19" s="535">
        <f t="shared" si="9"/>
      </c>
      <c r="BH19" s="536"/>
      <c r="BI19" s="22">
        <f>IF('Encodage réponses Es'!O18="","",'Encodage réponses Es'!O18)</f>
      </c>
      <c r="BJ19" s="24">
        <f>IF('Encodage réponses Es'!P18="","",'Encodage réponses Es'!P18)</f>
      </c>
      <c r="BK19" s="24">
        <f>IF('Encodage réponses Es'!Q18="","",'Encodage réponses Es'!Q18)</f>
      </c>
      <c r="BL19" s="24">
        <f>IF('Encodage réponses Es'!R18="","",'Encodage réponses Es'!R18)</f>
      </c>
      <c r="BM19" s="24">
        <f>IF('Encodage réponses Es'!W18="","",'Encodage réponses Es'!W18)</f>
      </c>
      <c r="BN19" s="55">
        <f>IF('Encodage réponses Es'!X18="","",'Encodage réponses Es'!X18)</f>
      </c>
      <c r="BO19" s="539">
        <f t="shared" si="10"/>
      </c>
      <c r="BP19" s="534"/>
      <c r="BQ19" s="365">
        <f>IF('Encodage réponses Es'!S18="","",'Encodage réponses Es'!S18)</f>
      </c>
      <c r="BR19" s="24">
        <f>IF('Encodage réponses Es'!T18="","",'Encodage réponses Es'!T18)</f>
      </c>
      <c r="BS19" s="24">
        <f>IF('Encodage réponses Es'!U18="","",'Encodage réponses Es'!U18)</f>
      </c>
      <c r="BT19" s="24">
        <f>IF('Encodage réponses Es'!V18="","",'Encodage réponses Es'!V18)</f>
      </c>
      <c r="BU19" s="24">
        <f>IF('Encodage réponses Es'!BJ18="","",'Encodage réponses Es'!BJ18)</f>
      </c>
      <c r="BV19" s="24">
        <f>IF('Encodage réponses Es'!BK18="","",'Encodage réponses Es'!BK18)</f>
      </c>
      <c r="BW19" s="55">
        <f>IF('Encodage réponses Es'!BL18="","",'Encodage réponses Es'!BL18)</f>
      </c>
      <c r="BX19" s="489">
        <f t="shared" si="11"/>
      </c>
      <c r="BY19" s="490"/>
      <c r="BZ19" s="22">
        <f>IF('Encodage réponses Es'!BH18="","",'Encodage réponses Es'!BH18)</f>
      </c>
      <c r="CA19" s="24">
        <f>IF('Encodage réponses Es'!BI18="","",'Encodage réponses Es'!BI18)</f>
      </c>
      <c r="CB19" s="24">
        <f>IF('Encodage réponses Es'!BM18="","",'Encodage réponses Es'!BM18)</f>
      </c>
      <c r="CC19" s="24">
        <f>IF('Encodage réponses Es'!BN18="","",'Encodage réponses Es'!BN18)</f>
      </c>
      <c r="CD19" s="55">
        <f>IF('Encodage réponses Es'!BO18="","",'Encodage réponses Es'!BO18)</f>
      </c>
      <c r="CE19" s="489">
        <f t="shared" si="12"/>
      </c>
      <c r="CF19" s="490"/>
      <c r="CG19" s="22">
        <f>IF('Encodage réponses Es'!BQ18="","",'Encodage réponses Es'!BQ18)</f>
      </c>
      <c r="CH19" s="489">
        <f t="shared" si="13"/>
      </c>
      <c r="CI19" s="490"/>
      <c r="CJ19" s="22">
        <f>IF('Encodage réponses Es'!AG18="","",'Encodage réponses Es'!AG18)</f>
      </c>
      <c r="CK19" s="24">
        <f>IF('Encodage réponses Es'!AH18="","",'Encodage réponses Es'!AH18)</f>
      </c>
      <c r="CL19" s="24">
        <f>IF('Encodage réponses Es'!AI18="","",'Encodage réponses Es'!AI18)</f>
      </c>
      <c r="CM19" s="24">
        <f>IF('Encodage réponses Es'!AJ18="","",'Encodage réponses Es'!AJ18)</f>
      </c>
      <c r="CN19" s="24">
        <f>IF('Encodage réponses Es'!AK18="","",'Encodage réponses Es'!AK18)</f>
      </c>
      <c r="CO19" s="24">
        <f>IF('Encodage réponses Es'!AL18="","",'Encodage réponses Es'!AL18)</f>
      </c>
      <c r="CP19" s="24">
        <f>IF('Encodage réponses Es'!AM18="","",'Encodage réponses Es'!AM18)</f>
      </c>
      <c r="CQ19" s="24">
        <f>IF('Encodage réponses Es'!AN18="","",'Encodage réponses Es'!AN18)</f>
      </c>
      <c r="CR19" s="24">
        <f>IF('Encodage réponses Es'!AO18="","",'Encodage réponses Es'!AO18)</f>
      </c>
      <c r="CS19" s="24">
        <f>IF('Encodage réponses Es'!AP18="","",'Encodage réponses Es'!AP18)</f>
      </c>
      <c r="CT19" s="24">
        <f>IF('Encodage réponses Es'!AQ18="","",'Encodage réponses Es'!AQ18)</f>
      </c>
      <c r="CU19" s="24">
        <f>IF('Encodage réponses Es'!AR18="","",'Encodage réponses Es'!AR18)</f>
      </c>
      <c r="CV19" s="24">
        <f>IF('Encodage réponses Es'!AS18="","",'Encodage réponses Es'!AS18)</f>
      </c>
      <c r="CW19" s="24">
        <f>IF('Encodage réponses Es'!AT18="","",'Encodage réponses Es'!AT18)</f>
      </c>
      <c r="CX19" s="24">
        <f>IF('Encodage réponses Es'!CB18="","",'Encodage réponses Es'!CB18)</f>
      </c>
      <c r="CY19" s="24">
        <f>IF('Encodage réponses Es'!CC18="","",'Encodage réponses Es'!CC18)</f>
      </c>
      <c r="CZ19" s="24">
        <f>IF('Encodage réponses Es'!CD18="","",'Encodage réponses Es'!CD18)</f>
      </c>
      <c r="DA19" s="55">
        <f>IF('Encodage réponses Es'!CE18="","",'Encodage réponses Es'!CE18)</f>
      </c>
      <c r="DB19" s="489">
        <f t="shared" si="14"/>
      </c>
      <c r="DC19" s="490"/>
      <c r="DD19" s="22">
        <f>IF('Encodage réponses Es'!BR18="","",'Encodage réponses Es'!BR18)</f>
      </c>
      <c r="DE19" s="24">
        <f>IF('Encodage réponses Es'!BS18="","",'Encodage réponses Es'!BS18)</f>
      </c>
      <c r="DF19" s="24">
        <f>IF('Encodage réponses Es'!BT18="","",'Encodage réponses Es'!BT18)</f>
      </c>
      <c r="DG19" s="24">
        <f>IF('Encodage réponses Es'!BU18="","",'Encodage réponses Es'!BU18)</f>
      </c>
      <c r="DH19" s="24">
        <f>IF('Encodage réponses Es'!BV18="","",'Encodage réponses Es'!BV18)</f>
      </c>
      <c r="DI19" s="24">
        <f>IF('Encodage réponses Es'!BW18="","",'Encodage réponses Es'!BW18)</f>
      </c>
      <c r="DJ19" s="24">
        <f>IF('Encodage réponses Es'!BX18="","",'Encodage réponses Es'!BX18)</f>
      </c>
      <c r="DK19" s="24">
        <f>IF('Encodage réponses Es'!BY18="","",'Encodage réponses Es'!BY18)</f>
      </c>
      <c r="DL19" s="24">
        <f>IF('Encodage réponses Es'!BZ18="","",'Encodage réponses Es'!BZ18)</f>
      </c>
      <c r="DM19" s="55">
        <f>IF('Encodage réponses Es'!CA18="","",'Encodage réponses Es'!CA18)</f>
      </c>
      <c r="DN19" s="489">
        <f t="shared" si="15"/>
      </c>
      <c r="DO19" s="490"/>
      <c r="DP19" s="181">
        <f>IF('Encodage réponses Es'!CP18="","",'Encodage réponses Es'!CP18)</f>
      </c>
      <c r="DQ19" s="182">
        <f>IF('Encodage réponses Es'!CQ18="","",'Encodage réponses Es'!CQ18)</f>
      </c>
      <c r="DR19" s="183">
        <f>IF('Encodage réponses Es'!CR18="","",'Encodage réponses Es'!CR18)</f>
      </c>
      <c r="DS19" s="182">
        <f>IF('Encodage réponses Es'!CS18="","",'Encodage réponses Es'!CS18)</f>
      </c>
      <c r="DT19" s="183">
        <f>IF('Encodage réponses Es'!CT18="","",'Encodage réponses Es'!CT18)</f>
      </c>
      <c r="DU19" s="182">
        <f>IF('Encodage réponses Es'!CU18="","",'Encodage réponses Es'!CU18)</f>
      </c>
      <c r="DV19" s="183">
        <f>IF('Encodage réponses Es'!CV18="","",'Encodage réponses Es'!CV18)</f>
      </c>
      <c r="DW19" s="182">
        <f>IF('Encodage réponses Es'!CW18="","",'Encodage réponses Es'!CW18)</f>
      </c>
      <c r="DX19" s="183">
        <f>IF('Encodage réponses Es'!CX18="","",'Encodage réponses Es'!CX18)</f>
      </c>
      <c r="DY19" s="182">
        <f>IF('Encodage réponses Es'!CY18="","",'Encodage réponses Es'!CY18)</f>
      </c>
      <c r="DZ19" s="183">
        <f>IF('Encodage réponses Es'!CZ18="","",'Encodage réponses Es'!CZ18)</f>
      </c>
      <c r="EA19" s="182">
        <f>IF('Encodage réponses Es'!DA18="","",'Encodage réponses Es'!DA18)</f>
      </c>
      <c r="EB19" s="183">
        <f>IF('Encodage réponses Es'!DB18="","",'Encodage réponses Es'!DB18)</f>
      </c>
      <c r="EC19" s="182">
        <f>IF('Encodage réponses Es'!DC18="","",'Encodage réponses Es'!DC18)</f>
      </c>
      <c r="ED19" s="184">
        <f>IF('Encodage réponses Es'!DD18="","",'Encodage réponses Es'!DD18)</f>
      </c>
      <c r="EE19" s="489">
        <f>IF(OR(COUNTIF(DP19:ED19,"a")&gt;0,COUNTBLANK(DP19:ED19)&gt;0),"",COUNTIF(DP19:ED19,1))</f>
      </c>
      <c r="EF19" s="490"/>
      <c r="EG19" s="276">
        <f>IF('Encodage réponses Es'!AD18="","",'Encodage réponses Es'!AD18)</f>
      </c>
      <c r="EH19" s="87">
        <f>IF('Encodage réponses Es'!DF18="","",'Encodage réponses Es'!DF18)</f>
      </c>
      <c r="EI19" s="540">
        <f>IF(OR(COUNTIF(EG19:EH19,"a")&gt;0,COUNTBLANK(EG19:EH19)&gt;0),"",COUNTIF(EG19:EH19,4)+COUNTIF(EG19:EH19,3)/2+COUNTIF(EH19:EH19,2)/2)</f>
      </c>
      <c r="EJ19" s="541"/>
      <c r="EK19" s="277">
        <f>IF('Encodage réponses Es'!AE18="","",'Encodage réponses Es'!AE18)</f>
      </c>
      <c r="EL19" s="276">
        <f>IF('Encodage réponses Es'!AF18="","",'Encodage réponses Es'!AF18)</f>
      </c>
      <c r="EM19" s="24">
        <f>IF('Encodage réponses Es'!DG18="","",'Encodage réponses Es'!DG18)</f>
      </c>
      <c r="EN19" s="24">
        <f>IF('Encodage réponses Es'!DH18="","",'Encodage réponses Es'!DH18)</f>
      </c>
      <c r="EO19" s="24">
        <f>IF('Encodage réponses Es'!DI18="","",'Encodage réponses Es'!DI18)</f>
      </c>
      <c r="EP19" s="24">
        <f>IF('Encodage réponses Es'!DJ18="","",'Encodage réponses Es'!DJ18)</f>
      </c>
      <c r="EQ19" s="21">
        <f>IF('Encodage réponses Es'!DK18="","",'Encodage réponses Es'!DK18)</f>
      </c>
      <c r="ER19" s="537">
        <f>IF(OR(COUNTIF(EK19:EQ19,"a")&gt;0,COUNTBLANK(EK19:EQ19)&gt;0),"",COUNTIF(EK19:EL19,2)+COUNTIF(EK19:EK19,1)+COUNTIF(EL19:EL19,1)/2+COUNTIF(EM19:EO19,3)+COUNTIF(EP19:EQ19,1))</f>
      </c>
      <c r="ES19" s="538"/>
      <c r="ET19" s="22">
        <f>IF('Encodage réponses Es'!AC18="","",'Encodage réponses Es'!AC18)</f>
      </c>
      <c r="EU19" s="21">
        <f>IF('Encodage réponses Es'!DE18="","",'Encodage réponses Es'!DE18)</f>
      </c>
      <c r="EV19" s="489">
        <f>IF(OR(COUNTIF(ET19:EU19,"a")&gt;0,COUNTBLANK(ET19:EU19)&gt;0),"",COUNTIF(ET19,1)+COUNTIF(EU19,3))</f>
      </c>
      <c r="EW19" s="490"/>
    </row>
    <row r="20" spans="1:153" ht="11.25" customHeight="1">
      <c r="A20" s="518"/>
      <c r="B20" s="519"/>
      <c r="C20" s="550">
        <f>IF('Encodage réponses Es'!C19="","",'Encodage réponses Es'!C19)</f>
        <v>17</v>
      </c>
      <c r="D20" s="551"/>
      <c r="E20" s="192"/>
      <c r="F20" s="99">
        <f t="shared" si="1"/>
      </c>
      <c r="G20" s="100">
        <f t="shared" si="2"/>
      </c>
      <c r="H20" s="202">
        <f t="shared" si="3"/>
      </c>
      <c r="I20" s="100">
        <f t="shared" si="0"/>
      </c>
      <c r="J20" s="99">
        <f t="shared" si="16"/>
      </c>
      <c r="K20" s="100">
        <f t="shared" si="4"/>
      </c>
      <c r="L20" s="196"/>
      <c r="M20" s="24">
        <f>IF('Encodage réponses Es'!E19="","",'Encodage réponses Es'!E19)</f>
      </c>
      <c r="N20" s="24">
        <f>IF('Encodage réponses Es'!F19="","",'Encodage réponses Es'!F19)</f>
      </c>
      <c r="O20" s="24">
        <f>IF('Encodage réponses Es'!I19="","",'Encodage réponses Es'!I19)</f>
      </c>
      <c r="P20" s="24">
        <f>IF('Encodage réponses Es'!J19="","",'Encodage réponses Es'!J19)</f>
      </c>
      <c r="Q20" s="24">
        <f>IF('Encodage réponses Es'!K19="","",'Encodage réponses Es'!K19)</f>
      </c>
      <c r="R20" s="24">
        <f>IF('Encodage réponses Es'!Z19="","",'Encodage réponses Es'!Z19)</f>
      </c>
      <c r="S20" s="24">
        <f>IF('Encodage réponses Es'!AU19="","",'Encodage réponses Es'!AU19)</f>
      </c>
      <c r="T20" s="24">
        <f>IF('Encodage réponses Es'!AV19="","",'Encodage réponses Es'!AV19)</f>
      </c>
      <c r="U20" s="24">
        <f>IF('Encodage réponses Es'!AW19="","",'Encodage réponses Es'!AW19)</f>
      </c>
      <c r="V20" s="24">
        <f>IF('Encodage réponses Es'!AX19="","",'Encodage réponses Es'!AX19)</f>
      </c>
      <c r="W20" s="24">
        <f>IF('Encodage réponses Es'!AY19="","",'Encodage réponses Es'!AY19)</f>
      </c>
      <c r="X20" s="24">
        <f>IF('Encodage réponses Es'!AZ19="","",'Encodage réponses Es'!AZ19)</f>
      </c>
      <c r="Y20" s="24">
        <f>IF('Encodage réponses Es'!BA19="","",'Encodage réponses Es'!BA19)</f>
      </c>
      <c r="Z20" s="24">
        <f>IF('Encodage réponses Es'!BC19="","",'Encodage réponses Es'!BC19)</f>
      </c>
      <c r="AA20" s="24">
        <f>IF('Encodage réponses Es'!BD19="","",'Encodage réponses Es'!BD19)</f>
      </c>
      <c r="AB20" s="24">
        <f>IF('Encodage réponses Es'!BE19="","",'Encodage réponses Es'!BE19)</f>
      </c>
      <c r="AC20" s="24">
        <f>IF('Encodage réponses Es'!BF19="","",'Encodage réponses Es'!BF19)</f>
      </c>
      <c r="AD20" s="24">
        <f>IF('Encodage réponses Es'!BP19="","",'Encodage réponses Es'!BP19)</f>
      </c>
      <c r="AE20" s="548">
        <f t="shared" si="5"/>
      </c>
      <c r="AF20" s="549"/>
      <c r="AG20" s="24">
        <f>IF('Encodage réponses Es'!M19="","",'Encodage réponses Es'!M19)</f>
      </c>
      <c r="AH20" s="23">
        <f>IF('Encodage réponses Es'!N19="","",'Encodage réponses Es'!N19)</f>
      </c>
      <c r="AI20" s="23">
        <f>IF('Encodage réponses Es'!Y19="","",'Encodage réponses Es'!Y19)</f>
      </c>
      <c r="AJ20" s="23">
        <f>IF('Encodage réponses Es'!AA19="","",'Encodage réponses Es'!AA19)</f>
      </c>
      <c r="AK20" s="23">
        <f>IF('Encodage réponses Es'!AB19="","",'Encodage réponses Es'!AB19)</f>
      </c>
      <c r="AL20" s="23">
        <f>IF('Encodage réponses Es'!BB19="","",'Encodage réponses Es'!BB19)</f>
      </c>
      <c r="AM20" s="21">
        <f>IF('Encodage réponses Es'!BG19="","",'Encodage réponses Es'!BG19)</f>
      </c>
      <c r="AN20" s="489">
        <f t="shared" si="6"/>
      </c>
      <c r="AO20" s="534"/>
      <c r="AP20" s="22">
        <f>IF('Encodage réponses Es'!G19="","",'Encodage réponses Es'!G19)</f>
      </c>
      <c r="AQ20" s="55">
        <f>IF('Encodage réponses Es'!H19="","",'Encodage réponses Es'!H19)</f>
      </c>
      <c r="AR20" s="489">
        <f t="shared" si="7"/>
      </c>
      <c r="AS20" s="534"/>
      <c r="AT20" s="22">
        <f>IF('Encodage réponses Es'!CF19="","",'Encodage réponses Es'!CF19)</f>
      </c>
      <c r="AU20" s="24">
        <f>IF('Encodage réponses Es'!CG19="","",'Encodage réponses Es'!CG19)</f>
      </c>
      <c r="AV20" s="24">
        <f>IF('Encodage réponses Es'!CH19="","",'Encodage réponses Es'!CH19)</f>
      </c>
      <c r="AW20" s="24">
        <f>IF('Encodage réponses Es'!CI19="","",'Encodage réponses Es'!CI19)</f>
      </c>
      <c r="AX20" s="24">
        <f>IF('Encodage réponses Es'!CJ19="","",'Encodage réponses Es'!CJ19)</f>
      </c>
      <c r="AY20" s="24">
        <f>IF('Encodage réponses Es'!CK19="","",'Encodage réponses Es'!CK19)</f>
      </c>
      <c r="AZ20" s="24">
        <f>IF('Encodage réponses Es'!CL19="","",'Encodage réponses Es'!CL19)</f>
      </c>
      <c r="BA20" s="24">
        <f>IF('Encodage réponses Es'!CM19="","",'Encodage réponses Es'!CM19)</f>
      </c>
      <c r="BB20" s="24">
        <f>IF('Encodage réponses Es'!CN19="","",'Encodage réponses Es'!CN19)</f>
      </c>
      <c r="BC20" s="55">
        <f>IF('Encodage réponses Es'!CO19="","",'Encodage réponses Es'!CO19)</f>
      </c>
      <c r="BD20" s="535">
        <f t="shared" si="8"/>
      </c>
      <c r="BE20" s="536"/>
      <c r="BF20" s="22">
        <f>IF('Encodage réponses Es'!L19="","",'Encodage réponses Es'!L19)</f>
      </c>
      <c r="BG20" s="535">
        <f t="shared" si="9"/>
      </c>
      <c r="BH20" s="536"/>
      <c r="BI20" s="22">
        <f>IF('Encodage réponses Es'!O19="","",'Encodage réponses Es'!O19)</f>
      </c>
      <c r="BJ20" s="24">
        <f>IF('Encodage réponses Es'!P19="","",'Encodage réponses Es'!P19)</f>
      </c>
      <c r="BK20" s="24">
        <f>IF('Encodage réponses Es'!Q19="","",'Encodage réponses Es'!Q19)</f>
      </c>
      <c r="BL20" s="24">
        <f>IF('Encodage réponses Es'!R19="","",'Encodage réponses Es'!R19)</f>
      </c>
      <c r="BM20" s="24">
        <f>IF('Encodage réponses Es'!W19="","",'Encodage réponses Es'!W19)</f>
      </c>
      <c r="BN20" s="55">
        <f>IF('Encodage réponses Es'!X19="","",'Encodage réponses Es'!X19)</f>
      </c>
      <c r="BO20" s="539">
        <f t="shared" si="10"/>
      </c>
      <c r="BP20" s="534"/>
      <c r="BQ20" s="365">
        <f>IF('Encodage réponses Es'!S19="","",'Encodage réponses Es'!S19)</f>
      </c>
      <c r="BR20" s="24">
        <f>IF('Encodage réponses Es'!T19="","",'Encodage réponses Es'!T19)</f>
      </c>
      <c r="BS20" s="24">
        <f>IF('Encodage réponses Es'!U19="","",'Encodage réponses Es'!U19)</f>
      </c>
      <c r="BT20" s="24">
        <f>IF('Encodage réponses Es'!V19="","",'Encodage réponses Es'!V19)</f>
      </c>
      <c r="BU20" s="24">
        <f>IF('Encodage réponses Es'!BJ19="","",'Encodage réponses Es'!BJ19)</f>
      </c>
      <c r="BV20" s="24">
        <f>IF('Encodage réponses Es'!BK19="","",'Encodage réponses Es'!BK19)</f>
      </c>
      <c r="BW20" s="55">
        <f>IF('Encodage réponses Es'!BL19="","",'Encodage réponses Es'!BL19)</f>
      </c>
      <c r="BX20" s="489">
        <f t="shared" si="11"/>
      </c>
      <c r="BY20" s="490"/>
      <c r="BZ20" s="22">
        <f>IF('Encodage réponses Es'!BH19="","",'Encodage réponses Es'!BH19)</f>
      </c>
      <c r="CA20" s="24">
        <f>IF('Encodage réponses Es'!BI19="","",'Encodage réponses Es'!BI19)</f>
      </c>
      <c r="CB20" s="24">
        <f>IF('Encodage réponses Es'!BM19="","",'Encodage réponses Es'!BM19)</f>
      </c>
      <c r="CC20" s="24">
        <f>IF('Encodage réponses Es'!BN19="","",'Encodage réponses Es'!BN19)</f>
      </c>
      <c r="CD20" s="55">
        <f>IF('Encodage réponses Es'!BO19="","",'Encodage réponses Es'!BO19)</f>
      </c>
      <c r="CE20" s="489">
        <f t="shared" si="12"/>
      </c>
      <c r="CF20" s="490"/>
      <c r="CG20" s="22">
        <f>IF('Encodage réponses Es'!BQ19="","",'Encodage réponses Es'!BQ19)</f>
      </c>
      <c r="CH20" s="489">
        <f t="shared" si="13"/>
      </c>
      <c r="CI20" s="490"/>
      <c r="CJ20" s="22">
        <f>IF('Encodage réponses Es'!AG19="","",'Encodage réponses Es'!AG19)</f>
      </c>
      <c r="CK20" s="24">
        <f>IF('Encodage réponses Es'!AH19="","",'Encodage réponses Es'!AH19)</f>
      </c>
      <c r="CL20" s="24">
        <f>IF('Encodage réponses Es'!AI19="","",'Encodage réponses Es'!AI19)</f>
      </c>
      <c r="CM20" s="24">
        <f>IF('Encodage réponses Es'!AJ19="","",'Encodage réponses Es'!AJ19)</f>
      </c>
      <c r="CN20" s="24">
        <f>IF('Encodage réponses Es'!AK19="","",'Encodage réponses Es'!AK19)</f>
      </c>
      <c r="CO20" s="24">
        <f>IF('Encodage réponses Es'!AL19="","",'Encodage réponses Es'!AL19)</f>
      </c>
      <c r="CP20" s="24">
        <f>IF('Encodage réponses Es'!AM19="","",'Encodage réponses Es'!AM19)</f>
      </c>
      <c r="CQ20" s="24">
        <f>IF('Encodage réponses Es'!AN19="","",'Encodage réponses Es'!AN19)</f>
      </c>
      <c r="CR20" s="24">
        <f>IF('Encodage réponses Es'!AO19="","",'Encodage réponses Es'!AO19)</f>
      </c>
      <c r="CS20" s="24">
        <f>IF('Encodage réponses Es'!AP19="","",'Encodage réponses Es'!AP19)</f>
      </c>
      <c r="CT20" s="24">
        <f>IF('Encodage réponses Es'!AQ19="","",'Encodage réponses Es'!AQ19)</f>
      </c>
      <c r="CU20" s="24">
        <f>IF('Encodage réponses Es'!AR19="","",'Encodage réponses Es'!AR19)</f>
      </c>
      <c r="CV20" s="24">
        <f>IF('Encodage réponses Es'!AS19="","",'Encodage réponses Es'!AS19)</f>
      </c>
      <c r="CW20" s="24">
        <f>IF('Encodage réponses Es'!AT19="","",'Encodage réponses Es'!AT19)</f>
      </c>
      <c r="CX20" s="24">
        <f>IF('Encodage réponses Es'!CB19="","",'Encodage réponses Es'!CB19)</f>
      </c>
      <c r="CY20" s="24">
        <f>IF('Encodage réponses Es'!CC19="","",'Encodage réponses Es'!CC19)</f>
      </c>
      <c r="CZ20" s="24">
        <f>IF('Encodage réponses Es'!CD19="","",'Encodage réponses Es'!CD19)</f>
      </c>
      <c r="DA20" s="55">
        <f>IF('Encodage réponses Es'!CE19="","",'Encodage réponses Es'!CE19)</f>
      </c>
      <c r="DB20" s="489">
        <f t="shared" si="14"/>
      </c>
      <c r="DC20" s="490"/>
      <c r="DD20" s="22">
        <f>IF('Encodage réponses Es'!BR19="","",'Encodage réponses Es'!BR19)</f>
      </c>
      <c r="DE20" s="24">
        <f>IF('Encodage réponses Es'!BS19="","",'Encodage réponses Es'!BS19)</f>
      </c>
      <c r="DF20" s="24">
        <f>IF('Encodage réponses Es'!BT19="","",'Encodage réponses Es'!BT19)</f>
      </c>
      <c r="DG20" s="24">
        <f>IF('Encodage réponses Es'!BU19="","",'Encodage réponses Es'!BU19)</f>
      </c>
      <c r="DH20" s="24">
        <f>IF('Encodage réponses Es'!BV19="","",'Encodage réponses Es'!BV19)</f>
      </c>
      <c r="DI20" s="24">
        <f>IF('Encodage réponses Es'!BW19="","",'Encodage réponses Es'!BW19)</f>
      </c>
      <c r="DJ20" s="24">
        <f>IF('Encodage réponses Es'!BX19="","",'Encodage réponses Es'!BX19)</f>
      </c>
      <c r="DK20" s="24">
        <f>IF('Encodage réponses Es'!BY19="","",'Encodage réponses Es'!BY19)</f>
      </c>
      <c r="DL20" s="24">
        <f>IF('Encodage réponses Es'!BZ19="","",'Encodage réponses Es'!BZ19)</f>
      </c>
      <c r="DM20" s="55">
        <f>IF('Encodage réponses Es'!CA19="","",'Encodage réponses Es'!CA19)</f>
      </c>
      <c r="DN20" s="489">
        <f t="shared" si="15"/>
      </c>
      <c r="DO20" s="490"/>
      <c r="DP20" s="181">
        <f>IF('Encodage réponses Es'!CP19="","",'Encodage réponses Es'!CP19)</f>
      </c>
      <c r="DQ20" s="182">
        <f>IF('Encodage réponses Es'!CQ19="","",'Encodage réponses Es'!CQ19)</f>
      </c>
      <c r="DR20" s="183">
        <f>IF('Encodage réponses Es'!CR19="","",'Encodage réponses Es'!CR19)</f>
      </c>
      <c r="DS20" s="182">
        <f>IF('Encodage réponses Es'!CS19="","",'Encodage réponses Es'!CS19)</f>
      </c>
      <c r="DT20" s="183">
        <f>IF('Encodage réponses Es'!CT19="","",'Encodage réponses Es'!CT19)</f>
      </c>
      <c r="DU20" s="182">
        <f>IF('Encodage réponses Es'!CU19="","",'Encodage réponses Es'!CU19)</f>
      </c>
      <c r="DV20" s="183">
        <f>IF('Encodage réponses Es'!CV19="","",'Encodage réponses Es'!CV19)</f>
      </c>
      <c r="DW20" s="182">
        <f>IF('Encodage réponses Es'!CW19="","",'Encodage réponses Es'!CW19)</f>
      </c>
      <c r="DX20" s="183">
        <f>IF('Encodage réponses Es'!CX19="","",'Encodage réponses Es'!CX19)</f>
      </c>
      <c r="DY20" s="182">
        <f>IF('Encodage réponses Es'!CY19="","",'Encodage réponses Es'!CY19)</f>
      </c>
      <c r="DZ20" s="183">
        <f>IF('Encodage réponses Es'!CZ19="","",'Encodage réponses Es'!CZ19)</f>
      </c>
      <c r="EA20" s="182">
        <f>IF('Encodage réponses Es'!DA19="","",'Encodage réponses Es'!DA19)</f>
      </c>
      <c r="EB20" s="183">
        <f>IF('Encodage réponses Es'!DB19="","",'Encodage réponses Es'!DB19)</f>
      </c>
      <c r="EC20" s="182">
        <f>IF('Encodage réponses Es'!DC19="","",'Encodage réponses Es'!DC19)</f>
      </c>
      <c r="ED20" s="184">
        <f>IF('Encodage réponses Es'!DD19="","",'Encodage réponses Es'!DD19)</f>
      </c>
      <c r="EE20" s="489">
        <f>IF(OR(COUNTIF(DP20:ED20,"a")&gt;0,COUNTBLANK(DP20:ED20)&gt;0),"",COUNTIF(DP20:ED20,1))</f>
      </c>
      <c r="EF20" s="490"/>
      <c r="EG20" s="276">
        <f>IF('Encodage réponses Es'!AD19="","",'Encodage réponses Es'!AD19)</f>
      </c>
      <c r="EH20" s="87">
        <f>IF('Encodage réponses Es'!DF19="","",'Encodage réponses Es'!DF19)</f>
      </c>
      <c r="EI20" s="540">
        <f>IF(OR(COUNTIF(EG20:EH20,"a")&gt;0,COUNTBLANK(EG20:EH20)&gt;0),"",COUNTIF(EG20:EH20,4)+COUNTIF(EG20:EH20,3)/2+COUNTIF(EH20:EH20,2)/2)</f>
      </c>
      <c r="EJ20" s="541"/>
      <c r="EK20" s="277">
        <f>IF('Encodage réponses Es'!AE19="","",'Encodage réponses Es'!AE19)</f>
      </c>
      <c r="EL20" s="276">
        <f>IF('Encodage réponses Es'!AF19="","",'Encodage réponses Es'!AF19)</f>
      </c>
      <c r="EM20" s="24">
        <f>IF('Encodage réponses Es'!DG19="","",'Encodage réponses Es'!DG19)</f>
      </c>
      <c r="EN20" s="24">
        <f>IF('Encodage réponses Es'!DH19="","",'Encodage réponses Es'!DH19)</f>
      </c>
      <c r="EO20" s="24">
        <f>IF('Encodage réponses Es'!DI19="","",'Encodage réponses Es'!DI19)</f>
      </c>
      <c r="EP20" s="24">
        <f>IF('Encodage réponses Es'!DJ19="","",'Encodage réponses Es'!DJ19)</f>
      </c>
      <c r="EQ20" s="21">
        <f>IF('Encodage réponses Es'!DK19="","",'Encodage réponses Es'!DK19)</f>
      </c>
      <c r="ER20" s="537">
        <f>IF(OR(COUNTIF(EK20:EQ20,"a")&gt;0,COUNTBLANK(EK20:EQ20)&gt;0),"",COUNTIF(EK20:EL20,2)+COUNTIF(EK20:EK20,1)+COUNTIF(EL20:EL20,1)/2+COUNTIF(EM20:EO20,3)+COUNTIF(EP20:EQ20,1))</f>
      </c>
      <c r="ES20" s="538"/>
      <c r="ET20" s="22">
        <f>IF('Encodage réponses Es'!AC19="","",'Encodage réponses Es'!AC19)</f>
      </c>
      <c r="EU20" s="21">
        <f>IF('Encodage réponses Es'!DE19="","",'Encodage réponses Es'!DE19)</f>
      </c>
      <c r="EV20" s="489">
        <f>IF(OR(COUNTIF(ET20:EU20,"a")&gt;0,COUNTBLANK(ET20:EU20)&gt;0),"",COUNTIF(ET20,1)+COUNTIF(EU20,3))</f>
      </c>
      <c r="EW20" s="490"/>
    </row>
    <row r="21" spans="1:153" ht="11.25" customHeight="1">
      <c r="A21" s="518"/>
      <c r="B21" s="519"/>
      <c r="C21" s="550">
        <f>IF('Encodage réponses Es'!C20="","",'Encodage réponses Es'!C20)</f>
        <v>18</v>
      </c>
      <c r="D21" s="551"/>
      <c r="E21" s="192"/>
      <c r="F21" s="99">
        <f t="shared" si="1"/>
      </c>
      <c r="G21" s="100">
        <f t="shared" si="2"/>
      </c>
      <c r="H21" s="202">
        <f t="shared" si="3"/>
      </c>
      <c r="I21" s="100">
        <f t="shared" si="0"/>
      </c>
      <c r="J21" s="99">
        <f t="shared" si="16"/>
      </c>
      <c r="K21" s="100">
        <f t="shared" si="4"/>
      </c>
      <c r="L21" s="196"/>
      <c r="M21" s="24">
        <f>IF('Encodage réponses Es'!E20="","",'Encodage réponses Es'!E20)</f>
      </c>
      <c r="N21" s="24">
        <f>IF('Encodage réponses Es'!F20="","",'Encodage réponses Es'!F20)</f>
      </c>
      <c r="O21" s="24">
        <f>IF('Encodage réponses Es'!I20="","",'Encodage réponses Es'!I20)</f>
      </c>
      <c r="P21" s="24">
        <f>IF('Encodage réponses Es'!J20="","",'Encodage réponses Es'!J20)</f>
      </c>
      <c r="Q21" s="24">
        <f>IF('Encodage réponses Es'!K20="","",'Encodage réponses Es'!K20)</f>
      </c>
      <c r="R21" s="24">
        <f>IF('Encodage réponses Es'!Z20="","",'Encodage réponses Es'!Z20)</f>
      </c>
      <c r="S21" s="24">
        <f>IF('Encodage réponses Es'!AU20="","",'Encodage réponses Es'!AU20)</f>
      </c>
      <c r="T21" s="24">
        <f>IF('Encodage réponses Es'!AV20="","",'Encodage réponses Es'!AV20)</f>
      </c>
      <c r="U21" s="24">
        <f>IF('Encodage réponses Es'!AW20="","",'Encodage réponses Es'!AW20)</f>
      </c>
      <c r="V21" s="24">
        <f>IF('Encodage réponses Es'!AX20="","",'Encodage réponses Es'!AX20)</f>
      </c>
      <c r="W21" s="24">
        <f>IF('Encodage réponses Es'!AY20="","",'Encodage réponses Es'!AY20)</f>
      </c>
      <c r="X21" s="24">
        <f>IF('Encodage réponses Es'!AZ20="","",'Encodage réponses Es'!AZ20)</f>
      </c>
      <c r="Y21" s="24">
        <f>IF('Encodage réponses Es'!BA20="","",'Encodage réponses Es'!BA20)</f>
      </c>
      <c r="Z21" s="24">
        <f>IF('Encodage réponses Es'!BC20="","",'Encodage réponses Es'!BC20)</f>
      </c>
      <c r="AA21" s="24">
        <f>IF('Encodage réponses Es'!BD20="","",'Encodage réponses Es'!BD20)</f>
      </c>
      <c r="AB21" s="24">
        <f>IF('Encodage réponses Es'!BE20="","",'Encodage réponses Es'!BE20)</f>
      </c>
      <c r="AC21" s="24">
        <f>IF('Encodage réponses Es'!BF20="","",'Encodage réponses Es'!BF20)</f>
      </c>
      <c r="AD21" s="24">
        <f>IF('Encodage réponses Es'!BP20="","",'Encodage réponses Es'!BP20)</f>
      </c>
      <c r="AE21" s="548">
        <f t="shared" si="5"/>
      </c>
      <c r="AF21" s="549"/>
      <c r="AG21" s="24">
        <f>IF('Encodage réponses Es'!M20="","",'Encodage réponses Es'!M20)</f>
      </c>
      <c r="AH21" s="23">
        <f>IF('Encodage réponses Es'!N20="","",'Encodage réponses Es'!N20)</f>
      </c>
      <c r="AI21" s="23">
        <f>IF('Encodage réponses Es'!Y20="","",'Encodage réponses Es'!Y20)</f>
      </c>
      <c r="AJ21" s="23">
        <f>IF('Encodage réponses Es'!AA20="","",'Encodage réponses Es'!AA20)</f>
      </c>
      <c r="AK21" s="23">
        <f>IF('Encodage réponses Es'!AB20="","",'Encodage réponses Es'!AB20)</f>
      </c>
      <c r="AL21" s="23">
        <f>IF('Encodage réponses Es'!BB20="","",'Encodage réponses Es'!BB20)</f>
      </c>
      <c r="AM21" s="21">
        <f>IF('Encodage réponses Es'!BG20="","",'Encodage réponses Es'!BG20)</f>
      </c>
      <c r="AN21" s="489">
        <f t="shared" si="6"/>
      </c>
      <c r="AO21" s="534"/>
      <c r="AP21" s="22">
        <f>IF('Encodage réponses Es'!G20="","",'Encodage réponses Es'!G20)</f>
      </c>
      <c r="AQ21" s="55">
        <f>IF('Encodage réponses Es'!H20="","",'Encodage réponses Es'!H20)</f>
      </c>
      <c r="AR21" s="489">
        <f t="shared" si="7"/>
      </c>
      <c r="AS21" s="534"/>
      <c r="AT21" s="22">
        <f>IF('Encodage réponses Es'!CF20="","",'Encodage réponses Es'!CF20)</f>
      </c>
      <c r="AU21" s="24">
        <f>IF('Encodage réponses Es'!CG20="","",'Encodage réponses Es'!CG20)</f>
      </c>
      <c r="AV21" s="24">
        <f>IF('Encodage réponses Es'!CH20="","",'Encodage réponses Es'!CH20)</f>
      </c>
      <c r="AW21" s="24">
        <f>IF('Encodage réponses Es'!CI20="","",'Encodage réponses Es'!CI20)</f>
      </c>
      <c r="AX21" s="24">
        <f>IF('Encodage réponses Es'!CJ20="","",'Encodage réponses Es'!CJ20)</f>
      </c>
      <c r="AY21" s="24">
        <f>IF('Encodage réponses Es'!CK20="","",'Encodage réponses Es'!CK20)</f>
      </c>
      <c r="AZ21" s="24">
        <f>IF('Encodage réponses Es'!CL20="","",'Encodage réponses Es'!CL20)</f>
      </c>
      <c r="BA21" s="24">
        <f>IF('Encodage réponses Es'!CM20="","",'Encodage réponses Es'!CM20)</f>
      </c>
      <c r="BB21" s="24">
        <f>IF('Encodage réponses Es'!CN20="","",'Encodage réponses Es'!CN20)</f>
      </c>
      <c r="BC21" s="55">
        <f>IF('Encodage réponses Es'!CO20="","",'Encodage réponses Es'!CO20)</f>
      </c>
      <c r="BD21" s="535">
        <f t="shared" si="8"/>
      </c>
      <c r="BE21" s="536"/>
      <c r="BF21" s="22">
        <f>IF('Encodage réponses Es'!L20="","",'Encodage réponses Es'!L20)</f>
      </c>
      <c r="BG21" s="535">
        <f t="shared" si="9"/>
      </c>
      <c r="BH21" s="536"/>
      <c r="BI21" s="22">
        <f>IF('Encodage réponses Es'!O20="","",'Encodage réponses Es'!O20)</f>
      </c>
      <c r="BJ21" s="24">
        <f>IF('Encodage réponses Es'!P20="","",'Encodage réponses Es'!P20)</f>
      </c>
      <c r="BK21" s="24">
        <f>IF('Encodage réponses Es'!Q20="","",'Encodage réponses Es'!Q20)</f>
      </c>
      <c r="BL21" s="24">
        <f>IF('Encodage réponses Es'!R20="","",'Encodage réponses Es'!R20)</f>
      </c>
      <c r="BM21" s="24">
        <f>IF('Encodage réponses Es'!W20="","",'Encodage réponses Es'!W20)</f>
      </c>
      <c r="BN21" s="55">
        <f>IF('Encodage réponses Es'!X20="","",'Encodage réponses Es'!X20)</f>
      </c>
      <c r="BO21" s="539">
        <f t="shared" si="10"/>
      </c>
      <c r="BP21" s="534"/>
      <c r="BQ21" s="365">
        <f>IF('Encodage réponses Es'!S20="","",'Encodage réponses Es'!S20)</f>
      </c>
      <c r="BR21" s="24">
        <f>IF('Encodage réponses Es'!T20="","",'Encodage réponses Es'!T20)</f>
      </c>
      <c r="BS21" s="24">
        <f>IF('Encodage réponses Es'!U20="","",'Encodage réponses Es'!U20)</f>
      </c>
      <c r="BT21" s="24">
        <f>IF('Encodage réponses Es'!V20="","",'Encodage réponses Es'!V20)</f>
      </c>
      <c r="BU21" s="24">
        <f>IF('Encodage réponses Es'!BJ20="","",'Encodage réponses Es'!BJ20)</f>
      </c>
      <c r="BV21" s="24">
        <f>IF('Encodage réponses Es'!BK20="","",'Encodage réponses Es'!BK20)</f>
      </c>
      <c r="BW21" s="55">
        <f>IF('Encodage réponses Es'!BL20="","",'Encodage réponses Es'!BL20)</f>
      </c>
      <c r="BX21" s="489">
        <f t="shared" si="11"/>
      </c>
      <c r="BY21" s="490"/>
      <c r="BZ21" s="22">
        <f>IF('Encodage réponses Es'!BH20="","",'Encodage réponses Es'!BH20)</f>
      </c>
      <c r="CA21" s="24">
        <f>IF('Encodage réponses Es'!BI20="","",'Encodage réponses Es'!BI20)</f>
      </c>
      <c r="CB21" s="24">
        <f>IF('Encodage réponses Es'!BM20="","",'Encodage réponses Es'!BM20)</f>
      </c>
      <c r="CC21" s="24">
        <f>IF('Encodage réponses Es'!BN20="","",'Encodage réponses Es'!BN20)</f>
      </c>
      <c r="CD21" s="55">
        <f>IF('Encodage réponses Es'!BO20="","",'Encodage réponses Es'!BO20)</f>
      </c>
      <c r="CE21" s="489">
        <f t="shared" si="12"/>
      </c>
      <c r="CF21" s="490"/>
      <c r="CG21" s="22">
        <f>IF('Encodage réponses Es'!BQ20="","",'Encodage réponses Es'!BQ20)</f>
      </c>
      <c r="CH21" s="489">
        <f t="shared" si="13"/>
      </c>
      <c r="CI21" s="490"/>
      <c r="CJ21" s="22">
        <f>IF('Encodage réponses Es'!AG20="","",'Encodage réponses Es'!AG20)</f>
      </c>
      <c r="CK21" s="24">
        <f>IF('Encodage réponses Es'!AH20="","",'Encodage réponses Es'!AH20)</f>
      </c>
      <c r="CL21" s="24">
        <f>IF('Encodage réponses Es'!AI20="","",'Encodage réponses Es'!AI20)</f>
      </c>
      <c r="CM21" s="24">
        <f>IF('Encodage réponses Es'!AJ20="","",'Encodage réponses Es'!AJ20)</f>
      </c>
      <c r="CN21" s="24">
        <f>IF('Encodage réponses Es'!AK20="","",'Encodage réponses Es'!AK20)</f>
      </c>
      <c r="CO21" s="24">
        <f>IF('Encodage réponses Es'!AL20="","",'Encodage réponses Es'!AL20)</f>
      </c>
      <c r="CP21" s="24">
        <f>IF('Encodage réponses Es'!AM20="","",'Encodage réponses Es'!AM20)</f>
      </c>
      <c r="CQ21" s="24">
        <f>IF('Encodage réponses Es'!AN20="","",'Encodage réponses Es'!AN20)</f>
      </c>
      <c r="CR21" s="24">
        <f>IF('Encodage réponses Es'!AO20="","",'Encodage réponses Es'!AO20)</f>
      </c>
      <c r="CS21" s="24">
        <f>IF('Encodage réponses Es'!AP20="","",'Encodage réponses Es'!AP20)</f>
      </c>
      <c r="CT21" s="24">
        <f>IF('Encodage réponses Es'!AQ20="","",'Encodage réponses Es'!AQ20)</f>
      </c>
      <c r="CU21" s="24">
        <f>IF('Encodage réponses Es'!AR20="","",'Encodage réponses Es'!AR20)</f>
      </c>
      <c r="CV21" s="24">
        <f>IF('Encodage réponses Es'!AS20="","",'Encodage réponses Es'!AS20)</f>
      </c>
      <c r="CW21" s="24">
        <f>IF('Encodage réponses Es'!AT20="","",'Encodage réponses Es'!AT20)</f>
      </c>
      <c r="CX21" s="24">
        <f>IF('Encodage réponses Es'!CB20="","",'Encodage réponses Es'!CB20)</f>
      </c>
      <c r="CY21" s="24">
        <f>IF('Encodage réponses Es'!CC20="","",'Encodage réponses Es'!CC20)</f>
      </c>
      <c r="CZ21" s="24">
        <f>IF('Encodage réponses Es'!CD20="","",'Encodage réponses Es'!CD20)</f>
      </c>
      <c r="DA21" s="55">
        <f>IF('Encodage réponses Es'!CE20="","",'Encodage réponses Es'!CE20)</f>
      </c>
      <c r="DB21" s="489">
        <f t="shared" si="14"/>
      </c>
      <c r="DC21" s="490"/>
      <c r="DD21" s="22">
        <f>IF('Encodage réponses Es'!BR20="","",'Encodage réponses Es'!BR20)</f>
      </c>
      <c r="DE21" s="24">
        <f>IF('Encodage réponses Es'!BS20="","",'Encodage réponses Es'!BS20)</f>
      </c>
      <c r="DF21" s="24">
        <f>IF('Encodage réponses Es'!BT20="","",'Encodage réponses Es'!BT20)</f>
      </c>
      <c r="DG21" s="24">
        <f>IF('Encodage réponses Es'!BU20="","",'Encodage réponses Es'!BU20)</f>
      </c>
      <c r="DH21" s="24">
        <f>IF('Encodage réponses Es'!BV20="","",'Encodage réponses Es'!BV20)</f>
      </c>
      <c r="DI21" s="24">
        <f>IF('Encodage réponses Es'!BW20="","",'Encodage réponses Es'!BW20)</f>
      </c>
      <c r="DJ21" s="24">
        <f>IF('Encodage réponses Es'!BX20="","",'Encodage réponses Es'!BX20)</f>
      </c>
      <c r="DK21" s="24">
        <f>IF('Encodage réponses Es'!BY20="","",'Encodage réponses Es'!BY20)</f>
      </c>
      <c r="DL21" s="24">
        <f>IF('Encodage réponses Es'!BZ20="","",'Encodage réponses Es'!BZ20)</f>
      </c>
      <c r="DM21" s="55">
        <f>IF('Encodage réponses Es'!CA20="","",'Encodage réponses Es'!CA20)</f>
      </c>
      <c r="DN21" s="489">
        <f t="shared" si="15"/>
      </c>
      <c r="DO21" s="490"/>
      <c r="DP21" s="181">
        <f>IF('Encodage réponses Es'!CP20="","",'Encodage réponses Es'!CP20)</f>
      </c>
      <c r="DQ21" s="182">
        <f>IF('Encodage réponses Es'!CQ20="","",'Encodage réponses Es'!CQ20)</f>
      </c>
      <c r="DR21" s="183">
        <f>IF('Encodage réponses Es'!CR20="","",'Encodage réponses Es'!CR20)</f>
      </c>
      <c r="DS21" s="182">
        <f>IF('Encodage réponses Es'!CS20="","",'Encodage réponses Es'!CS20)</f>
      </c>
      <c r="DT21" s="183">
        <f>IF('Encodage réponses Es'!CT20="","",'Encodage réponses Es'!CT20)</f>
      </c>
      <c r="DU21" s="182">
        <f>IF('Encodage réponses Es'!CU20="","",'Encodage réponses Es'!CU20)</f>
      </c>
      <c r="DV21" s="183">
        <f>IF('Encodage réponses Es'!CV20="","",'Encodage réponses Es'!CV20)</f>
      </c>
      <c r="DW21" s="182">
        <f>IF('Encodage réponses Es'!CW20="","",'Encodage réponses Es'!CW20)</f>
      </c>
      <c r="DX21" s="183">
        <f>IF('Encodage réponses Es'!CX20="","",'Encodage réponses Es'!CX20)</f>
      </c>
      <c r="DY21" s="182">
        <f>IF('Encodage réponses Es'!CY20="","",'Encodage réponses Es'!CY20)</f>
      </c>
      <c r="DZ21" s="183">
        <f>IF('Encodage réponses Es'!CZ20="","",'Encodage réponses Es'!CZ20)</f>
      </c>
      <c r="EA21" s="182">
        <f>IF('Encodage réponses Es'!DA20="","",'Encodage réponses Es'!DA20)</f>
      </c>
      <c r="EB21" s="183">
        <f>IF('Encodage réponses Es'!DB20="","",'Encodage réponses Es'!DB20)</f>
      </c>
      <c r="EC21" s="182">
        <f>IF('Encodage réponses Es'!DC20="","",'Encodage réponses Es'!DC20)</f>
      </c>
      <c r="ED21" s="184">
        <f>IF('Encodage réponses Es'!DD20="","",'Encodage réponses Es'!DD20)</f>
      </c>
      <c r="EE21" s="489">
        <f>IF(OR(COUNTIF(DP21:ED21,"a")&gt;0,COUNTBLANK(DP21:ED21)&gt;0),"",COUNTIF(DP21:ED21,1))</f>
      </c>
      <c r="EF21" s="490"/>
      <c r="EG21" s="276">
        <f>IF('Encodage réponses Es'!AD20="","",'Encodage réponses Es'!AD20)</f>
      </c>
      <c r="EH21" s="87">
        <f>IF('Encodage réponses Es'!DF20="","",'Encodage réponses Es'!DF20)</f>
      </c>
      <c r="EI21" s="540">
        <f>IF(OR(COUNTIF(EG21:EH21,"a")&gt;0,COUNTBLANK(EG21:EH21)&gt;0),"",COUNTIF(EG21:EH21,4)+COUNTIF(EG21:EH21,3)/2+COUNTIF(EH21:EH21,2)/2)</f>
      </c>
      <c r="EJ21" s="541"/>
      <c r="EK21" s="277">
        <f>IF('Encodage réponses Es'!AE20="","",'Encodage réponses Es'!AE20)</f>
      </c>
      <c r="EL21" s="276">
        <f>IF('Encodage réponses Es'!AF20="","",'Encodage réponses Es'!AF20)</f>
      </c>
      <c r="EM21" s="24">
        <f>IF('Encodage réponses Es'!DG20="","",'Encodage réponses Es'!DG20)</f>
      </c>
      <c r="EN21" s="24">
        <f>IF('Encodage réponses Es'!DH20="","",'Encodage réponses Es'!DH20)</f>
      </c>
      <c r="EO21" s="24">
        <f>IF('Encodage réponses Es'!DI20="","",'Encodage réponses Es'!DI20)</f>
      </c>
      <c r="EP21" s="24">
        <f>IF('Encodage réponses Es'!DJ20="","",'Encodage réponses Es'!DJ20)</f>
      </c>
      <c r="EQ21" s="21">
        <f>IF('Encodage réponses Es'!DK20="","",'Encodage réponses Es'!DK20)</f>
      </c>
      <c r="ER21" s="537">
        <f>IF(OR(COUNTIF(EK21:EQ21,"a")&gt;0,COUNTBLANK(EK21:EQ21)&gt;0),"",COUNTIF(EK21:EL21,2)+COUNTIF(EK21:EK21,1)+COUNTIF(EL21:EL21,1)/2+COUNTIF(EM21:EO21,3)+COUNTIF(EP21:EQ21,1))</f>
      </c>
      <c r="ES21" s="538"/>
      <c r="ET21" s="22">
        <f>IF('Encodage réponses Es'!AC20="","",'Encodage réponses Es'!AC20)</f>
      </c>
      <c r="EU21" s="21">
        <f>IF('Encodage réponses Es'!DE20="","",'Encodage réponses Es'!DE20)</f>
      </c>
      <c r="EV21" s="489">
        <f>IF(OR(COUNTIF(ET21:EU21,"a")&gt;0,COUNTBLANK(ET21:EU21)&gt;0),"",COUNTIF(ET21,1)+COUNTIF(EU21,3))</f>
      </c>
      <c r="EW21" s="490"/>
    </row>
    <row r="22" spans="1:153" ht="11.25" customHeight="1">
      <c r="A22" s="518"/>
      <c r="B22" s="519"/>
      <c r="C22" s="550">
        <f>IF('Encodage réponses Es'!C21="","",'Encodage réponses Es'!C21)</f>
        <v>19</v>
      </c>
      <c r="D22" s="551"/>
      <c r="E22" s="192"/>
      <c r="F22" s="99">
        <f t="shared" si="1"/>
      </c>
      <c r="G22" s="100">
        <f t="shared" si="2"/>
      </c>
      <c r="H22" s="202">
        <f t="shared" si="3"/>
      </c>
      <c r="I22" s="100">
        <f t="shared" si="0"/>
      </c>
      <c r="J22" s="99">
        <f t="shared" si="16"/>
      </c>
      <c r="K22" s="100">
        <f t="shared" si="4"/>
      </c>
      <c r="L22" s="196"/>
      <c r="M22" s="24">
        <f>IF('Encodage réponses Es'!E21="","",'Encodage réponses Es'!E21)</f>
      </c>
      <c r="N22" s="24">
        <f>IF('Encodage réponses Es'!F21="","",'Encodage réponses Es'!F21)</f>
      </c>
      <c r="O22" s="24">
        <f>IF('Encodage réponses Es'!I21="","",'Encodage réponses Es'!I21)</f>
      </c>
      <c r="P22" s="24">
        <f>IF('Encodage réponses Es'!J21="","",'Encodage réponses Es'!J21)</f>
      </c>
      <c r="Q22" s="24">
        <f>IF('Encodage réponses Es'!K21="","",'Encodage réponses Es'!K21)</f>
      </c>
      <c r="R22" s="24">
        <f>IF('Encodage réponses Es'!Z21="","",'Encodage réponses Es'!Z21)</f>
      </c>
      <c r="S22" s="24">
        <f>IF('Encodage réponses Es'!AU21="","",'Encodage réponses Es'!AU21)</f>
      </c>
      <c r="T22" s="24">
        <f>IF('Encodage réponses Es'!AV21="","",'Encodage réponses Es'!AV21)</f>
      </c>
      <c r="U22" s="24">
        <f>IF('Encodage réponses Es'!AW21="","",'Encodage réponses Es'!AW21)</f>
      </c>
      <c r="V22" s="24">
        <f>IF('Encodage réponses Es'!AX21="","",'Encodage réponses Es'!AX21)</f>
      </c>
      <c r="W22" s="24">
        <f>IF('Encodage réponses Es'!AY21="","",'Encodage réponses Es'!AY21)</f>
      </c>
      <c r="X22" s="24">
        <f>IF('Encodage réponses Es'!AZ21="","",'Encodage réponses Es'!AZ21)</f>
      </c>
      <c r="Y22" s="24">
        <f>IF('Encodage réponses Es'!BA21="","",'Encodage réponses Es'!BA21)</f>
      </c>
      <c r="Z22" s="24">
        <f>IF('Encodage réponses Es'!BC21="","",'Encodage réponses Es'!BC21)</f>
      </c>
      <c r="AA22" s="24">
        <f>IF('Encodage réponses Es'!BD21="","",'Encodage réponses Es'!BD21)</f>
      </c>
      <c r="AB22" s="24">
        <f>IF('Encodage réponses Es'!BE21="","",'Encodage réponses Es'!BE21)</f>
      </c>
      <c r="AC22" s="24">
        <f>IF('Encodage réponses Es'!BF21="","",'Encodage réponses Es'!BF21)</f>
      </c>
      <c r="AD22" s="24">
        <f>IF('Encodage réponses Es'!BP21="","",'Encodage réponses Es'!BP21)</f>
      </c>
      <c r="AE22" s="548">
        <f t="shared" si="5"/>
      </c>
      <c r="AF22" s="549"/>
      <c r="AG22" s="24">
        <f>IF('Encodage réponses Es'!M21="","",'Encodage réponses Es'!M21)</f>
      </c>
      <c r="AH22" s="23">
        <f>IF('Encodage réponses Es'!N21="","",'Encodage réponses Es'!N21)</f>
      </c>
      <c r="AI22" s="23">
        <f>IF('Encodage réponses Es'!Y21="","",'Encodage réponses Es'!Y21)</f>
      </c>
      <c r="AJ22" s="23">
        <f>IF('Encodage réponses Es'!AA21="","",'Encodage réponses Es'!AA21)</f>
      </c>
      <c r="AK22" s="23">
        <f>IF('Encodage réponses Es'!AB21="","",'Encodage réponses Es'!AB21)</f>
      </c>
      <c r="AL22" s="23">
        <f>IF('Encodage réponses Es'!BB21="","",'Encodage réponses Es'!BB21)</f>
      </c>
      <c r="AM22" s="21">
        <f>IF('Encodage réponses Es'!BG21="","",'Encodage réponses Es'!BG21)</f>
      </c>
      <c r="AN22" s="489">
        <f t="shared" si="6"/>
      </c>
      <c r="AO22" s="534"/>
      <c r="AP22" s="22">
        <f>IF('Encodage réponses Es'!G21="","",'Encodage réponses Es'!G21)</f>
      </c>
      <c r="AQ22" s="55">
        <f>IF('Encodage réponses Es'!H21="","",'Encodage réponses Es'!H21)</f>
      </c>
      <c r="AR22" s="489">
        <f t="shared" si="7"/>
      </c>
      <c r="AS22" s="534"/>
      <c r="AT22" s="22">
        <f>IF('Encodage réponses Es'!CF21="","",'Encodage réponses Es'!CF21)</f>
      </c>
      <c r="AU22" s="24">
        <f>IF('Encodage réponses Es'!CG21="","",'Encodage réponses Es'!CG21)</f>
      </c>
      <c r="AV22" s="24">
        <f>IF('Encodage réponses Es'!CH21="","",'Encodage réponses Es'!CH21)</f>
      </c>
      <c r="AW22" s="24">
        <f>IF('Encodage réponses Es'!CI21="","",'Encodage réponses Es'!CI21)</f>
      </c>
      <c r="AX22" s="24">
        <f>IF('Encodage réponses Es'!CJ21="","",'Encodage réponses Es'!CJ21)</f>
      </c>
      <c r="AY22" s="24">
        <f>IF('Encodage réponses Es'!CK21="","",'Encodage réponses Es'!CK21)</f>
      </c>
      <c r="AZ22" s="24">
        <f>IF('Encodage réponses Es'!CL21="","",'Encodage réponses Es'!CL21)</f>
      </c>
      <c r="BA22" s="24">
        <f>IF('Encodage réponses Es'!CM21="","",'Encodage réponses Es'!CM21)</f>
      </c>
      <c r="BB22" s="24">
        <f>IF('Encodage réponses Es'!CN21="","",'Encodage réponses Es'!CN21)</f>
      </c>
      <c r="BC22" s="55">
        <f>IF('Encodage réponses Es'!CO21="","",'Encodage réponses Es'!CO21)</f>
      </c>
      <c r="BD22" s="535">
        <f t="shared" si="8"/>
      </c>
      <c r="BE22" s="536"/>
      <c r="BF22" s="22">
        <f>IF('Encodage réponses Es'!L21="","",'Encodage réponses Es'!L21)</f>
      </c>
      <c r="BG22" s="535">
        <f t="shared" si="9"/>
      </c>
      <c r="BH22" s="536"/>
      <c r="BI22" s="22">
        <f>IF('Encodage réponses Es'!O21="","",'Encodage réponses Es'!O21)</f>
      </c>
      <c r="BJ22" s="24">
        <f>IF('Encodage réponses Es'!P21="","",'Encodage réponses Es'!P21)</f>
      </c>
      <c r="BK22" s="24">
        <f>IF('Encodage réponses Es'!Q21="","",'Encodage réponses Es'!Q21)</f>
      </c>
      <c r="BL22" s="24">
        <f>IF('Encodage réponses Es'!R21="","",'Encodage réponses Es'!R21)</f>
      </c>
      <c r="BM22" s="24">
        <f>IF('Encodage réponses Es'!W21="","",'Encodage réponses Es'!W21)</f>
      </c>
      <c r="BN22" s="55">
        <f>IF('Encodage réponses Es'!X21="","",'Encodage réponses Es'!X21)</f>
      </c>
      <c r="BO22" s="539">
        <f t="shared" si="10"/>
      </c>
      <c r="BP22" s="534"/>
      <c r="BQ22" s="365">
        <f>IF('Encodage réponses Es'!S21="","",'Encodage réponses Es'!S21)</f>
      </c>
      <c r="BR22" s="24">
        <f>IF('Encodage réponses Es'!T21="","",'Encodage réponses Es'!T21)</f>
      </c>
      <c r="BS22" s="24">
        <f>IF('Encodage réponses Es'!U21="","",'Encodage réponses Es'!U21)</f>
      </c>
      <c r="BT22" s="24">
        <f>IF('Encodage réponses Es'!V21="","",'Encodage réponses Es'!V21)</f>
      </c>
      <c r="BU22" s="24">
        <f>IF('Encodage réponses Es'!BJ21="","",'Encodage réponses Es'!BJ21)</f>
      </c>
      <c r="BV22" s="24">
        <f>IF('Encodage réponses Es'!BK21="","",'Encodage réponses Es'!BK21)</f>
      </c>
      <c r="BW22" s="55">
        <f>IF('Encodage réponses Es'!BL21="","",'Encodage réponses Es'!BL21)</f>
      </c>
      <c r="BX22" s="489">
        <f t="shared" si="11"/>
      </c>
      <c r="BY22" s="490"/>
      <c r="BZ22" s="22">
        <f>IF('Encodage réponses Es'!BH21="","",'Encodage réponses Es'!BH21)</f>
      </c>
      <c r="CA22" s="24">
        <f>IF('Encodage réponses Es'!BI21="","",'Encodage réponses Es'!BI21)</f>
      </c>
      <c r="CB22" s="24">
        <f>IF('Encodage réponses Es'!BM21="","",'Encodage réponses Es'!BM21)</f>
      </c>
      <c r="CC22" s="24">
        <f>IF('Encodage réponses Es'!BN21="","",'Encodage réponses Es'!BN21)</f>
      </c>
      <c r="CD22" s="55">
        <f>IF('Encodage réponses Es'!BO21="","",'Encodage réponses Es'!BO21)</f>
      </c>
      <c r="CE22" s="489">
        <f t="shared" si="12"/>
      </c>
      <c r="CF22" s="490"/>
      <c r="CG22" s="22">
        <f>IF('Encodage réponses Es'!BQ21="","",'Encodage réponses Es'!BQ21)</f>
      </c>
      <c r="CH22" s="489">
        <f t="shared" si="13"/>
      </c>
      <c r="CI22" s="490"/>
      <c r="CJ22" s="22">
        <f>IF('Encodage réponses Es'!AG21="","",'Encodage réponses Es'!AG21)</f>
      </c>
      <c r="CK22" s="24">
        <f>IF('Encodage réponses Es'!AH21="","",'Encodage réponses Es'!AH21)</f>
      </c>
      <c r="CL22" s="24">
        <f>IF('Encodage réponses Es'!AI21="","",'Encodage réponses Es'!AI21)</f>
      </c>
      <c r="CM22" s="24">
        <f>IF('Encodage réponses Es'!AJ21="","",'Encodage réponses Es'!AJ21)</f>
      </c>
      <c r="CN22" s="24">
        <f>IF('Encodage réponses Es'!AK21="","",'Encodage réponses Es'!AK21)</f>
      </c>
      <c r="CO22" s="24">
        <f>IF('Encodage réponses Es'!AL21="","",'Encodage réponses Es'!AL21)</f>
      </c>
      <c r="CP22" s="24">
        <f>IF('Encodage réponses Es'!AM21="","",'Encodage réponses Es'!AM21)</f>
      </c>
      <c r="CQ22" s="24">
        <f>IF('Encodage réponses Es'!AN21="","",'Encodage réponses Es'!AN21)</f>
      </c>
      <c r="CR22" s="24">
        <f>IF('Encodage réponses Es'!AO21="","",'Encodage réponses Es'!AO21)</f>
      </c>
      <c r="CS22" s="24">
        <f>IF('Encodage réponses Es'!AP21="","",'Encodage réponses Es'!AP21)</f>
      </c>
      <c r="CT22" s="24">
        <f>IF('Encodage réponses Es'!AQ21="","",'Encodage réponses Es'!AQ21)</f>
      </c>
      <c r="CU22" s="24">
        <f>IF('Encodage réponses Es'!AR21="","",'Encodage réponses Es'!AR21)</f>
      </c>
      <c r="CV22" s="24">
        <f>IF('Encodage réponses Es'!AS21="","",'Encodage réponses Es'!AS21)</f>
      </c>
      <c r="CW22" s="24">
        <f>IF('Encodage réponses Es'!AT21="","",'Encodage réponses Es'!AT21)</f>
      </c>
      <c r="CX22" s="24">
        <f>IF('Encodage réponses Es'!CB21="","",'Encodage réponses Es'!CB21)</f>
      </c>
      <c r="CY22" s="24">
        <f>IF('Encodage réponses Es'!CC21="","",'Encodage réponses Es'!CC21)</f>
      </c>
      <c r="CZ22" s="24">
        <f>IF('Encodage réponses Es'!CD21="","",'Encodage réponses Es'!CD21)</f>
      </c>
      <c r="DA22" s="55">
        <f>IF('Encodage réponses Es'!CE21="","",'Encodage réponses Es'!CE21)</f>
      </c>
      <c r="DB22" s="489">
        <f t="shared" si="14"/>
      </c>
      <c r="DC22" s="490"/>
      <c r="DD22" s="22">
        <f>IF('Encodage réponses Es'!BR21="","",'Encodage réponses Es'!BR21)</f>
      </c>
      <c r="DE22" s="24">
        <f>IF('Encodage réponses Es'!BS21="","",'Encodage réponses Es'!BS21)</f>
      </c>
      <c r="DF22" s="24">
        <f>IF('Encodage réponses Es'!BT21="","",'Encodage réponses Es'!BT21)</f>
      </c>
      <c r="DG22" s="24">
        <f>IF('Encodage réponses Es'!BU21="","",'Encodage réponses Es'!BU21)</f>
      </c>
      <c r="DH22" s="24">
        <f>IF('Encodage réponses Es'!BV21="","",'Encodage réponses Es'!BV21)</f>
      </c>
      <c r="DI22" s="24">
        <f>IF('Encodage réponses Es'!BW21="","",'Encodage réponses Es'!BW21)</f>
      </c>
      <c r="DJ22" s="24">
        <f>IF('Encodage réponses Es'!BX21="","",'Encodage réponses Es'!BX21)</f>
      </c>
      <c r="DK22" s="24">
        <f>IF('Encodage réponses Es'!BY21="","",'Encodage réponses Es'!BY21)</f>
      </c>
      <c r="DL22" s="24">
        <f>IF('Encodage réponses Es'!BZ21="","",'Encodage réponses Es'!BZ21)</f>
      </c>
      <c r="DM22" s="55">
        <f>IF('Encodage réponses Es'!CA21="","",'Encodage réponses Es'!CA21)</f>
      </c>
      <c r="DN22" s="489">
        <f t="shared" si="15"/>
      </c>
      <c r="DO22" s="490"/>
      <c r="DP22" s="181">
        <f>IF('Encodage réponses Es'!CP21="","",'Encodage réponses Es'!CP21)</f>
      </c>
      <c r="DQ22" s="182">
        <f>IF('Encodage réponses Es'!CQ21="","",'Encodage réponses Es'!CQ21)</f>
      </c>
      <c r="DR22" s="183">
        <f>IF('Encodage réponses Es'!CR21="","",'Encodage réponses Es'!CR21)</f>
      </c>
      <c r="DS22" s="182">
        <f>IF('Encodage réponses Es'!CS21="","",'Encodage réponses Es'!CS21)</f>
      </c>
      <c r="DT22" s="183">
        <f>IF('Encodage réponses Es'!CT21="","",'Encodage réponses Es'!CT21)</f>
      </c>
      <c r="DU22" s="182">
        <f>IF('Encodage réponses Es'!CU21="","",'Encodage réponses Es'!CU21)</f>
      </c>
      <c r="DV22" s="183">
        <f>IF('Encodage réponses Es'!CV21="","",'Encodage réponses Es'!CV21)</f>
      </c>
      <c r="DW22" s="182">
        <f>IF('Encodage réponses Es'!CW21="","",'Encodage réponses Es'!CW21)</f>
      </c>
      <c r="DX22" s="183">
        <f>IF('Encodage réponses Es'!CX21="","",'Encodage réponses Es'!CX21)</f>
      </c>
      <c r="DY22" s="182">
        <f>IF('Encodage réponses Es'!CY21="","",'Encodage réponses Es'!CY21)</f>
      </c>
      <c r="DZ22" s="183">
        <f>IF('Encodage réponses Es'!CZ21="","",'Encodage réponses Es'!CZ21)</f>
      </c>
      <c r="EA22" s="182">
        <f>IF('Encodage réponses Es'!DA21="","",'Encodage réponses Es'!DA21)</f>
      </c>
      <c r="EB22" s="183">
        <f>IF('Encodage réponses Es'!DB21="","",'Encodage réponses Es'!DB21)</f>
      </c>
      <c r="EC22" s="182">
        <f>IF('Encodage réponses Es'!DC21="","",'Encodage réponses Es'!DC21)</f>
      </c>
      <c r="ED22" s="184">
        <f>IF('Encodage réponses Es'!DD21="","",'Encodage réponses Es'!DD21)</f>
      </c>
      <c r="EE22" s="489">
        <f>IF(OR(COUNTIF(DP22:ED22,"a")&gt;0,COUNTBLANK(DP22:ED22)&gt;0),"",COUNTIF(DP22:ED22,1))</f>
      </c>
      <c r="EF22" s="490"/>
      <c r="EG22" s="276">
        <f>IF('Encodage réponses Es'!AD21="","",'Encodage réponses Es'!AD21)</f>
      </c>
      <c r="EH22" s="87">
        <f>IF('Encodage réponses Es'!DF21="","",'Encodage réponses Es'!DF21)</f>
      </c>
      <c r="EI22" s="540">
        <f>IF(OR(COUNTIF(EG22:EH22,"a")&gt;0,COUNTBLANK(EG22:EH22)&gt;0),"",COUNTIF(EG22:EH22,4)+COUNTIF(EG22:EH22,3)/2+COUNTIF(EH22:EH22,2)/2)</f>
      </c>
      <c r="EJ22" s="541"/>
      <c r="EK22" s="277">
        <f>IF('Encodage réponses Es'!AE21="","",'Encodage réponses Es'!AE21)</f>
      </c>
      <c r="EL22" s="276">
        <f>IF('Encodage réponses Es'!AF21="","",'Encodage réponses Es'!AF21)</f>
      </c>
      <c r="EM22" s="24">
        <f>IF('Encodage réponses Es'!DG21="","",'Encodage réponses Es'!DG21)</f>
      </c>
      <c r="EN22" s="24">
        <f>IF('Encodage réponses Es'!DH21="","",'Encodage réponses Es'!DH21)</f>
      </c>
      <c r="EO22" s="24">
        <f>IF('Encodage réponses Es'!DI21="","",'Encodage réponses Es'!DI21)</f>
      </c>
      <c r="EP22" s="24">
        <f>IF('Encodage réponses Es'!DJ21="","",'Encodage réponses Es'!DJ21)</f>
      </c>
      <c r="EQ22" s="21">
        <f>IF('Encodage réponses Es'!DK21="","",'Encodage réponses Es'!DK21)</f>
      </c>
      <c r="ER22" s="537">
        <f>IF(OR(COUNTIF(EK22:EQ22,"a")&gt;0,COUNTBLANK(EK22:EQ22)&gt;0),"",COUNTIF(EK22:EL22,2)+COUNTIF(EK22:EK22,1)+COUNTIF(EL22:EL22,1)/2+COUNTIF(EM22:EO22,3)+COUNTIF(EP22:EQ22,1))</f>
      </c>
      <c r="ES22" s="538"/>
      <c r="ET22" s="22">
        <f>IF('Encodage réponses Es'!AC21="","",'Encodage réponses Es'!AC21)</f>
      </c>
      <c r="EU22" s="21">
        <f>IF('Encodage réponses Es'!DE21="","",'Encodage réponses Es'!DE21)</f>
      </c>
      <c r="EV22" s="489">
        <f>IF(OR(COUNTIF(ET22:EU22,"a")&gt;0,COUNTBLANK(ET22:EU22)&gt;0),"",COUNTIF(ET22,1)+COUNTIF(EU22,3))</f>
      </c>
      <c r="EW22" s="490"/>
    </row>
    <row r="23" spans="1:153" ht="11.25" customHeight="1">
      <c r="A23" s="518"/>
      <c r="B23" s="519"/>
      <c r="C23" s="550">
        <f>IF('Encodage réponses Es'!C22="","",'Encodage réponses Es'!C22)</f>
        <v>20</v>
      </c>
      <c r="D23" s="551"/>
      <c r="E23" s="192"/>
      <c r="F23" s="99">
        <f t="shared" si="1"/>
      </c>
      <c r="G23" s="100">
        <f t="shared" si="2"/>
      </c>
      <c r="H23" s="202">
        <f t="shared" si="3"/>
      </c>
      <c r="I23" s="100">
        <f t="shared" si="0"/>
      </c>
      <c r="J23" s="99">
        <f t="shared" si="16"/>
      </c>
      <c r="K23" s="100">
        <f t="shared" si="4"/>
      </c>
      <c r="L23" s="196"/>
      <c r="M23" s="24">
        <f>IF('Encodage réponses Es'!E22="","",'Encodage réponses Es'!E22)</f>
      </c>
      <c r="N23" s="24">
        <f>IF('Encodage réponses Es'!F22="","",'Encodage réponses Es'!F22)</f>
      </c>
      <c r="O23" s="24">
        <f>IF('Encodage réponses Es'!I22="","",'Encodage réponses Es'!I22)</f>
      </c>
      <c r="P23" s="24">
        <f>IF('Encodage réponses Es'!J22="","",'Encodage réponses Es'!J22)</f>
      </c>
      <c r="Q23" s="24">
        <f>IF('Encodage réponses Es'!K22="","",'Encodage réponses Es'!K22)</f>
      </c>
      <c r="R23" s="24">
        <f>IF('Encodage réponses Es'!Z22="","",'Encodage réponses Es'!Z22)</f>
      </c>
      <c r="S23" s="24">
        <f>IF('Encodage réponses Es'!AU22="","",'Encodage réponses Es'!AU22)</f>
      </c>
      <c r="T23" s="24">
        <f>IF('Encodage réponses Es'!AV22="","",'Encodage réponses Es'!AV22)</f>
      </c>
      <c r="U23" s="24">
        <f>IF('Encodage réponses Es'!AW22="","",'Encodage réponses Es'!AW22)</f>
      </c>
      <c r="V23" s="24">
        <f>IF('Encodage réponses Es'!AX22="","",'Encodage réponses Es'!AX22)</f>
      </c>
      <c r="W23" s="24">
        <f>IF('Encodage réponses Es'!AY22="","",'Encodage réponses Es'!AY22)</f>
      </c>
      <c r="X23" s="24">
        <f>IF('Encodage réponses Es'!AZ22="","",'Encodage réponses Es'!AZ22)</f>
      </c>
      <c r="Y23" s="24">
        <f>IF('Encodage réponses Es'!BA22="","",'Encodage réponses Es'!BA22)</f>
      </c>
      <c r="Z23" s="24">
        <f>IF('Encodage réponses Es'!BC22="","",'Encodage réponses Es'!BC22)</f>
      </c>
      <c r="AA23" s="24">
        <f>IF('Encodage réponses Es'!BD22="","",'Encodage réponses Es'!BD22)</f>
      </c>
      <c r="AB23" s="24">
        <f>IF('Encodage réponses Es'!BE22="","",'Encodage réponses Es'!BE22)</f>
      </c>
      <c r="AC23" s="24">
        <f>IF('Encodage réponses Es'!BF22="","",'Encodage réponses Es'!BF22)</f>
      </c>
      <c r="AD23" s="24">
        <f>IF('Encodage réponses Es'!BP22="","",'Encodage réponses Es'!BP22)</f>
      </c>
      <c r="AE23" s="548">
        <f t="shared" si="5"/>
      </c>
      <c r="AF23" s="549"/>
      <c r="AG23" s="24">
        <f>IF('Encodage réponses Es'!M22="","",'Encodage réponses Es'!M22)</f>
      </c>
      <c r="AH23" s="23">
        <f>IF('Encodage réponses Es'!N22="","",'Encodage réponses Es'!N22)</f>
      </c>
      <c r="AI23" s="23">
        <f>IF('Encodage réponses Es'!Y22="","",'Encodage réponses Es'!Y22)</f>
      </c>
      <c r="AJ23" s="23">
        <f>IF('Encodage réponses Es'!AA22="","",'Encodage réponses Es'!AA22)</f>
      </c>
      <c r="AK23" s="23">
        <f>IF('Encodage réponses Es'!AB22="","",'Encodage réponses Es'!AB22)</f>
      </c>
      <c r="AL23" s="23">
        <f>IF('Encodage réponses Es'!BB22="","",'Encodage réponses Es'!BB22)</f>
      </c>
      <c r="AM23" s="21">
        <f>IF('Encodage réponses Es'!BG22="","",'Encodage réponses Es'!BG22)</f>
      </c>
      <c r="AN23" s="489">
        <f t="shared" si="6"/>
      </c>
      <c r="AO23" s="534"/>
      <c r="AP23" s="22">
        <f>IF('Encodage réponses Es'!G22="","",'Encodage réponses Es'!G22)</f>
      </c>
      <c r="AQ23" s="55">
        <f>IF('Encodage réponses Es'!H22="","",'Encodage réponses Es'!H22)</f>
      </c>
      <c r="AR23" s="489">
        <f t="shared" si="7"/>
      </c>
      <c r="AS23" s="534"/>
      <c r="AT23" s="22">
        <f>IF('Encodage réponses Es'!CF22="","",'Encodage réponses Es'!CF22)</f>
      </c>
      <c r="AU23" s="24">
        <f>IF('Encodage réponses Es'!CG22="","",'Encodage réponses Es'!CG22)</f>
      </c>
      <c r="AV23" s="24">
        <f>IF('Encodage réponses Es'!CH22="","",'Encodage réponses Es'!CH22)</f>
      </c>
      <c r="AW23" s="24">
        <f>IF('Encodage réponses Es'!CI22="","",'Encodage réponses Es'!CI22)</f>
      </c>
      <c r="AX23" s="24">
        <f>IF('Encodage réponses Es'!CJ22="","",'Encodage réponses Es'!CJ22)</f>
      </c>
      <c r="AY23" s="24">
        <f>IF('Encodage réponses Es'!CK22="","",'Encodage réponses Es'!CK22)</f>
      </c>
      <c r="AZ23" s="24">
        <f>IF('Encodage réponses Es'!CL22="","",'Encodage réponses Es'!CL22)</f>
      </c>
      <c r="BA23" s="24">
        <f>IF('Encodage réponses Es'!CM22="","",'Encodage réponses Es'!CM22)</f>
      </c>
      <c r="BB23" s="24">
        <f>IF('Encodage réponses Es'!CN22="","",'Encodage réponses Es'!CN22)</f>
      </c>
      <c r="BC23" s="55">
        <f>IF('Encodage réponses Es'!CO22="","",'Encodage réponses Es'!CO22)</f>
      </c>
      <c r="BD23" s="535">
        <f t="shared" si="8"/>
      </c>
      <c r="BE23" s="536"/>
      <c r="BF23" s="22">
        <f>IF('Encodage réponses Es'!L22="","",'Encodage réponses Es'!L22)</f>
      </c>
      <c r="BG23" s="535">
        <f t="shared" si="9"/>
      </c>
      <c r="BH23" s="536"/>
      <c r="BI23" s="22">
        <f>IF('Encodage réponses Es'!O22="","",'Encodage réponses Es'!O22)</f>
      </c>
      <c r="BJ23" s="24">
        <f>IF('Encodage réponses Es'!P22="","",'Encodage réponses Es'!P22)</f>
      </c>
      <c r="BK23" s="24">
        <f>IF('Encodage réponses Es'!Q22="","",'Encodage réponses Es'!Q22)</f>
      </c>
      <c r="BL23" s="24">
        <f>IF('Encodage réponses Es'!R22="","",'Encodage réponses Es'!R22)</f>
      </c>
      <c r="BM23" s="24">
        <f>IF('Encodage réponses Es'!W22="","",'Encodage réponses Es'!W22)</f>
      </c>
      <c r="BN23" s="55">
        <f>IF('Encodage réponses Es'!X22="","",'Encodage réponses Es'!X22)</f>
      </c>
      <c r="BO23" s="539">
        <f t="shared" si="10"/>
      </c>
      <c r="BP23" s="534"/>
      <c r="BQ23" s="365">
        <f>IF('Encodage réponses Es'!S22="","",'Encodage réponses Es'!S22)</f>
      </c>
      <c r="BR23" s="24">
        <f>IF('Encodage réponses Es'!T22="","",'Encodage réponses Es'!T22)</f>
      </c>
      <c r="BS23" s="24">
        <f>IF('Encodage réponses Es'!U22="","",'Encodage réponses Es'!U22)</f>
      </c>
      <c r="BT23" s="24">
        <f>IF('Encodage réponses Es'!V22="","",'Encodage réponses Es'!V22)</f>
      </c>
      <c r="BU23" s="24">
        <f>IF('Encodage réponses Es'!BJ22="","",'Encodage réponses Es'!BJ22)</f>
      </c>
      <c r="BV23" s="24">
        <f>IF('Encodage réponses Es'!BK22="","",'Encodage réponses Es'!BK22)</f>
      </c>
      <c r="BW23" s="55">
        <f>IF('Encodage réponses Es'!BL22="","",'Encodage réponses Es'!BL22)</f>
      </c>
      <c r="BX23" s="489">
        <f t="shared" si="11"/>
      </c>
      <c r="BY23" s="490"/>
      <c r="BZ23" s="22">
        <f>IF('Encodage réponses Es'!BH22="","",'Encodage réponses Es'!BH22)</f>
      </c>
      <c r="CA23" s="24">
        <f>IF('Encodage réponses Es'!BI22="","",'Encodage réponses Es'!BI22)</f>
      </c>
      <c r="CB23" s="24">
        <f>IF('Encodage réponses Es'!BM22="","",'Encodage réponses Es'!BM22)</f>
      </c>
      <c r="CC23" s="24">
        <f>IF('Encodage réponses Es'!BN22="","",'Encodage réponses Es'!BN22)</f>
      </c>
      <c r="CD23" s="55">
        <f>IF('Encodage réponses Es'!BO22="","",'Encodage réponses Es'!BO22)</f>
      </c>
      <c r="CE23" s="489">
        <f t="shared" si="12"/>
      </c>
      <c r="CF23" s="490"/>
      <c r="CG23" s="22">
        <f>IF('Encodage réponses Es'!BQ22="","",'Encodage réponses Es'!BQ22)</f>
      </c>
      <c r="CH23" s="489">
        <f t="shared" si="13"/>
      </c>
      <c r="CI23" s="490"/>
      <c r="CJ23" s="22">
        <f>IF('Encodage réponses Es'!AG22="","",'Encodage réponses Es'!AG22)</f>
      </c>
      <c r="CK23" s="24">
        <f>IF('Encodage réponses Es'!AH22="","",'Encodage réponses Es'!AH22)</f>
      </c>
      <c r="CL23" s="24">
        <f>IF('Encodage réponses Es'!AI22="","",'Encodage réponses Es'!AI22)</f>
      </c>
      <c r="CM23" s="24">
        <f>IF('Encodage réponses Es'!AJ22="","",'Encodage réponses Es'!AJ22)</f>
      </c>
      <c r="CN23" s="24">
        <f>IF('Encodage réponses Es'!AK22="","",'Encodage réponses Es'!AK22)</f>
      </c>
      <c r="CO23" s="24">
        <f>IF('Encodage réponses Es'!AL22="","",'Encodage réponses Es'!AL22)</f>
      </c>
      <c r="CP23" s="24">
        <f>IF('Encodage réponses Es'!AM22="","",'Encodage réponses Es'!AM22)</f>
      </c>
      <c r="CQ23" s="24">
        <f>IF('Encodage réponses Es'!AN22="","",'Encodage réponses Es'!AN22)</f>
      </c>
      <c r="CR23" s="24">
        <f>IF('Encodage réponses Es'!AO22="","",'Encodage réponses Es'!AO22)</f>
      </c>
      <c r="CS23" s="24">
        <f>IF('Encodage réponses Es'!AP22="","",'Encodage réponses Es'!AP22)</f>
      </c>
      <c r="CT23" s="24">
        <f>IF('Encodage réponses Es'!AQ22="","",'Encodage réponses Es'!AQ22)</f>
      </c>
      <c r="CU23" s="24">
        <f>IF('Encodage réponses Es'!AR22="","",'Encodage réponses Es'!AR22)</f>
      </c>
      <c r="CV23" s="24">
        <f>IF('Encodage réponses Es'!AS22="","",'Encodage réponses Es'!AS22)</f>
      </c>
      <c r="CW23" s="24">
        <f>IF('Encodage réponses Es'!AT22="","",'Encodage réponses Es'!AT22)</f>
      </c>
      <c r="CX23" s="24">
        <f>IF('Encodage réponses Es'!CB22="","",'Encodage réponses Es'!CB22)</f>
      </c>
      <c r="CY23" s="24">
        <f>IF('Encodage réponses Es'!CC22="","",'Encodage réponses Es'!CC22)</f>
      </c>
      <c r="CZ23" s="24">
        <f>IF('Encodage réponses Es'!CD22="","",'Encodage réponses Es'!CD22)</f>
      </c>
      <c r="DA23" s="55">
        <f>IF('Encodage réponses Es'!CE22="","",'Encodage réponses Es'!CE22)</f>
      </c>
      <c r="DB23" s="489">
        <f t="shared" si="14"/>
      </c>
      <c r="DC23" s="490"/>
      <c r="DD23" s="22">
        <f>IF('Encodage réponses Es'!BR22="","",'Encodage réponses Es'!BR22)</f>
      </c>
      <c r="DE23" s="24">
        <f>IF('Encodage réponses Es'!BS22="","",'Encodage réponses Es'!BS22)</f>
      </c>
      <c r="DF23" s="24">
        <f>IF('Encodage réponses Es'!BT22="","",'Encodage réponses Es'!BT22)</f>
      </c>
      <c r="DG23" s="24">
        <f>IF('Encodage réponses Es'!BU22="","",'Encodage réponses Es'!BU22)</f>
      </c>
      <c r="DH23" s="24">
        <f>IF('Encodage réponses Es'!BV22="","",'Encodage réponses Es'!BV22)</f>
      </c>
      <c r="DI23" s="24">
        <f>IF('Encodage réponses Es'!BW22="","",'Encodage réponses Es'!BW22)</f>
      </c>
      <c r="DJ23" s="24">
        <f>IF('Encodage réponses Es'!BX22="","",'Encodage réponses Es'!BX22)</f>
      </c>
      <c r="DK23" s="24">
        <f>IF('Encodage réponses Es'!BY22="","",'Encodage réponses Es'!BY22)</f>
      </c>
      <c r="DL23" s="24">
        <f>IF('Encodage réponses Es'!BZ22="","",'Encodage réponses Es'!BZ22)</f>
      </c>
      <c r="DM23" s="55">
        <f>IF('Encodage réponses Es'!CA22="","",'Encodage réponses Es'!CA22)</f>
      </c>
      <c r="DN23" s="489">
        <f t="shared" si="15"/>
      </c>
      <c r="DO23" s="490"/>
      <c r="DP23" s="181">
        <f>IF('Encodage réponses Es'!CP22="","",'Encodage réponses Es'!CP22)</f>
      </c>
      <c r="DQ23" s="182">
        <f>IF('Encodage réponses Es'!CQ22="","",'Encodage réponses Es'!CQ22)</f>
      </c>
      <c r="DR23" s="183">
        <f>IF('Encodage réponses Es'!CR22="","",'Encodage réponses Es'!CR22)</f>
      </c>
      <c r="DS23" s="182">
        <f>IF('Encodage réponses Es'!CS22="","",'Encodage réponses Es'!CS22)</f>
      </c>
      <c r="DT23" s="183">
        <f>IF('Encodage réponses Es'!CT22="","",'Encodage réponses Es'!CT22)</f>
      </c>
      <c r="DU23" s="182">
        <f>IF('Encodage réponses Es'!CU22="","",'Encodage réponses Es'!CU22)</f>
      </c>
      <c r="DV23" s="183">
        <f>IF('Encodage réponses Es'!CV22="","",'Encodage réponses Es'!CV22)</f>
      </c>
      <c r="DW23" s="182">
        <f>IF('Encodage réponses Es'!CW22="","",'Encodage réponses Es'!CW22)</f>
      </c>
      <c r="DX23" s="183">
        <f>IF('Encodage réponses Es'!CX22="","",'Encodage réponses Es'!CX22)</f>
      </c>
      <c r="DY23" s="182">
        <f>IF('Encodage réponses Es'!CY22="","",'Encodage réponses Es'!CY22)</f>
      </c>
      <c r="DZ23" s="183">
        <f>IF('Encodage réponses Es'!CZ22="","",'Encodage réponses Es'!CZ22)</f>
      </c>
      <c r="EA23" s="182">
        <f>IF('Encodage réponses Es'!DA22="","",'Encodage réponses Es'!DA22)</f>
      </c>
      <c r="EB23" s="183">
        <f>IF('Encodage réponses Es'!DB22="","",'Encodage réponses Es'!DB22)</f>
      </c>
      <c r="EC23" s="182">
        <f>IF('Encodage réponses Es'!DC22="","",'Encodage réponses Es'!DC22)</f>
      </c>
      <c r="ED23" s="184">
        <f>IF('Encodage réponses Es'!DD22="","",'Encodage réponses Es'!DD22)</f>
      </c>
      <c r="EE23" s="489">
        <f>IF(OR(COUNTIF(DP23:ED23,"a")&gt;0,COUNTBLANK(DP23:ED23)&gt;0),"",COUNTIF(DP23:ED23,1))</f>
      </c>
      <c r="EF23" s="490"/>
      <c r="EG23" s="276">
        <f>IF('Encodage réponses Es'!AD22="","",'Encodage réponses Es'!AD22)</f>
      </c>
      <c r="EH23" s="87">
        <f>IF('Encodage réponses Es'!DF22="","",'Encodage réponses Es'!DF22)</f>
      </c>
      <c r="EI23" s="540">
        <f>IF(OR(COUNTIF(EG23:EH23,"a")&gt;0,COUNTBLANK(EG23:EH23)&gt;0),"",COUNTIF(EG23:EH23,4)+COUNTIF(EG23:EH23,3)/2+COUNTIF(EH23:EH23,2)/2)</f>
      </c>
      <c r="EJ23" s="541"/>
      <c r="EK23" s="277">
        <f>IF('Encodage réponses Es'!AE22="","",'Encodage réponses Es'!AE22)</f>
      </c>
      <c r="EL23" s="276">
        <f>IF('Encodage réponses Es'!AF22="","",'Encodage réponses Es'!AF22)</f>
      </c>
      <c r="EM23" s="24">
        <f>IF('Encodage réponses Es'!DG22="","",'Encodage réponses Es'!DG22)</f>
      </c>
      <c r="EN23" s="24">
        <f>IF('Encodage réponses Es'!DH22="","",'Encodage réponses Es'!DH22)</f>
      </c>
      <c r="EO23" s="24">
        <f>IF('Encodage réponses Es'!DI22="","",'Encodage réponses Es'!DI22)</f>
      </c>
      <c r="EP23" s="24">
        <f>IF('Encodage réponses Es'!DJ22="","",'Encodage réponses Es'!DJ22)</f>
      </c>
      <c r="EQ23" s="21">
        <f>IF('Encodage réponses Es'!DK22="","",'Encodage réponses Es'!DK22)</f>
      </c>
      <c r="ER23" s="537">
        <f>IF(OR(COUNTIF(EK23:EQ23,"a")&gt;0,COUNTBLANK(EK23:EQ23)&gt;0),"",COUNTIF(EK23:EL23,2)+COUNTIF(EK23:EK23,1)+COUNTIF(EL23:EL23,1)/2+COUNTIF(EM23:EO23,3)+COUNTIF(EP23:EQ23,1))</f>
      </c>
      <c r="ES23" s="538"/>
      <c r="ET23" s="22">
        <f>IF('Encodage réponses Es'!AC22="","",'Encodage réponses Es'!AC22)</f>
      </c>
      <c r="EU23" s="21">
        <f>IF('Encodage réponses Es'!DE22="","",'Encodage réponses Es'!DE22)</f>
      </c>
      <c r="EV23" s="489">
        <f>IF(OR(COUNTIF(ET23:EU23,"a")&gt;0,COUNTBLANK(ET23:EU23)&gt;0),"",COUNTIF(ET23,1)+COUNTIF(EU23,3))</f>
      </c>
      <c r="EW23" s="490"/>
    </row>
    <row r="24" spans="1:153" ht="11.25" customHeight="1">
      <c r="A24" s="518"/>
      <c r="B24" s="519"/>
      <c r="C24" s="550">
        <f>IF('Encodage réponses Es'!C23="","",'Encodage réponses Es'!C23)</f>
        <v>21</v>
      </c>
      <c r="D24" s="551"/>
      <c r="E24" s="192"/>
      <c r="F24" s="99">
        <f t="shared" si="1"/>
      </c>
      <c r="G24" s="100">
        <f t="shared" si="2"/>
      </c>
      <c r="H24" s="202">
        <f t="shared" si="3"/>
      </c>
      <c r="I24" s="100">
        <f t="shared" si="0"/>
      </c>
      <c r="J24" s="99">
        <f t="shared" si="16"/>
      </c>
      <c r="K24" s="100">
        <f t="shared" si="4"/>
      </c>
      <c r="L24" s="196"/>
      <c r="M24" s="24">
        <f>IF('Encodage réponses Es'!E23="","",'Encodage réponses Es'!E23)</f>
      </c>
      <c r="N24" s="24">
        <f>IF('Encodage réponses Es'!F23="","",'Encodage réponses Es'!F23)</f>
      </c>
      <c r="O24" s="24">
        <f>IF('Encodage réponses Es'!I23="","",'Encodage réponses Es'!I23)</f>
      </c>
      <c r="P24" s="24">
        <f>IF('Encodage réponses Es'!J23="","",'Encodage réponses Es'!J23)</f>
      </c>
      <c r="Q24" s="24">
        <f>IF('Encodage réponses Es'!K23="","",'Encodage réponses Es'!K23)</f>
      </c>
      <c r="R24" s="24">
        <f>IF('Encodage réponses Es'!Z23="","",'Encodage réponses Es'!Z23)</f>
      </c>
      <c r="S24" s="24">
        <f>IF('Encodage réponses Es'!AU23="","",'Encodage réponses Es'!AU23)</f>
      </c>
      <c r="T24" s="24">
        <f>IF('Encodage réponses Es'!AV23="","",'Encodage réponses Es'!AV23)</f>
      </c>
      <c r="U24" s="24">
        <f>IF('Encodage réponses Es'!AW23="","",'Encodage réponses Es'!AW23)</f>
      </c>
      <c r="V24" s="24">
        <f>IF('Encodage réponses Es'!AX23="","",'Encodage réponses Es'!AX23)</f>
      </c>
      <c r="W24" s="24">
        <f>IF('Encodage réponses Es'!AY23="","",'Encodage réponses Es'!AY23)</f>
      </c>
      <c r="X24" s="24">
        <f>IF('Encodage réponses Es'!AZ23="","",'Encodage réponses Es'!AZ23)</f>
      </c>
      <c r="Y24" s="24">
        <f>IF('Encodage réponses Es'!BA23="","",'Encodage réponses Es'!BA23)</f>
      </c>
      <c r="Z24" s="24">
        <f>IF('Encodage réponses Es'!BC23="","",'Encodage réponses Es'!BC23)</f>
      </c>
      <c r="AA24" s="24">
        <f>IF('Encodage réponses Es'!BD23="","",'Encodage réponses Es'!BD23)</f>
      </c>
      <c r="AB24" s="24">
        <f>IF('Encodage réponses Es'!BE23="","",'Encodage réponses Es'!BE23)</f>
      </c>
      <c r="AC24" s="24">
        <f>IF('Encodage réponses Es'!BF23="","",'Encodage réponses Es'!BF23)</f>
      </c>
      <c r="AD24" s="24">
        <f>IF('Encodage réponses Es'!BP23="","",'Encodage réponses Es'!BP23)</f>
      </c>
      <c r="AE24" s="548">
        <f t="shared" si="5"/>
      </c>
      <c r="AF24" s="549"/>
      <c r="AG24" s="24">
        <f>IF('Encodage réponses Es'!M23="","",'Encodage réponses Es'!M23)</f>
      </c>
      <c r="AH24" s="23">
        <f>IF('Encodage réponses Es'!N23="","",'Encodage réponses Es'!N23)</f>
      </c>
      <c r="AI24" s="23">
        <f>IF('Encodage réponses Es'!Y23="","",'Encodage réponses Es'!Y23)</f>
      </c>
      <c r="AJ24" s="23">
        <f>IF('Encodage réponses Es'!AA23="","",'Encodage réponses Es'!AA23)</f>
      </c>
      <c r="AK24" s="23">
        <f>IF('Encodage réponses Es'!AB23="","",'Encodage réponses Es'!AB23)</f>
      </c>
      <c r="AL24" s="23">
        <f>IF('Encodage réponses Es'!BB23="","",'Encodage réponses Es'!BB23)</f>
      </c>
      <c r="AM24" s="21">
        <f>IF('Encodage réponses Es'!BG23="","",'Encodage réponses Es'!BG23)</f>
      </c>
      <c r="AN24" s="489">
        <f t="shared" si="6"/>
      </c>
      <c r="AO24" s="534"/>
      <c r="AP24" s="22">
        <f>IF('Encodage réponses Es'!G23="","",'Encodage réponses Es'!G23)</f>
      </c>
      <c r="AQ24" s="55">
        <f>IF('Encodage réponses Es'!H23="","",'Encodage réponses Es'!H23)</f>
      </c>
      <c r="AR24" s="489">
        <f t="shared" si="7"/>
      </c>
      <c r="AS24" s="534"/>
      <c r="AT24" s="22">
        <f>IF('Encodage réponses Es'!CF23="","",'Encodage réponses Es'!CF23)</f>
      </c>
      <c r="AU24" s="24">
        <f>IF('Encodage réponses Es'!CG23="","",'Encodage réponses Es'!CG23)</f>
      </c>
      <c r="AV24" s="24">
        <f>IF('Encodage réponses Es'!CH23="","",'Encodage réponses Es'!CH23)</f>
      </c>
      <c r="AW24" s="24">
        <f>IF('Encodage réponses Es'!CI23="","",'Encodage réponses Es'!CI23)</f>
      </c>
      <c r="AX24" s="24">
        <f>IF('Encodage réponses Es'!CJ23="","",'Encodage réponses Es'!CJ23)</f>
      </c>
      <c r="AY24" s="24">
        <f>IF('Encodage réponses Es'!CK23="","",'Encodage réponses Es'!CK23)</f>
      </c>
      <c r="AZ24" s="24">
        <f>IF('Encodage réponses Es'!CL23="","",'Encodage réponses Es'!CL23)</f>
      </c>
      <c r="BA24" s="24">
        <f>IF('Encodage réponses Es'!CM23="","",'Encodage réponses Es'!CM23)</f>
      </c>
      <c r="BB24" s="24">
        <f>IF('Encodage réponses Es'!CN23="","",'Encodage réponses Es'!CN23)</f>
      </c>
      <c r="BC24" s="55">
        <f>IF('Encodage réponses Es'!CO23="","",'Encodage réponses Es'!CO23)</f>
      </c>
      <c r="BD24" s="535">
        <f t="shared" si="8"/>
      </c>
      <c r="BE24" s="536"/>
      <c r="BF24" s="22">
        <f>IF('Encodage réponses Es'!L23="","",'Encodage réponses Es'!L23)</f>
      </c>
      <c r="BG24" s="535">
        <f t="shared" si="9"/>
      </c>
      <c r="BH24" s="536"/>
      <c r="BI24" s="22">
        <f>IF('Encodage réponses Es'!O23="","",'Encodage réponses Es'!O23)</f>
      </c>
      <c r="BJ24" s="24">
        <f>IF('Encodage réponses Es'!P23="","",'Encodage réponses Es'!P23)</f>
      </c>
      <c r="BK24" s="24">
        <f>IF('Encodage réponses Es'!Q23="","",'Encodage réponses Es'!Q23)</f>
      </c>
      <c r="BL24" s="24">
        <f>IF('Encodage réponses Es'!R23="","",'Encodage réponses Es'!R23)</f>
      </c>
      <c r="BM24" s="24">
        <f>IF('Encodage réponses Es'!W23="","",'Encodage réponses Es'!W23)</f>
      </c>
      <c r="BN24" s="55">
        <f>IF('Encodage réponses Es'!X23="","",'Encodage réponses Es'!X23)</f>
      </c>
      <c r="BO24" s="539">
        <f t="shared" si="10"/>
      </c>
      <c r="BP24" s="534"/>
      <c r="BQ24" s="365">
        <f>IF('Encodage réponses Es'!S23="","",'Encodage réponses Es'!S23)</f>
      </c>
      <c r="BR24" s="24">
        <f>IF('Encodage réponses Es'!T23="","",'Encodage réponses Es'!T23)</f>
      </c>
      <c r="BS24" s="24">
        <f>IF('Encodage réponses Es'!U23="","",'Encodage réponses Es'!U23)</f>
      </c>
      <c r="BT24" s="24">
        <f>IF('Encodage réponses Es'!V23="","",'Encodage réponses Es'!V23)</f>
      </c>
      <c r="BU24" s="24">
        <f>IF('Encodage réponses Es'!BJ23="","",'Encodage réponses Es'!BJ23)</f>
      </c>
      <c r="BV24" s="24">
        <f>IF('Encodage réponses Es'!BK23="","",'Encodage réponses Es'!BK23)</f>
      </c>
      <c r="BW24" s="55">
        <f>IF('Encodage réponses Es'!BL23="","",'Encodage réponses Es'!BL23)</f>
      </c>
      <c r="BX24" s="489">
        <f t="shared" si="11"/>
      </c>
      <c r="BY24" s="490"/>
      <c r="BZ24" s="22">
        <f>IF('Encodage réponses Es'!BH23="","",'Encodage réponses Es'!BH23)</f>
      </c>
      <c r="CA24" s="24">
        <f>IF('Encodage réponses Es'!BI23="","",'Encodage réponses Es'!BI23)</f>
      </c>
      <c r="CB24" s="24">
        <f>IF('Encodage réponses Es'!BM23="","",'Encodage réponses Es'!BM23)</f>
      </c>
      <c r="CC24" s="24">
        <f>IF('Encodage réponses Es'!BN23="","",'Encodage réponses Es'!BN23)</f>
      </c>
      <c r="CD24" s="55">
        <f>IF('Encodage réponses Es'!BO23="","",'Encodage réponses Es'!BO23)</f>
      </c>
      <c r="CE24" s="489">
        <f t="shared" si="12"/>
      </c>
      <c r="CF24" s="490"/>
      <c r="CG24" s="22">
        <f>IF('Encodage réponses Es'!BQ23="","",'Encodage réponses Es'!BQ23)</f>
      </c>
      <c r="CH24" s="489">
        <f t="shared" si="13"/>
      </c>
      <c r="CI24" s="490"/>
      <c r="CJ24" s="22">
        <f>IF('Encodage réponses Es'!AG23="","",'Encodage réponses Es'!AG23)</f>
      </c>
      <c r="CK24" s="24">
        <f>IF('Encodage réponses Es'!AH23="","",'Encodage réponses Es'!AH23)</f>
      </c>
      <c r="CL24" s="24">
        <f>IF('Encodage réponses Es'!AI23="","",'Encodage réponses Es'!AI23)</f>
      </c>
      <c r="CM24" s="24">
        <f>IF('Encodage réponses Es'!AJ23="","",'Encodage réponses Es'!AJ23)</f>
      </c>
      <c r="CN24" s="24">
        <f>IF('Encodage réponses Es'!AK23="","",'Encodage réponses Es'!AK23)</f>
      </c>
      <c r="CO24" s="24">
        <f>IF('Encodage réponses Es'!AL23="","",'Encodage réponses Es'!AL23)</f>
      </c>
      <c r="CP24" s="24">
        <f>IF('Encodage réponses Es'!AM23="","",'Encodage réponses Es'!AM23)</f>
      </c>
      <c r="CQ24" s="24">
        <f>IF('Encodage réponses Es'!AN23="","",'Encodage réponses Es'!AN23)</f>
      </c>
      <c r="CR24" s="24">
        <f>IF('Encodage réponses Es'!AO23="","",'Encodage réponses Es'!AO23)</f>
      </c>
      <c r="CS24" s="24">
        <f>IF('Encodage réponses Es'!AP23="","",'Encodage réponses Es'!AP23)</f>
      </c>
      <c r="CT24" s="24">
        <f>IF('Encodage réponses Es'!AQ23="","",'Encodage réponses Es'!AQ23)</f>
      </c>
      <c r="CU24" s="24">
        <f>IF('Encodage réponses Es'!AR23="","",'Encodage réponses Es'!AR23)</f>
      </c>
      <c r="CV24" s="24">
        <f>IF('Encodage réponses Es'!AS23="","",'Encodage réponses Es'!AS23)</f>
      </c>
      <c r="CW24" s="24">
        <f>IF('Encodage réponses Es'!AT23="","",'Encodage réponses Es'!AT23)</f>
      </c>
      <c r="CX24" s="24">
        <f>IF('Encodage réponses Es'!CB23="","",'Encodage réponses Es'!CB23)</f>
      </c>
      <c r="CY24" s="24">
        <f>IF('Encodage réponses Es'!CC23="","",'Encodage réponses Es'!CC23)</f>
      </c>
      <c r="CZ24" s="24">
        <f>IF('Encodage réponses Es'!CD23="","",'Encodage réponses Es'!CD23)</f>
      </c>
      <c r="DA24" s="55">
        <f>IF('Encodage réponses Es'!CE23="","",'Encodage réponses Es'!CE23)</f>
      </c>
      <c r="DB24" s="489">
        <f t="shared" si="14"/>
      </c>
      <c r="DC24" s="490"/>
      <c r="DD24" s="22">
        <f>IF('Encodage réponses Es'!BR23="","",'Encodage réponses Es'!BR23)</f>
      </c>
      <c r="DE24" s="24">
        <f>IF('Encodage réponses Es'!BS23="","",'Encodage réponses Es'!BS23)</f>
      </c>
      <c r="DF24" s="24">
        <f>IF('Encodage réponses Es'!BT23="","",'Encodage réponses Es'!BT23)</f>
      </c>
      <c r="DG24" s="24">
        <f>IF('Encodage réponses Es'!BU23="","",'Encodage réponses Es'!BU23)</f>
      </c>
      <c r="DH24" s="24">
        <f>IF('Encodage réponses Es'!BV23="","",'Encodage réponses Es'!BV23)</f>
      </c>
      <c r="DI24" s="24">
        <f>IF('Encodage réponses Es'!BW23="","",'Encodage réponses Es'!BW23)</f>
      </c>
      <c r="DJ24" s="24">
        <f>IF('Encodage réponses Es'!BX23="","",'Encodage réponses Es'!BX23)</f>
      </c>
      <c r="DK24" s="24">
        <f>IF('Encodage réponses Es'!BY23="","",'Encodage réponses Es'!BY23)</f>
      </c>
      <c r="DL24" s="24">
        <f>IF('Encodage réponses Es'!BZ23="","",'Encodage réponses Es'!BZ23)</f>
      </c>
      <c r="DM24" s="55">
        <f>IF('Encodage réponses Es'!CA23="","",'Encodage réponses Es'!CA23)</f>
      </c>
      <c r="DN24" s="489">
        <f t="shared" si="15"/>
      </c>
      <c r="DO24" s="490"/>
      <c r="DP24" s="181">
        <f>IF('Encodage réponses Es'!CP23="","",'Encodage réponses Es'!CP23)</f>
      </c>
      <c r="DQ24" s="182">
        <f>IF('Encodage réponses Es'!CQ23="","",'Encodage réponses Es'!CQ23)</f>
      </c>
      <c r="DR24" s="183">
        <f>IF('Encodage réponses Es'!CR23="","",'Encodage réponses Es'!CR23)</f>
      </c>
      <c r="DS24" s="182">
        <f>IF('Encodage réponses Es'!CS23="","",'Encodage réponses Es'!CS23)</f>
      </c>
      <c r="DT24" s="183">
        <f>IF('Encodage réponses Es'!CT23="","",'Encodage réponses Es'!CT23)</f>
      </c>
      <c r="DU24" s="182">
        <f>IF('Encodage réponses Es'!CU23="","",'Encodage réponses Es'!CU23)</f>
      </c>
      <c r="DV24" s="183">
        <f>IF('Encodage réponses Es'!CV23="","",'Encodage réponses Es'!CV23)</f>
      </c>
      <c r="DW24" s="182">
        <f>IF('Encodage réponses Es'!CW23="","",'Encodage réponses Es'!CW23)</f>
      </c>
      <c r="DX24" s="183">
        <f>IF('Encodage réponses Es'!CX23="","",'Encodage réponses Es'!CX23)</f>
      </c>
      <c r="DY24" s="182">
        <f>IF('Encodage réponses Es'!CY23="","",'Encodage réponses Es'!CY23)</f>
      </c>
      <c r="DZ24" s="183">
        <f>IF('Encodage réponses Es'!CZ23="","",'Encodage réponses Es'!CZ23)</f>
      </c>
      <c r="EA24" s="182">
        <f>IF('Encodage réponses Es'!DA23="","",'Encodage réponses Es'!DA23)</f>
      </c>
      <c r="EB24" s="183">
        <f>IF('Encodage réponses Es'!DB23="","",'Encodage réponses Es'!DB23)</f>
      </c>
      <c r="EC24" s="182">
        <f>IF('Encodage réponses Es'!DC23="","",'Encodage réponses Es'!DC23)</f>
      </c>
      <c r="ED24" s="184">
        <f>IF('Encodage réponses Es'!DD23="","",'Encodage réponses Es'!DD23)</f>
      </c>
      <c r="EE24" s="489">
        <f>IF(OR(COUNTIF(DP24:ED24,"a")&gt;0,COUNTBLANK(DP24:ED24)&gt;0),"",COUNTIF(DP24:ED24,1))</f>
      </c>
      <c r="EF24" s="490"/>
      <c r="EG24" s="276">
        <f>IF('Encodage réponses Es'!AD23="","",'Encodage réponses Es'!AD23)</f>
      </c>
      <c r="EH24" s="87">
        <f>IF('Encodage réponses Es'!DF23="","",'Encodage réponses Es'!DF23)</f>
      </c>
      <c r="EI24" s="540">
        <f>IF(OR(COUNTIF(EG24:EH24,"a")&gt;0,COUNTBLANK(EG24:EH24)&gt;0),"",COUNTIF(EG24:EH24,4)+COUNTIF(EG24:EH24,3)/2+COUNTIF(EH24:EH24,2)/2)</f>
      </c>
      <c r="EJ24" s="541"/>
      <c r="EK24" s="277">
        <f>IF('Encodage réponses Es'!AE23="","",'Encodage réponses Es'!AE23)</f>
      </c>
      <c r="EL24" s="276">
        <f>IF('Encodage réponses Es'!AF23="","",'Encodage réponses Es'!AF23)</f>
      </c>
      <c r="EM24" s="24">
        <f>IF('Encodage réponses Es'!DG23="","",'Encodage réponses Es'!DG23)</f>
      </c>
      <c r="EN24" s="24">
        <f>IF('Encodage réponses Es'!DH23="","",'Encodage réponses Es'!DH23)</f>
      </c>
      <c r="EO24" s="24">
        <f>IF('Encodage réponses Es'!DI23="","",'Encodage réponses Es'!DI23)</f>
      </c>
      <c r="EP24" s="24">
        <f>IF('Encodage réponses Es'!DJ23="","",'Encodage réponses Es'!DJ23)</f>
      </c>
      <c r="EQ24" s="21">
        <f>IF('Encodage réponses Es'!DK23="","",'Encodage réponses Es'!DK23)</f>
      </c>
      <c r="ER24" s="537">
        <f>IF(OR(COUNTIF(EK24:EQ24,"a")&gt;0,COUNTBLANK(EK24:EQ24)&gt;0),"",COUNTIF(EK24:EL24,2)+COUNTIF(EK24:EK24,1)+COUNTIF(EL24:EL24,1)/2+COUNTIF(EM24:EO24,3)+COUNTIF(EP24:EQ24,1))</f>
      </c>
      <c r="ES24" s="538"/>
      <c r="ET24" s="22">
        <f>IF('Encodage réponses Es'!AC23="","",'Encodage réponses Es'!AC23)</f>
      </c>
      <c r="EU24" s="21">
        <f>IF('Encodage réponses Es'!DE23="","",'Encodage réponses Es'!DE23)</f>
      </c>
      <c r="EV24" s="489">
        <f>IF(OR(COUNTIF(ET24:EU24,"a")&gt;0,COUNTBLANK(ET24:EU24)&gt;0),"",COUNTIF(ET24,1)+COUNTIF(EU24,3))</f>
      </c>
      <c r="EW24" s="490"/>
    </row>
    <row r="25" spans="1:153" ht="11.25" customHeight="1">
      <c r="A25" s="518"/>
      <c r="B25" s="519"/>
      <c r="C25" s="550">
        <f>IF('Encodage réponses Es'!C24="","",'Encodage réponses Es'!C24)</f>
        <v>22</v>
      </c>
      <c r="D25" s="551"/>
      <c r="E25" s="192"/>
      <c r="F25" s="99">
        <f t="shared" si="1"/>
      </c>
      <c r="G25" s="100">
        <f t="shared" si="2"/>
      </c>
      <c r="H25" s="202">
        <f t="shared" si="3"/>
      </c>
      <c r="I25" s="100">
        <f t="shared" si="0"/>
      </c>
      <c r="J25" s="99">
        <f t="shared" si="16"/>
      </c>
      <c r="K25" s="100">
        <f t="shared" si="4"/>
      </c>
      <c r="L25" s="196"/>
      <c r="M25" s="24">
        <f>IF('Encodage réponses Es'!E24="","",'Encodage réponses Es'!E24)</f>
      </c>
      <c r="N25" s="24">
        <f>IF('Encodage réponses Es'!F24="","",'Encodage réponses Es'!F24)</f>
      </c>
      <c r="O25" s="24">
        <f>IF('Encodage réponses Es'!I24="","",'Encodage réponses Es'!I24)</f>
      </c>
      <c r="P25" s="24">
        <f>IF('Encodage réponses Es'!J24="","",'Encodage réponses Es'!J24)</f>
      </c>
      <c r="Q25" s="24">
        <f>IF('Encodage réponses Es'!K24="","",'Encodage réponses Es'!K24)</f>
      </c>
      <c r="R25" s="24">
        <f>IF('Encodage réponses Es'!Z24="","",'Encodage réponses Es'!Z24)</f>
      </c>
      <c r="S25" s="24">
        <f>IF('Encodage réponses Es'!AU24="","",'Encodage réponses Es'!AU24)</f>
      </c>
      <c r="T25" s="24">
        <f>IF('Encodage réponses Es'!AV24="","",'Encodage réponses Es'!AV24)</f>
      </c>
      <c r="U25" s="24">
        <f>IF('Encodage réponses Es'!AW24="","",'Encodage réponses Es'!AW24)</f>
      </c>
      <c r="V25" s="24">
        <f>IF('Encodage réponses Es'!AX24="","",'Encodage réponses Es'!AX24)</f>
      </c>
      <c r="W25" s="24">
        <f>IF('Encodage réponses Es'!AY24="","",'Encodage réponses Es'!AY24)</f>
      </c>
      <c r="X25" s="24">
        <f>IF('Encodage réponses Es'!AZ24="","",'Encodage réponses Es'!AZ24)</f>
      </c>
      <c r="Y25" s="24">
        <f>IF('Encodage réponses Es'!BA24="","",'Encodage réponses Es'!BA24)</f>
      </c>
      <c r="Z25" s="24">
        <f>IF('Encodage réponses Es'!BC24="","",'Encodage réponses Es'!BC24)</f>
      </c>
      <c r="AA25" s="24">
        <f>IF('Encodage réponses Es'!BD24="","",'Encodage réponses Es'!BD24)</f>
      </c>
      <c r="AB25" s="24">
        <f>IF('Encodage réponses Es'!BE24="","",'Encodage réponses Es'!BE24)</f>
      </c>
      <c r="AC25" s="24">
        <f>IF('Encodage réponses Es'!BF24="","",'Encodage réponses Es'!BF24)</f>
      </c>
      <c r="AD25" s="24">
        <f>IF('Encodage réponses Es'!BP24="","",'Encodage réponses Es'!BP24)</f>
      </c>
      <c r="AE25" s="548">
        <f t="shared" si="5"/>
      </c>
      <c r="AF25" s="549"/>
      <c r="AG25" s="24">
        <f>IF('Encodage réponses Es'!M24="","",'Encodage réponses Es'!M24)</f>
      </c>
      <c r="AH25" s="23">
        <f>IF('Encodage réponses Es'!N24="","",'Encodage réponses Es'!N24)</f>
      </c>
      <c r="AI25" s="23">
        <f>IF('Encodage réponses Es'!Y24="","",'Encodage réponses Es'!Y24)</f>
      </c>
      <c r="AJ25" s="23">
        <f>IF('Encodage réponses Es'!AA24="","",'Encodage réponses Es'!AA24)</f>
      </c>
      <c r="AK25" s="23">
        <f>IF('Encodage réponses Es'!AB24="","",'Encodage réponses Es'!AB24)</f>
      </c>
      <c r="AL25" s="23">
        <f>IF('Encodage réponses Es'!BB24="","",'Encodage réponses Es'!BB24)</f>
      </c>
      <c r="AM25" s="21">
        <f>IF('Encodage réponses Es'!BG24="","",'Encodage réponses Es'!BG24)</f>
      </c>
      <c r="AN25" s="489">
        <f t="shared" si="6"/>
      </c>
      <c r="AO25" s="534"/>
      <c r="AP25" s="22">
        <f>IF('Encodage réponses Es'!G24="","",'Encodage réponses Es'!G24)</f>
      </c>
      <c r="AQ25" s="55">
        <f>IF('Encodage réponses Es'!H24="","",'Encodage réponses Es'!H24)</f>
      </c>
      <c r="AR25" s="489">
        <f t="shared" si="7"/>
      </c>
      <c r="AS25" s="534"/>
      <c r="AT25" s="22">
        <f>IF('Encodage réponses Es'!CF24="","",'Encodage réponses Es'!CF24)</f>
      </c>
      <c r="AU25" s="24">
        <f>IF('Encodage réponses Es'!CG24="","",'Encodage réponses Es'!CG24)</f>
      </c>
      <c r="AV25" s="24">
        <f>IF('Encodage réponses Es'!CH24="","",'Encodage réponses Es'!CH24)</f>
      </c>
      <c r="AW25" s="24">
        <f>IF('Encodage réponses Es'!CI24="","",'Encodage réponses Es'!CI24)</f>
      </c>
      <c r="AX25" s="24">
        <f>IF('Encodage réponses Es'!CJ24="","",'Encodage réponses Es'!CJ24)</f>
      </c>
      <c r="AY25" s="24">
        <f>IF('Encodage réponses Es'!CK24="","",'Encodage réponses Es'!CK24)</f>
      </c>
      <c r="AZ25" s="24">
        <f>IF('Encodage réponses Es'!CL24="","",'Encodage réponses Es'!CL24)</f>
      </c>
      <c r="BA25" s="24">
        <f>IF('Encodage réponses Es'!CM24="","",'Encodage réponses Es'!CM24)</f>
      </c>
      <c r="BB25" s="24">
        <f>IF('Encodage réponses Es'!CN24="","",'Encodage réponses Es'!CN24)</f>
      </c>
      <c r="BC25" s="55">
        <f>IF('Encodage réponses Es'!CO24="","",'Encodage réponses Es'!CO24)</f>
      </c>
      <c r="BD25" s="535">
        <f t="shared" si="8"/>
      </c>
      <c r="BE25" s="536"/>
      <c r="BF25" s="22">
        <f>IF('Encodage réponses Es'!L24="","",'Encodage réponses Es'!L24)</f>
      </c>
      <c r="BG25" s="535">
        <f t="shared" si="9"/>
      </c>
      <c r="BH25" s="536"/>
      <c r="BI25" s="22">
        <f>IF('Encodage réponses Es'!O24="","",'Encodage réponses Es'!O24)</f>
      </c>
      <c r="BJ25" s="24">
        <f>IF('Encodage réponses Es'!P24="","",'Encodage réponses Es'!P24)</f>
      </c>
      <c r="BK25" s="24">
        <f>IF('Encodage réponses Es'!Q24="","",'Encodage réponses Es'!Q24)</f>
      </c>
      <c r="BL25" s="24">
        <f>IF('Encodage réponses Es'!R24="","",'Encodage réponses Es'!R24)</f>
      </c>
      <c r="BM25" s="24">
        <f>IF('Encodage réponses Es'!W24="","",'Encodage réponses Es'!W24)</f>
      </c>
      <c r="BN25" s="55">
        <f>IF('Encodage réponses Es'!X24="","",'Encodage réponses Es'!X24)</f>
      </c>
      <c r="BO25" s="539">
        <f t="shared" si="10"/>
      </c>
      <c r="BP25" s="534"/>
      <c r="BQ25" s="365">
        <f>IF('Encodage réponses Es'!S24="","",'Encodage réponses Es'!S24)</f>
      </c>
      <c r="BR25" s="24">
        <f>IF('Encodage réponses Es'!T24="","",'Encodage réponses Es'!T24)</f>
      </c>
      <c r="BS25" s="24">
        <f>IF('Encodage réponses Es'!U24="","",'Encodage réponses Es'!U24)</f>
      </c>
      <c r="BT25" s="24">
        <f>IF('Encodage réponses Es'!V24="","",'Encodage réponses Es'!V24)</f>
      </c>
      <c r="BU25" s="24">
        <f>IF('Encodage réponses Es'!BJ24="","",'Encodage réponses Es'!BJ24)</f>
      </c>
      <c r="BV25" s="24">
        <f>IF('Encodage réponses Es'!BK24="","",'Encodage réponses Es'!BK24)</f>
      </c>
      <c r="BW25" s="55">
        <f>IF('Encodage réponses Es'!BL24="","",'Encodage réponses Es'!BL24)</f>
      </c>
      <c r="BX25" s="489">
        <f t="shared" si="11"/>
      </c>
      <c r="BY25" s="490"/>
      <c r="BZ25" s="22">
        <f>IF('Encodage réponses Es'!BH24="","",'Encodage réponses Es'!BH24)</f>
      </c>
      <c r="CA25" s="24">
        <f>IF('Encodage réponses Es'!BI24="","",'Encodage réponses Es'!BI24)</f>
      </c>
      <c r="CB25" s="24">
        <f>IF('Encodage réponses Es'!BM24="","",'Encodage réponses Es'!BM24)</f>
      </c>
      <c r="CC25" s="24">
        <f>IF('Encodage réponses Es'!BN24="","",'Encodage réponses Es'!BN24)</f>
      </c>
      <c r="CD25" s="55">
        <f>IF('Encodage réponses Es'!BO24="","",'Encodage réponses Es'!BO24)</f>
      </c>
      <c r="CE25" s="489">
        <f t="shared" si="12"/>
      </c>
      <c r="CF25" s="490"/>
      <c r="CG25" s="22">
        <f>IF('Encodage réponses Es'!BQ24="","",'Encodage réponses Es'!BQ24)</f>
      </c>
      <c r="CH25" s="489">
        <f t="shared" si="13"/>
      </c>
      <c r="CI25" s="490"/>
      <c r="CJ25" s="22">
        <f>IF('Encodage réponses Es'!AG24="","",'Encodage réponses Es'!AG24)</f>
      </c>
      <c r="CK25" s="24">
        <f>IF('Encodage réponses Es'!AH24="","",'Encodage réponses Es'!AH24)</f>
      </c>
      <c r="CL25" s="24">
        <f>IF('Encodage réponses Es'!AI24="","",'Encodage réponses Es'!AI24)</f>
      </c>
      <c r="CM25" s="24">
        <f>IF('Encodage réponses Es'!AJ24="","",'Encodage réponses Es'!AJ24)</f>
      </c>
      <c r="CN25" s="24">
        <f>IF('Encodage réponses Es'!AK24="","",'Encodage réponses Es'!AK24)</f>
      </c>
      <c r="CO25" s="24">
        <f>IF('Encodage réponses Es'!AL24="","",'Encodage réponses Es'!AL24)</f>
      </c>
      <c r="CP25" s="24">
        <f>IF('Encodage réponses Es'!AM24="","",'Encodage réponses Es'!AM24)</f>
      </c>
      <c r="CQ25" s="24">
        <f>IF('Encodage réponses Es'!AN24="","",'Encodage réponses Es'!AN24)</f>
      </c>
      <c r="CR25" s="24">
        <f>IF('Encodage réponses Es'!AO24="","",'Encodage réponses Es'!AO24)</f>
      </c>
      <c r="CS25" s="24">
        <f>IF('Encodage réponses Es'!AP24="","",'Encodage réponses Es'!AP24)</f>
      </c>
      <c r="CT25" s="24">
        <f>IF('Encodage réponses Es'!AQ24="","",'Encodage réponses Es'!AQ24)</f>
      </c>
      <c r="CU25" s="24">
        <f>IF('Encodage réponses Es'!AR24="","",'Encodage réponses Es'!AR24)</f>
      </c>
      <c r="CV25" s="24">
        <f>IF('Encodage réponses Es'!AS24="","",'Encodage réponses Es'!AS24)</f>
      </c>
      <c r="CW25" s="24">
        <f>IF('Encodage réponses Es'!AT24="","",'Encodage réponses Es'!AT24)</f>
      </c>
      <c r="CX25" s="24">
        <f>IF('Encodage réponses Es'!CB24="","",'Encodage réponses Es'!CB24)</f>
      </c>
      <c r="CY25" s="24">
        <f>IF('Encodage réponses Es'!CC24="","",'Encodage réponses Es'!CC24)</f>
      </c>
      <c r="CZ25" s="24">
        <f>IF('Encodage réponses Es'!CD24="","",'Encodage réponses Es'!CD24)</f>
      </c>
      <c r="DA25" s="55">
        <f>IF('Encodage réponses Es'!CE24="","",'Encodage réponses Es'!CE24)</f>
      </c>
      <c r="DB25" s="489">
        <f t="shared" si="14"/>
      </c>
      <c r="DC25" s="490"/>
      <c r="DD25" s="22">
        <f>IF('Encodage réponses Es'!BR24="","",'Encodage réponses Es'!BR24)</f>
      </c>
      <c r="DE25" s="24">
        <f>IF('Encodage réponses Es'!BS24="","",'Encodage réponses Es'!BS24)</f>
      </c>
      <c r="DF25" s="24">
        <f>IF('Encodage réponses Es'!BT24="","",'Encodage réponses Es'!BT24)</f>
      </c>
      <c r="DG25" s="24">
        <f>IF('Encodage réponses Es'!BU24="","",'Encodage réponses Es'!BU24)</f>
      </c>
      <c r="DH25" s="24">
        <f>IF('Encodage réponses Es'!BV24="","",'Encodage réponses Es'!BV24)</f>
      </c>
      <c r="DI25" s="24">
        <f>IF('Encodage réponses Es'!BW24="","",'Encodage réponses Es'!BW24)</f>
      </c>
      <c r="DJ25" s="24">
        <f>IF('Encodage réponses Es'!BX24="","",'Encodage réponses Es'!BX24)</f>
      </c>
      <c r="DK25" s="24">
        <f>IF('Encodage réponses Es'!BY24="","",'Encodage réponses Es'!BY24)</f>
      </c>
      <c r="DL25" s="24">
        <f>IF('Encodage réponses Es'!BZ24="","",'Encodage réponses Es'!BZ24)</f>
      </c>
      <c r="DM25" s="55">
        <f>IF('Encodage réponses Es'!CA24="","",'Encodage réponses Es'!CA24)</f>
      </c>
      <c r="DN25" s="489">
        <f t="shared" si="15"/>
      </c>
      <c r="DO25" s="490"/>
      <c r="DP25" s="181">
        <f>IF('Encodage réponses Es'!CP24="","",'Encodage réponses Es'!CP24)</f>
      </c>
      <c r="DQ25" s="182">
        <f>IF('Encodage réponses Es'!CQ24="","",'Encodage réponses Es'!CQ24)</f>
      </c>
      <c r="DR25" s="183">
        <f>IF('Encodage réponses Es'!CR24="","",'Encodage réponses Es'!CR24)</f>
      </c>
      <c r="DS25" s="182">
        <f>IF('Encodage réponses Es'!CS24="","",'Encodage réponses Es'!CS24)</f>
      </c>
      <c r="DT25" s="183">
        <f>IF('Encodage réponses Es'!CT24="","",'Encodage réponses Es'!CT24)</f>
      </c>
      <c r="DU25" s="182">
        <f>IF('Encodage réponses Es'!CU24="","",'Encodage réponses Es'!CU24)</f>
      </c>
      <c r="DV25" s="183">
        <f>IF('Encodage réponses Es'!CV24="","",'Encodage réponses Es'!CV24)</f>
      </c>
      <c r="DW25" s="182">
        <f>IF('Encodage réponses Es'!CW24="","",'Encodage réponses Es'!CW24)</f>
      </c>
      <c r="DX25" s="183">
        <f>IF('Encodage réponses Es'!CX24="","",'Encodage réponses Es'!CX24)</f>
      </c>
      <c r="DY25" s="182">
        <f>IF('Encodage réponses Es'!CY24="","",'Encodage réponses Es'!CY24)</f>
      </c>
      <c r="DZ25" s="183">
        <f>IF('Encodage réponses Es'!CZ24="","",'Encodage réponses Es'!CZ24)</f>
      </c>
      <c r="EA25" s="182">
        <f>IF('Encodage réponses Es'!DA24="","",'Encodage réponses Es'!DA24)</f>
      </c>
      <c r="EB25" s="183">
        <f>IF('Encodage réponses Es'!DB24="","",'Encodage réponses Es'!DB24)</f>
      </c>
      <c r="EC25" s="182">
        <f>IF('Encodage réponses Es'!DC24="","",'Encodage réponses Es'!DC24)</f>
      </c>
      <c r="ED25" s="184">
        <f>IF('Encodage réponses Es'!DD24="","",'Encodage réponses Es'!DD24)</f>
      </c>
      <c r="EE25" s="489">
        <f>IF(OR(COUNTIF(DP25:ED25,"a")&gt;0,COUNTBLANK(DP25:ED25)&gt;0),"",COUNTIF(DP25:ED25,1))</f>
      </c>
      <c r="EF25" s="490"/>
      <c r="EG25" s="276">
        <f>IF('Encodage réponses Es'!AD24="","",'Encodage réponses Es'!AD24)</f>
      </c>
      <c r="EH25" s="87">
        <f>IF('Encodage réponses Es'!DF24="","",'Encodage réponses Es'!DF24)</f>
      </c>
      <c r="EI25" s="540">
        <f>IF(OR(COUNTIF(EG25:EH25,"a")&gt;0,COUNTBLANK(EG25:EH25)&gt;0),"",COUNTIF(EG25:EH25,4)+COUNTIF(EG25:EH25,3)/2+COUNTIF(EH25:EH25,2)/2)</f>
      </c>
      <c r="EJ25" s="541"/>
      <c r="EK25" s="277">
        <f>IF('Encodage réponses Es'!AE24="","",'Encodage réponses Es'!AE24)</f>
      </c>
      <c r="EL25" s="276">
        <f>IF('Encodage réponses Es'!AF24="","",'Encodage réponses Es'!AF24)</f>
      </c>
      <c r="EM25" s="24">
        <f>IF('Encodage réponses Es'!DG24="","",'Encodage réponses Es'!DG24)</f>
      </c>
      <c r="EN25" s="24">
        <f>IF('Encodage réponses Es'!DH24="","",'Encodage réponses Es'!DH24)</f>
      </c>
      <c r="EO25" s="24">
        <f>IF('Encodage réponses Es'!DI24="","",'Encodage réponses Es'!DI24)</f>
      </c>
      <c r="EP25" s="24">
        <f>IF('Encodage réponses Es'!DJ24="","",'Encodage réponses Es'!DJ24)</f>
      </c>
      <c r="EQ25" s="21">
        <f>IF('Encodage réponses Es'!DK24="","",'Encodage réponses Es'!DK24)</f>
      </c>
      <c r="ER25" s="537">
        <f>IF(OR(COUNTIF(EK25:EQ25,"a")&gt;0,COUNTBLANK(EK25:EQ25)&gt;0),"",COUNTIF(EK25:EL25,2)+COUNTIF(EK25:EK25,1)+COUNTIF(EL25:EL25,1)/2+COUNTIF(EM25:EO25,3)+COUNTIF(EP25:EQ25,1))</f>
      </c>
      <c r="ES25" s="538"/>
      <c r="ET25" s="22">
        <f>IF('Encodage réponses Es'!AC24="","",'Encodage réponses Es'!AC24)</f>
      </c>
      <c r="EU25" s="21">
        <f>IF('Encodage réponses Es'!DE24="","",'Encodage réponses Es'!DE24)</f>
      </c>
      <c r="EV25" s="489">
        <f>IF(OR(COUNTIF(ET25:EU25,"a")&gt;0,COUNTBLANK(ET25:EU25)&gt;0),"",COUNTIF(ET25,1)+COUNTIF(EU25,3))</f>
      </c>
      <c r="EW25" s="490"/>
    </row>
    <row r="26" spans="1:153" ht="11.25" customHeight="1">
      <c r="A26" s="518"/>
      <c r="B26" s="519"/>
      <c r="C26" s="550">
        <f>IF('Encodage réponses Es'!C25="","",'Encodage réponses Es'!C25)</f>
        <v>23</v>
      </c>
      <c r="D26" s="551"/>
      <c r="E26" s="192"/>
      <c r="F26" s="99">
        <f t="shared" si="1"/>
      </c>
      <c r="G26" s="100">
        <f t="shared" si="2"/>
      </c>
      <c r="H26" s="202">
        <f t="shared" si="3"/>
      </c>
      <c r="I26" s="100">
        <f t="shared" si="0"/>
      </c>
      <c r="J26" s="99">
        <f t="shared" si="16"/>
      </c>
      <c r="K26" s="100">
        <f t="shared" si="4"/>
      </c>
      <c r="L26" s="196"/>
      <c r="M26" s="24">
        <f>IF('Encodage réponses Es'!E25="","",'Encodage réponses Es'!E25)</f>
      </c>
      <c r="N26" s="24">
        <f>IF('Encodage réponses Es'!F25="","",'Encodage réponses Es'!F25)</f>
      </c>
      <c r="O26" s="24">
        <f>IF('Encodage réponses Es'!I25="","",'Encodage réponses Es'!I25)</f>
      </c>
      <c r="P26" s="24">
        <f>IF('Encodage réponses Es'!J25="","",'Encodage réponses Es'!J25)</f>
      </c>
      <c r="Q26" s="24">
        <f>IF('Encodage réponses Es'!K25="","",'Encodage réponses Es'!K25)</f>
      </c>
      <c r="R26" s="24">
        <f>IF('Encodage réponses Es'!Z25="","",'Encodage réponses Es'!Z25)</f>
      </c>
      <c r="S26" s="24">
        <f>IF('Encodage réponses Es'!AU25="","",'Encodage réponses Es'!AU25)</f>
      </c>
      <c r="T26" s="24">
        <f>IF('Encodage réponses Es'!AV25="","",'Encodage réponses Es'!AV25)</f>
      </c>
      <c r="U26" s="24">
        <f>IF('Encodage réponses Es'!AW25="","",'Encodage réponses Es'!AW25)</f>
      </c>
      <c r="V26" s="24">
        <f>IF('Encodage réponses Es'!AX25="","",'Encodage réponses Es'!AX25)</f>
      </c>
      <c r="W26" s="24">
        <f>IF('Encodage réponses Es'!AY25="","",'Encodage réponses Es'!AY25)</f>
      </c>
      <c r="X26" s="24">
        <f>IF('Encodage réponses Es'!AZ25="","",'Encodage réponses Es'!AZ25)</f>
      </c>
      <c r="Y26" s="24">
        <f>IF('Encodage réponses Es'!BA25="","",'Encodage réponses Es'!BA25)</f>
      </c>
      <c r="Z26" s="24">
        <f>IF('Encodage réponses Es'!BC25="","",'Encodage réponses Es'!BC25)</f>
      </c>
      <c r="AA26" s="24">
        <f>IF('Encodage réponses Es'!BD25="","",'Encodage réponses Es'!BD25)</f>
      </c>
      <c r="AB26" s="24">
        <f>IF('Encodage réponses Es'!BE25="","",'Encodage réponses Es'!BE25)</f>
      </c>
      <c r="AC26" s="24">
        <f>IF('Encodage réponses Es'!BF25="","",'Encodage réponses Es'!BF25)</f>
      </c>
      <c r="AD26" s="24">
        <f>IF('Encodage réponses Es'!BP25="","",'Encodage réponses Es'!BP25)</f>
      </c>
      <c r="AE26" s="548">
        <f t="shared" si="5"/>
      </c>
      <c r="AF26" s="549"/>
      <c r="AG26" s="24">
        <f>IF('Encodage réponses Es'!M25="","",'Encodage réponses Es'!M25)</f>
      </c>
      <c r="AH26" s="23">
        <f>IF('Encodage réponses Es'!N25="","",'Encodage réponses Es'!N25)</f>
      </c>
      <c r="AI26" s="23">
        <f>IF('Encodage réponses Es'!Y25="","",'Encodage réponses Es'!Y25)</f>
      </c>
      <c r="AJ26" s="23">
        <f>IF('Encodage réponses Es'!AA25="","",'Encodage réponses Es'!AA25)</f>
      </c>
      <c r="AK26" s="23">
        <f>IF('Encodage réponses Es'!AB25="","",'Encodage réponses Es'!AB25)</f>
      </c>
      <c r="AL26" s="23">
        <f>IF('Encodage réponses Es'!BB25="","",'Encodage réponses Es'!BB25)</f>
      </c>
      <c r="AM26" s="21">
        <f>IF('Encodage réponses Es'!BG25="","",'Encodage réponses Es'!BG25)</f>
      </c>
      <c r="AN26" s="489">
        <f t="shared" si="6"/>
      </c>
      <c r="AO26" s="534"/>
      <c r="AP26" s="22">
        <f>IF('Encodage réponses Es'!G25="","",'Encodage réponses Es'!G25)</f>
      </c>
      <c r="AQ26" s="55">
        <f>IF('Encodage réponses Es'!H25="","",'Encodage réponses Es'!H25)</f>
      </c>
      <c r="AR26" s="489">
        <f t="shared" si="7"/>
      </c>
      <c r="AS26" s="534"/>
      <c r="AT26" s="22">
        <f>IF('Encodage réponses Es'!CF25="","",'Encodage réponses Es'!CF25)</f>
      </c>
      <c r="AU26" s="24">
        <f>IF('Encodage réponses Es'!CG25="","",'Encodage réponses Es'!CG25)</f>
      </c>
      <c r="AV26" s="24">
        <f>IF('Encodage réponses Es'!CH25="","",'Encodage réponses Es'!CH25)</f>
      </c>
      <c r="AW26" s="24">
        <f>IF('Encodage réponses Es'!CI25="","",'Encodage réponses Es'!CI25)</f>
      </c>
      <c r="AX26" s="24">
        <f>IF('Encodage réponses Es'!CJ25="","",'Encodage réponses Es'!CJ25)</f>
      </c>
      <c r="AY26" s="24">
        <f>IF('Encodage réponses Es'!CK25="","",'Encodage réponses Es'!CK25)</f>
      </c>
      <c r="AZ26" s="24">
        <f>IF('Encodage réponses Es'!CL25="","",'Encodage réponses Es'!CL25)</f>
      </c>
      <c r="BA26" s="24">
        <f>IF('Encodage réponses Es'!CM25="","",'Encodage réponses Es'!CM25)</f>
      </c>
      <c r="BB26" s="24">
        <f>IF('Encodage réponses Es'!CN25="","",'Encodage réponses Es'!CN25)</f>
      </c>
      <c r="BC26" s="55">
        <f>IF('Encodage réponses Es'!CO25="","",'Encodage réponses Es'!CO25)</f>
      </c>
      <c r="BD26" s="535">
        <f t="shared" si="8"/>
      </c>
      <c r="BE26" s="536"/>
      <c r="BF26" s="22">
        <f>IF('Encodage réponses Es'!L25="","",'Encodage réponses Es'!L25)</f>
      </c>
      <c r="BG26" s="535">
        <f t="shared" si="9"/>
      </c>
      <c r="BH26" s="536"/>
      <c r="BI26" s="22">
        <f>IF('Encodage réponses Es'!O25="","",'Encodage réponses Es'!O25)</f>
      </c>
      <c r="BJ26" s="24">
        <f>IF('Encodage réponses Es'!P25="","",'Encodage réponses Es'!P25)</f>
      </c>
      <c r="BK26" s="24">
        <f>IF('Encodage réponses Es'!Q25="","",'Encodage réponses Es'!Q25)</f>
      </c>
      <c r="BL26" s="24">
        <f>IF('Encodage réponses Es'!R25="","",'Encodage réponses Es'!R25)</f>
      </c>
      <c r="BM26" s="24">
        <f>IF('Encodage réponses Es'!W25="","",'Encodage réponses Es'!W25)</f>
      </c>
      <c r="BN26" s="55">
        <f>IF('Encodage réponses Es'!X25="","",'Encodage réponses Es'!X25)</f>
      </c>
      <c r="BO26" s="539">
        <f t="shared" si="10"/>
      </c>
      <c r="BP26" s="534"/>
      <c r="BQ26" s="365">
        <f>IF('Encodage réponses Es'!S25="","",'Encodage réponses Es'!S25)</f>
      </c>
      <c r="BR26" s="24">
        <f>IF('Encodage réponses Es'!T25="","",'Encodage réponses Es'!T25)</f>
      </c>
      <c r="BS26" s="24">
        <f>IF('Encodage réponses Es'!U25="","",'Encodage réponses Es'!U25)</f>
      </c>
      <c r="BT26" s="24">
        <f>IF('Encodage réponses Es'!V25="","",'Encodage réponses Es'!V25)</f>
      </c>
      <c r="BU26" s="24">
        <f>IF('Encodage réponses Es'!BJ25="","",'Encodage réponses Es'!BJ25)</f>
      </c>
      <c r="BV26" s="24">
        <f>IF('Encodage réponses Es'!BK25="","",'Encodage réponses Es'!BK25)</f>
      </c>
      <c r="BW26" s="55">
        <f>IF('Encodage réponses Es'!BL25="","",'Encodage réponses Es'!BL25)</f>
      </c>
      <c r="BX26" s="489">
        <f t="shared" si="11"/>
      </c>
      <c r="BY26" s="490"/>
      <c r="BZ26" s="22">
        <f>IF('Encodage réponses Es'!BH25="","",'Encodage réponses Es'!BH25)</f>
      </c>
      <c r="CA26" s="24">
        <f>IF('Encodage réponses Es'!BI25="","",'Encodage réponses Es'!BI25)</f>
      </c>
      <c r="CB26" s="24">
        <f>IF('Encodage réponses Es'!BM25="","",'Encodage réponses Es'!BM25)</f>
      </c>
      <c r="CC26" s="24">
        <f>IF('Encodage réponses Es'!BN25="","",'Encodage réponses Es'!BN25)</f>
      </c>
      <c r="CD26" s="55">
        <f>IF('Encodage réponses Es'!BO25="","",'Encodage réponses Es'!BO25)</f>
      </c>
      <c r="CE26" s="489">
        <f t="shared" si="12"/>
      </c>
      <c r="CF26" s="490"/>
      <c r="CG26" s="22">
        <f>IF('Encodage réponses Es'!BQ25="","",'Encodage réponses Es'!BQ25)</f>
      </c>
      <c r="CH26" s="489">
        <f t="shared" si="13"/>
      </c>
      <c r="CI26" s="490"/>
      <c r="CJ26" s="22">
        <f>IF('Encodage réponses Es'!AG25="","",'Encodage réponses Es'!AG25)</f>
      </c>
      <c r="CK26" s="24">
        <f>IF('Encodage réponses Es'!AH25="","",'Encodage réponses Es'!AH25)</f>
      </c>
      <c r="CL26" s="24">
        <f>IF('Encodage réponses Es'!AI25="","",'Encodage réponses Es'!AI25)</f>
      </c>
      <c r="CM26" s="24">
        <f>IF('Encodage réponses Es'!AJ25="","",'Encodage réponses Es'!AJ25)</f>
      </c>
      <c r="CN26" s="24">
        <f>IF('Encodage réponses Es'!AK25="","",'Encodage réponses Es'!AK25)</f>
      </c>
      <c r="CO26" s="24">
        <f>IF('Encodage réponses Es'!AL25="","",'Encodage réponses Es'!AL25)</f>
      </c>
      <c r="CP26" s="24">
        <f>IF('Encodage réponses Es'!AM25="","",'Encodage réponses Es'!AM25)</f>
      </c>
      <c r="CQ26" s="24">
        <f>IF('Encodage réponses Es'!AN25="","",'Encodage réponses Es'!AN25)</f>
      </c>
      <c r="CR26" s="24">
        <f>IF('Encodage réponses Es'!AO25="","",'Encodage réponses Es'!AO25)</f>
      </c>
      <c r="CS26" s="24">
        <f>IF('Encodage réponses Es'!AP25="","",'Encodage réponses Es'!AP25)</f>
      </c>
      <c r="CT26" s="24">
        <f>IF('Encodage réponses Es'!AQ25="","",'Encodage réponses Es'!AQ25)</f>
      </c>
      <c r="CU26" s="24">
        <f>IF('Encodage réponses Es'!AR25="","",'Encodage réponses Es'!AR25)</f>
      </c>
      <c r="CV26" s="24">
        <f>IF('Encodage réponses Es'!AS25="","",'Encodage réponses Es'!AS25)</f>
      </c>
      <c r="CW26" s="24">
        <f>IF('Encodage réponses Es'!AT25="","",'Encodage réponses Es'!AT25)</f>
      </c>
      <c r="CX26" s="24">
        <f>IF('Encodage réponses Es'!CB25="","",'Encodage réponses Es'!CB25)</f>
      </c>
      <c r="CY26" s="24">
        <f>IF('Encodage réponses Es'!CC25="","",'Encodage réponses Es'!CC25)</f>
      </c>
      <c r="CZ26" s="24">
        <f>IF('Encodage réponses Es'!CD25="","",'Encodage réponses Es'!CD25)</f>
      </c>
      <c r="DA26" s="55">
        <f>IF('Encodage réponses Es'!CE25="","",'Encodage réponses Es'!CE25)</f>
      </c>
      <c r="DB26" s="489">
        <f t="shared" si="14"/>
      </c>
      <c r="DC26" s="490"/>
      <c r="DD26" s="22">
        <f>IF('Encodage réponses Es'!BR25="","",'Encodage réponses Es'!BR25)</f>
      </c>
      <c r="DE26" s="24">
        <f>IF('Encodage réponses Es'!BS25="","",'Encodage réponses Es'!BS25)</f>
      </c>
      <c r="DF26" s="24">
        <f>IF('Encodage réponses Es'!BT25="","",'Encodage réponses Es'!BT25)</f>
      </c>
      <c r="DG26" s="24">
        <f>IF('Encodage réponses Es'!BU25="","",'Encodage réponses Es'!BU25)</f>
      </c>
      <c r="DH26" s="24">
        <f>IF('Encodage réponses Es'!BV25="","",'Encodage réponses Es'!BV25)</f>
      </c>
      <c r="DI26" s="24">
        <f>IF('Encodage réponses Es'!BW25="","",'Encodage réponses Es'!BW25)</f>
      </c>
      <c r="DJ26" s="24">
        <f>IF('Encodage réponses Es'!BX25="","",'Encodage réponses Es'!BX25)</f>
      </c>
      <c r="DK26" s="24">
        <f>IF('Encodage réponses Es'!BY25="","",'Encodage réponses Es'!BY25)</f>
      </c>
      <c r="DL26" s="24">
        <f>IF('Encodage réponses Es'!BZ25="","",'Encodage réponses Es'!BZ25)</f>
      </c>
      <c r="DM26" s="55">
        <f>IF('Encodage réponses Es'!CA25="","",'Encodage réponses Es'!CA25)</f>
      </c>
      <c r="DN26" s="489">
        <f t="shared" si="15"/>
      </c>
      <c r="DO26" s="490"/>
      <c r="DP26" s="181">
        <f>IF('Encodage réponses Es'!CP25="","",'Encodage réponses Es'!CP25)</f>
      </c>
      <c r="DQ26" s="182">
        <f>IF('Encodage réponses Es'!CQ25="","",'Encodage réponses Es'!CQ25)</f>
      </c>
      <c r="DR26" s="183">
        <f>IF('Encodage réponses Es'!CR25="","",'Encodage réponses Es'!CR25)</f>
      </c>
      <c r="DS26" s="182">
        <f>IF('Encodage réponses Es'!CS25="","",'Encodage réponses Es'!CS25)</f>
      </c>
      <c r="DT26" s="183">
        <f>IF('Encodage réponses Es'!CT25="","",'Encodage réponses Es'!CT25)</f>
      </c>
      <c r="DU26" s="182">
        <f>IF('Encodage réponses Es'!CU25="","",'Encodage réponses Es'!CU25)</f>
      </c>
      <c r="DV26" s="183">
        <f>IF('Encodage réponses Es'!CV25="","",'Encodage réponses Es'!CV25)</f>
      </c>
      <c r="DW26" s="182">
        <f>IF('Encodage réponses Es'!CW25="","",'Encodage réponses Es'!CW25)</f>
      </c>
      <c r="DX26" s="183">
        <f>IF('Encodage réponses Es'!CX25="","",'Encodage réponses Es'!CX25)</f>
      </c>
      <c r="DY26" s="182">
        <f>IF('Encodage réponses Es'!CY25="","",'Encodage réponses Es'!CY25)</f>
      </c>
      <c r="DZ26" s="183">
        <f>IF('Encodage réponses Es'!CZ25="","",'Encodage réponses Es'!CZ25)</f>
      </c>
      <c r="EA26" s="182">
        <f>IF('Encodage réponses Es'!DA25="","",'Encodage réponses Es'!DA25)</f>
      </c>
      <c r="EB26" s="183">
        <f>IF('Encodage réponses Es'!DB25="","",'Encodage réponses Es'!DB25)</f>
      </c>
      <c r="EC26" s="182">
        <f>IF('Encodage réponses Es'!DC25="","",'Encodage réponses Es'!DC25)</f>
      </c>
      <c r="ED26" s="184">
        <f>IF('Encodage réponses Es'!DD25="","",'Encodage réponses Es'!DD25)</f>
      </c>
      <c r="EE26" s="489">
        <f>IF(OR(COUNTIF(DP26:ED26,"a")&gt;0,COUNTBLANK(DP26:ED26)&gt;0),"",COUNTIF(DP26:ED26,1))</f>
      </c>
      <c r="EF26" s="490"/>
      <c r="EG26" s="276">
        <f>IF('Encodage réponses Es'!AD25="","",'Encodage réponses Es'!AD25)</f>
      </c>
      <c r="EH26" s="87">
        <f>IF('Encodage réponses Es'!DF25="","",'Encodage réponses Es'!DF25)</f>
      </c>
      <c r="EI26" s="540">
        <f>IF(OR(COUNTIF(EG26:EH26,"a")&gt;0,COUNTBLANK(EG26:EH26)&gt;0),"",COUNTIF(EG26:EH26,4)+COUNTIF(EG26:EH26,3)/2+COUNTIF(EH26:EH26,2)/2)</f>
      </c>
      <c r="EJ26" s="541"/>
      <c r="EK26" s="277">
        <f>IF('Encodage réponses Es'!AE25="","",'Encodage réponses Es'!AE25)</f>
      </c>
      <c r="EL26" s="276">
        <f>IF('Encodage réponses Es'!AF25="","",'Encodage réponses Es'!AF25)</f>
      </c>
      <c r="EM26" s="24">
        <f>IF('Encodage réponses Es'!DG25="","",'Encodage réponses Es'!DG25)</f>
      </c>
      <c r="EN26" s="24">
        <f>IF('Encodage réponses Es'!DH25="","",'Encodage réponses Es'!DH25)</f>
      </c>
      <c r="EO26" s="24">
        <f>IF('Encodage réponses Es'!DI25="","",'Encodage réponses Es'!DI25)</f>
      </c>
      <c r="EP26" s="24">
        <f>IF('Encodage réponses Es'!DJ25="","",'Encodage réponses Es'!DJ25)</f>
      </c>
      <c r="EQ26" s="21">
        <f>IF('Encodage réponses Es'!DK25="","",'Encodage réponses Es'!DK25)</f>
      </c>
      <c r="ER26" s="537">
        <f>IF(OR(COUNTIF(EK26:EQ26,"a")&gt;0,COUNTBLANK(EK26:EQ26)&gt;0),"",COUNTIF(EK26:EL26,2)+COUNTIF(EK26:EK26,1)+COUNTIF(EL26:EL26,1)/2+COUNTIF(EM26:EO26,3)+COUNTIF(EP26:EQ26,1))</f>
      </c>
      <c r="ES26" s="538"/>
      <c r="ET26" s="22">
        <f>IF('Encodage réponses Es'!AC25="","",'Encodage réponses Es'!AC25)</f>
      </c>
      <c r="EU26" s="21">
        <f>IF('Encodage réponses Es'!DE25="","",'Encodage réponses Es'!DE25)</f>
      </c>
      <c r="EV26" s="489">
        <f>IF(OR(COUNTIF(ET26:EU26,"a")&gt;0,COUNTBLANK(ET26:EU26)&gt;0),"",COUNTIF(ET26,1)+COUNTIF(EU26,3))</f>
      </c>
      <c r="EW26" s="490"/>
    </row>
    <row r="27" spans="1:153" ht="11.25" customHeight="1">
      <c r="A27" s="518"/>
      <c r="B27" s="519"/>
      <c r="C27" s="550">
        <f>IF('Encodage réponses Es'!C26="","",'Encodage réponses Es'!C26)</f>
        <v>24</v>
      </c>
      <c r="D27" s="551"/>
      <c r="E27" s="192"/>
      <c r="F27" s="99">
        <f t="shared" si="1"/>
      </c>
      <c r="G27" s="100">
        <f t="shared" si="2"/>
      </c>
      <c r="H27" s="202">
        <f t="shared" si="3"/>
      </c>
      <c r="I27" s="100">
        <f t="shared" si="0"/>
      </c>
      <c r="J27" s="99">
        <f t="shared" si="16"/>
      </c>
      <c r="K27" s="100">
        <f t="shared" si="4"/>
      </c>
      <c r="L27" s="196"/>
      <c r="M27" s="24">
        <f>IF('Encodage réponses Es'!E26="","",'Encodage réponses Es'!E26)</f>
      </c>
      <c r="N27" s="24">
        <f>IF('Encodage réponses Es'!F26="","",'Encodage réponses Es'!F26)</f>
      </c>
      <c r="O27" s="24">
        <f>IF('Encodage réponses Es'!I26="","",'Encodage réponses Es'!I26)</f>
      </c>
      <c r="P27" s="24">
        <f>IF('Encodage réponses Es'!J26="","",'Encodage réponses Es'!J26)</f>
      </c>
      <c r="Q27" s="24">
        <f>IF('Encodage réponses Es'!K26="","",'Encodage réponses Es'!K26)</f>
      </c>
      <c r="R27" s="24">
        <f>IF('Encodage réponses Es'!Z26="","",'Encodage réponses Es'!Z26)</f>
      </c>
      <c r="S27" s="24">
        <f>IF('Encodage réponses Es'!AU26="","",'Encodage réponses Es'!AU26)</f>
      </c>
      <c r="T27" s="24">
        <f>IF('Encodage réponses Es'!AV26="","",'Encodage réponses Es'!AV26)</f>
      </c>
      <c r="U27" s="24">
        <f>IF('Encodage réponses Es'!AW26="","",'Encodage réponses Es'!AW26)</f>
      </c>
      <c r="V27" s="24">
        <f>IF('Encodage réponses Es'!AX26="","",'Encodage réponses Es'!AX26)</f>
      </c>
      <c r="W27" s="24">
        <f>IF('Encodage réponses Es'!AY26="","",'Encodage réponses Es'!AY26)</f>
      </c>
      <c r="X27" s="24">
        <f>IF('Encodage réponses Es'!AZ26="","",'Encodage réponses Es'!AZ26)</f>
      </c>
      <c r="Y27" s="24">
        <f>IF('Encodage réponses Es'!BA26="","",'Encodage réponses Es'!BA26)</f>
      </c>
      <c r="Z27" s="24">
        <f>IF('Encodage réponses Es'!BC26="","",'Encodage réponses Es'!BC26)</f>
      </c>
      <c r="AA27" s="24">
        <f>IF('Encodage réponses Es'!BD26="","",'Encodage réponses Es'!BD26)</f>
      </c>
      <c r="AB27" s="24">
        <f>IF('Encodage réponses Es'!BE26="","",'Encodage réponses Es'!BE26)</f>
      </c>
      <c r="AC27" s="24">
        <f>IF('Encodage réponses Es'!BF26="","",'Encodage réponses Es'!BF26)</f>
      </c>
      <c r="AD27" s="24">
        <f>IF('Encodage réponses Es'!BP26="","",'Encodage réponses Es'!BP26)</f>
      </c>
      <c r="AE27" s="548">
        <f t="shared" si="5"/>
      </c>
      <c r="AF27" s="549"/>
      <c r="AG27" s="24">
        <f>IF('Encodage réponses Es'!M26="","",'Encodage réponses Es'!M26)</f>
      </c>
      <c r="AH27" s="23">
        <f>IF('Encodage réponses Es'!N26="","",'Encodage réponses Es'!N26)</f>
      </c>
      <c r="AI27" s="23">
        <f>IF('Encodage réponses Es'!Y26="","",'Encodage réponses Es'!Y26)</f>
      </c>
      <c r="AJ27" s="23">
        <f>IF('Encodage réponses Es'!AA26="","",'Encodage réponses Es'!AA26)</f>
      </c>
      <c r="AK27" s="23">
        <f>IF('Encodage réponses Es'!AB26="","",'Encodage réponses Es'!AB26)</f>
      </c>
      <c r="AL27" s="23">
        <f>IF('Encodage réponses Es'!BB26="","",'Encodage réponses Es'!BB26)</f>
      </c>
      <c r="AM27" s="21">
        <f>IF('Encodage réponses Es'!BG26="","",'Encodage réponses Es'!BG26)</f>
      </c>
      <c r="AN27" s="489">
        <f t="shared" si="6"/>
      </c>
      <c r="AO27" s="534"/>
      <c r="AP27" s="22">
        <f>IF('Encodage réponses Es'!G26="","",'Encodage réponses Es'!G26)</f>
      </c>
      <c r="AQ27" s="55">
        <f>IF('Encodage réponses Es'!H26="","",'Encodage réponses Es'!H26)</f>
      </c>
      <c r="AR27" s="489">
        <f t="shared" si="7"/>
      </c>
      <c r="AS27" s="534"/>
      <c r="AT27" s="22">
        <f>IF('Encodage réponses Es'!CF26="","",'Encodage réponses Es'!CF26)</f>
      </c>
      <c r="AU27" s="24">
        <f>IF('Encodage réponses Es'!CG26="","",'Encodage réponses Es'!CG26)</f>
      </c>
      <c r="AV27" s="24">
        <f>IF('Encodage réponses Es'!CH26="","",'Encodage réponses Es'!CH26)</f>
      </c>
      <c r="AW27" s="24">
        <f>IF('Encodage réponses Es'!CI26="","",'Encodage réponses Es'!CI26)</f>
      </c>
      <c r="AX27" s="24">
        <f>IF('Encodage réponses Es'!CJ26="","",'Encodage réponses Es'!CJ26)</f>
      </c>
      <c r="AY27" s="24">
        <f>IF('Encodage réponses Es'!CK26="","",'Encodage réponses Es'!CK26)</f>
      </c>
      <c r="AZ27" s="24">
        <f>IF('Encodage réponses Es'!CL26="","",'Encodage réponses Es'!CL26)</f>
      </c>
      <c r="BA27" s="24">
        <f>IF('Encodage réponses Es'!CM26="","",'Encodage réponses Es'!CM26)</f>
      </c>
      <c r="BB27" s="24">
        <f>IF('Encodage réponses Es'!CN26="","",'Encodage réponses Es'!CN26)</f>
      </c>
      <c r="BC27" s="55">
        <f>IF('Encodage réponses Es'!CO26="","",'Encodage réponses Es'!CO26)</f>
      </c>
      <c r="BD27" s="535">
        <f t="shared" si="8"/>
      </c>
      <c r="BE27" s="536"/>
      <c r="BF27" s="22">
        <f>IF('Encodage réponses Es'!L26="","",'Encodage réponses Es'!L26)</f>
      </c>
      <c r="BG27" s="535">
        <f t="shared" si="9"/>
      </c>
      <c r="BH27" s="536"/>
      <c r="BI27" s="22">
        <f>IF('Encodage réponses Es'!O26="","",'Encodage réponses Es'!O26)</f>
      </c>
      <c r="BJ27" s="24">
        <f>IF('Encodage réponses Es'!P26="","",'Encodage réponses Es'!P26)</f>
      </c>
      <c r="BK27" s="24">
        <f>IF('Encodage réponses Es'!Q26="","",'Encodage réponses Es'!Q26)</f>
      </c>
      <c r="BL27" s="24">
        <f>IF('Encodage réponses Es'!R26="","",'Encodage réponses Es'!R26)</f>
      </c>
      <c r="BM27" s="24">
        <f>IF('Encodage réponses Es'!W26="","",'Encodage réponses Es'!W26)</f>
      </c>
      <c r="BN27" s="55">
        <f>IF('Encodage réponses Es'!X26="","",'Encodage réponses Es'!X26)</f>
      </c>
      <c r="BO27" s="539">
        <f t="shared" si="10"/>
      </c>
      <c r="BP27" s="534"/>
      <c r="BQ27" s="365">
        <f>IF('Encodage réponses Es'!S26="","",'Encodage réponses Es'!S26)</f>
      </c>
      <c r="BR27" s="24">
        <f>IF('Encodage réponses Es'!T26="","",'Encodage réponses Es'!T26)</f>
      </c>
      <c r="BS27" s="24">
        <f>IF('Encodage réponses Es'!U26="","",'Encodage réponses Es'!U26)</f>
      </c>
      <c r="BT27" s="24">
        <f>IF('Encodage réponses Es'!V26="","",'Encodage réponses Es'!V26)</f>
      </c>
      <c r="BU27" s="24">
        <f>IF('Encodage réponses Es'!BJ26="","",'Encodage réponses Es'!BJ26)</f>
      </c>
      <c r="BV27" s="24">
        <f>IF('Encodage réponses Es'!BK26="","",'Encodage réponses Es'!BK26)</f>
      </c>
      <c r="BW27" s="55">
        <f>IF('Encodage réponses Es'!BL26="","",'Encodage réponses Es'!BL26)</f>
      </c>
      <c r="BX27" s="489">
        <f t="shared" si="11"/>
      </c>
      <c r="BY27" s="490"/>
      <c r="BZ27" s="22">
        <f>IF('Encodage réponses Es'!BH26="","",'Encodage réponses Es'!BH26)</f>
      </c>
      <c r="CA27" s="24">
        <f>IF('Encodage réponses Es'!BI26="","",'Encodage réponses Es'!BI26)</f>
      </c>
      <c r="CB27" s="24">
        <f>IF('Encodage réponses Es'!BM26="","",'Encodage réponses Es'!BM26)</f>
      </c>
      <c r="CC27" s="24">
        <f>IF('Encodage réponses Es'!BN26="","",'Encodage réponses Es'!BN26)</f>
      </c>
      <c r="CD27" s="55">
        <f>IF('Encodage réponses Es'!BO26="","",'Encodage réponses Es'!BO26)</f>
      </c>
      <c r="CE27" s="489">
        <f t="shared" si="12"/>
      </c>
      <c r="CF27" s="490"/>
      <c r="CG27" s="22">
        <f>IF('Encodage réponses Es'!BQ26="","",'Encodage réponses Es'!BQ26)</f>
      </c>
      <c r="CH27" s="489">
        <f t="shared" si="13"/>
      </c>
      <c r="CI27" s="490"/>
      <c r="CJ27" s="22">
        <f>IF('Encodage réponses Es'!AG26="","",'Encodage réponses Es'!AG26)</f>
      </c>
      <c r="CK27" s="24">
        <f>IF('Encodage réponses Es'!AH26="","",'Encodage réponses Es'!AH26)</f>
      </c>
      <c r="CL27" s="24">
        <f>IF('Encodage réponses Es'!AI26="","",'Encodage réponses Es'!AI26)</f>
      </c>
      <c r="CM27" s="24">
        <f>IF('Encodage réponses Es'!AJ26="","",'Encodage réponses Es'!AJ26)</f>
      </c>
      <c r="CN27" s="24">
        <f>IF('Encodage réponses Es'!AK26="","",'Encodage réponses Es'!AK26)</f>
      </c>
      <c r="CO27" s="24">
        <f>IF('Encodage réponses Es'!AL26="","",'Encodage réponses Es'!AL26)</f>
      </c>
      <c r="CP27" s="24">
        <f>IF('Encodage réponses Es'!AM26="","",'Encodage réponses Es'!AM26)</f>
      </c>
      <c r="CQ27" s="24">
        <f>IF('Encodage réponses Es'!AN26="","",'Encodage réponses Es'!AN26)</f>
      </c>
      <c r="CR27" s="24">
        <f>IF('Encodage réponses Es'!AO26="","",'Encodage réponses Es'!AO26)</f>
      </c>
      <c r="CS27" s="24">
        <f>IF('Encodage réponses Es'!AP26="","",'Encodage réponses Es'!AP26)</f>
      </c>
      <c r="CT27" s="24">
        <f>IF('Encodage réponses Es'!AQ26="","",'Encodage réponses Es'!AQ26)</f>
      </c>
      <c r="CU27" s="24">
        <f>IF('Encodage réponses Es'!AR26="","",'Encodage réponses Es'!AR26)</f>
      </c>
      <c r="CV27" s="24">
        <f>IF('Encodage réponses Es'!AS26="","",'Encodage réponses Es'!AS26)</f>
      </c>
      <c r="CW27" s="24">
        <f>IF('Encodage réponses Es'!AT26="","",'Encodage réponses Es'!AT26)</f>
      </c>
      <c r="CX27" s="24">
        <f>IF('Encodage réponses Es'!CB26="","",'Encodage réponses Es'!CB26)</f>
      </c>
      <c r="CY27" s="24">
        <f>IF('Encodage réponses Es'!CC26="","",'Encodage réponses Es'!CC26)</f>
      </c>
      <c r="CZ27" s="24">
        <f>IF('Encodage réponses Es'!CD26="","",'Encodage réponses Es'!CD26)</f>
      </c>
      <c r="DA27" s="55">
        <f>IF('Encodage réponses Es'!CE26="","",'Encodage réponses Es'!CE26)</f>
      </c>
      <c r="DB27" s="489">
        <f t="shared" si="14"/>
      </c>
      <c r="DC27" s="490"/>
      <c r="DD27" s="22">
        <f>IF('Encodage réponses Es'!BR26="","",'Encodage réponses Es'!BR26)</f>
      </c>
      <c r="DE27" s="24">
        <f>IF('Encodage réponses Es'!BS26="","",'Encodage réponses Es'!BS26)</f>
      </c>
      <c r="DF27" s="24">
        <f>IF('Encodage réponses Es'!BT26="","",'Encodage réponses Es'!BT26)</f>
      </c>
      <c r="DG27" s="24">
        <f>IF('Encodage réponses Es'!BU26="","",'Encodage réponses Es'!BU26)</f>
      </c>
      <c r="DH27" s="24">
        <f>IF('Encodage réponses Es'!BV26="","",'Encodage réponses Es'!BV26)</f>
      </c>
      <c r="DI27" s="24">
        <f>IF('Encodage réponses Es'!BW26="","",'Encodage réponses Es'!BW26)</f>
      </c>
      <c r="DJ27" s="24">
        <f>IF('Encodage réponses Es'!BX26="","",'Encodage réponses Es'!BX26)</f>
      </c>
      <c r="DK27" s="24">
        <f>IF('Encodage réponses Es'!BY26="","",'Encodage réponses Es'!BY26)</f>
      </c>
      <c r="DL27" s="24">
        <f>IF('Encodage réponses Es'!BZ26="","",'Encodage réponses Es'!BZ26)</f>
      </c>
      <c r="DM27" s="55">
        <f>IF('Encodage réponses Es'!CA26="","",'Encodage réponses Es'!CA26)</f>
      </c>
      <c r="DN27" s="489">
        <f t="shared" si="15"/>
      </c>
      <c r="DO27" s="490"/>
      <c r="DP27" s="181">
        <f>IF('Encodage réponses Es'!CP26="","",'Encodage réponses Es'!CP26)</f>
      </c>
      <c r="DQ27" s="182">
        <f>IF('Encodage réponses Es'!CQ26="","",'Encodage réponses Es'!CQ26)</f>
      </c>
      <c r="DR27" s="183">
        <f>IF('Encodage réponses Es'!CR26="","",'Encodage réponses Es'!CR26)</f>
      </c>
      <c r="DS27" s="182">
        <f>IF('Encodage réponses Es'!CS26="","",'Encodage réponses Es'!CS26)</f>
      </c>
      <c r="DT27" s="183">
        <f>IF('Encodage réponses Es'!CT26="","",'Encodage réponses Es'!CT26)</f>
      </c>
      <c r="DU27" s="182">
        <f>IF('Encodage réponses Es'!CU26="","",'Encodage réponses Es'!CU26)</f>
      </c>
      <c r="DV27" s="183">
        <f>IF('Encodage réponses Es'!CV26="","",'Encodage réponses Es'!CV26)</f>
      </c>
      <c r="DW27" s="182">
        <f>IF('Encodage réponses Es'!CW26="","",'Encodage réponses Es'!CW26)</f>
      </c>
      <c r="DX27" s="183">
        <f>IF('Encodage réponses Es'!CX26="","",'Encodage réponses Es'!CX26)</f>
      </c>
      <c r="DY27" s="182">
        <f>IF('Encodage réponses Es'!CY26="","",'Encodage réponses Es'!CY26)</f>
      </c>
      <c r="DZ27" s="183">
        <f>IF('Encodage réponses Es'!CZ26="","",'Encodage réponses Es'!CZ26)</f>
      </c>
      <c r="EA27" s="182">
        <f>IF('Encodage réponses Es'!DA26="","",'Encodage réponses Es'!DA26)</f>
      </c>
      <c r="EB27" s="183">
        <f>IF('Encodage réponses Es'!DB26="","",'Encodage réponses Es'!DB26)</f>
      </c>
      <c r="EC27" s="182">
        <f>IF('Encodage réponses Es'!DC26="","",'Encodage réponses Es'!DC26)</f>
      </c>
      <c r="ED27" s="184">
        <f>IF('Encodage réponses Es'!DD26="","",'Encodage réponses Es'!DD26)</f>
      </c>
      <c r="EE27" s="489">
        <f>IF(OR(COUNTIF(DP27:ED27,"a")&gt;0,COUNTBLANK(DP27:ED27)&gt;0),"",COUNTIF(DP27:ED27,1))</f>
      </c>
      <c r="EF27" s="490"/>
      <c r="EG27" s="276">
        <f>IF('Encodage réponses Es'!AD26="","",'Encodage réponses Es'!AD26)</f>
      </c>
      <c r="EH27" s="87">
        <f>IF('Encodage réponses Es'!DF26="","",'Encodage réponses Es'!DF26)</f>
      </c>
      <c r="EI27" s="540">
        <f>IF(OR(COUNTIF(EG27:EH27,"a")&gt;0,COUNTBLANK(EG27:EH27)&gt;0),"",COUNTIF(EG27:EH27,4)+COUNTIF(EG27:EH27,3)/2+COUNTIF(EH27:EH27,2)/2)</f>
      </c>
      <c r="EJ27" s="541"/>
      <c r="EK27" s="277">
        <f>IF('Encodage réponses Es'!AE26="","",'Encodage réponses Es'!AE26)</f>
      </c>
      <c r="EL27" s="276">
        <f>IF('Encodage réponses Es'!AF26="","",'Encodage réponses Es'!AF26)</f>
      </c>
      <c r="EM27" s="24">
        <f>IF('Encodage réponses Es'!DG26="","",'Encodage réponses Es'!DG26)</f>
      </c>
      <c r="EN27" s="24">
        <f>IF('Encodage réponses Es'!DH26="","",'Encodage réponses Es'!DH26)</f>
      </c>
      <c r="EO27" s="24">
        <f>IF('Encodage réponses Es'!DI26="","",'Encodage réponses Es'!DI26)</f>
      </c>
      <c r="EP27" s="24">
        <f>IF('Encodage réponses Es'!DJ26="","",'Encodage réponses Es'!DJ26)</f>
      </c>
      <c r="EQ27" s="21">
        <f>IF('Encodage réponses Es'!DK26="","",'Encodage réponses Es'!DK26)</f>
      </c>
      <c r="ER27" s="537">
        <f>IF(OR(COUNTIF(EK27:EQ27,"a")&gt;0,COUNTBLANK(EK27:EQ27)&gt;0),"",COUNTIF(EK27:EL27,2)+COUNTIF(EK27:EK27,1)+COUNTIF(EL27:EL27,1)/2+COUNTIF(EM27:EO27,3)+COUNTIF(EP27:EQ27,1))</f>
      </c>
      <c r="ES27" s="538"/>
      <c r="ET27" s="22">
        <f>IF('Encodage réponses Es'!AC26="","",'Encodage réponses Es'!AC26)</f>
      </c>
      <c r="EU27" s="21">
        <f>IF('Encodage réponses Es'!DE26="","",'Encodage réponses Es'!DE26)</f>
      </c>
      <c r="EV27" s="489">
        <f>IF(OR(COUNTIF(ET27:EU27,"a")&gt;0,COUNTBLANK(ET27:EU27)&gt;0),"",COUNTIF(ET27,1)+COUNTIF(EU27,3))</f>
      </c>
      <c r="EW27" s="490"/>
    </row>
    <row r="28" spans="1:153" ht="11.25" customHeight="1">
      <c r="A28" s="518"/>
      <c r="B28" s="519"/>
      <c r="C28" s="550">
        <f>IF('Encodage réponses Es'!C27="","",'Encodage réponses Es'!C27)</f>
        <v>25</v>
      </c>
      <c r="D28" s="551"/>
      <c r="E28" s="192"/>
      <c r="F28" s="99">
        <f t="shared" si="1"/>
      </c>
      <c r="G28" s="100">
        <f t="shared" si="2"/>
      </c>
      <c r="H28" s="202">
        <f t="shared" si="3"/>
      </c>
      <c r="I28" s="100">
        <f t="shared" si="0"/>
      </c>
      <c r="J28" s="99">
        <f t="shared" si="16"/>
      </c>
      <c r="K28" s="100">
        <f t="shared" si="4"/>
      </c>
      <c r="L28" s="196"/>
      <c r="M28" s="24">
        <f>IF('Encodage réponses Es'!E27="","",'Encodage réponses Es'!E27)</f>
      </c>
      <c r="N28" s="24">
        <f>IF('Encodage réponses Es'!F27="","",'Encodage réponses Es'!F27)</f>
      </c>
      <c r="O28" s="24">
        <f>IF('Encodage réponses Es'!I27="","",'Encodage réponses Es'!I27)</f>
      </c>
      <c r="P28" s="24">
        <f>IF('Encodage réponses Es'!J27="","",'Encodage réponses Es'!J27)</f>
      </c>
      <c r="Q28" s="24">
        <f>IF('Encodage réponses Es'!K27="","",'Encodage réponses Es'!K27)</f>
      </c>
      <c r="R28" s="24">
        <f>IF('Encodage réponses Es'!Z27="","",'Encodage réponses Es'!Z27)</f>
      </c>
      <c r="S28" s="24">
        <f>IF('Encodage réponses Es'!AU27="","",'Encodage réponses Es'!AU27)</f>
      </c>
      <c r="T28" s="24">
        <f>IF('Encodage réponses Es'!AV27="","",'Encodage réponses Es'!AV27)</f>
      </c>
      <c r="U28" s="24">
        <f>IF('Encodage réponses Es'!AW27="","",'Encodage réponses Es'!AW27)</f>
      </c>
      <c r="V28" s="24">
        <f>IF('Encodage réponses Es'!AX27="","",'Encodage réponses Es'!AX27)</f>
      </c>
      <c r="W28" s="24">
        <f>IF('Encodage réponses Es'!AY27="","",'Encodage réponses Es'!AY27)</f>
      </c>
      <c r="X28" s="24">
        <f>IF('Encodage réponses Es'!AZ27="","",'Encodage réponses Es'!AZ27)</f>
      </c>
      <c r="Y28" s="24">
        <f>IF('Encodage réponses Es'!BA27="","",'Encodage réponses Es'!BA27)</f>
      </c>
      <c r="Z28" s="24">
        <f>IF('Encodage réponses Es'!BC27="","",'Encodage réponses Es'!BC27)</f>
      </c>
      <c r="AA28" s="24">
        <f>IF('Encodage réponses Es'!BD27="","",'Encodage réponses Es'!BD27)</f>
      </c>
      <c r="AB28" s="24">
        <f>IF('Encodage réponses Es'!BE27="","",'Encodage réponses Es'!BE27)</f>
      </c>
      <c r="AC28" s="24">
        <f>IF('Encodage réponses Es'!BF27="","",'Encodage réponses Es'!BF27)</f>
      </c>
      <c r="AD28" s="24">
        <f>IF('Encodage réponses Es'!BP27="","",'Encodage réponses Es'!BP27)</f>
      </c>
      <c r="AE28" s="548">
        <f t="shared" si="5"/>
      </c>
      <c r="AF28" s="549"/>
      <c r="AG28" s="24">
        <f>IF('Encodage réponses Es'!M27="","",'Encodage réponses Es'!M27)</f>
      </c>
      <c r="AH28" s="23">
        <f>IF('Encodage réponses Es'!N27="","",'Encodage réponses Es'!N27)</f>
      </c>
      <c r="AI28" s="23">
        <f>IF('Encodage réponses Es'!Y27="","",'Encodage réponses Es'!Y27)</f>
      </c>
      <c r="AJ28" s="23">
        <f>IF('Encodage réponses Es'!AA27="","",'Encodage réponses Es'!AA27)</f>
      </c>
      <c r="AK28" s="23">
        <f>IF('Encodage réponses Es'!AB27="","",'Encodage réponses Es'!AB27)</f>
      </c>
      <c r="AL28" s="23">
        <f>IF('Encodage réponses Es'!BB27="","",'Encodage réponses Es'!BB27)</f>
      </c>
      <c r="AM28" s="21">
        <f>IF('Encodage réponses Es'!BG27="","",'Encodage réponses Es'!BG27)</f>
      </c>
      <c r="AN28" s="489">
        <f t="shared" si="6"/>
      </c>
      <c r="AO28" s="534"/>
      <c r="AP28" s="22">
        <f>IF('Encodage réponses Es'!G27="","",'Encodage réponses Es'!G27)</f>
      </c>
      <c r="AQ28" s="55">
        <f>IF('Encodage réponses Es'!H27="","",'Encodage réponses Es'!H27)</f>
      </c>
      <c r="AR28" s="489">
        <f t="shared" si="7"/>
      </c>
      <c r="AS28" s="534"/>
      <c r="AT28" s="22">
        <f>IF('Encodage réponses Es'!CF27="","",'Encodage réponses Es'!CF27)</f>
      </c>
      <c r="AU28" s="24">
        <f>IF('Encodage réponses Es'!CG27="","",'Encodage réponses Es'!CG27)</f>
      </c>
      <c r="AV28" s="24">
        <f>IF('Encodage réponses Es'!CH27="","",'Encodage réponses Es'!CH27)</f>
      </c>
      <c r="AW28" s="24">
        <f>IF('Encodage réponses Es'!CI27="","",'Encodage réponses Es'!CI27)</f>
      </c>
      <c r="AX28" s="24">
        <f>IF('Encodage réponses Es'!CJ27="","",'Encodage réponses Es'!CJ27)</f>
      </c>
      <c r="AY28" s="24">
        <f>IF('Encodage réponses Es'!CK27="","",'Encodage réponses Es'!CK27)</f>
      </c>
      <c r="AZ28" s="24">
        <f>IF('Encodage réponses Es'!CL27="","",'Encodage réponses Es'!CL27)</f>
      </c>
      <c r="BA28" s="24">
        <f>IF('Encodage réponses Es'!CM27="","",'Encodage réponses Es'!CM27)</f>
      </c>
      <c r="BB28" s="24">
        <f>IF('Encodage réponses Es'!CN27="","",'Encodage réponses Es'!CN27)</f>
      </c>
      <c r="BC28" s="55">
        <f>IF('Encodage réponses Es'!CO27="","",'Encodage réponses Es'!CO27)</f>
      </c>
      <c r="BD28" s="535">
        <f t="shared" si="8"/>
      </c>
      <c r="BE28" s="536"/>
      <c r="BF28" s="22">
        <f>IF('Encodage réponses Es'!L27="","",'Encodage réponses Es'!L27)</f>
      </c>
      <c r="BG28" s="535">
        <f t="shared" si="9"/>
      </c>
      <c r="BH28" s="536"/>
      <c r="BI28" s="22">
        <f>IF('Encodage réponses Es'!O27="","",'Encodage réponses Es'!O27)</f>
      </c>
      <c r="BJ28" s="24">
        <f>IF('Encodage réponses Es'!P27="","",'Encodage réponses Es'!P27)</f>
      </c>
      <c r="BK28" s="24">
        <f>IF('Encodage réponses Es'!Q27="","",'Encodage réponses Es'!Q27)</f>
      </c>
      <c r="BL28" s="24">
        <f>IF('Encodage réponses Es'!R27="","",'Encodage réponses Es'!R27)</f>
      </c>
      <c r="BM28" s="24">
        <f>IF('Encodage réponses Es'!W27="","",'Encodage réponses Es'!W27)</f>
      </c>
      <c r="BN28" s="55">
        <f>IF('Encodage réponses Es'!X27="","",'Encodage réponses Es'!X27)</f>
      </c>
      <c r="BO28" s="539">
        <f t="shared" si="10"/>
      </c>
      <c r="BP28" s="534"/>
      <c r="BQ28" s="365">
        <f>IF('Encodage réponses Es'!S27="","",'Encodage réponses Es'!S27)</f>
      </c>
      <c r="BR28" s="24">
        <f>IF('Encodage réponses Es'!T27="","",'Encodage réponses Es'!T27)</f>
      </c>
      <c r="BS28" s="24">
        <f>IF('Encodage réponses Es'!U27="","",'Encodage réponses Es'!U27)</f>
      </c>
      <c r="BT28" s="24">
        <f>IF('Encodage réponses Es'!V27="","",'Encodage réponses Es'!V27)</f>
      </c>
      <c r="BU28" s="24">
        <f>IF('Encodage réponses Es'!BJ27="","",'Encodage réponses Es'!BJ27)</f>
      </c>
      <c r="BV28" s="24">
        <f>IF('Encodage réponses Es'!BK27="","",'Encodage réponses Es'!BK27)</f>
      </c>
      <c r="BW28" s="55">
        <f>IF('Encodage réponses Es'!BL27="","",'Encodage réponses Es'!BL27)</f>
      </c>
      <c r="BX28" s="489">
        <f t="shared" si="11"/>
      </c>
      <c r="BY28" s="490"/>
      <c r="BZ28" s="22">
        <f>IF('Encodage réponses Es'!BH27="","",'Encodage réponses Es'!BH27)</f>
      </c>
      <c r="CA28" s="24">
        <f>IF('Encodage réponses Es'!BI27="","",'Encodage réponses Es'!BI27)</f>
      </c>
      <c r="CB28" s="24">
        <f>IF('Encodage réponses Es'!BM27="","",'Encodage réponses Es'!BM27)</f>
      </c>
      <c r="CC28" s="24">
        <f>IF('Encodage réponses Es'!BN27="","",'Encodage réponses Es'!BN27)</f>
      </c>
      <c r="CD28" s="55">
        <f>IF('Encodage réponses Es'!BO27="","",'Encodage réponses Es'!BO27)</f>
      </c>
      <c r="CE28" s="489">
        <f t="shared" si="12"/>
      </c>
      <c r="CF28" s="490"/>
      <c r="CG28" s="22">
        <f>IF('Encodage réponses Es'!BQ27="","",'Encodage réponses Es'!BQ27)</f>
      </c>
      <c r="CH28" s="489">
        <f t="shared" si="13"/>
      </c>
      <c r="CI28" s="490"/>
      <c r="CJ28" s="22">
        <f>IF('Encodage réponses Es'!AG27="","",'Encodage réponses Es'!AG27)</f>
      </c>
      <c r="CK28" s="24">
        <f>IF('Encodage réponses Es'!AH27="","",'Encodage réponses Es'!AH27)</f>
      </c>
      <c r="CL28" s="24">
        <f>IF('Encodage réponses Es'!AI27="","",'Encodage réponses Es'!AI27)</f>
      </c>
      <c r="CM28" s="24">
        <f>IF('Encodage réponses Es'!AJ27="","",'Encodage réponses Es'!AJ27)</f>
      </c>
      <c r="CN28" s="24">
        <f>IF('Encodage réponses Es'!AK27="","",'Encodage réponses Es'!AK27)</f>
      </c>
      <c r="CO28" s="24">
        <f>IF('Encodage réponses Es'!AL27="","",'Encodage réponses Es'!AL27)</f>
      </c>
      <c r="CP28" s="24">
        <f>IF('Encodage réponses Es'!AM27="","",'Encodage réponses Es'!AM27)</f>
      </c>
      <c r="CQ28" s="24">
        <f>IF('Encodage réponses Es'!AN27="","",'Encodage réponses Es'!AN27)</f>
      </c>
      <c r="CR28" s="24">
        <f>IF('Encodage réponses Es'!AO27="","",'Encodage réponses Es'!AO27)</f>
      </c>
      <c r="CS28" s="24">
        <f>IF('Encodage réponses Es'!AP27="","",'Encodage réponses Es'!AP27)</f>
      </c>
      <c r="CT28" s="24">
        <f>IF('Encodage réponses Es'!AQ27="","",'Encodage réponses Es'!AQ27)</f>
      </c>
      <c r="CU28" s="24">
        <f>IF('Encodage réponses Es'!AR27="","",'Encodage réponses Es'!AR27)</f>
      </c>
      <c r="CV28" s="24">
        <f>IF('Encodage réponses Es'!AS27="","",'Encodage réponses Es'!AS27)</f>
      </c>
      <c r="CW28" s="24">
        <f>IF('Encodage réponses Es'!AT27="","",'Encodage réponses Es'!AT27)</f>
      </c>
      <c r="CX28" s="24">
        <f>IF('Encodage réponses Es'!CB27="","",'Encodage réponses Es'!CB27)</f>
      </c>
      <c r="CY28" s="24">
        <f>IF('Encodage réponses Es'!CC27="","",'Encodage réponses Es'!CC27)</f>
      </c>
      <c r="CZ28" s="24">
        <f>IF('Encodage réponses Es'!CD27="","",'Encodage réponses Es'!CD27)</f>
      </c>
      <c r="DA28" s="55">
        <f>IF('Encodage réponses Es'!CE27="","",'Encodage réponses Es'!CE27)</f>
      </c>
      <c r="DB28" s="489">
        <f t="shared" si="14"/>
      </c>
      <c r="DC28" s="490"/>
      <c r="DD28" s="22">
        <f>IF('Encodage réponses Es'!BR27="","",'Encodage réponses Es'!BR27)</f>
      </c>
      <c r="DE28" s="24">
        <f>IF('Encodage réponses Es'!BS27="","",'Encodage réponses Es'!BS27)</f>
      </c>
      <c r="DF28" s="24">
        <f>IF('Encodage réponses Es'!BT27="","",'Encodage réponses Es'!BT27)</f>
      </c>
      <c r="DG28" s="24">
        <f>IF('Encodage réponses Es'!BU27="","",'Encodage réponses Es'!BU27)</f>
      </c>
      <c r="DH28" s="24">
        <f>IF('Encodage réponses Es'!BV27="","",'Encodage réponses Es'!BV27)</f>
      </c>
      <c r="DI28" s="24">
        <f>IF('Encodage réponses Es'!BW27="","",'Encodage réponses Es'!BW27)</f>
      </c>
      <c r="DJ28" s="24">
        <f>IF('Encodage réponses Es'!BX27="","",'Encodage réponses Es'!BX27)</f>
      </c>
      <c r="DK28" s="24">
        <f>IF('Encodage réponses Es'!BY27="","",'Encodage réponses Es'!BY27)</f>
      </c>
      <c r="DL28" s="24">
        <f>IF('Encodage réponses Es'!BZ27="","",'Encodage réponses Es'!BZ27)</f>
      </c>
      <c r="DM28" s="55">
        <f>IF('Encodage réponses Es'!CA27="","",'Encodage réponses Es'!CA27)</f>
      </c>
      <c r="DN28" s="489">
        <f t="shared" si="15"/>
      </c>
      <c r="DO28" s="490"/>
      <c r="DP28" s="181">
        <f>IF('Encodage réponses Es'!CP27="","",'Encodage réponses Es'!CP27)</f>
      </c>
      <c r="DQ28" s="182">
        <f>IF('Encodage réponses Es'!CQ27="","",'Encodage réponses Es'!CQ27)</f>
      </c>
      <c r="DR28" s="183">
        <f>IF('Encodage réponses Es'!CR27="","",'Encodage réponses Es'!CR27)</f>
      </c>
      <c r="DS28" s="182">
        <f>IF('Encodage réponses Es'!CS27="","",'Encodage réponses Es'!CS27)</f>
      </c>
      <c r="DT28" s="183">
        <f>IF('Encodage réponses Es'!CT27="","",'Encodage réponses Es'!CT27)</f>
      </c>
      <c r="DU28" s="182">
        <f>IF('Encodage réponses Es'!CU27="","",'Encodage réponses Es'!CU27)</f>
      </c>
      <c r="DV28" s="183">
        <f>IF('Encodage réponses Es'!CV27="","",'Encodage réponses Es'!CV27)</f>
      </c>
      <c r="DW28" s="182">
        <f>IF('Encodage réponses Es'!CW27="","",'Encodage réponses Es'!CW27)</f>
      </c>
      <c r="DX28" s="183">
        <f>IF('Encodage réponses Es'!CX27="","",'Encodage réponses Es'!CX27)</f>
      </c>
      <c r="DY28" s="182">
        <f>IF('Encodage réponses Es'!CY27="","",'Encodage réponses Es'!CY27)</f>
      </c>
      <c r="DZ28" s="183">
        <f>IF('Encodage réponses Es'!CZ27="","",'Encodage réponses Es'!CZ27)</f>
      </c>
      <c r="EA28" s="182">
        <f>IF('Encodage réponses Es'!DA27="","",'Encodage réponses Es'!DA27)</f>
      </c>
      <c r="EB28" s="183">
        <f>IF('Encodage réponses Es'!DB27="","",'Encodage réponses Es'!DB27)</f>
      </c>
      <c r="EC28" s="182">
        <f>IF('Encodage réponses Es'!DC27="","",'Encodage réponses Es'!DC27)</f>
      </c>
      <c r="ED28" s="184">
        <f>IF('Encodage réponses Es'!DD27="","",'Encodage réponses Es'!DD27)</f>
      </c>
      <c r="EE28" s="489">
        <f>IF(OR(COUNTIF(DP28:ED28,"a")&gt;0,COUNTBLANK(DP28:ED28)&gt;0),"",COUNTIF(DP28:ED28,1))</f>
      </c>
      <c r="EF28" s="490"/>
      <c r="EG28" s="276">
        <f>IF('Encodage réponses Es'!AD27="","",'Encodage réponses Es'!AD27)</f>
      </c>
      <c r="EH28" s="87">
        <f>IF('Encodage réponses Es'!DF27="","",'Encodage réponses Es'!DF27)</f>
      </c>
      <c r="EI28" s="540">
        <f>IF(OR(COUNTIF(EG28:EH28,"a")&gt;0,COUNTBLANK(EG28:EH28)&gt;0),"",COUNTIF(EG28:EH28,4)+COUNTIF(EG28:EH28,3)/2+COUNTIF(EH28:EH28,2)/2)</f>
      </c>
      <c r="EJ28" s="541"/>
      <c r="EK28" s="277">
        <f>IF('Encodage réponses Es'!AE27="","",'Encodage réponses Es'!AE27)</f>
      </c>
      <c r="EL28" s="276">
        <f>IF('Encodage réponses Es'!AF27="","",'Encodage réponses Es'!AF27)</f>
      </c>
      <c r="EM28" s="24">
        <f>IF('Encodage réponses Es'!DG27="","",'Encodage réponses Es'!DG27)</f>
      </c>
      <c r="EN28" s="24">
        <f>IF('Encodage réponses Es'!DH27="","",'Encodage réponses Es'!DH27)</f>
      </c>
      <c r="EO28" s="24">
        <f>IF('Encodage réponses Es'!DI27="","",'Encodage réponses Es'!DI27)</f>
      </c>
      <c r="EP28" s="24">
        <f>IF('Encodage réponses Es'!DJ27="","",'Encodage réponses Es'!DJ27)</f>
      </c>
      <c r="EQ28" s="21">
        <f>IF('Encodage réponses Es'!DK27="","",'Encodage réponses Es'!DK27)</f>
      </c>
      <c r="ER28" s="537">
        <f>IF(OR(COUNTIF(EK28:EQ28,"a")&gt;0,COUNTBLANK(EK28:EQ28)&gt;0),"",COUNTIF(EK28:EL28,2)+COUNTIF(EK28:EK28,1)+COUNTIF(EL28:EL28,1)/2+COUNTIF(EM28:EO28,3)+COUNTIF(EP28:EQ28,1))</f>
      </c>
      <c r="ES28" s="538"/>
      <c r="ET28" s="22">
        <f>IF('Encodage réponses Es'!AC27="","",'Encodage réponses Es'!AC27)</f>
      </c>
      <c r="EU28" s="21">
        <f>IF('Encodage réponses Es'!DE27="","",'Encodage réponses Es'!DE27)</f>
      </c>
      <c r="EV28" s="489">
        <f>IF(OR(COUNTIF(ET28:EU28,"a")&gt;0,COUNTBLANK(ET28:EU28)&gt;0),"",COUNTIF(ET28,1)+COUNTIF(EU28,3))</f>
      </c>
      <c r="EW28" s="490"/>
    </row>
    <row r="29" spans="1:153" ht="11.25" customHeight="1">
      <c r="A29" s="518"/>
      <c r="B29" s="519"/>
      <c r="C29" s="550">
        <f>IF('Encodage réponses Es'!C28="","",'Encodage réponses Es'!C28)</f>
        <v>26</v>
      </c>
      <c r="D29" s="551"/>
      <c r="E29" s="192"/>
      <c r="F29" s="99">
        <f t="shared" si="1"/>
      </c>
      <c r="G29" s="100">
        <f t="shared" si="2"/>
      </c>
      <c r="H29" s="202">
        <f t="shared" si="3"/>
      </c>
      <c r="I29" s="100">
        <f t="shared" si="0"/>
      </c>
      <c r="J29" s="99">
        <f t="shared" si="16"/>
      </c>
      <c r="K29" s="100">
        <f t="shared" si="4"/>
      </c>
      <c r="L29" s="196"/>
      <c r="M29" s="24">
        <f>IF('Encodage réponses Es'!E28="","",'Encodage réponses Es'!E28)</f>
      </c>
      <c r="N29" s="24">
        <f>IF('Encodage réponses Es'!F28="","",'Encodage réponses Es'!F28)</f>
      </c>
      <c r="O29" s="24">
        <f>IF('Encodage réponses Es'!I28="","",'Encodage réponses Es'!I28)</f>
      </c>
      <c r="P29" s="24">
        <f>IF('Encodage réponses Es'!J28="","",'Encodage réponses Es'!J28)</f>
      </c>
      <c r="Q29" s="24">
        <f>IF('Encodage réponses Es'!K28="","",'Encodage réponses Es'!K28)</f>
      </c>
      <c r="R29" s="24">
        <f>IF('Encodage réponses Es'!Z28="","",'Encodage réponses Es'!Z28)</f>
      </c>
      <c r="S29" s="24">
        <f>IF('Encodage réponses Es'!AU28="","",'Encodage réponses Es'!AU28)</f>
      </c>
      <c r="T29" s="24">
        <f>IF('Encodage réponses Es'!AV28="","",'Encodage réponses Es'!AV28)</f>
      </c>
      <c r="U29" s="24">
        <f>IF('Encodage réponses Es'!AW28="","",'Encodage réponses Es'!AW28)</f>
      </c>
      <c r="V29" s="24">
        <f>IF('Encodage réponses Es'!AX28="","",'Encodage réponses Es'!AX28)</f>
      </c>
      <c r="W29" s="24">
        <f>IF('Encodage réponses Es'!AY28="","",'Encodage réponses Es'!AY28)</f>
      </c>
      <c r="X29" s="24">
        <f>IF('Encodage réponses Es'!AZ28="","",'Encodage réponses Es'!AZ28)</f>
      </c>
      <c r="Y29" s="24">
        <f>IF('Encodage réponses Es'!BA28="","",'Encodage réponses Es'!BA28)</f>
      </c>
      <c r="Z29" s="24">
        <f>IF('Encodage réponses Es'!BC28="","",'Encodage réponses Es'!BC28)</f>
      </c>
      <c r="AA29" s="24">
        <f>IF('Encodage réponses Es'!BD28="","",'Encodage réponses Es'!BD28)</f>
      </c>
      <c r="AB29" s="24">
        <f>IF('Encodage réponses Es'!BE28="","",'Encodage réponses Es'!BE28)</f>
      </c>
      <c r="AC29" s="24">
        <f>IF('Encodage réponses Es'!BF28="","",'Encodage réponses Es'!BF28)</f>
      </c>
      <c r="AD29" s="24">
        <f>IF('Encodage réponses Es'!BP28="","",'Encodage réponses Es'!BP28)</f>
      </c>
      <c r="AE29" s="548">
        <f t="shared" si="5"/>
      </c>
      <c r="AF29" s="549"/>
      <c r="AG29" s="24">
        <f>IF('Encodage réponses Es'!M28="","",'Encodage réponses Es'!M28)</f>
      </c>
      <c r="AH29" s="23">
        <f>IF('Encodage réponses Es'!N28="","",'Encodage réponses Es'!N28)</f>
      </c>
      <c r="AI29" s="23">
        <f>IF('Encodage réponses Es'!Y28="","",'Encodage réponses Es'!Y28)</f>
      </c>
      <c r="AJ29" s="23">
        <f>IF('Encodage réponses Es'!AA28="","",'Encodage réponses Es'!AA28)</f>
      </c>
      <c r="AK29" s="23">
        <f>IF('Encodage réponses Es'!AB28="","",'Encodage réponses Es'!AB28)</f>
      </c>
      <c r="AL29" s="23">
        <f>IF('Encodage réponses Es'!BB28="","",'Encodage réponses Es'!BB28)</f>
      </c>
      <c r="AM29" s="21">
        <f>IF('Encodage réponses Es'!BG28="","",'Encodage réponses Es'!BG28)</f>
      </c>
      <c r="AN29" s="489">
        <f t="shared" si="6"/>
      </c>
      <c r="AO29" s="534"/>
      <c r="AP29" s="22">
        <f>IF('Encodage réponses Es'!G28="","",'Encodage réponses Es'!G28)</f>
      </c>
      <c r="AQ29" s="55">
        <f>IF('Encodage réponses Es'!H28="","",'Encodage réponses Es'!H28)</f>
      </c>
      <c r="AR29" s="489">
        <f t="shared" si="7"/>
      </c>
      <c r="AS29" s="534"/>
      <c r="AT29" s="22">
        <f>IF('Encodage réponses Es'!CF28="","",'Encodage réponses Es'!CF28)</f>
      </c>
      <c r="AU29" s="24">
        <f>IF('Encodage réponses Es'!CG28="","",'Encodage réponses Es'!CG28)</f>
      </c>
      <c r="AV29" s="24">
        <f>IF('Encodage réponses Es'!CH28="","",'Encodage réponses Es'!CH28)</f>
      </c>
      <c r="AW29" s="24">
        <f>IF('Encodage réponses Es'!CI28="","",'Encodage réponses Es'!CI28)</f>
      </c>
      <c r="AX29" s="24">
        <f>IF('Encodage réponses Es'!CJ28="","",'Encodage réponses Es'!CJ28)</f>
      </c>
      <c r="AY29" s="24">
        <f>IF('Encodage réponses Es'!CK28="","",'Encodage réponses Es'!CK28)</f>
      </c>
      <c r="AZ29" s="24">
        <f>IF('Encodage réponses Es'!CL28="","",'Encodage réponses Es'!CL28)</f>
      </c>
      <c r="BA29" s="24">
        <f>IF('Encodage réponses Es'!CM28="","",'Encodage réponses Es'!CM28)</f>
      </c>
      <c r="BB29" s="24">
        <f>IF('Encodage réponses Es'!CN28="","",'Encodage réponses Es'!CN28)</f>
      </c>
      <c r="BC29" s="55">
        <f>IF('Encodage réponses Es'!CO28="","",'Encodage réponses Es'!CO28)</f>
      </c>
      <c r="BD29" s="535">
        <f t="shared" si="8"/>
      </c>
      <c r="BE29" s="536"/>
      <c r="BF29" s="22">
        <f>IF('Encodage réponses Es'!L28="","",'Encodage réponses Es'!L28)</f>
      </c>
      <c r="BG29" s="535">
        <f t="shared" si="9"/>
      </c>
      <c r="BH29" s="536"/>
      <c r="BI29" s="22">
        <f>IF('Encodage réponses Es'!O28="","",'Encodage réponses Es'!O28)</f>
      </c>
      <c r="BJ29" s="24">
        <f>IF('Encodage réponses Es'!P28="","",'Encodage réponses Es'!P28)</f>
      </c>
      <c r="BK29" s="24">
        <f>IF('Encodage réponses Es'!Q28="","",'Encodage réponses Es'!Q28)</f>
      </c>
      <c r="BL29" s="24">
        <f>IF('Encodage réponses Es'!R28="","",'Encodage réponses Es'!R28)</f>
      </c>
      <c r="BM29" s="24">
        <f>IF('Encodage réponses Es'!W28="","",'Encodage réponses Es'!W28)</f>
      </c>
      <c r="BN29" s="55">
        <f>IF('Encodage réponses Es'!X28="","",'Encodage réponses Es'!X28)</f>
      </c>
      <c r="BO29" s="539">
        <f t="shared" si="10"/>
      </c>
      <c r="BP29" s="534"/>
      <c r="BQ29" s="365">
        <f>IF('Encodage réponses Es'!S28="","",'Encodage réponses Es'!S28)</f>
      </c>
      <c r="BR29" s="24">
        <f>IF('Encodage réponses Es'!T28="","",'Encodage réponses Es'!T28)</f>
      </c>
      <c r="BS29" s="24">
        <f>IF('Encodage réponses Es'!U28="","",'Encodage réponses Es'!U28)</f>
      </c>
      <c r="BT29" s="24">
        <f>IF('Encodage réponses Es'!V28="","",'Encodage réponses Es'!V28)</f>
      </c>
      <c r="BU29" s="24">
        <f>IF('Encodage réponses Es'!BJ28="","",'Encodage réponses Es'!BJ28)</f>
      </c>
      <c r="BV29" s="24">
        <f>IF('Encodage réponses Es'!BK28="","",'Encodage réponses Es'!BK28)</f>
      </c>
      <c r="BW29" s="55">
        <f>IF('Encodage réponses Es'!BL28="","",'Encodage réponses Es'!BL28)</f>
      </c>
      <c r="BX29" s="489">
        <f t="shared" si="11"/>
      </c>
      <c r="BY29" s="490"/>
      <c r="BZ29" s="22">
        <f>IF('Encodage réponses Es'!BH28="","",'Encodage réponses Es'!BH28)</f>
      </c>
      <c r="CA29" s="24">
        <f>IF('Encodage réponses Es'!BI28="","",'Encodage réponses Es'!BI28)</f>
      </c>
      <c r="CB29" s="24">
        <f>IF('Encodage réponses Es'!BM28="","",'Encodage réponses Es'!BM28)</f>
      </c>
      <c r="CC29" s="24">
        <f>IF('Encodage réponses Es'!BN28="","",'Encodage réponses Es'!BN28)</f>
      </c>
      <c r="CD29" s="55">
        <f>IF('Encodage réponses Es'!BO28="","",'Encodage réponses Es'!BO28)</f>
      </c>
      <c r="CE29" s="489">
        <f t="shared" si="12"/>
      </c>
      <c r="CF29" s="490"/>
      <c r="CG29" s="22">
        <f>IF('Encodage réponses Es'!BQ28="","",'Encodage réponses Es'!BQ28)</f>
      </c>
      <c r="CH29" s="489">
        <f t="shared" si="13"/>
      </c>
      <c r="CI29" s="490"/>
      <c r="CJ29" s="22">
        <f>IF('Encodage réponses Es'!AG28="","",'Encodage réponses Es'!AG28)</f>
      </c>
      <c r="CK29" s="24">
        <f>IF('Encodage réponses Es'!AH28="","",'Encodage réponses Es'!AH28)</f>
      </c>
      <c r="CL29" s="24">
        <f>IF('Encodage réponses Es'!AI28="","",'Encodage réponses Es'!AI28)</f>
      </c>
      <c r="CM29" s="24">
        <f>IF('Encodage réponses Es'!AJ28="","",'Encodage réponses Es'!AJ28)</f>
      </c>
      <c r="CN29" s="24">
        <f>IF('Encodage réponses Es'!AK28="","",'Encodage réponses Es'!AK28)</f>
      </c>
      <c r="CO29" s="24">
        <f>IF('Encodage réponses Es'!AL28="","",'Encodage réponses Es'!AL28)</f>
      </c>
      <c r="CP29" s="24">
        <f>IF('Encodage réponses Es'!AM28="","",'Encodage réponses Es'!AM28)</f>
      </c>
      <c r="CQ29" s="24">
        <f>IF('Encodage réponses Es'!AN28="","",'Encodage réponses Es'!AN28)</f>
      </c>
      <c r="CR29" s="24">
        <f>IF('Encodage réponses Es'!AO28="","",'Encodage réponses Es'!AO28)</f>
      </c>
      <c r="CS29" s="24">
        <f>IF('Encodage réponses Es'!AP28="","",'Encodage réponses Es'!AP28)</f>
      </c>
      <c r="CT29" s="24">
        <f>IF('Encodage réponses Es'!AQ28="","",'Encodage réponses Es'!AQ28)</f>
      </c>
      <c r="CU29" s="24">
        <f>IF('Encodage réponses Es'!AR28="","",'Encodage réponses Es'!AR28)</f>
      </c>
      <c r="CV29" s="24">
        <f>IF('Encodage réponses Es'!AS28="","",'Encodage réponses Es'!AS28)</f>
      </c>
      <c r="CW29" s="24">
        <f>IF('Encodage réponses Es'!AT28="","",'Encodage réponses Es'!AT28)</f>
      </c>
      <c r="CX29" s="24">
        <f>IF('Encodage réponses Es'!CB28="","",'Encodage réponses Es'!CB28)</f>
      </c>
      <c r="CY29" s="24">
        <f>IF('Encodage réponses Es'!CC28="","",'Encodage réponses Es'!CC28)</f>
      </c>
      <c r="CZ29" s="24">
        <f>IF('Encodage réponses Es'!CD28="","",'Encodage réponses Es'!CD28)</f>
      </c>
      <c r="DA29" s="55">
        <f>IF('Encodage réponses Es'!CE28="","",'Encodage réponses Es'!CE28)</f>
      </c>
      <c r="DB29" s="489">
        <f t="shared" si="14"/>
      </c>
      <c r="DC29" s="490"/>
      <c r="DD29" s="22">
        <f>IF('Encodage réponses Es'!BR28="","",'Encodage réponses Es'!BR28)</f>
      </c>
      <c r="DE29" s="24">
        <f>IF('Encodage réponses Es'!BS28="","",'Encodage réponses Es'!BS28)</f>
      </c>
      <c r="DF29" s="24">
        <f>IF('Encodage réponses Es'!BT28="","",'Encodage réponses Es'!BT28)</f>
      </c>
      <c r="DG29" s="24">
        <f>IF('Encodage réponses Es'!BU28="","",'Encodage réponses Es'!BU28)</f>
      </c>
      <c r="DH29" s="24">
        <f>IF('Encodage réponses Es'!BV28="","",'Encodage réponses Es'!BV28)</f>
      </c>
      <c r="DI29" s="24">
        <f>IF('Encodage réponses Es'!BW28="","",'Encodage réponses Es'!BW28)</f>
      </c>
      <c r="DJ29" s="24">
        <f>IF('Encodage réponses Es'!BX28="","",'Encodage réponses Es'!BX28)</f>
      </c>
      <c r="DK29" s="24">
        <f>IF('Encodage réponses Es'!BY28="","",'Encodage réponses Es'!BY28)</f>
      </c>
      <c r="DL29" s="24">
        <f>IF('Encodage réponses Es'!BZ28="","",'Encodage réponses Es'!BZ28)</f>
      </c>
      <c r="DM29" s="55">
        <f>IF('Encodage réponses Es'!CA28="","",'Encodage réponses Es'!CA28)</f>
      </c>
      <c r="DN29" s="489">
        <f t="shared" si="15"/>
      </c>
      <c r="DO29" s="490"/>
      <c r="DP29" s="181">
        <f>IF('Encodage réponses Es'!CP28="","",'Encodage réponses Es'!CP28)</f>
      </c>
      <c r="DQ29" s="182">
        <f>IF('Encodage réponses Es'!CQ28="","",'Encodage réponses Es'!CQ28)</f>
      </c>
      <c r="DR29" s="183">
        <f>IF('Encodage réponses Es'!CR28="","",'Encodage réponses Es'!CR28)</f>
      </c>
      <c r="DS29" s="182">
        <f>IF('Encodage réponses Es'!CS28="","",'Encodage réponses Es'!CS28)</f>
      </c>
      <c r="DT29" s="183">
        <f>IF('Encodage réponses Es'!CT28="","",'Encodage réponses Es'!CT28)</f>
      </c>
      <c r="DU29" s="182">
        <f>IF('Encodage réponses Es'!CU28="","",'Encodage réponses Es'!CU28)</f>
      </c>
      <c r="DV29" s="183">
        <f>IF('Encodage réponses Es'!CV28="","",'Encodage réponses Es'!CV28)</f>
      </c>
      <c r="DW29" s="182">
        <f>IF('Encodage réponses Es'!CW28="","",'Encodage réponses Es'!CW28)</f>
      </c>
      <c r="DX29" s="183">
        <f>IF('Encodage réponses Es'!CX28="","",'Encodage réponses Es'!CX28)</f>
      </c>
      <c r="DY29" s="182">
        <f>IF('Encodage réponses Es'!CY28="","",'Encodage réponses Es'!CY28)</f>
      </c>
      <c r="DZ29" s="183">
        <f>IF('Encodage réponses Es'!CZ28="","",'Encodage réponses Es'!CZ28)</f>
      </c>
      <c r="EA29" s="182">
        <f>IF('Encodage réponses Es'!DA28="","",'Encodage réponses Es'!DA28)</f>
      </c>
      <c r="EB29" s="183">
        <f>IF('Encodage réponses Es'!DB28="","",'Encodage réponses Es'!DB28)</f>
      </c>
      <c r="EC29" s="182">
        <f>IF('Encodage réponses Es'!DC28="","",'Encodage réponses Es'!DC28)</f>
      </c>
      <c r="ED29" s="184">
        <f>IF('Encodage réponses Es'!DD28="","",'Encodage réponses Es'!DD28)</f>
      </c>
      <c r="EE29" s="489">
        <f>IF(OR(COUNTIF(DP29:ED29,"a")&gt;0,COUNTBLANK(DP29:ED29)&gt;0),"",COUNTIF(DP29:ED29,1))</f>
      </c>
      <c r="EF29" s="490"/>
      <c r="EG29" s="276">
        <f>IF('Encodage réponses Es'!AD28="","",'Encodage réponses Es'!AD28)</f>
      </c>
      <c r="EH29" s="87">
        <f>IF('Encodage réponses Es'!DF28="","",'Encodage réponses Es'!DF28)</f>
      </c>
      <c r="EI29" s="540">
        <f>IF(OR(COUNTIF(EG29:EH29,"a")&gt;0,COUNTBLANK(EG29:EH29)&gt;0),"",COUNTIF(EG29:EH29,4)+COUNTIF(EG29:EH29,3)/2+COUNTIF(EH29:EH29,2)/2)</f>
      </c>
      <c r="EJ29" s="541"/>
      <c r="EK29" s="277">
        <f>IF('Encodage réponses Es'!AE28="","",'Encodage réponses Es'!AE28)</f>
      </c>
      <c r="EL29" s="276">
        <f>IF('Encodage réponses Es'!AF28="","",'Encodage réponses Es'!AF28)</f>
      </c>
      <c r="EM29" s="24">
        <f>IF('Encodage réponses Es'!DG28="","",'Encodage réponses Es'!DG28)</f>
      </c>
      <c r="EN29" s="24">
        <f>IF('Encodage réponses Es'!DH28="","",'Encodage réponses Es'!DH28)</f>
      </c>
      <c r="EO29" s="24">
        <f>IF('Encodage réponses Es'!DI28="","",'Encodage réponses Es'!DI28)</f>
      </c>
      <c r="EP29" s="24">
        <f>IF('Encodage réponses Es'!DJ28="","",'Encodage réponses Es'!DJ28)</f>
      </c>
      <c r="EQ29" s="21">
        <f>IF('Encodage réponses Es'!DK28="","",'Encodage réponses Es'!DK28)</f>
      </c>
      <c r="ER29" s="537">
        <f>IF(OR(COUNTIF(EK29:EQ29,"a")&gt;0,COUNTBLANK(EK29:EQ29)&gt;0),"",COUNTIF(EK29:EL29,2)+COUNTIF(EK29:EK29,1)+COUNTIF(EL29:EL29,1)/2+COUNTIF(EM29:EO29,3)+COUNTIF(EP29:EQ29,1))</f>
      </c>
      <c r="ES29" s="538"/>
      <c r="ET29" s="22">
        <f>IF('Encodage réponses Es'!AC28="","",'Encodage réponses Es'!AC28)</f>
      </c>
      <c r="EU29" s="21">
        <f>IF('Encodage réponses Es'!DE28="","",'Encodage réponses Es'!DE28)</f>
      </c>
      <c r="EV29" s="489">
        <f>IF(OR(COUNTIF(ET29:EU29,"a")&gt;0,COUNTBLANK(ET29:EU29)&gt;0),"",COUNTIF(ET29,1)+COUNTIF(EU29,3))</f>
      </c>
      <c r="EW29" s="490"/>
    </row>
    <row r="30" spans="1:153" ht="11.25" customHeight="1">
      <c r="A30" s="518"/>
      <c r="B30" s="519"/>
      <c r="C30" s="550">
        <f>IF('Encodage réponses Es'!C29="","",'Encodage réponses Es'!C29)</f>
        <v>27</v>
      </c>
      <c r="D30" s="551"/>
      <c r="E30" s="192"/>
      <c r="F30" s="99">
        <f t="shared" si="1"/>
      </c>
      <c r="G30" s="100">
        <f t="shared" si="2"/>
      </c>
      <c r="H30" s="202">
        <f t="shared" si="3"/>
      </c>
      <c r="I30" s="100">
        <f t="shared" si="0"/>
      </c>
      <c r="J30" s="99">
        <f t="shared" si="16"/>
      </c>
      <c r="K30" s="100">
        <f t="shared" si="4"/>
      </c>
      <c r="L30" s="196"/>
      <c r="M30" s="24">
        <f>IF('Encodage réponses Es'!E29="","",'Encodage réponses Es'!E29)</f>
      </c>
      <c r="N30" s="24">
        <f>IF('Encodage réponses Es'!F29="","",'Encodage réponses Es'!F29)</f>
      </c>
      <c r="O30" s="24">
        <f>IF('Encodage réponses Es'!I29="","",'Encodage réponses Es'!I29)</f>
      </c>
      <c r="P30" s="24">
        <f>IF('Encodage réponses Es'!J29="","",'Encodage réponses Es'!J29)</f>
      </c>
      <c r="Q30" s="24">
        <f>IF('Encodage réponses Es'!K29="","",'Encodage réponses Es'!K29)</f>
      </c>
      <c r="R30" s="24">
        <f>IF('Encodage réponses Es'!Z29="","",'Encodage réponses Es'!Z29)</f>
      </c>
      <c r="S30" s="24">
        <f>IF('Encodage réponses Es'!AU29="","",'Encodage réponses Es'!AU29)</f>
      </c>
      <c r="T30" s="24">
        <f>IF('Encodage réponses Es'!AV29="","",'Encodage réponses Es'!AV29)</f>
      </c>
      <c r="U30" s="24">
        <f>IF('Encodage réponses Es'!AW29="","",'Encodage réponses Es'!AW29)</f>
      </c>
      <c r="V30" s="24">
        <f>IF('Encodage réponses Es'!AX29="","",'Encodage réponses Es'!AX29)</f>
      </c>
      <c r="W30" s="24">
        <f>IF('Encodage réponses Es'!AY29="","",'Encodage réponses Es'!AY29)</f>
      </c>
      <c r="X30" s="24">
        <f>IF('Encodage réponses Es'!AZ29="","",'Encodage réponses Es'!AZ29)</f>
      </c>
      <c r="Y30" s="24">
        <f>IF('Encodage réponses Es'!BA29="","",'Encodage réponses Es'!BA29)</f>
      </c>
      <c r="Z30" s="24">
        <f>IF('Encodage réponses Es'!BC29="","",'Encodage réponses Es'!BC29)</f>
      </c>
      <c r="AA30" s="24">
        <f>IF('Encodage réponses Es'!BD29="","",'Encodage réponses Es'!BD29)</f>
      </c>
      <c r="AB30" s="24">
        <f>IF('Encodage réponses Es'!BE29="","",'Encodage réponses Es'!BE29)</f>
      </c>
      <c r="AC30" s="24">
        <f>IF('Encodage réponses Es'!BF29="","",'Encodage réponses Es'!BF29)</f>
      </c>
      <c r="AD30" s="24">
        <f>IF('Encodage réponses Es'!BP29="","",'Encodage réponses Es'!BP29)</f>
      </c>
      <c r="AE30" s="548">
        <f t="shared" si="5"/>
      </c>
      <c r="AF30" s="549"/>
      <c r="AG30" s="24">
        <f>IF('Encodage réponses Es'!M29="","",'Encodage réponses Es'!M29)</f>
      </c>
      <c r="AH30" s="23">
        <f>IF('Encodage réponses Es'!N29="","",'Encodage réponses Es'!N29)</f>
      </c>
      <c r="AI30" s="23">
        <f>IF('Encodage réponses Es'!Y29="","",'Encodage réponses Es'!Y29)</f>
      </c>
      <c r="AJ30" s="23">
        <f>IF('Encodage réponses Es'!AA29="","",'Encodage réponses Es'!AA29)</f>
      </c>
      <c r="AK30" s="23">
        <f>IF('Encodage réponses Es'!AB29="","",'Encodage réponses Es'!AB29)</f>
      </c>
      <c r="AL30" s="23">
        <f>IF('Encodage réponses Es'!BB29="","",'Encodage réponses Es'!BB29)</f>
      </c>
      <c r="AM30" s="21">
        <f>IF('Encodage réponses Es'!BG29="","",'Encodage réponses Es'!BG29)</f>
      </c>
      <c r="AN30" s="489">
        <f t="shared" si="6"/>
      </c>
      <c r="AO30" s="534"/>
      <c r="AP30" s="22">
        <f>IF('Encodage réponses Es'!G29="","",'Encodage réponses Es'!G29)</f>
      </c>
      <c r="AQ30" s="55">
        <f>IF('Encodage réponses Es'!H29="","",'Encodage réponses Es'!H29)</f>
      </c>
      <c r="AR30" s="489">
        <f t="shared" si="7"/>
      </c>
      <c r="AS30" s="534"/>
      <c r="AT30" s="22">
        <f>IF('Encodage réponses Es'!CF29="","",'Encodage réponses Es'!CF29)</f>
      </c>
      <c r="AU30" s="24">
        <f>IF('Encodage réponses Es'!CG29="","",'Encodage réponses Es'!CG29)</f>
      </c>
      <c r="AV30" s="24">
        <f>IF('Encodage réponses Es'!CH29="","",'Encodage réponses Es'!CH29)</f>
      </c>
      <c r="AW30" s="24">
        <f>IF('Encodage réponses Es'!CI29="","",'Encodage réponses Es'!CI29)</f>
      </c>
      <c r="AX30" s="24">
        <f>IF('Encodage réponses Es'!CJ29="","",'Encodage réponses Es'!CJ29)</f>
      </c>
      <c r="AY30" s="24">
        <f>IF('Encodage réponses Es'!CK29="","",'Encodage réponses Es'!CK29)</f>
      </c>
      <c r="AZ30" s="24">
        <f>IF('Encodage réponses Es'!CL29="","",'Encodage réponses Es'!CL29)</f>
      </c>
      <c r="BA30" s="24">
        <f>IF('Encodage réponses Es'!CM29="","",'Encodage réponses Es'!CM29)</f>
      </c>
      <c r="BB30" s="24">
        <f>IF('Encodage réponses Es'!CN29="","",'Encodage réponses Es'!CN29)</f>
      </c>
      <c r="BC30" s="55">
        <f>IF('Encodage réponses Es'!CO29="","",'Encodage réponses Es'!CO29)</f>
      </c>
      <c r="BD30" s="535">
        <f t="shared" si="8"/>
      </c>
      <c r="BE30" s="536"/>
      <c r="BF30" s="22">
        <f>IF('Encodage réponses Es'!L29="","",'Encodage réponses Es'!L29)</f>
      </c>
      <c r="BG30" s="535">
        <f t="shared" si="9"/>
      </c>
      <c r="BH30" s="536"/>
      <c r="BI30" s="22">
        <f>IF('Encodage réponses Es'!O29="","",'Encodage réponses Es'!O29)</f>
      </c>
      <c r="BJ30" s="24">
        <f>IF('Encodage réponses Es'!P29="","",'Encodage réponses Es'!P29)</f>
      </c>
      <c r="BK30" s="24">
        <f>IF('Encodage réponses Es'!Q29="","",'Encodage réponses Es'!Q29)</f>
      </c>
      <c r="BL30" s="24">
        <f>IF('Encodage réponses Es'!R29="","",'Encodage réponses Es'!R29)</f>
      </c>
      <c r="BM30" s="24">
        <f>IF('Encodage réponses Es'!W29="","",'Encodage réponses Es'!W29)</f>
      </c>
      <c r="BN30" s="55">
        <f>IF('Encodage réponses Es'!X29="","",'Encodage réponses Es'!X29)</f>
      </c>
      <c r="BO30" s="539">
        <f t="shared" si="10"/>
      </c>
      <c r="BP30" s="534"/>
      <c r="BQ30" s="365">
        <f>IF('Encodage réponses Es'!S29="","",'Encodage réponses Es'!S29)</f>
      </c>
      <c r="BR30" s="24">
        <f>IF('Encodage réponses Es'!T29="","",'Encodage réponses Es'!T29)</f>
      </c>
      <c r="BS30" s="24">
        <f>IF('Encodage réponses Es'!U29="","",'Encodage réponses Es'!U29)</f>
      </c>
      <c r="BT30" s="24">
        <f>IF('Encodage réponses Es'!V29="","",'Encodage réponses Es'!V29)</f>
      </c>
      <c r="BU30" s="24">
        <f>IF('Encodage réponses Es'!BJ29="","",'Encodage réponses Es'!BJ29)</f>
      </c>
      <c r="BV30" s="24">
        <f>IF('Encodage réponses Es'!BK29="","",'Encodage réponses Es'!BK29)</f>
      </c>
      <c r="BW30" s="55">
        <f>IF('Encodage réponses Es'!BL29="","",'Encodage réponses Es'!BL29)</f>
      </c>
      <c r="BX30" s="489">
        <f t="shared" si="11"/>
      </c>
      <c r="BY30" s="490"/>
      <c r="BZ30" s="22">
        <f>IF('Encodage réponses Es'!BH29="","",'Encodage réponses Es'!BH29)</f>
      </c>
      <c r="CA30" s="24">
        <f>IF('Encodage réponses Es'!BI29="","",'Encodage réponses Es'!BI29)</f>
      </c>
      <c r="CB30" s="24">
        <f>IF('Encodage réponses Es'!BM29="","",'Encodage réponses Es'!BM29)</f>
      </c>
      <c r="CC30" s="24">
        <f>IF('Encodage réponses Es'!BN29="","",'Encodage réponses Es'!BN29)</f>
      </c>
      <c r="CD30" s="55">
        <f>IF('Encodage réponses Es'!BO29="","",'Encodage réponses Es'!BO29)</f>
      </c>
      <c r="CE30" s="489">
        <f t="shared" si="12"/>
      </c>
      <c r="CF30" s="490"/>
      <c r="CG30" s="22">
        <f>IF('Encodage réponses Es'!BQ29="","",'Encodage réponses Es'!BQ29)</f>
      </c>
      <c r="CH30" s="489">
        <f t="shared" si="13"/>
      </c>
      <c r="CI30" s="490"/>
      <c r="CJ30" s="22">
        <f>IF('Encodage réponses Es'!AG29="","",'Encodage réponses Es'!AG29)</f>
      </c>
      <c r="CK30" s="24">
        <f>IF('Encodage réponses Es'!AH29="","",'Encodage réponses Es'!AH29)</f>
      </c>
      <c r="CL30" s="24">
        <f>IF('Encodage réponses Es'!AI29="","",'Encodage réponses Es'!AI29)</f>
      </c>
      <c r="CM30" s="24">
        <f>IF('Encodage réponses Es'!AJ29="","",'Encodage réponses Es'!AJ29)</f>
      </c>
      <c r="CN30" s="24">
        <f>IF('Encodage réponses Es'!AK29="","",'Encodage réponses Es'!AK29)</f>
      </c>
      <c r="CO30" s="24">
        <f>IF('Encodage réponses Es'!AL29="","",'Encodage réponses Es'!AL29)</f>
      </c>
      <c r="CP30" s="24">
        <f>IF('Encodage réponses Es'!AM29="","",'Encodage réponses Es'!AM29)</f>
      </c>
      <c r="CQ30" s="24">
        <f>IF('Encodage réponses Es'!AN29="","",'Encodage réponses Es'!AN29)</f>
      </c>
      <c r="CR30" s="24">
        <f>IF('Encodage réponses Es'!AO29="","",'Encodage réponses Es'!AO29)</f>
      </c>
      <c r="CS30" s="24">
        <f>IF('Encodage réponses Es'!AP29="","",'Encodage réponses Es'!AP29)</f>
      </c>
      <c r="CT30" s="24">
        <f>IF('Encodage réponses Es'!AQ29="","",'Encodage réponses Es'!AQ29)</f>
      </c>
      <c r="CU30" s="24">
        <f>IF('Encodage réponses Es'!AR29="","",'Encodage réponses Es'!AR29)</f>
      </c>
      <c r="CV30" s="24">
        <f>IF('Encodage réponses Es'!AS29="","",'Encodage réponses Es'!AS29)</f>
      </c>
      <c r="CW30" s="24">
        <f>IF('Encodage réponses Es'!AT29="","",'Encodage réponses Es'!AT29)</f>
      </c>
      <c r="CX30" s="24">
        <f>IF('Encodage réponses Es'!CB29="","",'Encodage réponses Es'!CB29)</f>
      </c>
      <c r="CY30" s="24">
        <f>IF('Encodage réponses Es'!CC29="","",'Encodage réponses Es'!CC29)</f>
      </c>
      <c r="CZ30" s="24">
        <f>IF('Encodage réponses Es'!CD29="","",'Encodage réponses Es'!CD29)</f>
      </c>
      <c r="DA30" s="55">
        <f>IF('Encodage réponses Es'!CE29="","",'Encodage réponses Es'!CE29)</f>
      </c>
      <c r="DB30" s="489">
        <f t="shared" si="14"/>
      </c>
      <c r="DC30" s="490"/>
      <c r="DD30" s="22">
        <f>IF('Encodage réponses Es'!BR29="","",'Encodage réponses Es'!BR29)</f>
      </c>
      <c r="DE30" s="24">
        <f>IF('Encodage réponses Es'!BS29="","",'Encodage réponses Es'!BS29)</f>
      </c>
      <c r="DF30" s="24">
        <f>IF('Encodage réponses Es'!BT29="","",'Encodage réponses Es'!BT29)</f>
      </c>
      <c r="DG30" s="24">
        <f>IF('Encodage réponses Es'!BU29="","",'Encodage réponses Es'!BU29)</f>
      </c>
      <c r="DH30" s="24">
        <f>IF('Encodage réponses Es'!BV29="","",'Encodage réponses Es'!BV29)</f>
      </c>
      <c r="DI30" s="24">
        <f>IF('Encodage réponses Es'!BW29="","",'Encodage réponses Es'!BW29)</f>
      </c>
      <c r="DJ30" s="24">
        <f>IF('Encodage réponses Es'!BX29="","",'Encodage réponses Es'!BX29)</f>
      </c>
      <c r="DK30" s="24">
        <f>IF('Encodage réponses Es'!BY29="","",'Encodage réponses Es'!BY29)</f>
      </c>
      <c r="DL30" s="24">
        <f>IF('Encodage réponses Es'!BZ29="","",'Encodage réponses Es'!BZ29)</f>
      </c>
      <c r="DM30" s="55">
        <f>IF('Encodage réponses Es'!CA29="","",'Encodage réponses Es'!CA29)</f>
      </c>
      <c r="DN30" s="489">
        <f t="shared" si="15"/>
      </c>
      <c r="DO30" s="490"/>
      <c r="DP30" s="181">
        <f>IF('Encodage réponses Es'!CP29="","",'Encodage réponses Es'!CP29)</f>
      </c>
      <c r="DQ30" s="182">
        <f>IF('Encodage réponses Es'!CQ29="","",'Encodage réponses Es'!CQ29)</f>
      </c>
      <c r="DR30" s="183">
        <f>IF('Encodage réponses Es'!CR29="","",'Encodage réponses Es'!CR29)</f>
      </c>
      <c r="DS30" s="182">
        <f>IF('Encodage réponses Es'!CS29="","",'Encodage réponses Es'!CS29)</f>
      </c>
      <c r="DT30" s="183">
        <f>IF('Encodage réponses Es'!CT29="","",'Encodage réponses Es'!CT29)</f>
      </c>
      <c r="DU30" s="182">
        <f>IF('Encodage réponses Es'!CU29="","",'Encodage réponses Es'!CU29)</f>
      </c>
      <c r="DV30" s="183">
        <f>IF('Encodage réponses Es'!CV29="","",'Encodage réponses Es'!CV29)</f>
      </c>
      <c r="DW30" s="182">
        <f>IF('Encodage réponses Es'!CW29="","",'Encodage réponses Es'!CW29)</f>
      </c>
      <c r="DX30" s="183">
        <f>IF('Encodage réponses Es'!CX29="","",'Encodage réponses Es'!CX29)</f>
      </c>
      <c r="DY30" s="182">
        <f>IF('Encodage réponses Es'!CY29="","",'Encodage réponses Es'!CY29)</f>
      </c>
      <c r="DZ30" s="183">
        <f>IF('Encodage réponses Es'!CZ29="","",'Encodage réponses Es'!CZ29)</f>
      </c>
      <c r="EA30" s="182">
        <f>IF('Encodage réponses Es'!DA29="","",'Encodage réponses Es'!DA29)</f>
      </c>
      <c r="EB30" s="183">
        <f>IF('Encodage réponses Es'!DB29="","",'Encodage réponses Es'!DB29)</f>
      </c>
      <c r="EC30" s="182">
        <f>IF('Encodage réponses Es'!DC29="","",'Encodage réponses Es'!DC29)</f>
      </c>
      <c r="ED30" s="184">
        <f>IF('Encodage réponses Es'!DD29="","",'Encodage réponses Es'!DD29)</f>
      </c>
      <c r="EE30" s="489">
        <f>IF(OR(COUNTIF(DP30:ED30,"a")&gt;0,COUNTBLANK(DP30:ED30)&gt;0),"",COUNTIF(DP30:ED30,1))</f>
      </c>
      <c r="EF30" s="490"/>
      <c r="EG30" s="276">
        <f>IF('Encodage réponses Es'!AD29="","",'Encodage réponses Es'!AD29)</f>
      </c>
      <c r="EH30" s="87">
        <f>IF('Encodage réponses Es'!DF29="","",'Encodage réponses Es'!DF29)</f>
      </c>
      <c r="EI30" s="540">
        <f>IF(OR(COUNTIF(EG30:EH30,"a")&gt;0,COUNTBLANK(EG30:EH30)&gt;0),"",COUNTIF(EG30:EH30,4)+COUNTIF(EG30:EH30,3)/2+COUNTIF(EH30:EH30,2)/2)</f>
      </c>
      <c r="EJ30" s="541"/>
      <c r="EK30" s="277">
        <f>IF('Encodage réponses Es'!AE29="","",'Encodage réponses Es'!AE29)</f>
      </c>
      <c r="EL30" s="276">
        <f>IF('Encodage réponses Es'!AF29="","",'Encodage réponses Es'!AF29)</f>
      </c>
      <c r="EM30" s="24">
        <f>IF('Encodage réponses Es'!DG29="","",'Encodage réponses Es'!DG29)</f>
      </c>
      <c r="EN30" s="24">
        <f>IF('Encodage réponses Es'!DH29="","",'Encodage réponses Es'!DH29)</f>
      </c>
      <c r="EO30" s="24">
        <f>IF('Encodage réponses Es'!DI29="","",'Encodage réponses Es'!DI29)</f>
      </c>
      <c r="EP30" s="24">
        <f>IF('Encodage réponses Es'!DJ29="","",'Encodage réponses Es'!DJ29)</f>
      </c>
      <c r="EQ30" s="21">
        <f>IF('Encodage réponses Es'!DK29="","",'Encodage réponses Es'!DK29)</f>
      </c>
      <c r="ER30" s="537">
        <f>IF(OR(COUNTIF(EK30:EQ30,"a")&gt;0,COUNTBLANK(EK30:EQ30)&gt;0),"",COUNTIF(EK30:EL30,2)+COUNTIF(EK30:EK30,1)+COUNTIF(EL30:EL30,1)/2+COUNTIF(EM30:EO30,3)+COUNTIF(EP30:EQ30,1))</f>
      </c>
      <c r="ES30" s="538"/>
      <c r="ET30" s="22">
        <f>IF('Encodage réponses Es'!AC29="","",'Encodage réponses Es'!AC29)</f>
      </c>
      <c r="EU30" s="21">
        <f>IF('Encodage réponses Es'!DE29="","",'Encodage réponses Es'!DE29)</f>
      </c>
      <c r="EV30" s="489">
        <f>IF(OR(COUNTIF(ET30:EU30,"a")&gt;0,COUNTBLANK(ET30:EU30)&gt;0),"",COUNTIF(ET30,1)+COUNTIF(EU30,3))</f>
      </c>
      <c r="EW30" s="490"/>
    </row>
    <row r="31" spans="1:153" ht="11.25" customHeight="1">
      <c r="A31" s="518"/>
      <c r="B31" s="519"/>
      <c r="C31" s="550">
        <f>IF('Encodage réponses Es'!C30="","",'Encodage réponses Es'!C30)</f>
        <v>28</v>
      </c>
      <c r="D31" s="551"/>
      <c r="E31" s="192"/>
      <c r="F31" s="99">
        <f t="shared" si="1"/>
      </c>
      <c r="G31" s="100">
        <f t="shared" si="2"/>
      </c>
      <c r="H31" s="202">
        <f t="shared" si="3"/>
      </c>
      <c r="I31" s="100">
        <f t="shared" si="0"/>
      </c>
      <c r="J31" s="99">
        <f t="shared" si="16"/>
      </c>
      <c r="K31" s="100">
        <f t="shared" si="4"/>
      </c>
      <c r="L31" s="196"/>
      <c r="M31" s="24">
        <f>IF('Encodage réponses Es'!E30="","",'Encodage réponses Es'!E30)</f>
      </c>
      <c r="N31" s="24">
        <f>IF('Encodage réponses Es'!F30="","",'Encodage réponses Es'!F30)</f>
      </c>
      <c r="O31" s="24">
        <f>IF('Encodage réponses Es'!I30="","",'Encodage réponses Es'!I30)</f>
      </c>
      <c r="P31" s="24">
        <f>IF('Encodage réponses Es'!J30="","",'Encodage réponses Es'!J30)</f>
      </c>
      <c r="Q31" s="24">
        <f>IF('Encodage réponses Es'!K30="","",'Encodage réponses Es'!K30)</f>
      </c>
      <c r="R31" s="24">
        <f>IF('Encodage réponses Es'!Z30="","",'Encodage réponses Es'!Z30)</f>
      </c>
      <c r="S31" s="24">
        <f>IF('Encodage réponses Es'!AU30="","",'Encodage réponses Es'!AU30)</f>
      </c>
      <c r="T31" s="24">
        <f>IF('Encodage réponses Es'!AV30="","",'Encodage réponses Es'!AV30)</f>
      </c>
      <c r="U31" s="24">
        <f>IF('Encodage réponses Es'!AW30="","",'Encodage réponses Es'!AW30)</f>
      </c>
      <c r="V31" s="24">
        <f>IF('Encodage réponses Es'!AX30="","",'Encodage réponses Es'!AX30)</f>
      </c>
      <c r="W31" s="24">
        <f>IF('Encodage réponses Es'!AY30="","",'Encodage réponses Es'!AY30)</f>
      </c>
      <c r="X31" s="24">
        <f>IF('Encodage réponses Es'!AZ30="","",'Encodage réponses Es'!AZ30)</f>
      </c>
      <c r="Y31" s="24">
        <f>IF('Encodage réponses Es'!BA30="","",'Encodage réponses Es'!BA30)</f>
      </c>
      <c r="Z31" s="24">
        <f>IF('Encodage réponses Es'!BC30="","",'Encodage réponses Es'!BC30)</f>
      </c>
      <c r="AA31" s="24">
        <f>IF('Encodage réponses Es'!BD30="","",'Encodage réponses Es'!BD30)</f>
      </c>
      <c r="AB31" s="24">
        <f>IF('Encodage réponses Es'!BE30="","",'Encodage réponses Es'!BE30)</f>
      </c>
      <c r="AC31" s="24">
        <f>IF('Encodage réponses Es'!BF30="","",'Encodage réponses Es'!BF30)</f>
      </c>
      <c r="AD31" s="24">
        <f>IF('Encodage réponses Es'!BP30="","",'Encodage réponses Es'!BP30)</f>
      </c>
      <c r="AE31" s="548">
        <f t="shared" si="5"/>
      </c>
      <c r="AF31" s="549"/>
      <c r="AG31" s="24">
        <f>IF('Encodage réponses Es'!M30="","",'Encodage réponses Es'!M30)</f>
      </c>
      <c r="AH31" s="23">
        <f>IF('Encodage réponses Es'!N30="","",'Encodage réponses Es'!N30)</f>
      </c>
      <c r="AI31" s="23">
        <f>IF('Encodage réponses Es'!Y30="","",'Encodage réponses Es'!Y30)</f>
      </c>
      <c r="AJ31" s="23">
        <f>IF('Encodage réponses Es'!AA30="","",'Encodage réponses Es'!AA30)</f>
      </c>
      <c r="AK31" s="23">
        <f>IF('Encodage réponses Es'!AB30="","",'Encodage réponses Es'!AB30)</f>
      </c>
      <c r="AL31" s="23">
        <f>IF('Encodage réponses Es'!BB30="","",'Encodage réponses Es'!BB30)</f>
      </c>
      <c r="AM31" s="21">
        <f>IF('Encodage réponses Es'!BG30="","",'Encodage réponses Es'!BG30)</f>
      </c>
      <c r="AN31" s="489">
        <f t="shared" si="6"/>
      </c>
      <c r="AO31" s="534"/>
      <c r="AP31" s="22">
        <f>IF('Encodage réponses Es'!G30="","",'Encodage réponses Es'!G30)</f>
      </c>
      <c r="AQ31" s="55">
        <f>IF('Encodage réponses Es'!H30="","",'Encodage réponses Es'!H30)</f>
      </c>
      <c r="AR31" s="489">
        <f t="shared" si="7"/>
      </c>
      <c r="AS31" s="534"/>
      <c r="AT31" s="22">
        <f>IF('Encodage réponses Es'!CF30="","",'Encodage réponses Es'!CF30)</f>
      </c>
      <c r="AU31" s="24">
        <f>IF('Encodage réponses Es'!CG30="","",'Encodage réponses Es'!CG30)</f>
      </c>
      <c r="AV31" s="24">
        <f>IF('Encodage réponses Es'!CH30="","",'Encodage réponses Es'!CH30)</f>
      </c>
      <c r="AW31" s="24">
        <f>IF('Encodage réponses Es'!CI30="","",'Encodage réponses Es'!CI30)</f>
      </c>
      <c r="AX31" s="24">
        <f>IF('Encodage réponses Es'!CJ30="","",'Encodage réponses Es'!CJ30)</f>
      </c>
      <c r="AY31" s="24">
        <f>IF('Encodage réponses Es'!CK30="","",'Encodage réponses Es'!CK30)</f>
      </c>
      <c r="AZ31" s="24">
        <f>IF('Encodage réponses Es'!CL30="","",'Encodage réponses Es'!CL30)</f>
      </c>
      <c r="BA31" s="24">
        <f>IF('Encodage réponses Es'!CM30="","",'Encodage réponses Es'!CM30)</f>
      </c>
      <c r="BB31" s="24">
        <f>IF('Encodage réponses Es'!CN30="","",'Encodage réponses Es'!CN30)</f>
      </c>
      <c r="BC31" s="55">
        <f>IF('Encodage réponses Es'!CO30="","",'Encodage réponses Es'!CO30)</f>
      </c>
      <c r="BD31" s="535">
        <f t="shared" si="8"/>
      </c>
      <c r="BE31" s="536"/>
      <c r="BF31" s="22">
        <f>IF('Encodage réponses Es'!L30="","",'Encodage réponses Es'!L30)</f>
      </c>
      <c r="BG31" s="535">
        <f t="shared" si="9"/>
      </c>
      <c r="BH31" s="536"/>
      <c r="BI31" s="22">
        <f>IF('Encodage réponses Es'!O30="","",'Encodage réponses Es'!O30)</f>
      </c>
      <c r="BJ31" s="24">
        <f>IF('Encodage réponses Es'!P30="","",'Encodage réponses Es'!P30)</f>
      </c>
      <c r="BK31" s="24">
        <f>IF('Encodage réponses Es'!Q30="","",'Encodage réponses Es'!Q30)</f>
      </c>
      <c r="BL31" s="24">
        <f>IF('Encodage réponses Es'!R30="","",'Encodage réponses Es'!R30)</f>
      </c>
      <c r="BM31" s="24">
        <f>IF('Encodage réponses Es'!W30="","",'Encodage réponses Es'!W30)</f>
      </c>
      <c r="BN31" s="55">
        <f>IF('Encodage réponses Es'!X30="","",'Encodage réponses Es'!X30)</f>
      </c>
      <c r="BO31" s="539">
        <f t="shared" si="10"/>
      </c>
      <c r="BP31" s="534"/>
      <c r="BQ31" s="365">
        <f>IF('Encodage réponses Es'!S30="","",'Encodage réponses Es'!S30)</f>
      </c>
      <c r="BR31" s="24">
        <f>IF('Encodage réponses Es'!T30="","",'Encodage réponses Es'!T30)</f>
      </c>
      <c r="BS31" s="24">
        <f>IF('Encodage réponses Es'!U30="","",'Encodage réponses Es'!U30)</f>
      </c>
      <c r="BT31" s="24">
        <f>IF('Encodage réponses Es'!V30="","",'Encodage réponses Es'!V30)</f>
      </c>
      <c r="BU31" s="24">
        <f>IF('Encodage réponses Es'!BJ30="","",'Encodage réponses Es'!BJ30)</f>
      </c>
      <c r="BV31" s="24">
        <f>IF('Encodage réponses Es'!BK30="","",'Encodage réponses Es'!BK30)</f>
      </c>
      <c r="BW31" s="55">
        <f>IF('Encodage réponses Es'!BL30="","",'Encodage réponses Es'!BL30)</f>
      </c>
      <c r="BX31" s="489">
        <f t="shared" si="11"/>
      </c>
      <c r="BY31" s="490"/>
      <c r="BZ31" s="22">
        <f>IF('Encodage réponses Es'!BH30="","",'Encodage réponses Es'!BH30)</f>
      </c>
      <c r="CA31" s="24">
        <f>IF('Encodage réponses Es'!BI30="","",'Encodage réponses Es'!BI30)</f>
      </c>
      <c r="CB31" s="24">
        <f>IF('Encodage réponses Es'!BM30="","",'Encodage réponses Es'!BM30)</f>
      </c>
      <c r="CC31" s="24">
        <f>IF('Encodage réponses Es'!BN30="","",'Encodage réponses Es'!BN30)</f>
      </c>
      <c r="CD31" s="55">
        <f>IF('Encodage réponses Es'!BO30="","",'Encodage réponses Es'!BO30)</f>
      </c>
      <c r="CE31" s="489">
        <f t="shared" si="12"/>
      </c>
      <c r="CF31" s="490"/>
      <c r="CG31" s="22">
        <f>IF('Encodage réponses Es'!BQ30="","",'Encodage réponses Es'!BQ30)</f>
      </c>
      <c r="CH31" s="489">
        <f t="shared" si="13"/>
      </c>
      <c r="CI31" s="490"/>
      <c r="CJ31" s="22">
        <f>IF('Encodage réponses Es'!AG30="","",'Encodage réponses Es'!AG30)</f>
      </c>
      <c r="CK31" s="24">
        <f>IF('Encodage réponses Es'!AH30="","",'Encodage réponses Es'!AH30)</f>
      </c>
      <c r="CL31" s="24">
        <f>IF('Encodage réponses Es'!AI30="","",'Encodage réponses Es'!AI30)</f>
      </c>
      <c r="CM31" s="24">
        <f>IF('Encodage réponses Es'!AJ30="","",'Encodage réponses Es'!AJ30)</f>
      </c>
      <c r="CN31" s="24">
        <f>IF('Encodage réponses Es'!AK30="","",'Encodage réponses Es'!AK30)</f>
      </c>
      <c r="CO31" s="24">
        <f>IF('Encodage réponses Es'!AL30="","",'Encodage réponses Es'!AL30)</f>
      </c>
      <c r="CP31" s="24">
        <f>IF('Encodage réponses Es'!AM30="","",'Encodage réponses Es'!AM30)</f>
      </c>
      <c r="CQ31" s="24">
        <f>IF('Encodage réponses Es'!AN30="","",'Encodage réponses Es'!AN30)</f>
      </c>
      <c r="CR31" s="24">
        <f>IF('Encodage réponses Es'!AO30="","",'Encodage réponses Es'!AO30)</f>
      </c>
      <c r="CS31" s="24">
        <f>IF('Encodage réponses Es'!AP30="","",'Encodage réponses Es'!AP30)</f>
      </c>
      <c r="CT31" s="24">
        <f>IF('Encodage réponses Es'!AQ30="","",'Encodage réponses Es'!AQ30)</f>
      </c>
      <c r="CU31" s="24">
        <f>IF('Encodage réponses Es'!AR30="","",'Encodage réponses Es'!AR30)</f>
      </c>
      <c r="CV31" s="24">
        <f>IF('Encodage réponses Es'!AS30="","",'Encodage réponses Es'!AS30)</f>
      </c>
      <c r="CW31" s="24">
        <f>IF('Encodage réponses Es'!AT30="","",'Encodage réponses Es'!AT30)</f>
      </c>
      <c r="CX31" s="24">
        <f>IF('Encodage réponses Es'!CB30="","",'Encodage réponses Es'!CB30)</f>
      </c>
      <c r="CY31" s="24">
        <f>IF('Encodage réponses Es'!CC30="","",'Encodage réponses Es'!CC30)</f>
      </c>
      <c r="CZ31" s="24">
        <f>IF('Encodage réponses Es'!CD30="","",'Encodage réponses Es'!CD30)</f>
      </c>
      <c r="DA31" s="55">
        <f>IF('Encodage réponses Es'!CE30="","",'Encodage réponses Es'!CE30)</f>
      </c>
      <c r="DB31" s="489">
        <f t="shared" si="14"/>
      </c>
      <c r="DC31" s="490"/>
      <c r="DD31" s="22">
        <f>IF('Encodage réponses Es'!BR30="","",'Encodage réponses Es'!BR30)</f>
      </c>
      <c r="DE31" s="24">
        <f>IF('Encodage réponses Es'!BS30="","",'Encodage réponses Es'!BS30)</f>
      </c>
      <c r="DF31" s="24">
        <f>IF('Encodage réponses Es'!BT30="","",'Encodage réponses Es'!BT30)</f>
      </c>
      <c r="DG31" s="24">
        <f>IF('Encodage réponses Es'!BU30="","",'Encodage réponses Es'!BU30)</f>
      </c>
      <c r="DH31" s="24">
        <f>IF('Encodage réponses Es'!BV30="","",'Encodage réponses Es'!BV30)</f>
      </c>
      <c r="DI31" s="24">
        <f>IF('Encodage réponses Es'!BW30="","",'Encodage réponses Es'!BW30)</f>
      </c>
      <c r="DJ31" s="24">
        <f>IF('Encodage réponses Es'!BX30="","",'Encodage réponses Es'!BX30)</f>
      </c>
      <c r="DK31" s="24">
        <f>IF('Encodage réponses Es'!BY30="","",'Encodage réponses Es'!BY30)</f>
      </c>
      <c r="DL31" s="24">
        <f>IF('Encodage réponses Es'!BZ30="","",'Encodage réponses Es'!BZ30)</f>
      </c>
      <c r="DM31" s="55">
        <f>IF('Encodage réponses Es'!CA30="","",'Encodage réponses Es'!CA30)</f>
      </c>
      <c r="DN31" s="489">
        <f t="shared" si="15"/>
      </c>
      <c r="DO31" s="490"/>
      <c r="DP31" s="181">
        <f>IF('Encodage réponses Es'!CP30="","",'Encodage réponses Es'!CP30)</f>
      </c>
      <c r="DQ31" s="182">
        <f>IF('Encodage réponses Es'!CQ30="","",'Encodage réponses Es'!CQ30)</f>
      </c>
      <c r="DR31" s="183">
        <f>IF('Encodage réponses Es'!CR30="","",'Encodage réponses Es'!CR30)</f>
      </c>
      <c r="DS31" s="182">
        <f>IF('Encodage réponses Es'!CS30="","",'Encodage réponses Es'!CS30)</f>
      </c>
      <c r="DT31" s="183">
        <f>IF('Encodage réponses Es'!CT30="","",'Encodage réponses Es'!CT30)</f>
      </c>
      <c r="DU31" s="182">
        <f>IF('Encodage réponses Es'!CU30="","",'Encodage réponses Es'!CU30)</f>
      </c>
      <c r="DV31" s="183">
        <f>IF('Encodage réponses Es'!CV30="","",'Encodage réponses Es'!CV30)</f>
      </c>
      <c r="DW31" s="182">
        <f>IF('Encodage réponses Es'!CW30="","",'Encodage réponses Es'!CW30)</f>
      </c>
      <c r="DX31" s="183">
        <f>IF('Encodage réponses Es'!CX30="","",'Encodage réponses Es'!CX30)</f>
      </c>
      <c r="DY31" s="182">
        <f>IF('Encodage réponses Es'!CY30="","",'Encodage réponses Es'!CY30)</f>
      </c>
      <c r="DZ31" s="183">
        <f>IF('Encodage réponses Es'!CZ30="","",'Encodage réponses Es'!CZ30)</f>
      </c>
      <c r="EA31" s="182">
        <f>IF('Encodage réponses Es'!DA30="","",'Encodage réponses Es'!DA30)</f>
      </c>
      <c r="EB31" s="183">
        <f>IF('Encodage réponses Es'!DB30="","",'Encodage réponses Es'!DB30)</f>
      </c>
      <c r="EC31" s="182">
        <f>IF('Encodage réponses Es'!DC30="","",'Encodage réponses Es'!DC30)</f>
      </c>
      <c r="ED31" s="184">
        <f>IF('Encodage réponses Es'!DD30="","",'Encodage réponses Es'!DD30)</f>
      </c>
      <c r="EE31" s="489">
        <f>IF(OR(COUNTIF(DP31:ED31,"a")&gt;0,COUNTBLANK(DP31:ED31)&gt;0),"",COUNTIF(DP31:ED31,1))</f>
      </c>
      <c r="EF31" s="490"/>
      <c r="EG31" s="276">
        <f>IF('Encodage réponses Es'!AD30="","",'Encodage réponses Es'!AD30)</f>
      </c>
      <c r="EH31" s="87">
        <f>IF('Encodage réponses Es'!DF30="","",'Encodage réponses Es'!DF30)</f>
      </c>
      <c r="EI31" s="540">
        <f>IF(OR(COUNTIF(EG31:EH31,"a")&gt;0,COUNTBLANK(EG31:EH31)&gt;0),"",COUNTIF(EG31:EH31,4)+COUNTIF(EG31:EH31,3)/2+COUNTIF(EH31:EH31,2)/2)</f>
      </c>
      <c r="EJ31" s="541"/>
      <c r="EK31" s="277">
        <f>IF('Encodage réponses Es'!AE30="","",'Encodage réponses Es'!AE30)</f>
      </c>
      <c r="EL31" s="276">
        <f>IF('Encodage réponses Es'!AF30="","",'Encodage réponses Es'!AF30)</f>
      </c>
      <c r="EM31" s="24">
        <f>IF('Encodage réponses Es'!DG30="","",'Encodage réponses Es'!DG30)</f>
      </c>
      <c r="EN31" s="24">
        <f>IF('Encodage réponses Es'!DH30="","",'Encodage réponses Es'!DH30)</f>
      </c>
      <c r="EO31" s="24">
        <f>IF('Encodage réponses Es'!DI30="","",'Encodage réponses Es'!DI30)</f>
      </c>
      <c r="EP31" s="24">
        <f>IF('Encodage réponses Es'!DJ30="","",'Encodage réponses Es'!DJ30)</f>
      </c>
      <c r="EQ31" s="21">
        <f>IF('Encodage réponses Es'!DK30="","",'Encodage réponses Es'!DK30)</f>
      </c>
      <c r="ER31" s="537">
        <f>IF(OR(COUNTIF(EK31:EQ31,"a")&gt;0,COUNTBLANK(EK31:EQ31)&gt;0),"",COUNTIF(EK31:EL31,2)+COUNTIF(EK31:EK31,1)+COUNTIF(EL31:EL31,1)/2+COUNTIF(EM31:EO31,3)+COUNTIF(EP31:EQ31,1))</f>
      </c>
      <c r="ES31" s="538"/>
      <c r="ET31" s="22">
        <f>IF('Encodage réponses Es'!AC30="","",'Encodage réponses Es'!AC30)</f>
      </c>
      <c r="EU31" s="21">
        <f>IF('Encodage réponses Es'!DE30="","",'Encodage réponses Es'!DE30)</f>
      </c>
      <c r="EV31" s="489">
        <f>IF(OR(COUNTIF(ET31:EU31,"a")&gt;0,COUNTBLANK(ET31:EU31)&gt;0),"",COUNTIF(ET31,1)+COUNTIF(EU31,3))</f>
      </c>
      <c r="EW31" s="490"/>
    </row>
    <row r="32" spans="1:153" ht="11.25" customHeight="1">
      <c r="A32" s="518"/>
      <c r="B32" s="519"/>
      <c r="C32" s="550">
        <f>IF('Encodage réponses Es'!C31="","",'Encodage réponses Es'!C31)</f>
        <v>29</v>
      </c>
      <c r="D32" s="551"/>
      <c r="E32" s="192"/>
      <c r="F32" s="99">
        <f t="shared" si="1"/>
      </c>
      <c r="G32" s="100">
        <f t="shared" si="2"/>
      </c>
      <c r="H32" s="202">
        <f t="shared" si="3"/>
      </c>
      <c r="I32" s="100">
        <f t="shared" si="0"/>
      </c>
      <c r="J32" s="99">
        <f t="shared" si="16"/>
      </c>
      <c r="K32" s="100">
        <f t="shared" si="4"/>
      </c>
      <c r="L32" s="196"/>
      <c r="M32" s="24">
        <f>IF('Encodage réponses Es'!E31="","",'Encodage réponses Es'!E31)</f>
      </c>
      <c r="N32" s="24">
        <f>IF('Encodage réponses Es'!F31="","",'Encodage réponses Es'!F31)</f>
      </c>
      <c r="O32" s="24">
        <f>IF('Encodage réponses Es'!I31="","",'Encodage réponses Es'!I31)</f>
      </c>
      <c r="P32" s="24">
        <f>IF('Encodage réponses Es'!J31="","",'Encodage réponses Es'!J31)</f>
      </c>
      <c r="Q32" s="24">
        <f>IF('Encodage réponses Es'!K31="","",'Encodage réponses Es'!K31)</f>
      </c>
      <c r="R32" s="24">
        <f>IF('Encodage réponses Es'!Z31="","",'Encodage réponses Es'!Z31)</f>
      </c>
      <c r="S32" s="24">
        <f>IF('Encodage réponses Es'!AU31="","",'Encodage réponses Es'!AU31)</f>
      </c>
      <c r="T32" s="24">
        <f>IF('Encodage réponses Es'!AV31="","",'Encodage réponses Es'!AV31)</f>
      </c>
      <c r="U32" s="24">
        <f>IF('Encodage réponses Es'!AW31="","",'Encodage réponses Es'!AW31)</f>
      </c>
      <c r="V32" s="24">
        <f>IF('Encodage réponses Es'!AX31="","",'Encodage réponses Es'!AX31)</f>
      </c>
      <c r="W32" s="24">
        <f>IF('Encodage réponses Es'!AY31="","",'Encodage réponses Es'!AY31)</f>
      </c>
      <c r="X32" s="24">
        <f>IF('Encodage réponses Es'!AZ31="","",'Encodage réponses Es'!AZ31)</f>
      </c>
      <c r="Y32" s="24">
        <f>IF('Encodage réponses Es'!BA31="","",'Encodage réponses Es'!BA31)</f>
      </c>
      <c r="Z32" s="24">
        <f>IF('Encodage réponses Es'!BC31="","",'Encodage réponses Es'!BC31)</f>
      </c>
      <c r="AA32" s="24">
        <f>IF('Encodage réponses Es'!BD31="","",'Encodage réponses Es'!BD31)</f>
      </c>
      <c r="AB32" s="24">
        <f>IF('Encodage réponses Es'!BE31="","",'Encodage réponses Es'!BE31)</f>
      </c>
      <c r="AC32" s="24">
        <f>IF('Encodage réponses Es'!BF31="","",'Encodage réponses Es'!BF31)</f>
      </c>
      <c r="AD32" s="24">
        <f>IF('Encodage réponses Es'!BP31="","",'Encodage réponses Es'!BP31)</f>
      </c>
      <c r="AE32" s="548">
        <f t="shared" si="5"/>
      </c>
      <c r="AF32" s="549"/>
      <c r="AG32" s="24">
        <f>IF('Encodage réponses Es'!M31="","",'Encodage réponses Es'!M31)</f>
      </c>
      <c r="AH32" s="23">
        <f>IF('Encodage réponses Es'!N31="","",'Encodage réponses Es'!N31)</f>
      </c>
      <c r="AI32" s="23">
        <f>IF('Encodage réponses Es'!Y31="","",'Encodage réponses Es'!Y31)</f>
      </c>
      <c r="AJ32" s="23">
        <f>IF('Encodage réponses Es'!AA31="","",'Encodage réponses Es'!AA31)</f>
      </c>
      <c r="AK32" s="23">
        <f>IF('Encodage réponses Es'!AB31="","",'Encodage réponses Es'!AB31)</f>
      </c>
      <c r="AL32" s="23">
        <f>IF('Encodage réponses Es'!BB31="","",'Encodage réponses Es'!BB31)</f>
      </c>
      <c r="AM32" s="21">
        <f>IF('Encodage réponses Es'!BG31="","",'Encodage réponses Es'!BG31)</f>
      </c>
      <c r="AN32" s="489">
        <f t="shared" si="6"/>
      </c>
      <c r="AO32" s="534"/>
      <c r="AP32" s="22">
        <f>IF('Encodage réponses Es'!G31="","",'Encodage réponses Es'!G31)</f>
      </c>
      <c r="AQ32" s="55">
        <f>IF('Encodage réponses Es'!H31="","",'Encodage réponses Es'!H31)</f>
      </c>
      <c r="AR32" s="489">
        <f t="shared" si="7"/>
      </c>
      <c r="AS32" s="534"/>
      <c r="AT32" s="22">
        <f>IF('Encodage réponses Es'!CF31="","",'Encodage réponses Es'!CF31)</f>
      </c>
      <c r="AU32" s="24">
        <f>IF('Encodage réponses Es'!CG31="","",'Encodage réponses Es'!CG31)</f>
      </c>
      <c r="AV32" s="24">
        <f>IF('Encodage réponses Es'!CH31="","",'Encodage réponses Es'!CH31)</f>
      </c>
      <c r="AW32" s="24">
        <f>IF('Encodage réponses Es'!CI31="","",'Encodage réponses Es'!CI31)</f>
      </c>
      <c r="AX32" s="24">
        <f>IF('Encodage réponses Es'!CJ31="","",'Encodage réponses Es'!CJ31)</f>
      </c>
      <c r="AY32" s="24">
        <f>IF('Encodage réponses Es'!CK31="","",'Encodage réponses Es'!CK31)</f>
      </c>
      <c r="AZ32" s="24">
        <f>IF('Encodage réponses Es'!CL31="","",'Encodage réponses Es'!CL31)</f>
      </c>
      <c r="BA32" s="24">
        <f>IF('Encodage réponses Es'!CM31="","",'Encodage réponses Es'!CM31)</f>
      </c>
      <c r="BB32" s="24">
        <f>IF('Encodage réponses Es'!CN31="","",'Encodage réponses Es'!CN31)</f>
      </c>
      <c r="BC32" s="55">
        <f>IF('Encodage réponses Es'!CO31="","",'Encodage réponses Es'!CO31)</f>
      </c>
      <c r="BD32" s="535">
        <f t="shared" si="8"/>
      </c>
      <c r="BE32" s="536"/>
      <c r="BF32" s="22">
        <f>IF('Encodage réponses Es'!L31="","",'Encodage réponses Es'!L31)</f>
      </c>
      <c r="BG32" s="535">
        <f t="shared" si="9"/>
      </c>
      <c r="BH32" s="536"/>
      <c r="BI32" s="22">
        <f>IF('Encodage réponses Es'!O31="","",'Encodage réponses Es'!O31)</f>
      </c>
      <c r="BJ32" s="24">
        <f>IF('Encodage réponses Es'!P31="","",'Encodage réponses Es'!P31)</f>
      </c>
      <c r="BK32" s="24">
        <f>IF('Encodage réponses Es'!Q31="","",'Encodage réponses Es'!Q31)</f>
      </c>
      <c r="BL32" s="24">
        <f>IF('Encodage réponses Es'!R31="","",'Encodage réponses Es'!R31)</f>
      </c>
      <c r="BM32" s="24">
        <f>IF('Encodage réponses Es'!W31="","",'Encodage réponses Es'!W31)</f>
      </c>
      <c r="BN32" s="55">
        <f>IF('Encodage réponses Es'!X31="","",'Encodage réponses Es'!X31)</f>
      </c>
      <c r="BO32" s="539">
        <f t="shared" si="10"/>
      </c>
      <c r="BP32" s="534"/>
      <c r="BQ32" s="365">
        <f>IF('Encodage réponses Es'!S31="","",'Encodage réponses Es'!S31)</f>
      </c>
      <c r="BR32" s="24">
        <f>IF('Encodage réponses Es'!T31="","",'Encodage réponses Es'!T31)</f>
      </c>
      <c r="BS32" s="24">
        <f>IF('Encodage réponses Es'!U31="","",'Encodage réponses Es'!U31)</f>
      </c>
      <c r="BT32" s="24">
        <f>IF('Encodage réponses Es'!V31="","",'Encodage réponses Es'!V31)</f>
      </c>
      <c r="BU32" s="24">
        <f>IF('Encodage réponses Es'!BJ31="","",'Encodage réponses Es'!BJ31)</f>
      </c>
      <c r="BV32" s="24">
        <f>IF('Encodage réponses Es'!BK31="","",'Encodage réponses Es'!BK31)</f>
      </c>
      <c r="BW32" s="55">
        <f>IF('Encodage réponses Es'!BL31="","",'Encodage réponses Es'!BL31)</f>
      </c>
      <c r="BX32" s="489">
        <f t="shared" si="11"/>
      </c>
      <c r="BY32" s="490"/>
      <c r="BZ32" s="22">
        <f>IF('Encodage réponses Es'!BH31="","",'Encodage réponses Es'!BH31)</f>
      </c>
      <c r="CA32" s="24">
        <f>IF('Encodage réponses Es'!BI31="","",'Encodage réponses Es'!BI31)</f>
      </c>
      <c r="CB32" s="24">
        <f>IF('Encodage réponses Es'!BM31="","",'Encodage réponses Es'!BM31)</f>
      </c>
      <c r="CC32" s="24">
        <f>IF('Encodage réponses Es'!BN31="","",'Encodage réponses Es'!BN31)</f>
      </c>
      <c r="CD32" s="55">
        <f>IF('Encodage réponses Es'!BO31="","",'Encodage réponses Es'!BO31)</f>
      </c>
      <c r="CE32" s="489">
        <f t="shared" si="12"/>
      </c>
      <c r="CF32" s="490"/>
      <c r="CG32" s="22">
        <f>IF('Encodage réponses Es'!BQ31="","",'Encodage réponses Es'!BQ31)</f>
      </c>
      <c r="CH32" s="489">
        <f t="shared" si="13"/>
      </c>
      <c r="CI32" s="490"/>
      <c r="CJ32" s="22">
        <f>IF('Encodage réponses Es'!AG31="","",'Encodage réponses Es'!AG31)</f>
      </c>
      <c r="CK32" s="24">
        <f>IF('Encodage réponses Es'!AH31="","",'Encodage réponses Es'!AH31)</f>
      </c>
      <c r="CL32" s="24">
        <f>IF('Encodage réponses Es'!AI31="","",'Encodage réponses Es'!AI31)</f>
      </c>
      <c r="CM32" s="24">
        <f>IF('Encodage réponses Es'!AJ31="","",'Encodage réponses Es'!AJ31)</f>
      </c>
      <c r="CN32" s="24">
        <f>IF('Encodage réponses Es'!AK31="","",'Encodage réponses Es'!AK31)</f>
      </c>
      <c r="CO32" s="24">
        <f>IF('Encodage réponses Es'!AL31="","",'Encodage réponses Es'!AL31)</f>
      </c>
      <c r="CP32" s="24">
        <f>IF('Encodage réponses Es'!AM31="","",'Encodage réponses Es'!AM31)</f>
      </c>
      <c r="CQ32" s="24">
        <f>IF('Encodage réponses Es'!AN31="","",'Encodage réponses Es'!AN31)</f>
      </c>
      <c r="CR32" s="24">
        <f>IF('Encodage réponses Es'!AO31="","",'Encodage réponses Es'!AO31)</f>
      </c>
      <c r="CS32" s="24">
        <f>IF('Encodage réponses Es'!AP31="","",'Encodage réponses Es'!AP31)</f>
      </c>
      <c r="CT32" s="24">
        <f>IF('Encodage réponses Es'!AQ31="","",'Encodage réponses Es'!AQ31)</f>
      </c>
      <c r="CU32" s="24">
        <f>IF('Encodage réponses Es'!AR31="","",'Encodage réponses Es'!AR31)</f>
      </c>
      <c r="CV32" s="24">
        <f>IF('Encodage réponses Es'!AS31="","",'Encodage réponses Es'!AS31)</f>
      </c>
      <c r="CW32" s="24">
        <f>IF('Encodage réponses Es'!AT31="","",'Encodage réponses Es'!AT31)</f>
      </c>
      <c r="CX32" s="24">
        <f>IF('Encodage réponses Es'!CB31="","",'Encodage réponses Es'!CB31)</f>
      </c>
      <c r="CY32" s="24">
        <f>IF('Encodage réponses Es'!CC31="","",'Encodage réponses Es'!CC31)</f>
      </c>
      <c r="CZ32" s="24">
        <f>IF('Encodage réponses Es'!CD31="","",'Encodage réponses Es'!CD31)</f>
      </c>
      <c r="DA32" s="55">
        <f>IF('Encodage réponses Es'!CE31="","",'Encodage réponses Es'!CE31)</f>
      </c>
      <c r="DB32" s="489">
        <f t="shared" si="14"/>
      </c>
      <c r="DC32" s="490"/>
      <c r="DD32" s="22">
        <f>IF('Encodage réponses Es'!BR31="","",'Encodage réponses Es'!BR31)</f>
      </c>
      <c r="DE32" s="24">
        <f>IF('Encodage réponses Es'!BS31="","",'Encodage réponses Es'!BS31)</f>
      </c>
      <c r="DF32" s="24">
        <f>IF('Encodage réponses Es'!BT31="","",'Encodage réponses Es'!BT31)</f>
      </c>
      <c r="DG32" s="24">
        <f>IF('Encodage réponses Es'!BU31="","",'Encodage réponses Es'!BU31)</f>
      </c>
      <c r="DH32" s="24">
        <f>IF('Encodage réponses Es'!BV31="","",'Encodage réponses Es'!BV31)</f>
      </c>
      <c r="DI32" s="24">
        <f>IF('Encodage réponses Es'!BW31="","",'Encodage réponses Es'!BW31)</f>
      </c>
      <c r="DJ32" s="24">
        <f>IF('Encodage réponses Es'!BX31="","",'Encodage réponses Es'!BX31)</f>
      </c>
      <c r="DK32" s="24">
        <f>IF('Encodage réponses Es'!BY31="","",'Encodage réponses Es'!BY31)</f>
      </c>
      <c r="DL32" s="24">
        <f>IF('Encodage réponses Es'!BZ31="","",'Encodage réponses Es'!BZ31)</f>
      </c>
      <c r="DM32" s="55">
        <f>IF('Encodage réponses Es'!CA31="","",'Encodage réponses Es'!CA31)</f>
      </c>
      <c r="DN32" s="489">
        <f t="shared" si="15"/>
      </c>
      <c r="DO32" s="490"/>
      <c r="DP32" s="181">
        <f>IF('Encodage réponses Es'!CP31="","",'Encodage réponses Es'!CP31)</f>
      </c>
      <c r="DQ32" s="182">
        <f>IF('Encodage réponses Es'!CQ31="","",'Encodage réponses Es'!CQ31)</f>
      </c>
      <c r="DR32" s="183">
        <f>IF('Encodage réponses Es'!CR31="","",'Encodage réponses Es'!CR31)</f>
      </c>
      <c r="DS32" s="182">
        <f>IF('Encodage réponses Es'!CS31="","",'Encodage réponses Es'!CS31)</f>
      </c>
      <c r="DT32" s="183">
        <f>IF('Encodage réponses Es'!CT31="","",'Encodage réponses Es'!CT31)</f>
      </c>
      <c r="DU32" s="182">
        <f>IF('Encodage réponses Es'!CU31="","",'Encodage réponses Es'!CU31)</f>
      </c>
      <c r="DV32" s="183">
        <f>IF('Encodage réponses Es'!CV31="","",'Encodage réponses Es'!CV31)</f>
      </c>
      <c r="DW32" s="182">
        <f>IF('Encodage réponses Es'!CW31="","",'Encodage réponses Es'!CW31)</f>
      </c>
      <c r="DX32" s="183">
        <f>IF('Encodage réponses Es'!CX31="","",'Encodage réponses Es'!CX31)</f>
      </c>
      <c r="DY32" s="182">
        <f>IF('Encodage réponses Es'!CY31="","",'Encodage réponses Es'!CY31)</f>
      </c>
      <c r="DZ32" s="183">
        <f>IF('Encodage réponses Es'!CZ31="","",'Encodage réponses Es'!CZ31)</f>
      </c>
      <c r="EA32" s="182">
        <f>IF('Encodage réponses Es'!DA31="","",'Encodage réponses Es'!DA31)</f>
      </c>
      <c r="EB32" s="183">
        <f>IF('Encodage réponses Es'!DB31="","",'Encodage réponses Es'!DB31)</f>
      </c>
      <c r="EC32" s="182">
        <f>IF('Encodage réponses Es'!DC31="","",'Encodage réponses Es'!DC31)</f>
      </c>
      <c r="ED32" s="184">
        <f>IF('Encodage réponses Es'!DD31="","",'Encodage réponses Es'!DD31)</f>
      </c>
      <c r="EE32" s="489">
        <f>IF(OR(COUNTIF(DP32:ED32,"a")&gt;0,COUNTBLANK(DP32:ED32)&gt;0),"",COUNTIF(DP32:ED32,1))</f>
      </c>
      <c r="EF32" s="490"/>
      <c r="EG32" s="276">
        <f>IF('Encodage réponses Es'!AD31="","",'Encodage réponses Es'!AD31)</f>
      </c>
      <c r="EH32" s="87">
        <f>IF('Encodage réponses Es'!DF31="","",'Encodage réponses Es'!DF31)</f>
      </c>
      <c r="EI32" s="540">
        <f>IF(OR(COUNTIF(EG32:EH32,"a")&gt;0,COUNTBLANK(EG32:EH32)&gt;0),"",COUNTIF(EG32:EH32,4)+COUNTIF(EG32:EH32,3)/2+COUNTIF(EH32:EH32,2)/2)</f>
      </c>
      <c r="EJ32" s="541"/>
      <c r="EK32" s="277">
        <f>IF('Encodage réponses Es'!AE31="","",'Encodage réponses Es'!AE31)</f>
      </c>
      <c r="EL32" s="276">
        <f>IF('Encodage réponses Es'!AF31="","",'Encodage réponses Es'!AF31)</f>
      </c>
      <c r="EM32" s="24">
        <f>IF('Encodage réponses Es'!DG31="","",'Encodage réponses Es'!DG31)</f>
      </c>
      <c r="EN32" s="24">
        <f>IF('Encodage réponses Es'!DH31="","",'Encodage réponses Es'!DH31)</f>
      </c>
      <c r="EO32" s="24">
        <f>IF('Encodage réponses Es'!DI31="","",'Encodage réponses Es'!DI31)</f>
      </c>
      <c r="EP32" s="24">
        <f>IF('Encodage réponses Es'!DJ31="","",'Encodage réponses Es'!DJ31)</f>
      </c>
      <c r="EQ32" s="21">
        <f>IF('Encodage réponses Es'!DK31="","",'Encodage réponses Es'!DK31)</f>
      </c>
      <c r="ER32" s="537">
        <f>IF(OR(COUNTIF(EK32:EQ32,"a")&gt;0,COUNTBLANK(EK32:EQ32)&gt;0),"",COUNTIF(EK32:EL32,2)+COUNTIF(EK32:EK32,1)+COUNTIF(EL32:EL32,1)/2+COUNTIF(EM32:EO32,3)+COUNTIF(EP32:EQ32,1))</f>
      </c>
      <c r="ES32" s="538"/>
      <c r="ET32" s="22">
        <f>IF('Encodage réponses Es'!AC31="","",'Encodage réponses Es'!AC31)</f>
      </c>
      <c r="EU32" s="21">
        <f>IF('Encodage réponses Es'!DE31="","",'Encodage réponses Es'!DE31)</f>
      </c>
      <c r="EV32" s="489">
        <f>IF(OR(COUNTIF(ET32:EU32,"a")&gt;0,COUNTBLANK(ET32:EU32)&gt;0),"",COUNTIF(ET32,1)+COUNTIF(EU32,3))</f>
      </c>
      <c r="EW32" s="490"/>
    </row>
    <row r="33" spans="1:153" ht="11.25" customHeight="1">
      <c r="A33" s="518"/>
      <c r="B33" s="519"/>
      <c r="C33" s="550">
        <f>IF('Encodage réponses Es'!C32="","",'Encodage réponses Es'!C32)</f>
        <v>30</v>
      </c>
      <c r="D33" s="551"/>
      <c r="E33" s="192"/>
      <c r="F33" s="99">
        <f t="shared" si="1"/>
      </c>
      <c r="G33" s="100">
        <f t="shared" si="2"/>
      </c>
      <c r="H33" s="202">
        <f t="shared" si="3"/>
      </c>
      <c r="I33" s="100">
        <f t="shared" si="0"/>
      </c>
      <c r="J33" s="99">
        <f t="shared" si="16"/>
      </c>
      <c r="K33" s="100">
        <f t="shared" si="4"/>
      </c>
      <c r="L33" s="196"/>
      <c r="M33" s="24">
        <f>IF('Encodage réponses Es'!E32="","",'Encodage réponses Es'!E32)</f>
      </c>
      <c r="N33" s="24">
        <f>IF('Encodage réponses Es'!F32="","",'Encodage réponses Es'!F32)</f>
      </c>
      <c r="O33" s="24">
        <f>IF('Encodage réponses Es'!I32="","",'Encodage réponses Es'!I32)</f>
      </c>
      <c r="P33" s="24">
        <f>IF('Encodage réponses Es'!J32="","",'Encodage réponses Es'!J32)</f>
      </c>
      <c r="Q33" s="24">
        <f>IF('Encodage réponses Es'!K32="","",'Encodage réponses Es'!K32)</f>
      </c>
      <c r="R33" s="24">
        <f>IF('Encodage réponses Es'!Z32="","",'Encodage réponses Es'!Z32)</f>
      </c>
      <c r="S33" s="24">
        <f>IF('Encodage réponses Es'!AU32="","",'Encodage réponses Es'!AU32)</f>
      </c>
      <c r="T33" s="24">
        <f>IF('Encodage réponses Es'!AV32="","",'Encodage réponses Es'!AV32)</f>
      </c>
      <c r="U33" s="24">
        <f>IF('Encodage réponses Es'!AW32="","",'Encodage réponses Es'!AW32)</f>
      </c>
      <c r="V33" s="24">
        <f>IF('Encodage réponses Es'!AX32="","",'Encodage réponses Es'!AX32)</f>
      </c>
      <c r="W33" s="24">
        <f>IF('Encodage réponses Es'!AY32="","",'Encodage réponses Es'!AY32)</f>
      </c>
      <c r="X33" s="24">
        <f>IF('Encodage réponses Es'!AZ32="","",'Encodage réponses Es'!AZ32)</f>
      </c>
      <c r="Y33" s="24">
        <f>IF('Encodage réponses Es'!BA32="","",'Encodage réponses Es'!BA32)</f>
      </c>
      <c r="Z33" s="24">
        <f>IF('Encodage réponses Es'!BC32="","",'Encodage réponses Es'!BC32)</f>
      </c>
      <c r="AA33" s="24">
        <f>IF('Encodage réponses Es'!BD32="","",'Encodage réponses Es'!BD32)</f>
      </c>
      <c r="AB33" s="24">
        <f>IF('Encodage réponses Es'!BE32="","",'Encodage réponses Es'!BE32)</f>
      </c>
      <c r="AC33" s="24">
        <f>IF('Encodage réponses Es'!BF32="","",'Encodage réponses Es'!BF32)</f>
      </c>
      <c r="AD33" s="24">
        <f>IF('Encodage réponses Es'!BP32="","",'Encodage réponses Es'!BP32)</f>
      </c>
      <c r="AE33" s="548">
        <f t="shared" si="5"/>
      </c>
      <c r="AF33" s="549"/>
      <c r="AG33" s="24">
        <f>IF('Encodage réponses Es'!M32="","",'Encodage réponses Es'!M32)</f>
      </c>
      <c r="AH33" s="23">
        <f>IF('Encodage réponses Es'!N32="","",'Encodage réponses Es'!N32)</f>
      </c>
      <c r="AI33" s="23">
        <f>IF('Encodage réponses Es'!Y32="","",'Encodage réponses Es'!Y32)</f>
      </c>
      <c r="AJ33" s="23">
        <f>IF('Encodage réponses Es'!AA32="","",'Encodage réponses Es'!AA32)</f>
      </c>
      <c r="AK33" s="23">
        <f>IF('Encodage réponses Es'!AB32="","",'Encodage réponses Es'!AB32)</f>
      </c>
      <c r="AL33" s="23">
        <f>IF('Encodage réponses Es'!BB32="","",'Encodage réponses Es'!BB32)</f>
      </c>
      <c r="AM33" s="21">
        <f>IF('Encodage réponses Es'!BG32="","",'Encodage réponses Es'!BG32)</f>
      </c>
      <c r="AN33" s="489">
        <f t="shared" si="6"/>
      </c>
      <c r="AO33" s="534"/>
      <c r="AP33" s="22">
        <f>IF('Encodage réponses Es'!G32="","",'Encodage réponses Es'!G32)</f>
      </c>
      <c r="AQ33" s="55">
        <f>IF('Encodage réponses Es'!H32="","",'Encodage réponses Es'!H32)</f>
      </c>
      <c r="AR33" s="489">
        <f t="shared" si="7"/>
      </c>
      <c r="AS33" s="534"/>
      <c r="AT33" s="22">
        <f>IF('Encodage réponses Es'!CF32="","",'Encodage réponses Es'!CF32)</f>
      </c>
      <c r="AU33" s="24">
        <f>IF('Encodage réponses Es'!CG32="","",'Encodage réponses Es'!CG32)</f>
      </c>
      <c r="AV33" s="24">
        <f>IF('Encodage réponses Es'!CH32="","",'Encodage réponses Es'!CH32)</f>
      </c>
      <c r="AW33" s="24">
        <f>IF('Encodage réponses Es'!CI32="","",'Encodage réponses Es'!CI32)</f>
      </c>
      <c r="AX33" s="24">
        <f>IF('Encodage réponses Es'!CJ32="","",'Encodage réponses Es'!CJ32)</f>
      </c>
      <c r="AY33" s="24">
        <f>IF('Encodage réponses Es'!CK32="","",'Encodage réponses Es'!CK32)</f>
      </c>
      <c r="AZ33" s="24">
        <f>IF('Encodage réponses Es'!CL32="","",'Encodage réponses Es'!CL32)</f>
      </c>
      <c r="BA33" s="24">
        <f>IF('Encodage réponses Es'!CM32="","",'Encodage réponses Es'!CM32)</f>
      </c>
      <c r="BB33" s="24">
        <f>IF('Encodage réponses Es'!CN32="","",'Encodage réponses Es'!CN32)</f>
      </c>
      <c r="BC33" s="55">
        <f>IF('Encodage réponses Es'!CO32="","",'Encodage réponses Es'!CO32)</f>
      </c>
      <c r="BD33" s="535">
        <f t="shared" si="8"/>
      </c>
      <c r="BE33" s="536"/>
      <c r="BF33" s="22">
        <f>IF('Encodage réponses Es'!L32="","",'Encodage réponses Es'!L32)</f>
      </c>
      <c r="BG33" s="535">
        <f t="shared" si="9"/>
      </c>
      <c r="BH33" s="536"/>
      <c r="BI33" s="22">
        <f>IF('Encodage réponses Es'!O32="","",'Encodage réponses Es'!O32)</f>
      </c>
      <c r="BJ33" s="24">
        <f>IF('Encodage réponses Es'!P32="","",'Encodage réponses Es'!P32)</f>
      </c>
      <c r="BK33" s="24">
        <f>IF('Encodage réponses Es'!Q32="","",'Encodage réponses Es'!Q32)</f>
      </c>
      <c r="BL33" s="24">
        <f>IF('Encodage réponses Es'!R32="","",'Encodage réponses Es'!R32)</f>
      </c>
      <c r="BM33" s="24">
        <f>IF('Encodage réponses Es'!W32="","",'Encodage réponses Es'!W32)</f>
      </c>
      <c r="BN33" s="55">
        <f>IF('Encodage réponses Es'!X32="","",'Encodage réponses Es'!X32)</f>
      </c>
      <c r="BO33" s="539">
        <f t="shared" si="10"/>
      </c>
      <c r="BP33" s="534"/>
      <c r="BQ33" s="365">
        <f>IF('Encodage réponses Es'!S32="","",'Encodage réponses Es'!S32)</f>
      </c>
      <c r="BR33" s="24">
        <f>IF('Encodage réponses Es'!T32="","",'Encodage réponses Es'!T32)</f>
      </c>
      <c r="BS33" s="24">
        <f>IF('Encodage réponses Es'!U32="","",'Encodage réponses Es'!U32)</f>
      </c>
      <c r="BT33" s="24">
        <f>IF('Encodage réponses Es'!V32="","",'Encodage réponses Es'!V32)</f>
      </c>
      <c r="BU33" s="24">
        <f>IF('Encodage réponses Es'!BJ32="","",'Encodage réponses Es'!BJ32)</f>
      </c>
      <c r="BV33" s="24">
        <f>IF('Encodage réponses Es'!BK32="","",'Encodage réponses Es'!BK32)</f>
      </c>
      <c r="BW33" s="55">
        <f>IF('Encodage réponses Es'!BL32="","",'Encodage réponses Es'!BL32)</f>
      </c>
      <c r="BX33" s="489">
        <f t="shared" si="11"/>
      </c>
      <c r="BY33" s="490"/>
      <c r="BZ33" s="22">
        <f>IF('Encodage réponses Es'!BH32="","",'Encodage réponses Es'!BH32)</f>
      </c>
      <c r="CA33" s="24">
        <f>IF('Encodage réponses Es'!BI32="","",'Encodage réponses Es'!BI32)</f>
      </c>
      <c r="CB33" s="24">
        <f>IF('Encodage réponses Es'!BM32="","",'Encodage réponses Es'!BM32)</f>
      </c>
      <c r="CC33" s="19">
        <f>IF('Encodage réponses Es'!BN32="","",'Encodage réponses Es'!BN32)</f>
      </c>
      <c r="CD33" s="55">
        <f>IF('Encodage réponses Es'!BO32="","",'Encodage réponses Es'!BO32)</f>
      </c>
      <c r="CE33" s="489">
        <f t="shared" si="12"/>
      </c>
      <c r="CF33" s="490"/>
      <c r="CG33" s="22">
        <f>IF('Encodage réponses Es'!BQ32="","",'Encodage réponses Es'!BQ32)</f>
      </c>
      <c r="CH33" s="489">
        <f t="shared" si="13"/>
      </c>
      <c r="CI33" s="490"/>
      <c r="CJ33" s="22">
        <f>IF('Encodage réponses Es'!AG32="","",'Encodage réponses Es'!AG32)</f>
      </c>
      <c r="CK33" s="24">
        <f>IF('Encodage réponses Es'!AH32="","",'Encodage réponses Es'!AH32)</f>
      </c>
      <c r="CL33" s="24">
        <f>IF('Encodage réponses Es'!AI32="","",'Encodage réponses Es'!AI32)</f>
      </c>
      <c r="CM33" s="24">
        <f>IF('Encodage réponses Es'!AJ32="","",'Encodage réponses Es'!AJ32)</f>
      </c>
      <c r="CN33" s="24">
        <f>IF('Encodage réponses Es'!AK32="","",'Encodage réponses Es'!AK32)</f>
      </c>
      <c r="CO33" s="24">
        <f>IF('Encodage réponses Es'!AL32="","",'Encodage réponses Es'!AL32)</f>
      </c>
      <c r="CP33" s="24">
        <f>IF('Encodage réponses Es'!AM32="","",'Encodage réponses Es'!AM32)</f>
      </c>
      <c r="CQ33" s="24">
        <f>IF('Encodage réponses Es'!AN32="","",'Encodage réponses Es'!AN32)</f>
      </c>
      <c r="CR33" s="24">
        <f>IF('Encodage réponses Es'!AO32="","",'Encodage réponses Es'!AO32)</f>
      </c>
      <c r="CS33" s="24">
        <f>IF('Encodage réponses Es'!AP32="","",'Encodage réponses Es'!AP32)</f>
      </c>
      <c r="CT33" s="24">
        <f>IF('Encodage réponses Es'!AQ32="","",'Encodage réponses Es'!AQ32)</f>
      </c>
      <c r="CU33" s="24">
        <f>IF('Encodage réponses Es'!AR32="","",'Encodage réponses Es'!AR32)</f>
      </c>
      <c r="CV33" s="24">
        <f>IF('Encodage réponses Es'!AS32="","",'Encodage réponses Es'!AS32)</f>
      </c>
      <c r="CW33" s="24">
        <f>IF('Encodage réponses Es'!AT32="","",'Encodage réponses Es'!AT32)</f>
      </c>
      <c r="CX33" s="24">
        <f>IF('Encodage réponses Es'!CB32="","",'Encodage réponses Es'!CB32)</f>
      </c>
      <c r="CY33" s="24">
        <f>IF('Encodage réponses Es'!CC32="","",'Encodage réponses Es'!CC32)</f>
      </c>
      <c r="CZ33" s="24">
        <f>IF('Encodage réponses Es'!CD32="","",'Encodage réponses Es'!CD32)</f>
      </c>
      <c r="DA33" s="55">
        <f>IF('Encodage réponses Es'!CE32="","",'Encodage réponses Es'!CE32)</f>
      </c>
      <c r="DB33" s="489">
        <f t="shared" si="14"/>
      </c>
      <c r="DC33" s="490"/>
      <c r="DD33" s="22">
        <f>IF('Encodage réponses Es'!BR32="","",'Encodage réponses Es'!BR32)</f>
      </c>
      <c r="DE33" s="24">
        <f>IF('Encodage réponses Es'!BS32="","",'Encodage réponses Es'!BS32)</f>
      </c>
      <c r="DF33" s="24">
        <f>IF('Encodage réponses Es'!BT32="","",'Encodage réponses Es'!BT32)</f>
      </c>
      <c r="DG33" s="24">
        <f>IF('Encodage réponses Es'!BU32="","",'Encodage réponses Es'!BU32)</f>
      </c>
      <c r="DH33" s="24">
        <f>IF('Encodage réponses Es'!BV32="","",'Encodage réponses Es'!BV32)</f>
      </c>
      <c r="DI33" s="24">
        <f>IF('Encodage réponses Es'!BW32="","",'Encodage réponses Es'!BW32)</f>
      </c>
      <c r="DJ33" s="24">
        <f>IF('Encodage réponses Es'!BX32="","",'Encodage réponses Es'!BX32)</f>
      </c>
      <c r="DK33" s="24">
        <f>IF('Encodage réponses Es'!BY32="","",'Encodage réponses Es'!BY32)</f>
      </c>
      <c r="DL33" s="24">
        <f>IF('Encodage réponses Es'!BZ32="","",'Encodage réponses Es'!BZ32)</f>
      </c>
      <c r="DM33" s="55">
        <f>IF('Encodage réponses Es'!CA32="","",'Encodage réponses Es'!CA32)</f>
      </c>
      <c r="DN33" s="489">
        <f t="shared" si="15"/>
      </c>
      <c r="DO33" s="490"/>
      <c r="DP33" s="181">
        <f>IF('Encodage réponses Es'!CP32="","",'Encodage réponses Es'!CP32)</f>
      </c>
      <c r="DQ33" s="182">
        <f>IF('Encodage réponses Es'!CQ32="","",'Encodage réponses Es'!CQ32)</f>
      </c>
      <c r="DR33" s="183">
        <f>IF('Encodage réponses Es'!CR32="","",'Encodage réponses Es'!CR32)</f>
      </c>
      <c r="DS33" s="182">
        <f>IF('Encodage réponses Es'!CS32="","",'Encodage réponses Es'!CS32)</f>
      </c>
      <c r="DT33" s="183">
        <f>IF('Encodage réponses Es'!CT32="","",'Encodage réponses Es'!CT32)</f>
      </c>
      <c r="DU33" s="182">
        <f>IF('Encodage réponses Es'!CU32="","",'Encodage réponses Es'!CU32)</f>
      </c>
      <c r="DV33" s="183">
        <f>IF('Encodage réponses Es'!CV32="","",'Encodage réponses Es'!CV32)</f>
      </c>
      <c r="DW33" s="182">
        <f>IF('Encodage réponses Es'!CW32="","",'Encodage réponses Es'!CW32)</f>
      </c>
      <c r="DX33" s="183">
        <f>IF('Encodage réponses Es'!CX32="","",'Encodage réponses Es'!CX32)</f>
      </c>
      <c r="DY33" s="182">
        <f>IF('Encodage réponses Es'!CY32="","",'Encodage réponses Es'!CY32)</f>
      </c>
      <c r="DZ33" s="183">
        <f>IF('Encodage réponses Es'!CZ32="","",'Encodage réponses Es'!CZ32)</f>
      </c>
      <c r="EA33" s="182">
        <f>IF('Encodage réponses Es'!DA32="","",'Encodage réponses Es'!DA32)</f>
      </c>
      <c r="EB33" s="183">
        <f>IF('Encodage réponses Es'!DB32="","",'Encodage réponses Es'!DB32)</f>
      </c>
      <c r="EC33" s="182">
        <f>IF('Encodage réponses Es'!DC32="","",'Encodage réponses Es'!DC32)</f>
      </c>
      <c r="ED33" s="184">
        <f>IF('Encodage réponses Es'!DD32="","",'Encodage réponses Es'!DD32)</f>
      </c>
      <c r="EE33" s="489">
        <f>IF(OR(COUNTIF(DP33:ED33,"a")&gt;0,COUNTBLANK(DP33:ED33)&gt;0),"",COUNTIF(DP33:ED33,1))</f>
      </c>
      <c r="EF33" s="490"/>
      <c r="EG33" s="276">
        <f>IF('Encodage réponses Es'!AD32="","",'Encodage réponses Es'!AD32)</f>
      </c>
      <c r="EH33" s="87">
        <f>IF('Encodage réponses Es'!DF32="","",'Encodage réponses Es'!DF32)</f>
      </c>
      <c r="EI33" s="540">
        <f>IF(OR(COUNTIF(EG33:EH33,"a")&gt;0,COUNTBLANK(EG33:EH33)&gt;0),"",COUNTIF(EG33:EH33,4)+COUNTIF(EG33:EH33,3)/2+COUNTIF(EH33:EH33,2)/2)</f>
      </c>
      <c r="EJ33" s="541"/>
      <c r="EK33" s="277">
        <f>IF('Encodage réponses Es'!AE32="","",'Encodage réponses Es'!AE32)</f>
      </c>
      <c r="EL33" s="276">
        <f>IF('Encodage réponses Es'!AF32="","",'Encodage réponses Es'!AF32)</f>
      </c>
      <c r="EM33" s="24">
        <f>IF('Encodage réponses Es'!DG32="","",'Encodage réponses Es'!DG32)</f>
      </c>
      <c r="EN33" s="24">
        <f>IF('Encodage réponses Es'!DH32="","",'Encodage réponses Es'!DH32)</f>
      </c>
      <c r="EO33" s="24">
        <f>IF('Encodage réponses Es'!DI32="","",'Encodage réponses Es'!DI32)</f>
      </c>
      <c r="EP33" s="24">
        <f>IF('Encodage réponses Es'!DJ32="","",'Encodage réponses Es'!DJ32)</f>
      </c>
      <c r="EQ33" s="21">
        <f>IF('Encodage réponses Es'!DK32="","",'Encodage réponses Es'!DK32)</f>
      </c>
      <c r="ER33" s="537">
        <f>IF(OR(COUNTIF(EK33:EQ33,"a")&gt;0,COUNTBLANK(EK33:EQ33)&gt;0),"",COUNTIF(EK33:EL33,2)+COUNTIF(EK33:EK33,1)+COUNTIF(EL33:EL33,1)/2+COUNTIF(EM33:EO33,3)+COUNTIF(EP33:EQ33,1))</f>
      </c>
      <c r="ES33" s="538"/>
      <c r="ET33" s="22">
        <f>IF('Encodage réponses Es'!AC32="","",'Encodage réponses Es'!AC32)</f>
      </c>
      <c r="EU33" s="21">
        <f>IF('Encodage réponses Es'!DE32="","",'Encodage réponses Es'!DE32)</f>
      </c>
      <c r="EV33" s="489">
        <f>IF(OR(COUNTIF(ET33:EU33,"a")&gt;0,COUNTBLANK(ET33:EU33)&gt;0),"",COUNTIF(ET33,1)+COUNTIF(EU33,3))</f>
      </c>
      <c r="EW33" s="490"/>
    </row>
    <row r="34" spans="1:153" ht="11.25" customHeight="1">
      <c r="A34" s="518"/>
      <c r="B34" s="519"/>
      <c r="C34" s="550">
        <f>IF('Encodage réponses Es'!C33="","",'Encodage réponses Es'!C33)</f>
        <v>31</v>
      </c>
      <c r="D34" s="551"/>
      <c r="E34" s="192"/>
      <c r="F34" s="99">
        <f t="shared" si="1"/>
      </c>
      <c r="G34" s="100">
        <f t="shared" si="2"/>
      </c>
      <c r="H34" s="202">
        <f t="shared" si="3"/>
      </c>
      <c r="I34" s="100">
        <f t="shared" si="0"/>
      </c>
      <c r="J34" s="99">
        <f t="shared" si="16"/>
      </c>
      <c r="K34" s="100">
        <f t="shared" si="4"/>
      </c>
      <c r="L34" s="196"/>
      <c r="M34" s="24">
        <f>IF('Encodage réponses Es'!E33="","",'Encodage réponses Es'!E33)</f>
      </c>
      <c r="N34" s="24">
        <f>IF('Encodage réponses Es'!F33="","",'Encodage réponses Es'!F33)</f>
      </c>
      <c r="O34" s="24">
        <f>IF('Encodage réponses Es'!I33="","",'Encodage réponses Es'!I33)</f>
      </c>
      <c r="P34" s="24">
        <f>IF('Encodage réponses Es'!J33="","",'Encodage réponses Es'!J33)</f>
      </c>
      <c r="Q34" s="24">
        <f>IF('Encodage réponses Es'!K33="","",'Encodage réponses Es'!K33)</f>
      </c>
      <c r="R34" s="24">
        <f>IF('Encodage réponses Es'!Z33="","",'Encodage réponses Es'!Z33)</f>
      </c>
      <c r="S34" s="24">
        <f>IF('Encodage réponses Es'!AU33="","",'Encodage réponses Es'!AU33)</f>
      </c>
      <c r="T34" s="24">
        <f>IF('Encodage réponses Es'!AV33="","",'Encodage réponses Es'!AV33)</f>
      </c>
      <c r="U34" s="24">
        <f>IF('Encodage réponses Es'!AW33="","",'Encodage réponses Es'!AW33)</f>
      </c>
      <c r="V34" s="24">
        <f>IF('Encodage réponses Es'!AX33="","",'Encodage réponses Es'!AX33)</f>
      </c>
      <c r="W34" s="24">
        <f>IF('Encodage réponses Es'!AY33="","",'Encodage réponses Es'!AY33)</f>
      </c>
      <c r="X34" s="24">
        <f>IF('Encodage réponses Es'!AZ33="","",'Encodage réponses Es'!AZ33)</f>
      </c>
      <c r="Y34" s="24">
        <f>IF('Encodage réponses Es'!BA33="","",'Encodage réponses Es'!BA33)</f>
      </c>
      <c r="Z34" s="24">
        <f>IF('Encodage réponses Es'!BC33="","",'Encodage réponses Es'!BC33)</f>
      </c>
      <c r="AA34" s="24">
        <f>IF('Encodage réponses Es'!BD33="","",'Encodage réponses Es'!BD33)</f>
      </c>
      <c r="AB34" s="24">
        <f>IF('Encodage réponses Es'!BE33="","",'Encodage réponses Es'!BE33)</f>
      </c>
      <c r="AC34" s="24">
        <f>IF('Encodage réponses Es'!BF33="","",'Encodage réponses Es'!BF33)</f>
      </c>
      <c r="AD34" s="24">
        <f>IF('Encodage réponses Es'!BP33="","",'Encodage réponses Es'!BP33)</f>
      </c>
      <c r="AE34" s="548">
        <f t="shared" si="5"/>
      </c>
      <c r="AF34" s="549"/>
      <c r="AG34" s="24">
        <f>IF('Encodage réponses Es'!M33="","",'Encodage réponses Es'!M33)</f>
      </c>
      <c r="AH34" s="23">
        <f>IF('Encodage réponses Es'!N33="","",'Encodage réponses Es'!N33)</f>
      </c>
      <c r="AI34" s="23">
        <f>IF('Encodage réponses Es'!Y33="","",'Encodage réponses Es'!Y33)</f>
      </c>
      <c r="AJ34" s="23">
        <f>IF('Encodage réponses Es'!AA33="","",'Encodage réponses Es'!AA33)</f>
      </c>
      <c r="AK34" s="23">
        <f>IF('Encodage réponses Es'!AB33="","",'Encodage réponses Es'!AB33)</f>
      </c>
      <c r="AL34" s="23">
        <f>IF('Encodage réponses Es'!BB33="","",'Encodage réponses Es'!BB33)</f>
      </c>
      <c r="AM34" s="21">
        <f>IF('Encodage réponses Es'!BG33="","",'Encodage réponses Es'!BG33)</f>
      </c>
      <c r="AN34" s="489">
        <f t="shared" si="6"/>
      </c>
      <c r="AO34" s="534"/>
      <c r="AP34" s="22">
        <f>IF('Encodage réponses Es'!G33="","",'Encodage réponses Es'!G33)</f>
      </c>
      <c r="AQ34" s="55">
        <f>IF('Encodage réponses Es'!H33="","",'Encodage réponses Es'!H33)</f>
      </c>
      <c r="AR34" s="489">
        <f t="shared" si="7"/>
      </c>
      <c r="AS34" s="534"/>
      <c r="AT34" s="22">
        <f>IF('Encodage réponses Es'!CF33="","",'Encodage réponses Es'!CF33)</f>
      </c>
      <c r="AU34" s="24">
        <f>IF('Encodage réponses Es'!CG33="","",'Encodage réponses Es'!CG33)</f>
      </c>
      <c r="AV34" s="24">
        <f>IF('Encodage réponses Es'!CH33="","",'Encodage réponses Es'!CH33)</f>
      </c>
      <c r="AW34" s="24">
        <f>IF('Encodage réponses Es'!CI33="","",'Encodage réponses Es'!CI33)</f>
      </c>
      <c r="AX34" s="24">
        <f>IF('Encodage réponses Es'!CJ33="","",'Encodage réponses Es'!CJ33)</f>
      </c>
      <c r="AY34" s="24">
        <f>IF('Encodage réponses Es'!CK33="","",'Encodage réponses Es'!CK33)</f>
      </c>
      <c r="AZ34" s="24">
        <f>IF('Encodage réponses Es'!CL33="","",'Encodage réponses Es'!CL33)</f>
      </c>
      <c r="BA34" s="24">
        <f>IF('Encodage réponses Es'!CM33="","",'Encodage réponses Es'!CM33)</f>
      </c>
      <c r="BB34" s="24">
        <f>IF('Encodage réponses Es'!CN33="","",'Encodage réponses Es'!CN33)</f>
      </c>
      <c r="BC34" s="55">
        <f>IF('Encodage réponses Es'!CO33="","",'Encodage réponses Es'!CO33)</f>
      </c>
      <c r="BD34" s="535">
        <f t="shared" si="8"/>
      </c>
      <c r="BE34" s="536"/>
      <c r="BF34" s="22">
        <f>IF('Encodage réponses Es'!L33="","",'Encodage réponses Es'!L33)</f>
      </c>
      <c r="BG34" s="535">
        <f t="shared" si="9"/>
      </c>
      <c r="BH34" s="536"/>
      <c r="BI34" s="22">
        <f>IF('Encodage réponses Es'!O33="","",'Encodage réponses Es'!O33)</f>
      </c>
      <c r="BJ34" s="24">
        <f>IF('Encodage réponses Es'!P33="","",'Encodage réponses Es'!P33)</f>
      </c>
      <c r="BK34" s="24">
        <f>IF('Encodage réponses Es'!Q33="","",'Encodage réponses Es'!Q33)</f>
      </c>
      <c r="BL34" s="24">
        <f>IF('Encodage réponses Es'!R33="","",'Encodage réponses Es'!R33)</f>
      </c>
      <c r="BM34" s="24">
        <f>IF('Encodage réponses Es'!W33="","",'Encodage réponses Es'!W33)</f>
      </c>
      <c r="BN34" s="55">
        <f>IF('Encodage réponses Es'!X33="","",'Encodage réponses Es'!X33)</f>
      </c>
      <c r="BO34" s="539">
        <f t="shared" si="10"/>
      </c>
      <c r="BP34" s="534"/>
      <c r="BQ34" s="365">
        <f>IF('Encodage réponses Es'!S33="","",'Encodage réponses Es'!S33)</f>
      </c>
      <c r="BR34" s="24">
        <f>IF('Encodage réponses Es'!T33="","",'Encodage réponses Es'!T33)</f>
      </c>
      <c r="BS34" s="24">
        <f>IF('Encodage réponses Es'!U33="","",'Encodage réponses Es'!U33)</f>
      </c>
      <c r="BT34" s="24">
        <f>IF('Encodage réponses Es'!V33="","",'Encodage réponses Es'!V33)</f>
      </c>
      <c r="BU34" s="24">
        <f>IF('Encodage réponses Es'!BJ33="","",'Encodage réponses Es'!BJ33)</f>
      </c>
      <c r="BV34" s="24">
        <f>IF('Encodage réponses Es'!BK33="","",'Encodage réponses Es'!BK33)</f>
      </c>
      <c r="BW34" s="55">
        <f>IF('Encodage réponses Es'!BL33="","",'Encodage réponses Es'!BL33)</f>
      </c>
      <c r="BX34" s="489">
        <f t="shared" si="11"/>
      </c>
      <c r="BY34" s="490"/>
      <c r="BZ34" s="22">
        <f>IF('Encodage réponses Es'!BH33="","",'Encodage réponses Es'!BH33)</f>
      </c>
      <c r="CA34" s="24">
        <f>IF('Encodage réponses Es'!BI33="","",'Encodage réponses Es'!BI33)</f>
      </c>
      <c r="CB34" s="24">
        <f>IF('Encodage réponses Es'!BM33="","",'Encodage réponses Es'!BM33)</f>
      </c>
      <c r="CC34" s="23">
        <f>IF('Encodage réponses Es'!BN33="","",'Encodage réponses Es'!BN33)</f>
      </c>
      <c r="CD34" s="55">
        <f>IF('Encodage réponses Es'!BO33="","",'Encodage réponses Es'!BO33)</f>
      </c>
      <c r="CE34" s="489">
        <f t="shared" si="12"/>
      </c>
      <c r="CF34" s="490"/>
      <c r="CG34" s="22">
        <f>IF('Encodage réponses Es'!BQ33="","",'Encodage réponses Es'!BQ33)</f>
      </c>
      <c r="CH34" s="489">
        <f t="shared" si="13"/>
      </c>
      <c r="CI34" s="490"/>
      <c r="CJ34" s="22">
        <f>IF('Encodage réponses Es'!AG33="","",'Encodage réponses Es'!AG33)</f>
      </c>
      <c r="CK34" s="24">
        <f>IF('Encodage réponses Es'!AH33="","",'Encodage réponses Es'!AH33)</f>
      </c>
      <c r="CL34" s="24">
        <f>IF('Encodage réponses Es'!AI33="","",'Encodage réponses Es'!AI33)</f>
      </c>
      <c r="CM34" s="24">
        <f>IF('Encodage réponses Es'!AJ33="","",'Encodage réponses Es'!AJ33)</f>
      </c>
      <c r="CN34" s="24">
        <f>IF('Encodage réponses Es'!AK33="","",'Encodage réponses Es'!AK33)</f>
      </c>
      <c r="CO34" s="24">
        <f>IF('Encodage réponses Es'!AL33="","",'Encodage réponses Es'!AL33)</f>
      </c>
      <c r="CP34" s="24">
        <f>IF('Encodage réponses Es'!AM33="","",'Encodage réponses Es'!AM33)</f>
      </c>
      <c r="CQ34" s="24">
        <f>IF('Encodage réponses Es'!AN33="","",'Encodage réponses Es'!AN33)</f>
      </c>
      <c r="CR34" s="24">
        <f>IF('Encodage réponses Es'!AO33="","",'Encodage réponses Es'!AO33)</f>
      </c>
      <c r="CS34" s="24">
        <f>IF('Encodage réponses Es'!AP33="","",'Encodage réponses Es'!AP33)</f>
      </c>
      <c r="CT34" s="24">
        <f>IF('Encodage réponses Es'!AQ33="","",'Encodage réponses Es'!AQ33)</f>
      </c>
      <c r="CU34" s="24">
        <f>IF('Encodage réponses Es'!AR33="","",'Encodage réponses Es'!AR33)</f>
      </c>
      <c r="CV34" s="24">
        <f>IF('Encodage réponses Es'!AS33="","",'Encodage réponses Es'!AS33)</f>
      </c>
      <c r="CW34" s="24">
        <f>IF('Encodage réponses Es'!AT33="","",'Encodage réponses Es'!AT33)</f>
      </c>
      <c r="CX34" s="24">
        <f>IF('Encodage réponses Es'!CB33="","",'Encodage réponses Es'!CB33)</f>
      </c>
      <c r="CY34" s="24">
        <f>IF('Encodage réponses Es'!CC33="","",'Encodage réponses Es'!CC33)</f>
      </c>
      <c r="CZ34" s="24">
        <f>IF('Encodage réponses Es'!CD33="","",'Encodage réponses Es'!CD33)</f>
      </c>
      <c r="DA34" s="55">
        <f>IF('Encodage réponses Es'!CE33="","",'Encodage réponses Es'!CE33)</f>
      </c>
      <c r="DB34" s="489">
        <f t="shared" si="14"/>
      </c>
      <c r="DC34" s="490"/>
      <c r="DD34" s="22">
        <f>IF('Encodage réponses Es'!BR33="","",'Encodage réponses Es'!BR33)</f>
      </c>
      <c r="DE34" s="24">
        <f>IF('Encodage réponses Es'!BS33="","",'Encodage réponses Es'!BS33)</f>
      </c>
      <c r="DF34" s="24">
        <f>IF('Encodage réponses Es'!BT33="","",'Encodage réponses Es'!BT33)</f>
      </c>
      <c r="DG34" s="24">
        <f>IF('Encodage réponses Es'!BU33="","",'Encodage réponses Es'!BU33)</f>
      </c>
      <c r="DH34" s="24">
        <f>IF('Encodage réponses Es'!BV33="","",'Encodage réponses Es'!BV33)</f>
      </c>
      <c r="DI34" s="24">
        <f>IF('Encodage réponses Es'!BW33="","",'Encodage réponses Es'!BW33)</f>
      </c>
      <c r="DJ34" s="24">
        <f>IF('Encodage réponses Es'!BX33="","",'Encodage réponses Es'!BX33)</f>
      </c>
      <c r="DK34" s="24">
        <f>IF('Encodage réponses Es'!BY33="","",'Encodage réponses Es'!BY33)</f>
      </c>
      <c r="DL34" s="24">
        <f>IF('Encodage réponses Es'!BZ33="","",'Encodage réponses Es'!BZ33)</f>
      </c>
      <c r="DM34" s="55">
        <f>IF('Encodage réponses Es'!CA33="","",'Encodage réponses Es'!CA33)</f>
      </c>
      <c r="DN34" s="489">
        <f t="shared" si="15"/>
      </c>
      <c r="DO34" s="490"/>
      <c r="DP34" s="181">
        <f>IF('Encodage réponses Es'!CP33="","",'Encodage réponses Es'!CP33)</f>
      </c>
      <c r="DQ34" s="182">
        <f>IF('Encodage réponses Es'!CQ33="","",'Encodage réponses Es'!CQ33)</f>
      </c>
      <c r="DR34" s="183">
        <f>IF('Encodage réponses Es'!CR33="","",'Encodage réponses Es'!CR33)</f>
      </c>
      <c r="DS34" s="182">
        <f>IF('Encodage réponses Es'!CS33="","",'Encodage réponses Es'!CS33)</f>
      </c>
      <c r="DT34" s="183">
        <f>IF('Encodage réponses Es'!CT33="","",'Encodage réponses Es'!CT33)</f>
      </c>
      <c r="DU34" s="182">
        <f>IF('Encodage réponses Es'!CU33="","",'Encodage réponses Es'!CU33)</f>
      </c>
      <c r="DV34" s="183">
        <f>IF('Encodage réponses Es'!CV33="","",'Encodage réponses Es'!CV33)</f>
      </c>
      <c r="DW34" s="182">
        <f>IF('Encodage réponses Es'!CW33="","",'Encodage réponses Es'!CW33)</f>
      </c>
      <c r="DX34" s="183">
        <f>IF('Encodage réponses Es'!CX33="","",'Encodage réponses Es'!CX33)</f>
      </c>
      <c r="DY34" s="182">
        <f>IF('Encodage réponses Es'!CY33="","",'Encodage réponses Es'!CY33)</f>
      </c>
      <c r="DZ34" s="183">
        <f>IF('Encodage réponses Es'!CZ33="","",'Encodage réponses Es'!CZ33)</f>
      </c>
      <c r="EA34" s="182">
        <f>IF('Encodage réponses Es'!DA33="","",'Encodage réponses Es'!DA33)</f>
      </c>
      <c r="EB34" s="183">
        <f>IF('Encodage réponses Es'!DB33="","",'Encodage réponses Es'!DB33)</f>
      </c>
      <c r="EC34" s="182">
        <f>IF('Encodage réponses Es'!DC33="","",'Encodage réponses Es'!DC33)</f>
      </c>
      <c r="ED34" s="184">
        <f>IF('Encodage réponses Es'!DD33="","",'Encodage réponses Es'!DD33)</f>
      </c>
      <c r="EE34" s="489">
        <f>IF(OR(COUNTIF(DP34:ED34,"a")&gt;0,COUNTBLANK(DP34:ED34)&gt;0),"",COUNTIF(DP34:ED34,1))</f>
      </c>
      <c r="EF34" s="490"/>
      <c r="EG34" s="276">
        <f>IF('Encodage réponses Es'!AD33="","",'Encodage réponses Es'!AD33)</f>
      </c>
      <c r="EH34" s="87">
        <f>IF('Encodage réponses Es'!DF33="","",'Encodage réponses Es'!DF33)</f>
      </c>
      <c r="EI34" s="540">
        <f>IF(OR(COUNTIF(EG34:EH34,"a")&gt;0,COUNTBLANK(EG34:EH34)&gt;0),"",COUNTIF(EG34:EH34,4)+COUNTIF(EG34:EH34,3)/2+COUNTIF(EH34:EH34,2)/2)</f>
      </c>
      <c r="EJ34" s="541"/>
      <c r="EK34" s="277">
        <f>IF('Encodage réponses Es'!AE33="","",'Encodage réponses Es'!AE33)</f>
      </c>
      <c r="EL34" s="276">
        <f>IF('Encodage réponses Es'!AF33="","",'Encodage réponses Es'!AF33)</f>
      </c>
      <c r="EM34" s="24">
        <f>IF('Encodage réponses Es'!DG33="","",'Encodage réponses Es'!DG33)</f>
      </c>
      <c r="EN34" s="24">
        <f>IF('Encodage réponses Es'!DH33="","",'Encodage réponses Es'!DH33)</f>
      </c>
      <c r="EO34" s="24">
        <f>IF('Encodage réponses Es'!DI33="","",'Encodage réponses Es'!DI33)</f>
      </c>
      <c r="EP34" s="24">
        <f>IF('Encodage réponses Es'!DJ33="","",'Encodage réponses Es'!DJ33)</f>
      </c>
      <c r="EQ34" s="21">
        <f>IF('Encodage réponses Es'!DK33="","",'Encodage réponses Es'!DK33)</f>
      </c>
      <c r="ER34" s="537">
        <f>IF(OR(COUNTIF(EK34:EQ34,"a")&gt;0,COUNTBLANK(EK34:EQ34)&gt;0),"",COUNTIF(EK34:EL34,2)+COUNTIF(EK34:EK34,1)+COUNTIF(EL34:EL34,1)/2+COUNTIF(EM34:EO34,3)+COUNTIF(EP34:EQ34,1))</f>
      </c>
      <c r="ES34" s="538"/>
      <c r="ET34" s="22">
        <f>IF('Encodage réponses Es'!AC33="","",'Encodage réponses Es'!AC33)</f>
      </c>
      <c r="EU34" s="21">
        <f>IF('Encodage réponses Es'!DE33="","",'Encodage réponses Es'!DE33)</f>
      </c>
      <c r="EV34" s="489">
        <f>IF(OR(COUNTIF(ET34:EU34,"a")&gt;0,COUNTBLANK(ET34:EU34)&gt;0),"",COUNTIF(ET34,1)+COUNTIF(EU34,3))</f>
      </c>
      <c r="EW34" s="490"/>
    </row>
    <row r="35" spans="1:153" ht="11.25" customHeight="1">
      <c r="A35" s="518"/>
      <c r="B35" s="519"/>
      <c r="C35" s="550">
        <f>IF('Encodage réponses Es'!C34="","",'Encodage réponses Es'!C34)</f>
        <v>32</v>
      </c>
      <c r="D35" s="551"/>
      <c r="E35" s="192"/>
      <c r="F35" s="99">
        <f t="shared" si="1"/>
      </c>
      <c r="G35" s="100">
        <f t="shared" si="2"/>
      </c>
      <c r="H35" s="202">
        <f t="shared" si="3"/>
      </c>
      <c r="I35" s="100">
        <f t="shared" si="0"/>
      </c>
      <c r="J35" s="99">
        <f t="shared" si="16"/>
      </c>
      <c r="K35" s="100">
        <f t="shared" si="4"/>
      </c>
      <c r="L35" s="196"/>
      <c r="M35" s="24">
        <f>IF('Encodage réponses Es'!E34="","",'Encodage réponses Es'!E34)</f>
      </c>
      <c r="N35" s="24">
        <f>IF('Encodage réponses Es'!F34="","",'Encodage réponses Es'!F34)</f>
      </c>
      <c r="O35" s="24">
        <f>IF('Encodage réponses Es'!I34="","",'Encodage réponses Es'!I34)</f>
      </c>
      <c r="P35" s="24">
        <f>IF('Encodage réponses Es'!J34="","",'Encodage réponses Es'!J34)</f>
      </c>
      <c r="Q35" s="24">
        <f>IF('Encodage réponses Es'!K34="","",'Encodage réponses Es'!K34)</f>
      </c>
      <c r="R35" s="24">
        <f>IF('Encodage réponses Es'!Z34="","",'Encodage réponses Es'!Z34)</f>
      </c>
      <c r="S35" s="24">
        <f>IF('Encodage réponses Es'!AU34="","",'Encodage réponses Es'!AU34)</f>
      </c>
      <c r="T35" s="24">
        <f>IF('Encodage réponses Es'!AV34="","",'Encodage réponses Es'!AV34)</f>
      </c>
      <c r="U35" s="24">
        <f>IF('Encodage réponses Es'!AW34="","",'Encodage réponses Es'!AW34)</f>
      </c>
      <c r="V35" s="24">
        <f>IF('Encodage réponses Es'!AX34="","",'Encodage réponses Es'!AX34)</f>
      </c>
      <c r="W35" s="24">
        <f>IF('Encodage réponses Es'!AY34="","",'Encodage réponses Es'!AY34)</f>
      </c>
      <c r="X35" s="24">
        <f>IF('Encodage réponses Es'!AZ34="","",'Encodage réponses Es'!AZ34)</f>
      </c>
      <c r="Y35" s="24">
        <f>IF('Encodage réponses Es'!BA34="","",'Encodage réponses Es'!BA34)</f>
      </c>
      <c r="Z35" s="24">
        <f>IF('Encodage réponses Es'!BC34="","",'Encodage réponses Es'!BC34)</f>
      </c>
      <c r="AA35" s="24">
        <f>IF('Encodage réponses Es'!BD34="","",'Encodage réponses Es'!BD34)</f>
      </c>
      <c r="AB35" s="24">
        <f>IF('Encodage réponses Es'!BE34="","",'Encodage réponses Es'!BE34)</f>
      </c>
      <c r="AC35" s="24">
        <f>IF('Encodage réponses Es'!BF34="","",'Encodage réponses Es'!BF34)</f>
      </c>
      <c r="AD35" s="24">
        <f>IF('Encodage réponses Es'!BP34="","",'Encodage réponses Es'!BP34)</f>
      </c>
      <c r="AE35" s="548">
        <f t="shared" si="5"/>
      </c>
      <c r="AF35" s="549"/>
      <c r="AG35" s="24">
        <f>IF('Encodage réponses Es'!M34="","",'Encodage réponses Es'!M34)</f>
      </c>
      <c r="AH35" s="23">
        <f>IF('Encodage réponses Es'!N34="","",'Encodage réponses Es'!N34)</f>
      </c>
      <c r="AI35" s="23">
        <f>IF('Encodage réponses Es'!Y34="","",'Encodage réponses Es'!Y34)</f>
      </c>
      <c r="AJ35" s="23">
        <f>IF('Encodage réponses Es'!AA34="","",'Encodage réponses Es'!AA34)</f>
      </c>
      <c r="AK35" s="23">
        <f>IF('Encodage réponses Es'!AB34="","",'Encodage réponses Es'!AB34)</f>
      </c>
      <c r="AL35" s="23">
        <f>IF('Encodage réponses Es'!BB34="","",'Encodage réponses Es'!BB34)</f>
      </c>
      <c r="AM35" s="21">
        <f>IF('Encodage réponses Es'!BG34="","",'Encodage réponses Es'!BG34)</f>
      </c>
      <c r="AN35" s="489">
        <f t="shared" si="6"/>
      </c>
      <c r="AO35" s="534"/>
      <c r="AP35" s="22">
        <f>IF('Encodage réponses Es'!G34="","",'Encodage réponses Es'!G34)</f>
      </c>
      <c r="AQ35" s="55">
        <f>IF('Encodage réponses Es'!H34="","",'Encodage réponses Es'!H34)</f>
      </c>
      <c r="AR35" s="489">
        <f t="shared" si="7"/>
      </c>
      <c r="AS35" s="534"/>
      <c r="AT35" s="22">
        <f>IF('Encodage réponses Es'!CF34="","",'Encodage réponses Es'!CF34)</f>
      </c>
      <c r="AU35" s="24">
        <f>IF('Encodage réponses Es'!CG34="","",'Encodage réponses Es'!CG34)</f>
      </c>
      <c r="AV35" s="24">
        <f>IF('Encodage réponses Es'!CH34="","",'Encodage réponses Es'!CH34)</f>
      </c>
      <c r="AW35" s="24">
        <f>IF('Encodage réponses Es'!CI34="","",'Encodage réponses Es'!CI34)</f>
      </c>
      <c r="AX35" s="24">
        <f>IF('Encodage réponses Es'!CJ34="","",'Encodage réponses Es'!CJ34)</f>
      </c>
      <c r="AY35" s="24">
        <f>IF('Encodage réponses Es'!CK34="","",'Encodage réponses Es'!CK34)</f>
      </c>
      <c r="AZ35" s="24">
        <f>IF('Encodage réponses Es'!CL34="","",'Encodage réponses Es'!CL34)</f>
      </c>
      <c r="BA35" s="24">
        <f>IF('Encodage réponses Es'!CM34="","",'Encodage réponses Es'!CM34)</f>
      </c>
      <c r="BB35" s="24">
        <f>IF('Encodage réponses Es'!CN34="","",'Encodage réponses Es'!CN34)</f>
      </c>
      <c r="BC35" s="55">
        <f>IF('Encodage réponses Es'!CO34="","",'Encodage réponses Es'!CO34)</f>
      </c>
      <c r="BD35" s="535">
        <f t="shared" si="8"/>
      </c>
      <c r="BE35" s="536"/>
      <c r="BF35" s="22">
        <f>IF('Encodage réponses Es'!L34="","",'Encodage réponses Es'!L34)</f>
      </c>
      <c r="BG35" s="535">
        <f t="shared" si="9"/>
      </c>
      <c r="BH35" s="536"/>
      <c r="BI35" s="22">
        <f>IF('Encodage réponses Es'!O34="","",'Encodage réponses Es'!O34)</f>
      </c>
      <c r="BJ35" s="24">
        <f>IF('Encodage réponses Es'!P34="","",'Encodage réponses Es'!P34)</f>
      </c>
      <c r="BK35" s="24">
        <f>IF('Encodage réponses Es'!Q34="","",'Encodage réponses Es'!Q34)</f>
      </c>
      <c r="BL35" s="24">
        <f>IF('Encodage réponses Es'!R34="","",'Encodage réponses Es'!R34)</f>
      </c>
      <c r="BM35" s="24">
        <f>IF('Encodage réponses Es'!W34="","",'Encodage réponses Es'!W34)</f>
      </c>
      <c r="BN35" s="55">
        <f>IF('Encodage réponses Es'!X34="","",'Encodage réponses Es'!X34)</f>
      </c>
      <c r="BO35" s="539">
        <f t="shared" si="10"/>
      </c>
      <c r="BP35" s="534"/>
      <c r="BQ35" s="365">
        <f>IF('Encodage réponses Es'!S34="","",'Encodage réponses Es'!S34)</f>
      </c>
      <c r="BR35" s="24">
        <f>IF('Encodage réponses Es'!T34="","",'Encodage réponses Es'!T34)</f>
      </c>
      <c r="BS35" s="24">
        <f>IF('Encodage réponses Es'!U34="","",'Encodage réponses Es'!U34)</f>
      </c>
      <c r="BT35" s="24">
        <f>IF('Encodage réponses Es'!V34="","",'Encodage réponses Es'!V34)</f>
      </c>
      <c r="BU35" s="24">
        <f>IF('Encodage réponses Es'!BJ34="","",'Encodage réponses Es'!BJ34)</f>
      </c>
      <c r="BV35" s="24">
        <f>IF('Encodage réponses Es'!BK34="","",'Encodage réponses Es'!BK34)</f>
      </c>
      <c r="BW35" s="55">
        <f>IF('Encodage réponses Es'!BL34="","",'Encodage réponses Es'!BL34)</f>
      </c>
      <c r="BX35" s="489">
        <f t="shared" si="11"/>
      </c>
      <c r="BY35" s="490"/>
      <c r="BZ35" s="22">
        <f>IF('Encodage réponses Es'!BH34="","",'Encodage réponses Es'!BH34)</f>
      </c>
      <c r="CA35" s="24">
        <f>IF('Encodage réponses Es'!BI34="","",'Encodage réponses Es'!BI34)</f>
      </c>
      <c r="CB35" s="24">
        <f>IF('Encodage réponses Es'!BM34="","",'Encodage réponses Es'!BM34)</f>
      </c>
      <c r="CC35" s="23">
        <f>IF('Encodage réponses Es'!BN34="","",'Encodage réponses Es'!BN34)</f>
      </c>
      <c r="CD35" s="55">
        <f>IF('Encodage réponses Es'!BO34="","",'Encodage réponses Es'!BO34)</f>
      </c>
      <c r="CE35" s="489">
        <f t="shared" si="12"/>
      </c>
      <c r="CF35" s="490"/>
      <c r="CG35" s="22">
        <f>IF('Encodage réponses Es'!BQ34="","",'Encodage réponses Es'!BQ34)</f>
      </c>
      <c r="CH35" s="489">
        <f t="shared" si="13"/>
      </c>
      <c r="CI35" s="490"/>
      <c r="CJ35" s="22">
        <f>IF('Encodage réponses Es'!AG34="","",'Encodage réponses Es'!AG34)</f>
      </c>
      <c r="CK35" s="24">
        <f>IF('Encodage réponses Es'!AH34="","",'Encodage réponses Es'!AH34)</f>
      </c>
      <c r="CL35" s="24">
        <f>IF('Encodage réponses Es'!AI34="","",'Encodage réponses Es'!AI34)</f>
      </c>
      <c r="CM35" s="24">
        <f>IF('Encodage réponses Es'!AJ34="","",'Encodage réponses Es'!AJ34)</f>
      </c>
      <c r="CN35" s="24">
        <f>IF('Encodage réponses Es'!AK34="","",'Encodage réponses Es'!AK34)</f>
      </c>
      <c r="CO35" s="24">
        <f>IF('Encodage réponses Es'!AL34="","",'Encodage réponses Es'!AL34)</f>
      </c>
      <c r="CP35" s="24">
        <f>IF('Encodage réponses Es'!AM34="","",'Encodage réponses Es'!AM34)</f>
      </c>
      <c r="CQ35" s="24">
        <f>IF('Encodage réponses Es'!AN34="","",'Encodage réponses Es'!AN34)</f>
      </c>
      <c r="CR35" s="24">
        <f>IF('Encodage réponses Es'!AO34="","",'Encodage réponses Es'!AO34)</f>
      </c>
      <c r="CS35" s="24">
        <f>IF('Encodage réponses Es'!AP34="","",'Encodage réponses Es'!AP34)</f>
      </c>
      <c r="CT35" s="24">
        <f>IF('Encodage réponses Es'!AQ34="","",'Encodage réponses Es'!AQ34)</f>
      </c>
      <c r="CU35" s="24">
        <f>IF('Encodage réponses Es'!AR34="","",'Encodage réponses Es'!AR34)</f>
      </c>
      <c r="CV35" s="24">
        <f>IF('Encodage réponses Es'!AS34="","",'Encodage réponses Es'!AS34)</f>
      </c>
      <c r="CW35" s="24">
        <f>IF('Encodage réponses Es'!AT34="","",'Encodage réponses Es'!AT34)</f>
      </c>
      <c r="CX35" s="24">
        <f>IF('Encodage réponses Es'!CB34="","",'Encodage réponses Es'!CB34)</f>
      </c>
      <c r="CY35" s="24">
        <f>IF('Encodage réponses Es'!CC34="","",'Encodage réponses Es'!CC34)</f>
      </c>
      <c r="CZ35" s="24">
        <f>IF('Encodage réponses Es'!CD34="","",'Encodage réponses Es'!CD34)</f>
      </c>
      <c r="DA35" s="55">
        <f>IF('Encodage réponses Es'!CE34="","",'Encodage réponses Es'!CE34)</f>
      </c>
      <c r="DB35" s="489">
        <f t="shared" si="14"/>
      </c>
      <c r="DC35" s="490"/>
      <c r="DD35" s="22">
        <f>IF('Encodage réponses Es'!BR34="","",'Encodage réponses Es'!BR34)</f>
      </c>
      <c r="DE35" s="24">
        <f>IF('Encodage réponses Es'!BS34="","",'Encodage réponses Es'!BS34)</f>
      </c>
      <c r="DF35" s="24">
        <f>IF('Encodage réponses Es'!BT34="","",'Encodage réponses Es'!BT34)</f>
      </c>
      <c r="DG35" s="24">
        <f>IF('Encodage réponses Es'!BU34="","",'Encodage réponses Es'!BU34)</f>
      </c>
      <c r="DH35" s="24">
        <f>IF('Encodage réponses Es'!BV34="","",'Encodage réponses Es'!BV34)</f>
      </c>
      <c r="DI35" s="24">
        <f>IF('Encodage réponses Es'!BW34="","",'Encodage réponses Es'!BW34)</f>
      </c>
      <c r="DJ35" s="24">
        <f>IF('Encodage réponses Es'!BX34="","",'Encodage réponses Es'!BX34)</f>
      </c>
      <c r="DK35" s="24">
        <f>IF('Encodage réponses Es'!BY34="","",'Encodage réponses Es'!BY34)</f>
      </c>
      <c r="DL35" s="24">
        <f>IF('Encodage réponses Es'!BZ34="","",'Encodage réponses Es'!BZ34)</f>
      </c>
      <c r="DM35" s="55">
        <f>IF('Encodage réponses Es'!CA34="","",'Encodage réponses Es'!CA34)</f>
      </c>
      <c r="DN35" s="489">
        <f t="shared" si="15"/>
      </c>
      <c r="DO35" s="490"/>
      <c r="DP35" s="181">
        <f>IF('Encodage réponses Es'!CP34="","",'Encodage réponses Es'!CP34)</f>
      </c>
      <c r="DQ35" s="182">
        <f>IF('Encodage réponses Es'!CQ34="","",'Encodage réponses Es'!CQ34)</f>
      </c>
      <c r="DR35" s="183">
        <f>IF('Encodage réponses Es'!CR34="","",'Encodage réponses Es'!CR34)</f>
      </c>
      <c r="DS35" s="182">
        <f>IF('Encodage réponses Es'!CS34="","",'Encodage réponses Es'!CS34)</f>
      </c>
      <c r="DT35" s="183">
        <f>IF('Encodage réponses Es'!CT34="","",'Encodage réponses Es'!CT34)</f>
      </c>
      <c r="DU35" s="182">
        <f>IF('Encodage réponses Es'!CU34="","",'Encodage réponses Es'!CU34)</f>
      </c>
      <c r="DV35" s="183">
        <f>IF('Encodage réponses Es'!CV34="","",'Encodage réponses Es'!CV34)</f>
      </c>
      <c r="DW35" s="182">
        <f>IF('Encodage réponses Es'!CW34="","",'Encodage réponses Es'!CW34)</f>
      </c>
      <c r="DX35" s="183">
        <f>IF('Encodage réponses Es'!CX34="","",'Encodage réponses Es'!CX34)</f>
      </c>
      <c r="DY35" s="182">
        <f>IF('Encodage réponses Es'!CY34="","",'Encodage réponses Es'!CY34)</f>
      </c>
      <c r="DZ35" s="183">
        <f>IF('Encodage réponses Es'!CZ34="","",'Encodage réponses Es'!CZ34)</f>
      </c>
      <c r="EA35" s="182">
        <f>IF('Encodage réponses Es'!DA34="","",'Encodage réponses Es'!DA34)</f>
      </c>
      <c r="EB35" s="183">
        <f>IF('Encodage réponses Es'!DB34="","",'Encodage réponses Es'!DB34)</f>
      </c>
      <c r="EC35" s="182">
        <f>IF('Encodage réponses Es'!DC34="","",'Encodage réponses Es'!DC34)</f>
      </c>
      <c r="ED35" s="184">
        <f>IF('Encodage réponses Es'!DD34="","",'Encodage réponses Es'!DD34)</f>
      </c>
      <c r="EE35" s="489">
        <f>IF(OR(COUNTIF(DP35:ED35,"a")&gt;0,COUNTBLANK(DP35:ED35)&gt;0),"",COUNTIF(DP35:ED35,1))</f>
      </c>
      <c r="EF35" s="490"/>
      <c r="EG35" s="276">
        <f>IF('Encodage réponses Es'!AD34="","",'Encodage réponses Es'!AD34)</f>
      </c>
      <c r="EH35" s="87">
        <f>IF('Encodage réponses Es'!DF34="","",'Encodage réponses Es'!DF34)</f>
      </c>
      <c r="EI35" s="540">
        <f>IF(OR(COUNTIF(EG35:EH35,"a")&gt;0,COUNTBLANK(EG35:EH35)&gt;0),"",COUNTIF(EG35:EH35,4)+COUNTIF(EG35:EH35,3)/2+COUNTIF(EH35:EH35,2)/2)</f>
      </c>
      <c r="EJ35" s="541"/>
      <c r="EK35" s="277">
        <f>IF('Encodage réponses Es'!AE34="","",'Encodage réponses Es'!AE34)</f>
      </c>
      <c r="EL35" s="276">
        <f>IF('Encodage réponses Es'!AF34="","",'Encodage réponses Es'!AF34)</f>
      </c>
      <c r="EM35" s="24">
        <f>IF('Encodage réponses Es'!DG34="","",'Encodage réponses Es'!DG34)</f>
      </c>
      <c r="EN35" s="24">
        <f>IF('Encodage réponses Es'!DH34="","",'Encodage réponses Es'!DH34)</f>
      </c>
      <c r="EO35" s="24">
        <f>IF('Encodage réponses Es'!DI34="","",'Encodage réponses Es'!DI34)</f>
      </c>
      <c r="EP35" s="24">
        <f>IF('Encodage réponses Es'!DJ34="","",'Encodage réponses Es'!DJ34)</f>
      </c>
      <c r="EQ35" s="21">
        <f>IF('Encodage réponses Es'!DK34="","",'Encodage réponses Es'!DK34)</f>
      </c>
      <c r="ER35" s="537">
        <f>IF(OR(COUNTIF(EK35:EQ35,"a")&gt;0,COUNTBLANK(EK35:EQ35)&gt;0),"",COUNTIF(EK35:EL35,2)+COUNTIF(EK35:EK35,1)+COUNTIF(EL35:EL35,1)/2+COUNTIF(EM35:EO35,3)+COUNTIF(EP35:EQ35,1))</f>
      </c>
      <c r="ES35" s="538"/>
      <c r="ET35" s="22">
        <f>IF('Encodage réponses Es'!AC34="","",'Encodage réponses Es'!AC34)</f>
      </c>
      <c r="EU35" s="21">
        <f>IF('Encodage réponses Es'!DE34="","",'Encodage réponses Es'!DE34)</f>
      </c>
      <c r="EV35" s="489">
        <f>IF(OR(COUNTIF(ET35:EU35,"a")&gt;0,COUNTBLANK(ET35:EU35)&gt;0),"",COUNTIF(ET35,1)+COUNTIF(EU35,3))</f>
      </c>
      <c r="EW35" s="490"/>
    </row>
    <row r="36" spans="1:153" ht="11.25" customHeight="1">
      <c r="A36" s="518"/>
      <c r="B36" s="519"/>
      <c r="C36" s="550">
        <f>IF('Encodage réponses Es'!C35="","",'Encodage réponses Es'!C35)</f>
        <v>33</v>
      </c>
      <c r="D36" s="551"/>
      <c r="E36" s="192"/>
      <c r="F36" s="99">
        <f t="shared" si="1"/>
      </c>
      <c r="G36" s="100">
        <f t="shared" si="2"/>
      </c>
      <c r="H36" s="274">
        <f t="shared" si="3"/>
      </c>
      <c r="I36" s="100">
        <f t="shared" si="0"/>
      </c>
      <c r="J36" s="324">
        <f t="shared" si="16"/>
      </c>
      <c r="K36" s="100">
        <f t="shared" si="4"/>
      </c>
      <c r="L36" s="196"/>
      <c r="M36" s="24">
        <f>IF('Encodage réponses Es'!E35="","",'Encodage réponses Es'!E35)</f>
      </c>
      <c r="N36" s="24">
        <f>IF('Encodage réponses Es'!F35="","",'Encodage réponses Es'!F35)</f>
      </c>
      <c r="O36" s="24">
        <f>IF('Encodage réponses Es'!I35="","",'Encodage réponses Es'!I35)</f>
      </c>
      <c r="P36" s="24">
        <f>IF('Encodage réponses Es'!J35="","",'Encodage réponses Es'!J35)</f>
      </c>
      <c r="Q36" s="24">
        <f>IF('Encodage réponses Es'!K35="","",'Encodage réponses Es'!K35)</f>
      </c>
      <c r="R36" s="24">
        <f>IF('Encodage réponses Es'!Z35="","",'Encodage réponses Es'!Z35)</f>
      </c>
      <c r="S36" s="24">
        <f>IF('Encodage réponses Es'!AU35="","",'Encodage réponses Es'!AU35)</f>
      </c>
      <c r="T36" s="24">
        <f>IF('Encodage réponses Es'!AV35="","",'Encodage réponses Es'!AV35)</f>
      </c>
      <c r="U36" s="24">
        <f>IF('Encodage réponses Es'!AW35="","",'Encodage réponses Es'!AW35)</f>
      </c>
      <c r="V36" s="24">
        <f>IF('Encodage réponses Es'!AX35="","",'Encodage réponses Es'!AX35)</f>
      </c>
      <c r="W36" s="24">
        <f>IF('Encodage réponses Es'!AY35="","",'Encodage réponses Es'!AY35)</f>
      </c>
      <c r="X36" s="24">
        <f>IF('Encodage réponses Es'!AZ35="","",'Encodage réponses Es'!AZ35)</f>
      </c>
      <c r="Y36" s="24">
        <f>IF('Encodage réponses Es'!BA35="","",'Encodage réponses Es'!BA35)</f>
      </c>
      <c r="Z36" s="24">
        <f>IF('Encodage réponses Es'!BC35="","",'Encodage réponses Es'!BC35)</f>
      </c>
      <c r="AA36" s="24">
        <f>IF('Encodage réponses Es'!BD35="","",'Encodage réponses Es'!BD35)</f>
      </c>
      <c r="AB36" s="24">
        <f>IF('Encodage réponses Es'!BE35="","",'Encodage réponses Es'!BE35)</f>
      </c>
      <c r="AC36" s="24">
        <f>IF('Encodage réponses Es'!BF35="","",'Encodage réponses Es'!BF35)</f>
      </c>
      <c r="AD36" s="24">
        <f>IF('Encodage réponses Es'!BP35="","",'Encodage réponses Es'!BP35)</f>
      </c>
      <c r="AE36" s="548">
        <f t="shared" si="5"/>
      </c>
      <c r="AF36" s="549"/>
      <c r="AG36" s="24">
        <f>IF('Encodage réponses Es'!M35="","",'Encodage réponses Es'!M35)</f>
      </c>
      <c r="AH36" s="23">
        <f>IF('Encodage réponses Es'!N35="","",'Encodage réponses Es'!N35)</f>
      </c>
      <c r="AI36" s="23">
        <f>IF('Encodage réponses Es'!Y35="","",'Encodage réponses Es'!Y35)</f>
      </c>
      <c r="AJ36" s="23">
        <f>IF('Encodage réponses Es'!AA35="","",'Encodage réponses Es'!AA35)</f>
      </c>
      <c r="AK36" s="23">
        <f>IF('Encodage réponses Es'!AB35="","",'Encodage réponses Es'!AB35)</f>
      </c>
      <c r="AL36" s="23">
        <f>IF('Encodage réponses Es'!BB35="","",'Encodage réponses Es'!BB35)</f>
      </c>
      <c r="AM36" s="21">
        <f>IF('Encodage réponses Es'!BG35="","",'Encodage réponses Es'!BG35)</f>
      </c>
      <c r="AN36" s="489">
        <f t="shared" si="6"/>
      </c>
      <c r="AO36" s="534"/>
      <c r="AP36" s="22">
        <f>IF('Encodage réponses Es'!G35="","",'Encodage réponses Es'!G35)</f>
      </c>
      <c r="AQ36" s="55">
        <f>IF('Encodage réponses Es'!H35="","",'Encodage réponses Es'!H35)</f>
      </c>
      <c r="AR36" s="489">
        <f t="shared" si="7"/>
      </c>
      <c r="AS36" s="534"/>
      <c r="AT36" s="22">
        <f>IF('Encodage réponses Es'!CF35="","",'Encodage réponses Es'!CF35)</f>
      </c>
      <c r="AU36" s="24">
        <f>IF('Encodage réponses Es'!CG35="","",'Encodage réponses Es'!CG35)</f>
      </c>
      <c r="AV36" s="24">
        <f>IF('Encodage réponses Es'!CH35="","",'Encodage réponses Es'!CH35)</f>
      </c>
      <c r="AW36" s="24">
        <f>IF('Encodage réponses Es'!CI35="","",'Encodage réponses Es'!CI35)</f>
      </c>
      <c r="AX36" s="24">
        <f>IF('Encodage réponses Es'!CJ35="","",'Encodage réponses Es'!CJ35)</f>
      </c>
      <c r="AY36" s="24">
        <f>IF('Encodage réponses Es'!CK35="","",'Encodage réponses Es'!CK35)</f>
      </c>
      <c r="AZ36" s="24">
        <f>IF('Encodage réponses Es'!CL35="","",'Encodage réponses Es'!CL35)</f>
      </c>
      <c r="BA36" s="24">
        <f>IF('Encodage réponses Es'!CM35="","",'Encodage réponses Es'!CM35)</f>
      </c>
      <c r="BB36" s="24">
        <f>IF('Encodage réponses Es'!CN35="","",'Encodage réponses Es'!CN35)</f>
      </c>
      <c r="BC36" s="55">
        <f>IF('Encodage réponses Es'!CO35="","",'Encodage réponses Es'!CO35)</f>
      </c>
      <c r="BD36" s="535">
        <f t="shared" si="8"/>
      </c>
      <c r="BE36" s="536"/>
      <c r="BF36" s="22">
        <f>IF('Encodage réponses Es'!L35="","",'Encodage réponses Es'!L35)</f>
      </c>
      <c r="BG36" s="535">
        <f t="shared" si="9"/>
      </c>
      <c r="BH36" s="536"/>
      <c r="BI36" s="22">
        <f>IF('Encodage réponses Es'!O35="","",'Encodage réponses Es'!O35)</f>
      </c>
      <c r="BJ36" s="24">
        <f>IF('Encodage réponses Es'!P35="","",'Encodage réponses Es'!P35)</f>
      </c>
      <c r="BK36" s="24">
        <f>IF('Encodage réponses Es'!Q35="","",'Encodage réponses Es'!Q35)</f>
      </c>
      <c r="BL36" s="24">
        <f>IF('Encodage réponses Es'!R35="","",'Encodage réponses Es'!R35)</f>
      </c>
      <c r="BM36" s="24">
        <f>IF('Encodage réponses Es'!W35="","",'Encodage réponses Es'!W35)</f>
      </c>
      <c r="BN36" s="55">
        <f>IF('Encodage réponses Es'!X35="","",'Encodage réponses Es'!X35)</f>
      </c>
      <c r="BO36" s="539">
        <f t="shared" si="10"/>
      </c>
      <c r="BP36" s="534"/>
      <c r="BQ36" s="365">
        <f>IF('Encodage réponses Es'!S35="","",'Encodage réponses Es'!S35)</f>
      </c>
      <c r="BR36" s="24">
        <f>IF('Encodage réponses Es'!T35="","",'Encodage réponses Es'!T35)</f>
      </c>
      <c r="BS36" s="24">
        <f>IF('Encodage réponses Es'!U35="","",'Encodage réponses Es'!U35)</f>
      </c>
      <c r="BT36" s="24">
        <f>IF('Encodage réponses Es'!V35="","",'Encodage réponses Es'!V35)</f>
      </c>
      <c r="BU36" s="24">
        <f>IF('Encodage réponses Es'!BJ35="","",'Encodage réponses Es'!BJ35)</f>
      </c>
      <c r="BV36" s="24">
        <f>IF('Encodage réponses Es'!BK35="","",'Encodage réponses Es'!BK35)</f>
      </c>
      <c r="BW36" s="55">
        <f>IF('Encodage réponses Es'!BL35="","",'Encodage réponses Es'!BL35)</f>
      </c>
      <c r="BX36" s="489">
        <f t="shared" si="11"/>
      </c>
      <c r="BY36" s="490"/>
      <c r="BZ36" s="22">
        <f>IF('Encodage réponses Es'!BH35="","",'Encodage réponses Es'!BH35)</f>
      </c>
      <c r="CA36" s="24">
        <f>IF('Encodage réponses Es'!BI35="","",'Encodage réponses Es'!BI35)</f>
      </c>
      <c r="CB36" s="24">
        <f>IF('Encodage réponses Es'!BM35="","",'Encodage réponses Es'!BM35)</f>
      </c>
      <c r="CC36" s="23">
        <f>IF('Encodage réponses Es'!BN35="","",'Encodage réponses Es'!BN35)</f>
      </c>
      <c r="CD36" s="55">
        <f>IF('Encodage réponses Es'!BO35="","",'Encodage réponses Es'!BO35)</f>
      </c>
      <c r="CE36" s="489">
        <f t="shared" si="12"/>
      </c>
      <c r="CF36" s="490"/>
      <c r="CG36" s="22">
        <f>IF('Encodage réponses Es'!BQ35="","",'Encodage réponses Es'!BQ35)</f>
      </c>
      <c r="CH36" s="489">
        <f t="shared" si="13"/>
      </c>
      <c r="CI36" s="490"/>
      <c r="CJ36" s="22">
        <f>IF('Encodage réponses Es'!AG35="","",'Encodage réponses Es'!AG35)</f>
      </c>
      <c r="CK36" s="24">
        <f>IF('Encodage réponses Es'!AH35="","",'Encodage réponses Es'!AH35)</f>
      </c>
      <c r="CL36" s="24">
        <f>IF('Encodage réponses Es'!AI35="","",'Encodage réponses Es'!AI35)</f>
      </c>
      <c r="CM36" s="24">
        <f>IF('Encodage réponses Es'!AJ35="","",'Encodage réponses Es'!AJ35)</f>
      </c>
      <c r="CN36" s="24">
        <f>IF('Encodage réponses Es'!AK35="","",'Encodage réponses Es'!AK35)</f>
      </c>
      <c r="CO36" s="24">
        <f>IF('Encodage réponses Es'!AL35="","",'Encodage réponses Es'!AL35)</f>
      </c>
      <c r="CP36" s="24">
        <f>IF('Encodage réponses Es'!AM35="","",'Encodage réponses Es'!AM35)</f>
      </c>
      <c r="CQ36" s="24">
        <f>IF('Encodage réponses Es'!AN35="","",'Encodage réponses Es'!AN35)</f>
      </c>
      <c r="CR36" s="24">
        <f>IF('Encodage réponses Es'!AO35="","",'Encodage réponses Es'!AO35)</f>
      </c>
      <c r="CS36" s="24">
        <f>IF('Encodage réponses Es'!AP35="","",'Encodage réponses Es'!AP35)</f>
      </c>
      <c r="CT36" s="24">
        <f>IF('Encodage réponses Es'!AQ35="","",'Encodage réponses Es'!AQ35)</f>
      </c>
      <c r="CU36" s="24">
        <f>IF('Encodage réponses Es'!AR35="","",'Encodage réponses Es'!AR35)</f>
      </c>
      <c r="CV36" s="24">
        <f>IF('Encodage réponses Es'!AS35="","",'Encodage réponses Es'!AS35)</f>
      </c>
      <c r="CW36" s="24">
        <f>IF('Encodage réponses Es'!AT35="","",'Encodage réponses Es'!AT35)</f>
      </c>
      <c r="CX36" s="24">
        <f>IF('Encodage réponses Es'!CB35="","",'Encodage réponses Es'!CB35)</f>
      </c>
      <c r="CY36" s="24">
        <f>IF('Encodage réponses Es'!CC35="","",'Encodage réponses Es'!CC35)</f>
      </c>
      <c r="CZ36" s="24">
        <f>IF('Encodage réponses Es'!CD35="","",'Encodage réponses Es'!CD35)</f>
      </c>
      <c r="DA36" s="55">
        <f>IF('Encodage réponses Es'!CE35="","",'Encodage réponses Es'!CE35)</f>
      </c>
      <c r="DB36" s="489">
        <f t="shared" si="14"/>
      </c>
      <c r="DC36" s="490"/>
      <c r="DD36" s="22">
        <f>IF('Encodage réponses Es'!BR35="","",'Encodage réponses Es'!BR35)</f>
      </c>
      <c r="DE36" s="24">
        <f>IF('Encodage réponses Es'!BS35="","",'Encodage réponses Es'!BS35)</f>
      </c>
      <c r="DF36" s="24">
        <f>IF('Encodage réponses Es'!BT35="","",'Encodage réponses Es'!BT35)</f>
      </c>
      <c r="DG36" s="24">
        <f>IF('Encodage réponses Es'!BU35="","",'Encodage réponses Es'!BU35)</f>
      </c>
      <c r="DH36" s="24">
        <f>IF('Encodage réponses Es'!BV35="","",'Encodage réponses Es'!BV35)</f>
      </c>
      <c r="DI36" s="24">
        <f>IF('Encodage réponses Es'!BW35="","",'Encodage réponses Es'!BW35)</f>
      </c>
      <c r="DJ36" s="24">
        <f>IF('Encodage réponses Es'!BX35="","",'Encodage réponses Es'!BX35)</f>
      </c>
      <c r="DK36" s="24">
        <f>IF('Encodage réponses Es'!BY35="","",'Encodage réponses Es'!BY35)</f>
      </c>
      <c r="DL36" s="24">
        <f>IF('Encodage réponses Es'!BZ35="","",'Encodage réponses Es'!BZ35)</f>
      </c>
      <c r="DM36" s="55">
        <f>IF('Encodage réponses Es'!CA35="","",'Encodage réponses Es'!CA35)</f>
      </c>
      <c r="DN36" s="489">
        <f t="shared" si="15"/>
      </c>
      <c r="DO36" s="490"/>
      <c r="DP36" s="181">
        <f>IF('Encodage réponses Es'!CP35="","",'Encodage réponses Es'!CP35)</f>
      </c>
      <c r="DQ36" s="182">
        <f>IF('Encodage réponses Es'!CQ35="","",'Encodage réponses Es'!CQ35)</f>
      </c>
      <c r="DR36" s="183">
        <f>IF('Encodage réponses Es'!CR35="","",'Encodage réponses Es'!CR35)</f>
      </c>
      <c r="DS36" s="182">
        <f>IF('Encodage réponses Es'!CS35="","",'Encodage réponses Es'!CS35)</f>
      </c>
      <c r="DT36" s="183">
        <f>IF('Encodage réponses Es'!CT35="","",'Encodage réponses Es'!CT35)</f>
      </c>
      <c r="DU36" s="182">
        <f>IF('Encodage réponses Es'!CU35="","",'Encodage réponses Es'!CU35)</f>
      </c>
      <c r="DV36" s="183">
        <f>IF('Encodage réponses Es'!CV35="","",'Encodage réponses Es'!CV35)</f>
      </c>
      <c r="DW36" s="182">
        <f>IF('Encodage réponses Es'!CW35="","",'Encodage réponses Es'!CW35)</f>
      </c>
      <c r="DX36" s="183">
        <f>IF('Encodage réponses Es'!CX35="","",'Encodage réponses Es'!CX35)</f>
      </c>
      <c r="DY36" s="182">
        <f>IF('Encodage réponses Es'!CY35="","",'Encodage réponses Es'!CY35)</f>
      </c>
      <c r="DZ36" s="183">
        <f>IF('Encodage réponses Es'!CZ35="","",'Encodage réponses Es'!CZ35)</f>
      </c>
      <c r="EA36" s="182">
        <f>IF('Encodage réponses Es'!DA35="","",'Encodage réponses Es'!DA35)</f>
      </c>
      <c r="EB36" s="183">
        <f>IF('Encodage réponses Es'!DB35="","",'Encodage réponses Es'!DB35)</f>
      </c>
      <c r="EC36" s="182">
        <f>IF('Encodage réponses Es'!DC35="","",'Encodage réponses Es'!DC35)</f>
      </c>
      <c r="ED36" s="184">
        <f>IF('Encodage réponses Es'!DD35="","",'Encodage réponses Es'!DD35)</f>
      </c>
      <c r="EE36" s="489">
        <f>IF(OR(COUNTIF(DP36:ED36,"a")&gt;0,COUNTBLANK(DP36:ED36)&gt;0),"",COUNTIF(DP36:ED36,1))</f>
      </c>
      <c r="EF36" s="490"/>
      <c r="EG36" s="276">
        <f>IF('Encodage réponses Es'!AD35="","",'Encodage réponses Es'!AD35)</f>
      </c>
      <c r="EH36" s="87">
        <f>IF('Encodage réponses Es'!DF35="","",'Encodage réponses Es'!DF35)</f>
      </c>
      <c r="EI36" s="540">
        <f>IF(OR(COUNTIF(EG36:EH36,"a")&gt;0,COUNTBLANK(EG36:EH36)&gt;0),"",COUNTIF(EG36:EH36,4)+COUNTIF(EG36:EH36,3)/2+COUNTIF(EH36:EH36,2)/2)</f>
      </c>
      <c r="EJ36" s="541"/>
      <c r="EK36" s="277">
        <f>IF('Encodage réponses Es'!AE35="","",'Encodage réponses Es'!AE35)</f>
      </c>
      <c r="EL36" s="276">
        <f>IF('Encodage réponses Es'!AF35="","",'Encodage réponses Es'!AF35)</f>
      </c>
      <c r="EM36" s="24">
        <f>IF('Encodage réponses Es'!DG35="","",'Encodage réponses Es'!DG35)</f>
      </c>
      <c r="EN36" s="24">
        <f>IF('Encodage réponses Es'!DH35="","",'Encodage réponses Es'!DH35)</f>
      </c>
      <c r="EO36" s="24">
        <f>IF('Encodage réponses Es'!DI35="","",'Encodage réponses Es'!DI35)</f>
      </c>
      <c r="EP36" s="24">
        <f>IF('Encodage réponses Es'!DJ35="","",'Encodage réponses Es'!DJ35)</f>
      </c>
      <c r="EQ36" s="21">
        <f>IF('Encodage réponses Es'!DK35="","",'Encodage réponses Es'!DK35)</f>
      </c>
      <c r="ER36" s="537">
        <f>IF(OR(COUNTIF(EK36:EQ36,"a")&gt;0,COUNTBLANK(EK36:EQ36)&gt;0),"",COUNTIF(EK36:EL36,2)+COUNTIF(EK36:EK36,1)+COUNTIF(EL36:EL36,1)/2+COUNTIF(EM36:EO36,3)+COUNTIF(EP36:EQ36,1))</f>
      </c>
      <c r="ES36" s="538"/>
      <c r="ET36" s="22">
        <f>IF('Encodage réponses Es'!AC35="","",'Encodage réponses Es'!AC35)</f>
      </c>
      <c r="EU36" s="21">
        <f>IF('Encodage réponses Es'!DE35="","",'Encodage réponses Es'!DE35)</f>
      </c>
      <c r="EV36" s="489">
        <f>IF(OR(COUNTIF(ET36:EU36,"a")&gt;0,COUNTBLANK(ET36:EU36)&gt;0),"",COUNTIF(ET36,1)+COUNTIF(EU36,3))</f>
      </c>
      <c r="EW36" s="490"/>
    </row>
    <row r="37" spans="1:153" ht="11.25" customHeight="1" thickBot="1">
      <c r="A37" s="520"/>
      <c r="B37" s="521"/>
      <c r="C37" s="556">
        <f>IF('Encodage réponses Es'!C36="","",'Encodage réponses Es'!C36)</f>
        <v>34</v>
      </c>
      <c r="D37" s="557"/>
      <c r="E37" s="192"/>
      <c r="F37" s="160">
        <f t="shared" si="1"/>
      </c>
      <c r="G37" s="159">
        <f t="shared" si="2"/>
      </c>
      <c r="H37" s="275">
        <f t="shared" si="3"/>
      </c>
      <c r="I37" s="159">
        <f t="shared" si="0"/>
      </c>
      <c r="J37" s="325">
        <f t="shared" si="16"/>
      </c>
      <c r="K37" s="159">
        <f t="shared" si="4"/>
      </c>
      <c r="L37" s="197"/>
      <c r="M37" s="24">
        <f>IF('Encodage réponses Es'!E36="","",'Encodage réponses Es'!E36)</f>
      </c>
      <c r="N37" s="24">
        <f>IF('Encodage réponses Es'!F36="","",'Encodage réponses Es'!F36)</f>
      </c>
      <c r="O37" s="24">
        <f>IF('Encodage réponses Es'!I36="","",'Encodage réponses Es'!I36)</f>
      </c>
      <c r="P37" s="24">
        <f>IF('Encodage réponses Es'!J36="","",'Encodage réponses Es'!J36)</f>
      </c>
      <c r="Q37" s="24">
        <f>IF('Encodage réponses Es'!K36="","",'Encodage réponses Es'!K36)</f>
      </c>
      <c r="R37" s="24">
        <f>IF('Encodage réponses Es'!Z36="","",'Encodage réponses Es'!Z36)</f>
      </c>
      <c r="S37" s="24">
        <f>IF('Encodage réponses Es'!AU36="","",'Encodage réponses Es'!AU36)</f>
      </c>
      <c r="T37" s="24">
        <f>IF('Encodage réponses Es'!AV36="","",'Encodage réponses Es'!AV36)</f>
      </c>
      <c r="U37" s="24">
        <f>IF('Encodage réponses Es'!AW36="","",'Encodage réponses Es'!AW36)</f>
      </c>
      <c r="V37" s="24">
        <f>IF('Encodage réponses Es'!AX36="","",'Encodage réponses Es'!AX36)</f>
      </c>
      <c r="W37" s="24">
        <f>IF('Encodage réponses Es'!AY36="","",'Encodage réponses Es'!AY36)</f>
      </c>
      <c r="X37" s="24">
        <f>IF('Encodage réponses Es'!AZ36="","",'Encodage réponses Es'!AZ36)</f>
      </c>
      <c r="Y37" s="24">
        <f>IF('Encodage réponses Es'!BA36="","",'Encodage réponses Es'!BA36)</f>
      </c>
      <c r="Z37" s="24">
        <f>IF('Encodage réponses Es'!BC36="","",'Encodage réponses Es'!BC36)</f>
      </c>
      <c r="AA37" s="24">
        <f>IF('Encodage réponses Es'!BD36="","",'Encodage réponses Es'!BD36)</f>
      </c>
      <c r="AB37" s="24">
        <f>IF('Encodage réponses Es'!BE36="","",'Encodage réponses Es'!BE36)</f>
      </c>
      <c r="AC37" s="24">
        <f>IF('Encodage réponses Es'!BF36="","",'Encodage réponses Es'!BF36)</f>
      </c>
      <c r="AD37" s="24">
        <f>IF('Encodage réponses Es'!BP36="","",'Encodage réponses Es'!BP36)</f>
      </c>
      <c r="AE37" s="548">
        <f t="shared" si="5"/>
      </c>
      <c r="AF37" s="549"/>
      <c r="AG37" s="24">
        <f>IF('Encodage réponses Es'!M36="","",'Encodage réponses Es'!M36)</f>
      </c>
      <c r="AH37" s="23">
        <f>IF('Encodage réponses Es'!N36="","",'Encodage réponses Es'!N36)</f>
      </c>
      <c r="AI37" s="23">
        <f>IF('Encodage réponses Es'!Y36="","",'Encodage réponses Es'!Y36)</f>
      </c>
      <c r="AJ37" s="23">
        <f>IF('Encodage réponses Es'!AA36="","",'Encodage réponses Es'!AA36)</f>
      </c>
      <c r="AK37" s="23">
        <f>IF('Encodage réponses Es'!AB36="","",'Encodage réponses Es'!AB36)</f>
      </c>
      <c r="AL37" s="23">
        <f>IF('Encodage réponses Es'!BB36="","",'Encodage réponses Es'!BB36)</f>
      </c>
      <c r="AM37" s="21">
        <f>IF('Encodage réponses Es'!BG36="","",'Encodage réponses Es'!BG36)</f>
      </c>
      <c r="AN37" s="489">
        <f t="shared" si="6"/>
      </c>
      <c r="AO37" s="534"/>
      <c r="AP37" s="22">
        <f>IF('Encodage réponses Es'!G36="","",'Encodage réponses Es'!G36)</f>
      </c>
      <c r="AQ37" s="55">
        <f>IF('Encodage réponses Es'!H36="","",'Encodage réponses Es'!H36)</f>
      </c>
      <c r="AR37" s="489">
        <f t="shared" si="7"/>
      </c>
      <c r="AS37" s="534"/>
      <c r="AT37" s="24">
        <f>IF('Encodage réponses Es'!CF36="","",'Encodage réponses Es'!CF36)</f>
      </c>
      <c r="AU37" s="24">
        <f>IF('Encodage réponses Es'!CG36="","",'Encodage réponses Es'!CG36)</f>
      </c>
      <c r="AV37" s="24">
        <f>IF('Encodage réponses Es'!CH36="","",'Encodage réponses Es'!CH36)</f>
      </c>
      <c r="AW37" s="24">
        <f>IF('Encodage réponses Es'!CI36="","",'Encodage réponses Es'!CI36)</f>
      </c>
      <c r="AX37" s="24">
        <f>IF('Encodage réponses Es'!CJ36="","",'Encodage réponses Es'!CJ36)</f>
      </c>
      <c r="AY37" s="24">
        <f>IF('Encodage réponses Es'!CK36="","",'Encodage réponses Es'!CK36)</f>
      </c>
      <c r="AZ37" s="24">
        <f>IF('Encodage réponses Es'!CL36="","",'Encodage réponses Es'!CL36)</f>
      </c>
      <c r="BA37" s="24">
        <f>IF('Encodage réponses Es'!CM36="","",'Encodage réponses Es'!CM36)</f>
      </c>
      <c r="BB37" s="24">
        <f>IF('Encodage réponses Es'!CN36="","",'Encodage réponses Es'!CN36)</f>
      </c>
      <c r="BC37" s="55">
        <f>IF('Encodage réponses Es'!CO36="","",'Encodage réponses Es'!CO36)</f>
      </c>
      <c r="BD37" s="535">
        <f t="shared" si="8"/>
      </c>
      <c r="BE37" s="536"/>
      <c r="BF37" s="22">
        <f>IF('Encodage réponses Es'!L36="","",'Encodage réponses Es'!L36)</f>
      </c>
      <c r="BG37" s="535">
        <f t="shared" si="9"/>
      </c>
      <c r="BH37" s="536"/>
      <c r="BI37" s="24">
        <f>IF('Encodage réponses Es'!O36="","",'Encodage réponses Es'!O36)</f>
      </c>
      <c r="BJ37" s="24">
        <f>IF('Encodage réponses Es'!P36="","",'Encodage réponses Es'!P36)</f>
      </c>
      <c r="BK37" s="24">
        <f>IF('Encodage réponses Es'!Q36="","",'Encodage réponses Es'!Q36)</f>
      </c>
      <c r="BL37" s="24">
        <f>IF('Encodage réponses Es'!R36="","",'Encodage réponses Es'!R36)</f>
      </c>
      <c r="BM37" s="24">
        <f>IF('Encodage réponses Es'!W36="","",'Encodage réponses Es'!W36)</f>
      </c>
      <c r="BN37" s="55">
        <f>IF('Encodage réponses Es'!X36="","",'Encodage réponses Es'!X36)</f>
      </c>
      <c r="BO37" s="539">
        <f t="shared" si="10"/>
      </c>
      <c r="BP37" s="534"/>
      <c r="BQ37" s="365">
        <f>IF('Encodage réponses Es'!S36="","",'Encodage réponses Es'!S36)</f>
      </c>
      <c r="BR37" s="24">
        <f>IF('Encodage réponses Es'!T36="","",'Encodage réponses Es'!T36)</f>
      </c>
      <c r="BS37" s="24">
        <f>IF('Encodage réponses Es'!U36="","",'Encodage réponses Es'!U36)</f>
      </c>
      <c r="BT37" s="24">
        <f>IF('Encodage réponses Es'!V36="","",'Encodage réponses Es'!V36)</f>
      </c>
      <c r="BU37" s="24">
        <f>IF('Encodage réponses Es'!BJ36="","",'Encodage réponses Es'!BJ36)</f>
      </c>
      <c r="BV37" s="24">
        <f>IF('Encodage réponses Es'!BK36="","",'Encodage réponses Es'!BK36)</f>
      </c>
      <c r="BW37" s="55">
        <f>IF('Encodage réponses Es'!BL36="","",'Encodage réponses Es'!BL36)</f>
      </c>
      <c r="BX37" s="489">
        <f t="shared" si="11"/>
      </c>
      <c r="BY37" s="490"/>
      <c r="BZ37" s="22">
        <f>IF('Encodage réponses Es'!BH36="","",'Encodage réponses Es'!BH36)</f>
      </c>
      <c r="CA37" s="24">
        <f>IF('Encodage réponses Es'!BI36="","",'Encodage réponses Es'!BI36)</f>
      </c>
      <c r="CB37" s="24">
        <f>IF('Encodage réponses Es'!BM36="","",'Encodage réponses Es'!BM36)</f>
      </c>
      <c r="CC37" s="23">
        <f>IF('Encodage réponses Es'!BN36="","",'Encodage réponses Es'!BN36)</f>
      </c>
      <c r="CD37" s="55">
        <f>IF('Encodage réponses Es'!BO36="","",'Encodage réponses Es'!BO36)</f>
      </c>
      <c r="CE37" s="489">
        <f t="shared" si="12"/>
      </c>
      <c r="CF37" s="490"/>
      <c r="CG37" s="22">
        <f>IF('Encodage réponses Es'!BQ36="","",'Encodage réponses Es'!BQ36)</f>
      </c>
      <c r="CH37" s="489">
        <f t="shared" si="13"/>
      </c>
      <c r="CI37" s="490"/>
      <c r="CJ37" s="22">
        <f>IF('Encodage réponses Es'!AG36="","",'Encodage réponses Es'!AG36)</f>
      </c>
      <c r="CK37" s="24">
        <f>IF('Encodage réponses Es'!AH36="","",'Encodage réponses Es'!AH36)</f>
      </c>
      <c r="CL37" s="24">
        <f>IF('Encodage réponses Es'!AI36="","",'Encodage réponses Es'!AI36)</f>
      </c>
      <c r="CM37" s="24">
        <f>IF('Encodage réponses Es'!AJ36="","",'Encodage réponses Es'!AJ36)</f>
      </c>
      <c r="CN37" s="24">
        <f>IF('Encodage réponses Es'!AK36="","",'Encodage réponses Es'!AK36)</f>
      </c>
      <c r="CO37" s="24">
        <f>IF('Encodage réponses Es'!AL36="","",'Encodage réponses Es'!AL36)</f>
      </c>
      <c r="CP37" s="24">
        <f>IF('Encodage réponses Es'!AM36="","",'Encodage réponses Es'!AM36)</f>
      </c>
      <c r="CQ37" s="24">
        <f>IF('Encodage réponses Es'!AN36="","",'Encodage réponses Es'!AN36)</f>
      </c>
      <c r="CR37" s="24">
        <f>IF('Encodage réponses Es'!AO36="","",'Encodage réponses Es'!AO36)</f>
      </c>
      <c r="CS37" s="24">
        <f>IF('Encodage réponses Es'!AP36="","",'Encodage réponses Es'!AP36)</f>
      </c>
      <c r="CT37" s="24">
        <f>IF('Encodage réponses Es'!AQ36="","",'Encodage réponses Es'!AQ36)</f>
      </c>
      <c r="CU37" s="24">
        <f>IF('Encodage réponses Es'!AR36="","",'Encodage réponses Es'!AR36)</f>
      </c>
      <c r="CV37" s="24">
        <f>IF('Encodage réponses Es'!AS36="","",'Encodage réponses Es'!AS36)</f>
      </c>
      <c r="CW37" s="24">
        <f>IF('Encodage réponses Es'!AT36="","",'Encodage réponses Es'!AT36)</f>
      </c>
      <c r="CX37" s="24">
        <f>IF('Encodage réponses Es'!CB36="","",'Encodage réponses Es'!CB36)</f>
      </c>
      <c r="CY37" s="24">
        <f>IF('Encodage réponses Es'!CC36="","",'Encodage réponses Es'!CC36)</f>
      </c>
      <c r="CZ37" s="24">
        <f>IF('Encodage réponses Es'!CD36="","",'Encodage réponses Es'!CD36)</f>
      </c>
      <c r="DA37" s="55">
        <f>IF('Encodage réponses Es'!CE36="","",'Encodage réponses Es'!CE36)</f>
      </c>
      <c r="DB37" s="489">
        <f t="shared" si="14"/>
      </c>
      <c r="DC37" s="490"/>
      <c r="DD37" s="22">
        <f>IF('Encodage réponses Es'!BR36="","",'Encodage réponses Es'!BR36)</f>
      </c>
      <c r="DE37" s="24">
        <f>IF('Encodage réponses Es'!BS36="","",'Encodage réponses Es'!BS36)</f>
      </c>
      <c r="DF37" s="24">
        <f>IF('Encodage réponses Es'!BT36="","",'Encodage réponses Es'!BT36)</f>
      </c>
      <c r="DG37" s="24">
        <f>IF('Encodage réponses Es'!BU36="","",'Encodage réponses Es'!BU36)</f>
      </c>
      <c r="DH37" s="24">
        <f>IF('Encodage réponses Es'!BV36="","",'Encodage réponses Es'!BV36)</f>
      </c>
      <c r="DI37" s="24">
        <f>IF('Encodage réponses Es'!BW36="","",'Encodage réponses Es'!BW36)</f>
      </c>
      <c r="DJ37" s="24">
        <f>IF('Encodage réponses Es'!BX36="","",'Encodage réponses Es'!BX36)</f>
      </c>
      <c r="DK37" s="24">
        <f>IF('Encodage réponses Es'!BY36="","",'Encodage réponses Es'!BY36)</f>
      </c>
      <c r="DL37" s="24">
        <f>IF('Encodage réponses Es'!BZ36="","",'Encodage réponses Es'!BZ36)</f>
      </c>
      <c r="DM37" s="55">
        <f>IF('Encodage réponses Es'!CA36="","",'Encodage réponses Es'!CA36)</f>
      </c>
      <c r="DN37" s="489">
        <f t="shared" si="15"/>
      </c>
      <c r="DO37" s="490"/>
      <c r="DP37" s="181">
        <f>IF('Encodage réponses Es'!CP36="","",'Encodage réponses Es'!CP36)</f>
      </c>
      <c r="DQ37" s="182">
        <f>IF('Encodage réponses Es'!CQ36="","",'Encodage réponses Es'!CQ36)</f>
      </c>
      <c r="DR37" s="183">
        <f>IF('Encodage réponses Es'!CR36="","",'Encodage réponses Es'!CR36)</f>
      </c>
      <c r="DS37" s="182">
        <f>IF('Encodage réponses Es'!CS36="","",'Encodage réponses Es'!CS36)</f>
      </c>
      <c r="DT37" s="183">
        <f>IF('Encodage réponses Es'!CT36="","",'Encodage réponses Es'!CT36)</f>
      </c>
      <c r="DU37" s="182">
        <f>IF('Encodage réponses Es'!CU36="","",'Encodage réponses Es'!CU36)</f>
      </c>
      <c r="DV37" s="183">
        <f>IF('Encodage réponses Es'!CV36="","",'Encodage réponses Es'!CV36)</f>
      </c>
      <c r="DW37" s="182">
        <f>IF('Encodage réponses Es'!CW36="","",'Encodage réponses Es'!CW36)</f>
      </c>
      <c r="DX37" s="183">
        <f>IF('Encodage réponses Es'!CX36="","",'Encodage réponses Es'!CX36)</f>
      </c>
      <c r="DY37" s="182">
        <f>IF('Encodage réponses Es'!CY36="","",'Encodage réponses Es'!CY36)</f>
      </c>
      <c r="DZ37" s="183">
        <f>IF('Encodage réponses Es'!CZ36="","",'Encodage réponses Es'!CZ36)</f>
      </c>
      <c r="EA37" s="182">
        <f>IF('Encodage réponses Es'!DA36="","",'Encodage réponses Es'!DA36)</f>
      </c>
      <c r="EB37" s="183">
        <f>IF('Encodage réponses Es'!DB36="","",'Encodage réponses Es'!DB36)</f>
      </c>
      <c r="EC37" s="182">
        <f>IF('Encodage réponses Es'!DC36="","",'Encodage réponses Es'!DC36)</f>
      </c>
      <c r="ED37" s="184">
        <f>IF('Encodage réponses Es'!DD36="","",'Encodage réponses Es'!DD36)</f>
      </c>
      <c r="EE37" s="489">
        <f>IF(OR(COUNTIF(DP37:ED37,"a")&gt;0,COUNTBLANK(DP37:ED37)&gt;0),"",COUNTIF(DP37:ED37,1))</f>
      </c>
      <c r="EF37" s="490"/>
      <c r="EG37" s="276">
        <f>IF('Encodage réponses Es'!AD36="","",'Encodage réponses Es'!AD36)</f>
      </c>
      <c r="EH37" s="87">
        <f>IF('Encodage réponses Es'!DF36="","",'Encodage réponses Es'!DF36)</f>
      </c>
      <c r="EI37" s="540">
        <f>IF(OR(COUNTIF(EG37:EH37,"a")&gt;0,COUNTBLANK(EG37:EH37)&gt;0),"",COUNTIF(EG37:EH37,4)+COUNTIF(EG37:EH37,3)/2+COUNTIF(EH37:EH37,2)/2)</f>
      </c>
      <c r="EJ37" s="541"/>
      <c r="EK37" s="277">
        <f>IF('Encodage réponses Es'!AE36="","",'Encodage réponses Es'!AE36)</f>
      </c>
      <c r="EL37" s="276">
        <f>IF('Encodage réponses Es'!AF36="","",'Encodage réponses Es'!AF36)</f>
      </c>
      <c r="EM37" s="24">
        <f>IF('Encodage réponses Es'!DG36="","",'Encodage réponses Es'!DG36)</f>
      </c>
      <c r="EN37" s="24">
        <f>IF('Encodage réponses Es'!DH36="","",'Encodage réponses Es'!DH36)</f>
      </c>
      <c r="EO37" s="24">
        <f>IF('Encodage réponses Es'!DI36="","",'Encodage réponses Es'!DI36)</f>
      </c>
      <c r="EP37" s="24">
        <f>IF('Encodage réponses Es'!DJ36="","",'Encodage réponses Es'!DJ36)</f>
      </c>
      <c r="EQ37" s="21">
        <f>IF('Encodage réponses Es'!DK36="","",'Encodage réponses Es'!DK36)</f>
      </c>
      <c r="ER37" s="537">
        <f>IF(OR(COUNTIF(EK37:EQ37,"a")&gt;0,COUNTBLANK(EK37:EQ37)&gt;0),"",COUNTIF(EK37:EL37,2)+COUNTIF(EK37:EK37,1)+COUNTIF(EL37:EL37,1)/2+COUNTIF(EM37:EO37,3)+COUNTIF(EP37:EQ37,1))</f>
      </c>
      <c r="ES37" s="538"/>
      <c r="ET37" s="22">
        <f>IF('Encodage réponses Es'!AC36="","",'Encodage réponses Es'!AC36)</f>
      </c>
      <c r="EU37" s="21">
        <f>IF('Encodage réponses Es'!DE36="","",'Encodage réponses Es'!DE36)</f>
      </c>
      <c r="EV37" s="489">
        <f>IF(OR(COUNTIF(ET37:EU37,"a")&gt;0,COUNTBLANK(ET37:EU37)&gt;0),"",COUNTIF(ET37,1)+COUNTIF(EU37,3))</f>
      </c>
      <c r="EW37" s="490"/>
    </row>
    <row r="38" spans="1:153" ht="3.75" customHeight="1" thickBot="1">
      <c r="A38" s="337"/>
      <c r="B38" s="337"/>
      <c r="C38" s="338"/>
      <c r="D38" s="338"/>
      <c r="E38" s="186"/>
      <c r="F38" s="187"/>
      <c r="G38" s="165"/>
      <c r="H38" s="164"/>
      <c r="I38" s="165"/>
      <c r="J38" s="164"/>
      <c r="K38" s="165"/>
      <c r="L38" s="197"/>
      <c r="M38" s="24">
        <f>IF('Encodage réponses Es'!E37="","",'Encodage réponses Es'!E37)</f>
      </c>
      <c r="N38" s="24">
        <f>IF('Encodage réponses Es'!F37="","",'Encodage réponses Es'!F37)</f>
      </c>
      <c r="O38" s="24">
        <f>IF('Encodage réponses Es'!I37="","",'Encodage réponses Es'!I37)</f>
      </c>
      <c r="P38" s="24">
        <f>IF('Encodage réponses Es'!J37="","",'Encodage réponses Es'!J37)</f>
      </c>
      <c r="Q38" s="24">
        <f>IF('Encodage réponses Es'!K37="","",'Encodage réponses Es'!K37)</f>
      </c>
      <c r="R38" s="24">
        <f>IF('Encodage réponses Es'!Z37="","",'Encodage réponses Es'!Z37)</f>
      </c>
      <c r="S38" s="24">
        <f>IF('Encodage réponses Es'!AU37="","",'Encodage réponses Es'!AU37)</f>
      </c>
      <c r="T38" s="24">
        <f>IF('Encodage réponses Es'!AV37="","",'Encodage réponses Es'!AV37)</f>
      </c>
      <c r="U38" s="24">
        <f>IF('Encodage réponses Es'!AW37="","",'Encodage réponses Es'!AW37)</f>
      </c>
      <c r="V38" s="24">
        <f>IF('Encodage réponses Es'!AX37="","",'Encodage réponses Es'!AX37)</f>
      </c>
      <c r="W38" s="24">
        <f>IF('Encodage réponses Es'!AY37="","",'Encodage réponses Es'!AY37)</f>
      </c>
      <c r="X38" s="24">
        <f>IF('Encodage réponses Es'!AZ37="","",'Encodage réponses Es'!AZ37)</f>
      </c>
      <c r="Y38" s="24">
        <f>IF('Encodage réponses Es'!BA37="","",'Encodage réponses Es'!BA37)</f>
      </c>
      <c r="Z38" s="24">
        <f>IF('Encodage réponses Es'!BC37="","",'Encodage réponses Es'!BC37)</f>
      </c>
      <c r="AA38" s="24">
        <f>IF('Encodage réponses Es'!BD37="","",'Encodage réponses Es'!BD37)</f>
      </c>
      <c r="AB38" s="24">
        <f>IF('Encodage réponses Es'!BE37="","",'Encodage réponses Es'!BE37)</f>
      </c>
      <c r="AC38" s="24">
        <f>IF('Encodage réponses Es'!BF37="","",'Encodage réponses Es'!BF37)</f>
      </c>
      <c r="AD38" s="24">
        <f>IF('Encodage réponses Es'!BP37="","",'Encodage réponses Es'!BP37)</f>
      </c>
      <c r="AE38" s="162"/>
      <c r="AF38" s="162"/>
      <c r="AG38" s="24">
        <f>IF('Encodage réponses Es'!M37="","",'Encodage réponses Es'!M37)</f>
      </c>
      <c r="AH38" s="23">
        <f>IF('Encodage réponses Es'!N37="","",'Encodage réponses Es'!N37)</f>
      </c>
      <c r="AI38" s="23">
        <f>IF('Encodage réponses Es'!Y37="","",'Encodage réponses Es'!Y37)</f>
      </c>
      <c r="AJ38" s="23">
        <f>IF('Encodage réponses Es'!AA37="","",'Encodage réponses Es'!AA37)</f>
      </c>
      <c r="AK38" s="23">
        <f>IF('Encodage réponses Es'!AB37="","",'Encodage réponses Es'!AB37)</f>
      </c>
      <c r="AL38" s="23">
        <f>IF('Encodage réponses Es'!BB37="","",'Encodage réponses Es'!BB37)</f>
      </c>
      <c r="AM38" s="21">
        <f>IF('Encodage réponses Es'!BG37="","",'Encodage réponses Es'!BG37)</f>
      </c>
      <c r="AN38" s="88"/>
      <c r="AO38" s="136"/>
      <c r="AP38" s="24">
        <f>IF('Encodage réponses Es'!G37="","",'Encodage réponses Es'!G37)</f>
      </c>
      <c r="AQ38" s="55">
        <f>IF('Encodage réponses Es'!H37="","",'Encodage réponses Es'!H37)</f>
      </c>
      <c r="AR38" s="162"/>
      <c r="AS38" s="137"/>
      <c r="AT38" s="24">
        <f>IF('Encodage réponses Es'!CF37="","",'Encodage réponses Es'!CF37)</f>
      </c>
      <c r="AU38" s="24">
        <f>IF('Encodage réponses Es'!CG37="","",'Encodage réponses Es'!CG37)</f>
      </c>
      <c r="AV38" s="24">
        <f>IF('Encodage réponses Es'!CH37="","",'Encodage réponses Es'!CH37)</f>
      </c>
      <c r="AW38" s="24">
        <f>IF('Encodage réponses Es'!CI37="","",'Encodage réponses Es'!CI37)</f>
      </c>
      <c r="AX38" s="24">
        <f>IF('Encodage réponses Es'!CJ37="","",'Encodage réponses Es'!CJ37)</f>
      </c>
      <c r="AY38" s="24">
        <f>IF('Encodage réponses Es'!CK37="","",'Encodage réponses Es'!CK37)</f>
      </c>
      <c r="AZ38" s="24">
        <f>IF('Encodage réponses Es'!CL37="","",'Encodage réponses Es'!CL37)</f>
      </c>
      <c r="BA38" s="24">
        <f>IF('Encodage réponses Es'!CM37="","",'Encodage réponses Es'!CM37)</f>
      </c>
      <c r="BB38" s="24">
        <f>IF('Encodage réponses Es'!CN37="","",'Encodage réponses Es'!CN37)</f>
      </c>
      <c r="BC38" s="55">
        <f>IF('Encodage réponses Es'!CO37="","",'Encodage réponses Es'!CO37)</f>
      </c>
      <c r="BD38" s="88"/>
      <c r="BE38" s="88"/>
      <c r="BF38" s="22">
        <f>IF('Encodage réponses Es'!L37="","",'Encodage réponses Es'!L37)</f>
      </c>
      <c r="BG38" s="88"/>
      <c r="BH38" s="136"/>
      <c r="BI38" s="24">
        <f>IF('Encodage réponses Es'!O37="","",'Encodage réponses Es'!O37)</f>
      </c>
      <c r="BJ38" s="24">
        <f>IF('Encodage réponses Es'!P37="","",'Encodage réponses Es'!P37)</f>
      </c>
      <c r="BK38" s="24">
        <f>IF('Encodage réponses Es'!Q37="","",'Encodage réponses Es'!Q37)</f>
      </c>
      <c r="BL38" s="24">
        <f>IF('Encodage réponses Es'!R37="","",'Encodage réponses Es'!R37)</f>
      </c>
      <c r="BM38" s="24">
        <f>IF('Encodage réponses Es'!W37="","",'Encodage réponses Es'!W37)</f>
      </c>
      <c r="BN38" s="55">
        <f>IF('Encodage réponses Es'!X37="","",'Encodage réponses Es'!X37)</f>
      </c>
      <c r="BO38" s="88"/>
      <c r="BP38" s="88"/>
      <c r="BQ38" s="365">
        <f>IF('Encodage réponses Es'!S37="","",'Encodage réponses Es'!S37)</f>
      </c>
      <c r="BR38" s="24">
        <f>IF('Encodage réponses Es'!T37="","",'Encodage réponses Es'!T37)</f>
      </c>
      <c r="BS38" s="24">
        <f>IF('Encodage réponses Es'!U37="","",'Encodage réponses Es'!U37)</f>
      </c>
      <c r="BT38" s="24">
        <f>IF('Encodage réponses Es'!V37="","",'Encodage réponses Es'!V37)</f>
      </c>
      <c r="BU38" s="24">
        <f>IF('Encodage réponses Es'!BJ37="","",'Encodage réponses Es'!BJ37)</f>
      </c>
      <c r="BV38" s="24">
        <f>IF('Encodage réponses Es'!BK37="","",'Encodage réponses Es'!BK37)</f>
      </c>
      <c r="BW38" s="55">
        <f>IF('Encodage réponses Es'!BL37="","",'Encodage réponses Es'!BL37)</f>
      </c>
      <c r="BX38" s="88"/>
      <c r="BY38" s="88"/>
      <c r="BZ38" s="22">
        <f>IF('Encodage réponses Es'!BH37="","",'Encodage réponses Es'!BH37)</f>
      </c>
      <c r="CA38" s="55">
        <f>IF('Encodage réponses Es'!BI37="","",'Encodage réponses Es'!BI37)</f>
      </c>
      <c r="CB38" s="55">
        <f>IF('Encodage réponses Es'!BM37="","",'Encodage réponses Es'!BM37)</f>
      </c>
      <c r="CC38" s="55">
        <f>IF('Encodage réponses Es'!BN37="","",'Encodage réponses Es'!BN37)</f>
      </c>
      <c r="CD38" s="55">
        <f>IF('Encodage réponses Es'!BO37="","",'Encodage réponses Es'!BO37)</f>
      </c>
      <c r="CE38" s="88"/>
      <c r="CF38" s="88"/>
      <c r="CG38" s="22">
        <f>IF('Encodage réponses Es'!BQ37="","",'Encodage réponses Es'!BQ37)</f>
      </c>
      <c r="CH38" s="88"/>
      <c r="CI38" s="88"/>
      <c r="CJ38" s="22">
        <f>IF('Encodage réponses Es'!AG37="","",'Encodage réponses Es'!AG37)</f>
      </c>
      <c r="CK38" s="55">
        <f>IF('Encodage réponses Es'!AH37="","",'Encodage réponses Es'!AH37)</f>
      </c>
      <c r="CL38" s="55">
        <f>IF('Encodage réponses Es'!AI37="","",'Encodage réponses Es'!AI37)</f>
      </c>
      <c r="CM38" s="55">
        <f>IF('Encodage réponses Es'!AJ37="","",'Encodage réponses Es'!AJ37)</f>
      </c>
      <c r="CN38" s="55">
        <f>IF('Encodage réponses Es'!AK37="","",'Encodage réponses Es'!AK37)</f>
      </c>
      <c r="CO38" s="55">
        <f>IF('Encodage réponses Es'!AL37="","",'Encodage réponses Es'!AL37)</f>
      </c>
      <c r="CP38" s="55">
        <f>IF('Encodage réponses Es'!AM37="","",'Encodage réponses Es'!AM37)</f>
      </c>
      <c r="CQ38" s="55">
        <f>IF('Encodage réponses Es'!AN37="","",'Encodage réponses Es'!AN37)</f>
      </c>
      <c r="CR38" s="55">
        <f>IF('Encodage réponses Es'!AO37="","",'Encodage réponses Es'!AO37)</f>
      </c>
      <c r="CS38" s="55">
        <f>IF('Encodage réponses Es'!AP37="","",'Encodage réponses Es'!AP37)</f>
      </c>
      <c r="CT38" s="55">
        <f>IF('Encodage réponses Es'!AQ37="","",'Encodage réponses Es'!AQ37)</f>
      </c>
      <c r="CU38" s="55">
        <f>IF('Encodage réponses Es'!AR37="","",'Encodage réponses Es'!AR37)</f>
      </c>
      <c r="CV38" s="55">
        <f>IF('Encodage réponses Es'!AS37="","",'Encodage réponses Es'!AS37)</f>
      </c>
      <c r="CW38" s="55">
        <f>IF('Encodage réponses Es'!AT37="","",'Encodage réponses Es'!AT37)</f>
      </c>
      <c r="CX38" s="55">
        <f>IF('Encodage réponses Es'!CB37="","",'Encodage réponses Es'!CB37)</f>
      </c>
      <c r="CY38" s="55">
        <f>IF('Encodage réponses Es'!CC37="","",'Encodage réponses Es'!CC37)</f>
      </c>
      <c r="CZ38" s="55">
        <f>IF('Encodage réponses Es'!CD37="","",'Encodage réponses Es'!CD37)</f>
      </c>
      <c r="DA38" s="55">
        <f>IF('Encodage réponses Es'!CE37="","",'Encodage réponses Es'!CE37)</f>
      </c>
      <c r="DB38" s="88"/>
      <c r="DC38" s="88"/>
      <c r="DD38" s="22">
        <f>IF('Encodage réponses Es'!BR37="","",'Encodage réponses Es'!BR37)</f>
      </c>
      <c r="DE38" s="55">
        <f>IF('Encodage réponses Es'!BS37="","",'Encodage réponses Es'!BS37)</f>
      </c>
      <c r="DF38" s="55">
        <f>IF('Encodage réponses Es'!BT37="","",'Encodage réponses Es'!BT37)</f>
      </c>
      <c r="DG38" s="55">
        <f>IF('Encodage réponses Es'!BU37="","",'Encodage réponses Es'!BU37)</f>
      </c>
      <c r="DH38" s="55">
        <f>IF('Encodage réponses Es'!BV37="","",'Encodage réponses Es'!BV37)</f>
      </c>
      <c r="DI38" s="55">
        <f>IF('Encodage réponses Es'!BW37="","",'Encodage réponses Es'!BW37)</f>
      </c>
      <c r="DJ38" s="55">
        <f>IF('Encodage réponses Es'!BX37="","",'Encodage réponses Es'!BX37)</f>
      </c>
      <c r="DK38" s="55">
        <f>IF('Encodage réponses Es'!BY37="","",'Encodage réponses Es'!BY37)</f>
      </c>
      <c r="DL38" s="55">
        <f>IF('Encodage réponses Es'!BZ37="","",'Encodage réponses Es'!BZ37)</f>
      </c>
      <c r="DM38" s="55">
        <f>IF('Encodage réponses Es'!CA37="","",'Encodage réponses Es'!CA37)</f>
      </c>
      <c r="DN38" s="88"/>
      <c r="DO38" s="88"/>
      <c r="DP38" s="138">
        <f>IF('Encodage réponses Es'!CP37="","",'Encodage réponses Es'!CP37)</f>
      </c>
      <c r="DQ38" s="138">
        <f>IF('Encodage réponses Es'!CQ37="","",'Encodage réponses Es'!CQ37)</f>
      </c>
      <c r="DR38" s="138">
        <f>IF('Encodage réponses Es'!CR37="","",'Encodage réponses Es'!CR37)</f>
      </c>
      <c r="DS38" s="138">
        <f>IF('Encodage réponses Es'!CS37="","",'Encodage réponses Es'!CS37)</f>
      </c>
      <c r="DT38" s="138">
        <f>IF('Encodage réponses Es'!CT37="","",'Encodage réponses Es'!CT37)</f>
      </c>
      <c r="DU38" s="138">
        <f>IF('Encodage réponses Es'!CU37="","",'Encodage réponses Es'!CU37)</f>
      </c>
      <c r="DV38" s="138">
        <f>IF('Encodage réponses Es'!CV37="","",'Encodage réponses Es'!CV37)</f>
      </c>
      <c r="DW38" s="138">
        <f>IF('Encodage réponses Es'!CW37="","",'Encodage réponses Es'!CW37)</f>
      </c>
      <c r="DX38" s="138">
        <f>IF('Encodage réponses Es'!CX37="","",'Encodage réponses Es'!CX37)</f>
      </c>
      <c r="DY38" s="138">
        <f>IF('Encodage réponses Es'!CY37="","",'Encodage réponses Es'!CY37)</f>
      </c>
      <c r="DZ38" s="138">
        <f>IF('Encodage réponses Es'!CZ37="","",'Encodage réponses Es'!CZ37)</f>
      </c>
      <c r="EA38" s="138">
        <f>IF('Encodage réponses Es'!DA37="","",'Encodage réponses Es'!DA37)</f>
      </c>
      <c r="EB38" s="138">
        <f>IF('Encodage réponses Es'!DB37="","",'Encodage réponses Es'!DB37)</f>
      </c>
      <c r="EC38" s="138">
        <f>IF('Encodage réponses Es'!DC37="","",'Encodage réponses Es'!DC37)</f>
      </c>
      <c r="ED38" s="138">
        <f>IF('Encodage réponses Es'!DD37="","",'Encodage réponses Es'!DD37)</f>
      </c>
      <c r="EE38" s="88"/>
      <c r="EF38" s="88"/>
      <c r="EG38" s="53">
        <f>IF('Encodage réponses Es'!AD37="","",'Encodage réponses Es'!AD37)</f>
      </c>
      <c r="EH38" s="87">
        <f>IF('Encodage réponses Es'!DF37="","",'Encodage réponses Es'!DF37)</f>
      </c>
      <c r="EI38" s="162"/>
      <c r="EJ38" s="162"/>
      <c r="EK38" s="53">
        <f>IF('Encodage réponses Es'!AE37="","",'Encodage réponses Es'!AE37)</f>
      </c>
      <c r="EL38" s="53">
        <f>IF('Encodage réponses Es'!AF37="","",'Encodage réponses Es'!AF37)</f>
      </c>
      <c r="EM38" s="24">
        <f>IF('Encodage réponses Es'!DG37="","",'Encodage réponses Es'!DG37)</f>
      </c>
      <c r="EN38" s="24">
        <f>IF('Encodage réponses Es'!DH37="","",'Encodage réponses Es'!DH37)</f>
      </c>
      <c r="EO38" s="24">
        <f>IF('Encodage réponses Es'!DI37="","",'Encodage réponses Es'!DI37)</f>
      </c>
      <c r="EP38" s="24">
        <f>IF('Encodage réponses Es'!DJ37="","",'Encodage réponses Es'!DJ37)</f>
      </c>
      <c r="EQ38" s="21">
        <f>IF('Encodage réponses Es'!DK37="","",'Encodage réponses Es'!DK37)</f>
      </c>
      <c r="ER38" s="88"/>
      <c r="ES38" s="163"/>
      <c r="ET38" s="22">
        <f>IF('Encodage réponses Es'!AC37="","",'Encodage réponses Es'!AC37)</f>
      </c>
      <c r="EU38" s="21">
        <f>IF('Encodage réponses Es'!DE37="","",'Encodage réponses Es'!DE37)</f>
      </c>
      <c r="EV38" s="88"/>
      <c r="EW38" s="163"/>
    </row>
    <row r="39" spans="1:153" ht="13.5" customHeight="1">
      <c r="A39" s="334"/>
      <c r="B39" s="335"/>
      <c r="C39" s="334"/>
      <c r="D39" s="340" t="s">
        <v>11</v>
      </c>
      <c r="E39" s="193"/>
      <c r="F39" s="207">
        <f>COUNT(F4:F37)</f>
        <v>0</v>
      </c>
      <c r="G39" s="31" t="s">
        <v>7</v>
      </c>
      <c r="H39" s="208">
        <f>COUNT(H4:H37)</f>
        <v>0</v>
      </c>
      <c r="I39" s="209" t="s">
        <v>7</v>
      </c>
      <c r="J39" s="282">
        <f>COUNT(J4:J37)</f>
        <v>0</v>
      </c>
      <c r="K39" s="283" t="s">
        <v>7</v>
      </c>
      <c r="L39" s="167"/>
      <c r="M39" s="19">
        <f>IF('Encodage réponses Es'!E38="","",'Encodage réponses Es'!E38)</f>
        <v>0</v>
      </c>
      <c r="N39" s="19">
        <f>IF('Encodage réponses Es'!F38="","",'Encodage réponses Es'!F38)</f>
        <v>0</v>
      </c>
      <c r="O39" s="19">
        <f>IF('Encodage réponses Es'!I38="","",'Encodage réponses Es'!I38)</f>
        <v>0</v>
      </c>
      <c r="P39" s="19">
        <f>IF('Encodage réponses Es'!J38="","",'Encodage réponses Es'!J38)</f>
        <v>0</v>
      </c>
      <c r="Q39" s="19">
        <f>IF('Encodage réponses Es'!K38="","",'Encodage réponses Es'!K38)</f>
        <v>0</v>
      </c>
      <c r="R39" s="19">
        <f>IF('Encodage réponses Es'!Z38="","",'Encodage réponses Es'!Z38)</f>
        <v>0</v>
      </c>
      <c r="S39" s="19">
        <f>IF('Encodage réponses Es'!AU38="","",'Encodage réponses Es'!AU38)</f>
        <v>0</v>
      </c>
      <c r="T39" s="19">
        <f>IF('Encodage réponses Es'!AV38="","",'Encodage réponses Es'!AV38)</f>
        <v>0</v>
      </c>
      <c r="U39" s="19">
        <f>IF('Encodage réponses Es'!AW38="","",'Encodage réponses Es'!AW38)</f>
        <v>0</v>
      </c>
      <c r="V39" s="19">
        <f>IF('Encodage réponses Es'!AX38="","",'Encodage réponses Es'!AX38)</f>
        <v>0</v>
      </c>
      <c r="W39" s="19">
        <f>IF('Encodage réponses Es'!AY38="","",'Encodage réponses Es'!AY38)</f>
        <v>0</v>
      </c>
      <c r="X39" s="19">
        <f>IF('Encodage réponses Es'!AZ38="","",'Encodage réponses Es'!AZ38)</f>
        <v>0</v>
      </c>
      <c r="Y39" s="19">
        <f>IF('Encodage réponses Es'!BA38="","",'Encodage réponses Es'!BA38)</f>
        <v>0</v>
      </c>
      <c r="Z39" s="19">
        <f>IF('Encodage réponses Es'!BC38="","",'Encodage réponses Es'!BC38)</f>
        <v>0</v>
      </c>
      <c r="AA39" s="19">
        <f>IF('Encodage réponses Es'!BD38="","",'Encodage réponses Es'!BD38)</f>
        <v>0</v>
      </c>
      <c r="AB39" s="19">
        <f>IF('Encodage réponses Es'!BE38="","",'Encodage réponses Es'!BE38)</f>
        <v>0</v>
      </c>
      <c r="AC39" s="19">
        <f>IF('Encodage réponses Es'!BF38="","",'Encodage réponses Es'!BF38)</f>
        <v>0</v>
      </c>
      <c r="AD39" s="19">
        <f>IF('Encodage réponses Es'!BP38="","",'Encodage réponses Es'!BP38)</f>
        <v>0</v>
      </c>
      <c r="AE39" s="217" t="s">
        <v>7</v>
      </c>
      <c r="AF39" s="81">
        <f>COUNT(AE4:AE37)</f>
        <v>0</v>
      </c>
      <c r="AG39" s="234">
        <f>IF('Encodage réponses Es'!M38="","",'Encodage réponses Es'!M38)</f>
        <v>0</v>
      </c>
      <c r="AH39" s="19">
        <f>IF('Encodage réponses Es'!N38="","",'Encodage réponses Es'!N38)</f>
        <v>0</v>
      </c>
      <c r="AI39" s="19">
        <f>IF('Encodage réponses Es'!Y38="","",'Encodage réponses Es'!Y38)</f>
        <v>0</v>
      </c>
      <c r="AJ39" s="19">
        <f>IF('Encodage réponses Es'!AA38="","",'Encodage réponses Es'!AA38)</f>
        <v>0</v>
      </c>
      <c r="AK39" s="19">
        <f>IF('Encodage réponses Es'!AB38="","",'Encodage réponses Es'!AB38)</f>
        <v>0</v>
      </c>
      <c r="AL39" s="19">
        <f>IF('Encodage réponses Es'!BB38="","",'Encodage réponses Es'!BB38)</f>
        <v>0</v>
      </c>
      <c r="AM39" s="19">
        <f>IF('Encodage réponses Es'!BG38="","",'Encodage réponses Es'!BG38)</f>
        <v>0</v>
      </c>
      <c r="AN39" s="217" t="s">
        <v>7</v>
      </c>
      <c r="AO39" s="81">
        <f>COUNT(AN4:AN37)</f>
        <v>0</v>
      </c>
      <c r="AP39" s="234">
        <f>IF('Encodage réponses Es'!G38="","",'Encodage réponses Es'!G38)</f>
        <v>0</v>
      </c>
      <c r="AQ39" s="19">
        <f>IF('Encodage réponses Es'!H38="","",'Encodage réponses Es'!H38)</f>
        <v>0</v>
      </c>
      <c r="AR39" s="217" t="s">
        <v>7</v>
      </c>
      <c r="AS39" s="81">
        <f>COUNT(AR4:AR37)</f>
        <v>0</v>
      </c>
      <c r="AT39" s="234">
        <f>IF('Encodage réponses Es'!CF38="","",'Encodage réponses Es'!CF38)</f>
        <v>0</v>
      </c>
      <c r="AU39" s="19">
        <f>IF('Encodage réponses Es'!CG38="","",'Encodage réponses Es'!CG38)</f>
        <v>0</v>
      </c>
      <c r="AV39" s="19">
        <f>IF('Encodage réponses Es'!CH38="","",'Encodage réponses Es'!CH38)</f>
        <v>0</v>
      </c>
      <c r="AW39" s="19">
        <f>IF('Encodage réponses Es'!CI38="","",'Encodage réponses Es'!CI38)</f>
        <v>0</v>
      </c>
      <c r="AX39" s="19">
        <f>IF('Encodage réponses Es'!CJ38="","",'Encodage réponses Es'!CJ38)</f>
        <v>0</v>
      </c>
      <c r="AY39" s="19">
        <f>IF('Encodage réponses Es'!CK38="","",'Encodage réponses Es'!CK38)</f>
        <v>0</v>
      </c>
      <c r="AZ39" s="19">
        <f>IF('Encodage réponses Es'!CL38="","",'Encodage réponses Es'!CL38)</f>
        <v>0</v>
      </c>
      <c r="BA39" s="19">
        <f>IF('Encodage réponses Es'!CM38="","",'Encodage réponses Es'!CM38)</f>
        <v>0</v>
      </c>
      <c r="BB39" s="19">
        <f>IF('Encodage réponses Es'!CN38="","",'Encodage réponses Es'!CN38)</f>
        <v>0</v>
      </c>
      <c r="BC39" s="19">
        <f>IF('Encodage réponses Es'!CO38="","",'Encodage réponses Es'!CO38)</f>
        <v>0</v>
      </c>
      <c r="BD39" s="217" t="s">
        <v>7</v>
      </c>
      <c r="BE39" s="81">
        <f>COUNT(BD4:BD37)</f>
        <v>0</v>
      </c>
      <c r="BF39" s="19">
        <f>IF('Encodage réponses Es'!L38="","",'Encodage réponses Es'!L38)</f>
        <v>0</v>
      </c>
      <c r="BG39" s="217" t="s">
        <v>7</v>
      </c>
      <c r="BH39" s="81">
        <f>COUNT(BG4:BG37)</f>
        <v>0</v>
      </c>
      <c r="BI39" s="234">
        <f>IF('Encodage réponses Es'!O38="","",'Encodage réponses Es'!O38)</f>
        <v>0</v>
      </c>
      <c r="BJ39" s="19">
        <f>IF('Encodage réponses Es'!P38="","",'Encodage réponses Es'!P38)</f>
        <v>0</v>
      </c>
      <c r="BK39" s="19">
        <f>IF('Encodage réponses Es'!Q38="","",'Encodage réponses Es'!Q38)</f>
        <v>0</v>
      </c>
      <c r="BL39" s="19">
        <f>IF('Encodage réponses Es'!R38="","",'Encodage réponses Es'!R38)</f>
        <v>0</v>
      </c>
      <c r="BM39" s="19">
        <f>IF('Encodage réponses Es'!W38="","",'Encodage réponses Es'!W38)</f>
        <v>0</v>
      </c>
      <c r="BN39" s="19">
        <f>IF('Encodage réponses Es'!X38="","",'Encodage réponses Es'!X38)</f>
        <v>0</v>
      </c>
      <c r="BO39" s="217" t="s">
        <v>7</v>
      </c>
      <c r="BP39" s="271">
        <f>COUNT(BO4:BO37)</f>
        <v>0</v>
      </c>
      <c r="BQ39" s="366"/>
      <c r="BR39" s="19">
        <f>IF('Encodage réponses Es'!T38="","",'Encodage réponses Es'!T38)</f>
        <v>0</v>
      </c>
      <c r="BS39" s="19">
        <f>IF('Encodage réponses Es'!U38="","",'Encodage réponses Es'!U38)</f>
        <v>0</v>
      </c>
      <c r="BT39" s="19">
        <f>IF('Encodage réponses Es'!V38="","",'Encodage réponses Es'!V38)</f>
        <v>0</v>
      </c>
      <c r="BU39" s="19">
        <f>IF('Encodage réponses Es'!BJ38="","",'Encodage réponses Es'!BJ38)</f>
        <v>0</v>
      </c>
      <c r="BV39" s="19">
        <f>IF('Encodage réponses Es'!BK38="","",'Encodage réponses Es'!BK38)</f>
        <v>0</v>
      </c>
      <c r="BW39" s="19">
        <f>IF('Encodage réponses Es'!BL38="","",'Encodage réponses Es'!BL38)</f>
        <v>0</v>
      </c>
      <c r="BX39" s="217" t="s">
        <v>7</v>
      </c>
      <c r="BY39" s="218">
        <f>COUNT(BX4:BX37)</f>
        <v>0</v>
      </c>
      <c r="BZ39" s="19">
        <f>IF('Encodage réponses Es'!BH38="","",'Encodage réponses Es'!BH38)</f>
        <v>0</v>
      </c>
      <c r="CA39" s="19">
        <f>IF('Encodage réponses Es'!BI38="","",'Encodage réponses Es'!BI38)</f>
        <v>0</v>
      </c>
      <c r="CB39" s="19">
        <f>IF('Encodage réponses Es'!BM38="","",'Encodage réponses Es'!BM38)</f>
        <v>0</v>
      </c>
      <c r="CC39" s="19">
        <f>IF('Encodage réponses Es'!BN38="","",'Encodage réponses Es'!BN38)</f>
        <v>0</v>
      </c>
      <c r="CD39" s="19">
        <f>IF('Encodage réponses Es'!BO38="","",'Encodage réponses Es'!BO38)</f>
        <v>0</v>
      </c>
      <c r="CE39" s="217" t="s">
        <v>7</v>
      </c>
      <c r="CF39" s="218">
        <f>COUNT(CE4:CE37)</f>
        <v>0</v>
      </c>
      <c r="CG39" s="19">
        <f>IF('Encodage réponses Es'!BQ38="","",'Encodage réponses Es'!BQ38)</f>
        <v>0</v>
      </c>
      <c r="CH39" s="217" t="s">
        <v>7</v>
      </c>
      <c r="CI39" s="218">
        <f>COUNT(CH4:CH37)</f>
        <v>0</v>
      </c>
      <c r="CJ39" s="19">
        <f>IF('Encodage réponses Es'!AG38="","",'Encodage réponses Es'!AG38)</f>
        <v>0</v>
      </c>
      <c r="CK39" s="19">
        <f>IF('Encodage réponses Es'!AH38="","",'Encodage réponses Es'!AH38)</f>
        <v>0</v>
      </c>
      <c r="CL39" s="19">
        <f>IF('Encodage réponses Es'!AI38="","",'Encodage réponses Es'!AI38)</f>
        <v>0</v>
      </c>
      <c r="CM39" s="19">
        <f>IF('Encodage réponses Es'!AJ38="","",'Encodage réponses Es'!AJ38)</f>
        <v>0</v>
      </c>
      <c r="CN39" s="19">
        <f>IF('Encodage réponses Es'!AK38="","",'Encodage réponses Es'!AK38)</f>
        <v>0</v>
      </c>
      <c r="CO39" s="19">
        <f>IF('Encodage réponses Es'!AL38="","",'Encodage réponses Es'!AL38)</f>
        <v>0</v>
      </c>
      <c r="CP39" s="19">
        <f>IF('Encodage réponses Es'!AM38="","",'Encodage réponses Es'!AM38)</f>
        <v>0</v>
      </c>
      <c r="CQ39" s="19">
        <f>IF('Encodage réponses Es'!AN38="","",'Encodage réponses Es'!AN38)</f>
        <v>0</v>
      </c>
      <c r="CR39" s="19">
        <f>IF('Encodage réponses Es'!AO38="","",'Encodage réponses Es'!AO38)</f>
        <v>0</v>
      </c>
      <c r="CS39" s="19">
        <f>IF('Encodage réponses Es'!AP38="","",'Encodage réponses Es'!AP38)</f>
        <v>0</v>
      </c>
      <c r="CT39" s="19">
        <f>IF('Encodage réponses Es'!AQ38="","",'Encodage réponses Es'!AQ38)</f>
        <v>0</v>
      </c>
      <c r="CU39" s="19">
        <f>IF('Encodage réponses Es'!AR38="","",'Encodage réponses Es'!AR38)</f>
        <v>0</v>
      </c>
      <c r="CV39" s="19">
        <f>IF('Encodage réponses Es'!AS38="","",'Encodage réponses Es'!AS38)</f>
        <v>0</v>
      </c>
      <c r="CW39" s="19">
        <f>IF('Encodage réponses Es'!AT38="","",'Encodage réponses Es'!AT38)</f>
        <v>0</v>
      </c>
      <c r="CX39" s="19">
        <f>IF('Encodage réponses Es'!CB38="","",'Encodage réponses Es'!CB38)</f>
        <v>0</v>
      </c>
      <c r="CY39" s="19">
        <f>IF('Encodage réponses Es'!CC38="","",'Encodage réponses Es'!CC38)</f>
        <v>0</v>
      </c>
      <c r="CZ39" s="19">
        <f>IF('Encodage réponses Es'!CD38="","",'Encodage réponses Es'!CD38)</f>
        <v>0</v>
      </c>
      <c r="DA39" s="19">
        <f>IF('Encodage réponses Es'!CE38="","",'Encodage réponses Es'!CE38)</f>
        <v>0</v>
      </c>
      <c r="DB39" s="217" t="s">
        <v>7</v>
      </c>
      <c r="DC39" s="218">
        <f>COUNT(DB4:DB37)</f>
        <v>0</v>
      </c>
      <c r="DD39" s="19">
        <f>IF('Encodage réponses Es'!BR38="","",'Encodage réponses Es'!BR38)</f>
        <v>0</v>
      </c>
      <c r="DE39" s="19">
        <f>IF('Encodage réponses Es'!BS38="","",'Encodage réponses Es'!BS38)</f>
        <v>0</v>
      </c>
      <c r="DF39" s="19">
        <f>IF('Encodage réponses Es'!BT38="","",'Encodage réponses Es'!BT38)</f>
        <v>0</v>
      </c>
      <c r="DG39" s="19">
        <f>IF('Encodage réponses Es'!BU38="","",'Encodage réponses Es'!BU38)</f>
        <v>0</v>
      </c>
      <c r="DH39" s="19">
        <f>IF('Encodage réponses Es'!BV38="","",'Encodage réponses Es'!BV38)</f>
        <v>0</v>
      </c>
      <c r="DI39" s="19">
        <f>IF('Encodage réponses Es'!BW38="","",'Encodage réponses Es'!BW38)</f>
        <v>0</v>
      </c>
      <c r="DJ39" s="19">
        <f>IF('Encodage réponses Es'!BX38="","",'Encodage réponses Es'!BX38)</f>
        <v>0</v>
      </c>
      <c r="DK39" s="19">
        <f>IF('Encodage réponses Es'!BY38="","",'Encodage réponses Es'!BY38)</f>
        <v>0</v>
      </c>
      <c r="DL39" s="19">
        <f>IF('Encodage réponses Es'!BZ38="","",'Encodage réponses Es'!BZ38)</f>
        <v>0</v>
      </c>
      <c r="DM39" s="19">
        <f>IF('Encodage réponses Es'!CA38="","",'Encodage réponses Es'!CA38)</f>
        <v>0</v>
      </c>
      <c r="DN39" s="217" t="s">
        <v>7</v>
      </c>
      <c r="DO39" s="218">
        <f>COUNT(DN4:DN37)</f>
        <v>0</v>
      </c>
      <c r="DP39" s="244">
        <f>IF('Encodage réponses Es'!CP38="","",'Encodage réponses Es'!CP38)</f>
        <v>0</v>
      </c>
      <c r="DQ39" s="244">
        <f>IF('Encodage réponses Es'!CQ38="","",'Encodage réponses Es'!CQ38)</f>
        <v>0</v>
      </c>
      <c r="DR39" s="244">
        <f>IF('Encodage réponses Es'!CR38="","",'Encodage réponses Es'!CR38)</f>
        <v>0</v>
      </c>
      <c r="DS39" s="244">
        <f>IF('Encodage réponses Es'!CS38="","",'Encodage réponses Es'!CS38)</f>
        <v>0</v>
      </c>
      <c r="DT39" s="244">
        <f>IF('Encodage réponses Es'!CT38="","",'Encodage réponses Es'!CT38)</f>
        <v>0</v>
      </c>
      <c r="DU39" s="244">
        <f>IF('Encodage réponses Es'!CU38="","",'Encodage réponses Es'!CU38)</f>
        <v>0</v>
      </c>
      <c r="DV39" s="244">
        <f>IF('Encodage réponses Es'!CV38="","",'Encodage réponses Es'!CV38)</f>
        <v>0</v>
      </c>
      <c r="DW39" s="244">
        <f>IF('Encodage réponses Es'!CW38="","",'Encodage réponses Es'!CW38)</f>
        <v>0</v>
      </c>
      <c r="DX39" s="244">
        <f>IF('Encodage réponses Es'!CX38="","",'Encodage réponses Es'!CX38)</f>
        <v>0</v>
      </c>
      <c r="DY39" s="244">
        <f>IF('Encodage réponses Es'!CY38="","",'Encodage réponses Es'!CY38)</f>
        <v>0</v>
      </c>
      <c r="DZ39" s="244">
        <f>IF('Encodage réponses Es'!CZ38="","",'Encodage réponses Es'!CZ38)</f>
        <v>0</v>
      </c>
      <c r="EA39" s="244">
        <f>IF('Encodage réponses Es'!DA38="","",'Encodage réponses Es'!DA38)</f>
        <v>0</v>
      </c>
      <c r="EB39" s="244">
        <f>IF('Encodage réponses Es'!DB38="","",'Encodage réponses Es'!DB38)</f>
        <v>0</v>
      </c>
      <c r="EC39" s="244">
        <f>IF('Encodage réponses Es'!DC38="","",'Encodage réponses Es'!DC38)</f>
        <v>0</v>
      </c>
      <c r="ED39" s="244">
        <f>IF('Encodage réponses Es'!DD38="","",'Encodage réponses Es'!DD38)</f>
        <v>0</v>
      </c>
      <c r="EE39" s="220" t="s">
        <v>7</v>
      </c>
      <c r="EF39" s="221">
        <f>COUNT(EE3:EE36)</f>
        <v>0</v>
      </c>
      <c r="EG39" s="57">
        <f>IF('Encodage réponses Es'!AD38="","",'Encodage réponses Es'!AD38)</f>
        <v>0</v>
      </c>
      <c r="EH39" s="19">
        <f>IF('Encodage réponses Es'!DF38="","",'Encodage réponses Es'!DF38)</f>
        <v>0</v>
      </c>
      <c r="EI39" s="223" t="s">
        <v>7</v>
      </c>
      <c r="EJ39" s="75">
        <f>COUNT(EI4:EI37)</f>
        <v>0</v>
      </c>
      <c r="EK39" s="66">
        <f>IF('Encodage réponses Es'!AE38="","",'Encodage réponses Es'!AE38)</f>
        <v>0</v>
      </c>
      <c r="EL39" s="64">
        <f>IF('Encodage réponses Es'!AF38="","",'Encodage réponses Es'!AF38)</f>
        <v>0</v>
      </c>
      <c r="EM39" s="19">
        <f>IF('Encodage réponses Es'!DG38="","",'Encodage réponses Es'!DG38)</f>
        <v>0</v>
      </c>
      <c r="EN39" s="19">
        <f>IF('Encodage réponses Es'!DH38="","",'Encodage réponses Es'!DH38)</f>
        <v>0</v>
      </c>
      <c r="EO39" s="19">
        <f>IF('Encodage réponses Es'!DI38="","",'Encodage réponses Es'!DI38)</f>
        <v>0</v>
      </c>
      <c r="EP39" s="19">
        <f>IF('Encodage réponses Es'!DJ38="","",'Encodage réponses Es'!DJ38)</f>
        <v>0</v>
      </c>
      <c r="EQ39" s="19">
        <f>IF('Encodage réponses Es'!DK38="","",'Encodage réponses Es'!DK38)</f>
        <v>0</v>
      </c>
      <c r="ER39" s="223" t="s">
        <v>7</v>
      </c>
      <c r="ES39" s="75">
        <f>COUNT(ER4:ER37)</f>
        <v>0</v>
      </c>
      <c r="ET39" s="19">
        <f>IF('Encodage réponses Es'!AC38="","",'Encodage réponses Es'!AC38)</f>
        <v>0</v>
      </c>
      <c r="EU39" s="19">
        <f>IF('Encodage réponses Es'!DE38="","",'Encodage réponses Es'!DE38)</f>
        <v>0</v>
      </c>
      <c r="EV39" s="223" t="s">
        <v>7</v>
      </c>
      <c r="EW39" s="75">
        <f>COUNT(EV4:EV37)</f>
        <v>0</v>
      </c>
    </row>
    <row r="40" spans="1:153" ht="12.75" customHeight="1">
      <c r="A40" s="334"/>
      <c r="B40" s="335"/>
      <c r="C40" s="334"/>
      <c r="D40" s="341" t="s">
        <v>15</v>
      </c>
      <c r="E40" s="193"/>
      <c r="F40" s="13" t="s">
        <v>1</v>
      </c>
      <c r="G40" s="27">
        <f>IF(COUNT(G4:G37)=0,"",STDEVP(G4:G37))</f>
      </c>
      <c r="H40" s="210" t="s">
        <v>1</v>
      </c>
      <c r="I40" s="211">
        <f>IF(COUNT(I4:I37)=0,"",STDEVP(I4:I37))</f>
      </c>
      <c r="J40" s="284" t="s">
        <v>1</v>
      </c>
      <c r="K40" s="285">
        <f>IF(COUNT(K4:K37)=0,"",STDEVP(K4:K37))</f>
      </c>
      <c r="L40" s="167"/>
      <c r="M40" s="17">
        <f>IF('Encodage réponses Es'!E39="","",'Encodage réponses Es'!E39)</f>
        <v>0</v>
      </c>
      <c r="N40" s="17">
        <f>IF('Encodage réponses Es'!F39="","",'Encodage réponses Es'!F39)</f>
        <v>0</v>
      </c>
      <c r="O40" s="17">
        <f>IF('Encodage réponses Es'!I39="","",'Encodage réponses Es'!I39)</f>
        <v>0</v>
      </c>
      <c r="P40" s="17">
        <f>IF('Encodage réponses Es'!J39="","",'Encodage réponses Es'!J39)</f>
        <v>0</v>
      </c>
      <c r="Q40" s="17">
        <f>IF('Encodage réponses Es'!K39="","",'Encodage réponses Es'!K39)</f>
        <v>0</v>
      </c>
      <c r="R40" s="17">
        <f>IF('Encodage réponses Es'!Z39="","",'Encodage réponses Es'!Z39)</f>
        <v>0</v>
      </c>
      <c r="S40" s="17">
        <f>IF('Encodage réponses Es'!AU39="","",'Encodage réponses Es'!AU39)</f>
        <v>0</v>
      </c>
      <c r="T40" s="17">
        <f>IF('Encodage réponses Es'!AV39="","",'Encodage réponses Es'!AV39)</f>
        <v>0</v>
      </c>
      <c r="U40" s="17">
        <f>IF('Encodage réponses Es'!AW39="","",'Encodage réponses Es'!AW39)</f>
        <v>0</v>
      </c>
      <c r="V40" s="17">
        <f>IF('Encodage réponses Es'!AX39="","",'Encodage réponses Es'!AX39)</f>
        <v>0</v>
      </c>
      <c r="W40" s="17">
        <f>IF('Encodage réponses Es'!AY39="","",'Encodage réponses Es'!AY39)</f>
        <v>0</v>
      </c>
      <c r="X40" s="17">
        <f>IF('Encodage réponses Es'!AZ39="","",'Encodage réponses Es'!AZ39)</f>
        <v>0</v>
      </c>
      <c r="Y40" s="17">
        <f>IF('Encodage réponses Es'!BA39="","",'Encodage réponses Es'!BA39)</f>
        <v>0</v>
      </c>
      <c r="Z40" s="17">
        <f>IF('Encodage réponses Es'!BC39="","",'Encodage réponses Es'!BC39)</f>
        <v>0</v>
      </c>
      <c r="AA40" s="17">
        <f>IF('Encodage réponses Es'!BD39="","",'Encodage réponses Es'!BD39)</f>
        <v>0</v>
      </c>
      <c r="AB40" s="17">
        <f>IF('Encodage réponses Es'!BE39="","",'Encodage réponses Es'!BE39)</f>
        <v>0</v>
      </c>
      <c r="AC40" s="17">
        <f>IF('Encodage réponses Es'!BF39="","",'Encodage réponses Es'!BF39)</f>
        <v>0</v>
      </c>
      <c r="AD40" s="17">
        <f>IF('Encodage réponses Es'!BP39="","",'Encodage réponses Es'!BP39)</f>
        <v>0</v>
      </c>
      <c r="AE40" s="217" t="s">
        <v>67</v>
      </c>
      <c r="AF40" s="219">
        <f>IF(COUNT(AE4:AF37)=0,"",AVERAGE(AE4:AF37))</f>
      </c>
      <c r="AG40" s="17">
        <f>IF('Encodage réponses Es'!M39="","",'Encodage réponses Es'!M39)</f>
        <v>0</v>
      </c>
      <c r="AH40" s="17">
        <f>IF('Encodage réponses Es'!N39="","",'Encodage réponses Es'!N39)</f>
        <v>0</v>
      </c>
      <c r="AI40" s="17">
        <f>IF('Encodage réponses Es'!Y39="","",'Encodage réponses Es'!Y39)</f>
        <v>0</v>
      </c>
      <c r="AJ40" s="17">
        <f>IF('Encodage réponses Es'!AA39="","",'Encodage réponses Es'!AA39)</f>
        <v>0</v>
      </c>
      <c r="AK40" s="17">
        <f>IF('Encodage réponses Es'!AB39="","",'Encodage réponses Es'!AB39)</f>
        <v>0</v>
      </c>
      <c r="AL40" s="17">
        <f>IF('Encodage réponses Es'!BB39="","",'Encodage réponses Es'!BB39)</f>
        <v>0</v>
      </c>
      <c r="AM40" s="17">
        <f>IF('Encodage réponses Es'!BG39="","",'Encodage réponses Es'!BG39)</f>
        <v>0</v>
      </c>
      <c r="AN40" s="217" t="s">
        <v>29</v>
      </c>
      <c r="AO40" s="219">
        <f>IF(COUNT(AN4:AO37)=0,"",AVERAGE(AN4:AO37))</f>
      </c>
      <c r="AP40" s="17">
        <f>IF('Encodage réponses Es'!G39="","",'Encodage réponses Es'!G39)</f>
        <v>0</v>
      </c>
      <c r="AQ40" s="17">
        <f>IF('Encodage réponses Es'!H39="","",'Encodage réponses Es'!H39)</f>
        <v>0</v>
      </c>
      <c r="AR40" s="217" t="s">
        <v>18</v>
      </c>
      <c r="AS40" s="219">
        <f>IF(COUNT(AR4:AS37)=0,"",AVERAGE(AR4:AS37))</f>
      </c>
      <c r="AT40" s="17">
        <f>IF('Encodage réponses Es'!CF39="","",'Encodage réponses Es'!CF39)</f>
        <v>0</v>
      </c>
      <c r="AU40" s="17">
        <f>IF('Encodage réponses Es'!CG39="","",'Encodage réponses Es'!CG39)</f>
        <v>0</v>
      </c>
      <c r="AV40" s="17">
        <f>IF('Encodage réponses Es'!CH39="","",'Encodage réponses Es'!CH39)</f>
        <v>0</v>
      </c>
      <c r="AW40" s="17">
        <f>IF('Encodage réponses Es'!CI39="","",'Encodage réponses Es'!CI39)</f>
        <v>0</v>
      </c>
      <c r="AX40" s="17">
        <f>IF('Encodage réponses Es'!CJ39="","",'Encodage réponses Es'!CJ39)</f>
        <v>0</v>
      </c>
      <c r="AY40" s="17">
        <f>IF('Encodage réponses Es'!CK39="","",'Encodage réponses Es'!CK39)</f>
        <v>0</v>
      </c>
      <c r="AZ40" s="17">
        <f>IF('Encodage réponses Es'!CL39="","",'Encodage réponses Es'!CL39)</f>
        <v>0</v>
      </c>
      <c r="BA40" s="17">
        <f>IF('Encodage réponses Es'!CM39="","",'Encodage réponses Es'!CM39)</f>
        <v>0</v>
      </c>
      <c r="BB40" s="17">
        <f>IF('Encodage réponses Es'!CN39="","",'Encodage réponses Es'!CN39)</f>
        <v>0</v>
      </c>
      <c r="BC40" s="17">
        <f>IF('Encodage réponses Es'!CO39="","",'Encodage réponses Es'!CO39)</f>
        <v>0</v>
      </c>
      <c r="BD40" s="217" t="s">
        <v>68</v>
      </c>
      <c r="BE40" s="219">
        <f>IF(COUNT(BD4:BE37)=0,"",AVERAGE(BD4:BE37))</f>
      </c>
      <c r="BF40" s="17">
        <f>IF('Encodage réponses Es'!L39="","",'Encodage réponses Es'!L39)</f>
        <v>0</v>
      </c>
      <c r="BG40" s="217" t="s">
        <v>69</v>
      </c>
      <c r="BH40" s="219">
        <f>IF(COUNT(BG4:BH37)=0,"",AVERAGE(BG4:BH37))</f>
      </c>
      <c r="BI40" s="17">
        <f>IF('Encodage réponses Es'!O39="","",'Encodage réponses Es'!O39)</f>
        <v>0</v>
      </c>
      <c r="BJ40" s="17">
        <f>IF('Encodage réponses Es'!P39="","",'Encodage réponses Es'!P39)</f>
        <v>0</v>
      </c>
      <c r="BK40" s="17">
        <f>IF('Encodage réponses Es'!Q39="","",'Encodage réponses Es'!Q39)</f>
        <v>0</v>
      </c>
      <c r="BL40" s="17">
        <f>IF('Encodage réponses Es'!R39="","",'Encodage réponses Es'!R39)</f>
        <v>0</v>
      </c>
      <c r="BM40" s="17">
        <f>IF('Encodage réponses Es'!W39="","",'Encodage réponses Es'!W39)</f>
        <v>0</v>
      </c>
      <c r="BN40" s="17">
        <f>IF('Encodage réponses Es'!X39="","",'Encodage réponses Es'!X39)</f>
        <v>0</v>
      </c>
      <c r="BO40" s="217" t="s">
        <v>70</v>
      </c>
      <c r="BP40" s="272">
        <f>IF(COUNT(BO4:BP37)=0,"",AVERAGE(BO4:BP37))</f>
      </c>
      <c r="BQ40" s="367"/>
      <c r="BR40" s="17">
        <f>IF('Encodage réponses Es'!T39="","",'Encodage réponses Es'!T39)</f>
        <v>0</v>
      </c>
      <c r="BS40" s="17">
        <f>IF('Encodage réponses Es'!U39="","",'Encodage réponses Es'!U39)</f>
        <v>0</v>
      </c>
      <c r="BT40" s="17">
        <f>IF('Encodage réponses Es'!V39="","",'Encodage réponses Es'!V39)</f>
        <v>0</v>
      </c>
      <c r="BU40" s="17">
        <f>IF('Encodage réponses Es'!BJ39="","",'Encodage réponses Es'!BJ39)</f>
        <v>0</v>
      </c>
      <c r="BV40" s="17">
        <f>IF('Encodage réponses Es'!BK39="","",'Encodage réponses Es'!BK39)</f>
        <v>0</v>
      </c>
      <c r="BW40" s="17">
        <f>IF('Encodage réponses Es'!BL39="","",'Encodage réponses Es'!BL39)</f>
        <v>0</v>
      </c>
      <c r="BX40" s="217" t="s">
        <v>70</v>
      </c>
      <c r="BY40" s="219">
        <f>IF(COUNT(BX4:BY37)=0,"",AVERAGE(BX4:BY37))</f>
      </c>
      <c r="BZ40" s="17">
        <f>IF('Encodage réponses Es'!BH39="","",'Encodage réponses Es'!BH39)</f>
        <v>0</v>
      </c>
      <c r="CA40" s="17">
        <f>IF('Encodage réponses Es'!BI39="","",'Encodage réponses Es'!BI39)</f>
        <v>0</v>
      </c>
      <c r="CB40" s="17">
        <f>IF('Encodage réponses Es'!BM39="","",'Encodage réponses Es'!BM39)</f>
        <v>0</v>
      </c>
      <c r="CC40" s="17">
        <f>IF('Encodage réponses Es'!BN39="","",'Encodage réponses Es'!BN39)</f>
        <v>0</v>
      </c>
      <c r="CD40" s="17">
        <f>IF('Encodage réponses Es'!BO39="","",'Encodage réponses Es'!BO39)</f>
        <v>0</v>
      </c>
      <c r="CE40" s="217" t="s">
        <v>19</v>
      </c>
      <c r="CF40" s="219">
        <f>IF(COUNT(CE4:CF37)=0,"",AVERAGE(CE4:CF37))</f>
      </c>
      <c r="CG40" s="17">
        <f>IF('Encodage réponses Es'!BQ39="","",'Encodage réponses Es'!BQ39)</f>
        <v>0</v>
      </c>
      <c r="CH40" s="217" t="s">
        <v>69</v>
      </c>
      <c r="CI40" s="219">
        <f>IF(COUNT(CH4:CI37)=0,"",AVERAGE(CH4:CI37))</f>
      </c>
      <c r="CJ40" s="17">
        <f>IF('Encodage réponses Es'!AG39="","",'Encodage réponses Es'!AG39)</f>
        <v>0</v>
      </c>
      <c r="CK40" s="17">
        <f>IF('Encodage réponses Es'!AH39="","",'Encodage réponses Es'!AH39)</f>
        <v>0</v>
      </c>
      <c r="CL40" s="17">
        <f>IF('Encodage réponses Es'!AI39="","",'Encodage réponses Es'!AI39)</f>
        <v>0</v>
      </c>
      <c r="CM40" s="17">
        <f>IF('Encodage réponses Es'!AJ39="","",'Encodage réponses Es'!AJ39)</f>
        <v>0</v>
      </c>
      <c r="CN40" s="17">
        <f>IF('Encodage réponses Es'!AK39="","",'Encodage réponses Es'!AK39)</f>
        <v>0</v>
      </c>
      <c r="CO40" s="17">
        <f>IF('Encodage réponses Es'!AL39="","",'Encodage réponses Es'!AL39)</f>
        <v>0</v>
      </c>
      <c r="CP40" s="17">
        <f>IF('Encodage réponses Es'!AM39="","",'Encodage réponses Es'!AM39)</f>
        <v>0</v>
      </c>
      <c r="CQ40" s="17">
        <f>IF('Encodage réponses Es'!AN39="","",'Encodage réponses Es'!AN39)</f>
        <v>0</v>
      </c>
      <c r="CR40" s="17">
        <f>IF('Encodage réponses Es'!AO39="","",'Encodage réponses Es'!AO39)</f>
        <v>0</v>
      </c>
      <c r="CS40" s="17">
        <f>IF('Encodage réponses Es'!AP39="","",'Encodage réponses Es'!AP39)</f>
        <v>0</v>
      </c>
      <c r="CT40" s="17">
        <f>IF('Encodage réponses Es'!AQ39="","",'Encodage réponses Es'!AQ39)</f>
        <v>0</v>
      </c>
      <c r="CU40" s="17">
        <f>IF('Encodage réponses Es'!AR39="","",'Encodage réponses Es'!AR39)</f>
        <v>0</v>
      </c>
      <c r="CV40" s="17">
        <f>IF('Encodage réponses Es'!AS39="","",'Encodage réponses Es'!AS39)</f>
        <v>0</v>
      </c>
      <c r="CW40" s="17">
        <f>IF('Encodage réponses Es'!AT39="","",'Encodage réponses Es'!AT39)</f>
        <v>0</v>
      </c>
      <c r="CX40" s="17">
        <f>IF('Encodage réponses Es'!CB39="","",'Encodage réponses Es'!CB39)</f>
        <v>0</v>
      </c>
      <c r="CY40" s="17">
        <f>IF('Encodage réponses Es'!CC39="","",'Encodage réponses Es'!CC39)</f>
        <v>0</v>
      </c>
      <c r="CZ40" s="17">
        <f>IF('Encodage réponses Es'!CD39="","",'Encodage réponses Es'!CD39)</f>
        <v>0</v>
      </c>
      <c r="DA40" s="17">
        <f>IF('Encodage réponses Es'!CE39="","",'Encodage réponses Es'!CE39)</f>
        <v>0</v>
      </c>
      <c r="DB40" s="217" t="s">
        <v>67</v>
      </c>
      <c r="DC40" s="219">
        <f>IF(COUNT(DB4:DC37)=0,"",AVERAGE(DB4:DC37))</f>
      </c>
      <c r="DD40" s="17">
        <f>IF('Encodage réponses Es'!BR39="","",'Encodage réponses Es'!BR39)</f>
        <v>0</v>
      </c>
      <c r="DE40" s="17">
        <f>IF('Encodage réponses Es'!BS39="","",'Encodage réponses Es'!BS39)</f>
        <v>0</v>
      </c>
      <c r="DF40" s="17">
        <f>IF('Encodage réponses Es'!BT39="","",'Encodage réponses Es'!BT39)</f>
        <v>0</v>
      </c>
      <c r="DG40" s="17">
        <f>IF('Encodage réponses Es'!BU39="","",'Encodage réponses Es'!BU39)</f>
        <v>0</v>
      </c>
      <c r="DH40" s="17">
        <f>IF('Encodage réponses Es'!BV39="","",'Encodage réponses Es'!BV39)</f>
        <v>0</v>
      </c>
      <c r="DI40" s="17">
        <f>IF('Encodage réponses Es'!BW39="","",'Encodage réponses Es'!BW39)</f>
        <v>0</v>
      </c>
      <c r="DJ40" s="17">
        <f>IF('Encodage réponses Es'!BX39="","",'Encodage réponses Es'!BX39)</f>
        <v>0</v>
      </c>
      <c r="DK40" s="17">
        <f>IF('Encodage réponses Es'!BY39="","",'Encodage réponses Es'!BY39)</f>
        <v>0</v>
      </c>
      <c r="DL40" s="17">
        <f>IF('Encodage réponses Es'!BZ39="","",'Encodage réponses Es'!BZ39)</f>
        <v>0</v>
      </c>
      <c r="DM40" s="17">
        <f>IF('Encodage réponses Es'!CA39="","",'Encodage réponses Es'!CA39)</f>
        <v>0</v>
      </c>
      <c r="DN40" s="217" t="s">
        <v>68</v>
      </c>
      <c r="DO40" s="219">
        <f>IF(COUNT(DN4:DO37)=0,"",AVERAGE(DN4:DO37))</f>
      </c>
      <c r="DP40" s="235">
        <f>IF('Encodage réponses Es'!CP39="","",'Encodage réponses Es'!CP39)</f>
        <v>0</v>
      </c>
      <c r="DQ40" s="235">
        <f>IF('Encodage réponses Es'!CQ39="","",'Encodage réponses Es'!CQ39)</f>
        <v>0</v>
      </c>
      <c r="DR40" s="235">
        <f>IF('Encodage réponses Es'!CR39="","",'Encodage réponses Es'!CR39)</f>
        <v>0</v>
      </c>
      <c r="DS40" s="235">
        <f>IF('Encodage réponses Es'!CS39="","",'Encodage réponses Es'!CS39)</f>
        <v>0</v>
      </c>
      <c r="DT40" s="235">
        <f>IF('Encodage réponses Es'!CT39="","",'Encodage réponses Es'!CT39)</f>
        <v>0</v>
      </c>
      <c r="DU40" s="235">
        <f>IF('Encodage réponses Es'!CU39="","",'Encodage réponses Es'!CU39)</f>
        <v>0</v>
      </c>
      <c r="DV40" s="235">
        <f>IF('Encodage réponses Es'!CV39="","",'Encodage réponses Es'!CV39)</f>
        <v>0</v>
      </c>
      <c r="DW40" s="235">
        <f>IF('Encodage réponses Es'!CW39="","",'Encodage réponses Es'!CW39)</f>
        <v>0</v>
      </c>
      <c r="DX40" s="235">
        <f>IF('Encodage réponses Es'!CX39="","",'Encodage réponses Es'!CX39)</f>
        <v>0</v>
      </c>
      <c r="DY40" s="235">
        <f>IF('Encodage réponses Es'!CY39="","",'Encodage réponses Es'!CY39)</f>
        <v>0</v>
      </c>
      <c r="DZ40" s="235">
        <f>IF('Encodage réponses Es'!CZ39="","",'Encodage réponses Es'!CZ39)</f>
        <v>0</v>
      </c>
      <c r="EA40" s="235">
        <f>IF('Encodage réponses Es'!DA39="","",'Encodage réponses Es'!DA39)</f>
        <v>0</v>
      </c>
      <c r="EB40" s="235">
        <f>IF('Encodage réponses Es'!DB39="","",'Encodage réponses Es'!DB39)</f>
        <v>0</v>
      </c>
      <c r="EC40" s="235">
        <f>IF('Encodage réponses Es'!DC39="","",'Encodage réponses Es'!DC39)</f>
        <v>0</v>
      </c>
      <c r="ED40" s="235">
        <f>IF('Encodage réponses Es'!DD39="","",'Encodage réponses Es'!DD39)</f>
        <v>0</v>
      </c>
      <c r="EE40" s="220" t="s">
        <v>71</v>
      </c>
      <c r="EF40" s="222">
        <f>IF(COUNT(EE3:EF36)=0,"",AVERAGE(EE3:EF36))</f>
      </c>
      <c r="EG40" s="17">
        <f>IF('Encodage réponses Es'!AD39="","",'Encodage réponses Es'!AD39)</f>
        <v>0</v>
      </c>
      <c r="EH40" s="17">
        <f>IF('Encodage réponses Es'!DF39="","",'Encodage réponses Es'!DF39)</f>
        <v>0</v>
      </c>
      <c r="EI40" s="223" t="s">
        <v>18</v>
      </c>
      <c r="EJ40" s="76">
        <f>IF(COUNT(EI4:EJ37)=0,"",AVERAGE(EI4:EJ37))</f>
      </c>
      <c r="EK40" s="17">
        <f>IF('Encodage réponses Es'!AE39="","",'Encodage réponses Es'!AE39)</f>
        <v>0</v>
      </c>
      <c r="EL40" s="17">
        <f>IF('Encodage réponses Es'!AF39="","",'Encodage réponses Es'!AF39)</f>
        <v>0</v>
      </c>
      <c r="EM40" s="17">
        <f>IF('Encodage réponses Es'!DG39="","",'Encodage réponses Es'!DG39)</f>
        <v>0</v>
      </c>
      <c r="EN40" s="17">
        <f>IF('Encodage réponses Es'!DH39="","",'Encodage réponses Es'!DH39)</f>
        <v>0</v>
      </c>
      <c r="EO40" s="17">
        <f>IF('Encodage réponses Es'!DI39="","",'Encodage réponses Es'!DI39)</f>
        <v>0</v>
      </c>
      <c r="EP40" s="17">
        <f>IF('Encodage réponses Es'!DJ39="","",'Encodage réponses Es'!DJ39)</f>
        <v>0</v>
      </c>
      <c r="EQ40" s="17">
        <f>IF('Encodage réponses Es'!DK39="","",'Encodage réponses Es'!DK39)</f>
        <v>0</v>
      </c>
      <c r="ER40" s="223" t="s">
        <v>29</v>
      </c>
      <c r="ES40" s="76">
        <f>IF(COUNT(ER4:ES37)=0,"",AVERAGE(ER4:ES37))</f>
      </c>
      <c r="ET40" s="17">
        <f>IF('Encodage réponses Es'!AC39="","",'Encodage réponses Es'!AC39)</f>
        <v>0</v>
      </c>
      <c r="EU40" s="17">
        <f>IF('Encodage réponses Es'!DE39="","",'Encodage réponses Es'!DE39)</f>
        <v>0</v>
      </c>
      <c r="EV40" s="223" t="s">
        <v>18</v>
      </c>
      <c r="EW40" s="76">
        <f>IF(COUNT(EV4:EW37)=0,"",AVERAGE(EV4:EW37))</f>
      </c>
    </row>
    <row r="41" spans="1:153" ht="12.75" customHeight="1" thickBot="1">
      <c r="A41" s="334"/>
      <c r="B41" s="336"/>
      <c r="C41" s="334"/>
      <c r="D41" s="341" t="s">
        <v>16</v>
      </c>
      <c r="E41" s="193"/>
      <c r="F41" s="26" t="s">
        <v>3</v>
      </c>
      <c r="G41" s="28">
        <f>IF(COUNT(G4:G37)=0,"",AVERAGE(G4:G37))</f>
      </c>
      <c r="H41" s="212" t="s">
        <v>3</v>
      </c>
      <c r="I41" s="213">
        <f>IF(COUNT(I4:I37)=0,"",AVERAGE(I4:I37))</f>
      </c>
      <c r="J41" s="286" t="s">
        <v>3</v>
      </c>
      <c r="K41" s="287">
        <f>IF(COUNT(K4:K37)=0,"",AVERAGE(K4:K37))</f>
      </c>
      <c r="L41" s="167"/>
      <c r="M41" s="19">
        <f>IF('Encodage réponses Es'!E40="","",'Encodage réponses Es'!E40)</f>
        <v>0</v>
      </c>
      <c r="N41" s="19">
        <f>IF('Encodage réponses Es'!F40="","",'Encodage réponses Es'!F40)</f>
        <v>0</v>
      </c>
      <c r="O41" s="19">
        <f>IF('Encodage réponses Es'!I40="","",'Encodage réponses Es'!I40)</f>
        <v>0</v>
      </c>
      <c r="P41" s="19">
        <f>IF('Encodage réponses Es'!J40="","",'Encodage réponses Es'!J40)</f>
        <v>0</v>
      </c>
      <c r="Q41" s="19">
        <f>IF('Encodage réponses Es'!K40="","",'Encodage réponses Es'!K40)</f>
        <v>0</v>
      </c>
      <c r="R41" s="19">
        <f>IF('Encodage réponses Es'!Z40="","",'Encodage réponses Es'!Z40)</f>
        <v>0</v>
      </c>
      <c r="S41" s="19">
        <f>IF('Encodage réponses Es'!AU40="","",'Encodage réponses Es'!AU40)</f>
        <v>0</v>
      </c>
      <c r="T41" s="19">
        <f>IF('Encodage réponses Es'!AV40="","",'Encodage réponses Es'!AV40)</f>
        <v>0</v>
      </c>
      <c r="U41" s="19">
        <f>IF('Encodage réponses Es'!AW40="","",'Encodage réponses Es'!AW40)</f>
        <v>0</v>
      </c>
      <c r="V41" s="19">
        <f>IF('Encodage réponses Es'!AX40="","",'Encodage réponses Es'!AX40)</f>
        <v>0</v>
      </c>
      <c r="W41" s="19">
        <f>IF('Encodage réponses Es'!AY40="","",'Encodage réponses Es'!AY40)</f>
        <v>0</v>
      </c>
      <c r="X41" s="19">
        <f>IF('Encodage réponses Es'!AZ40="","",'Encodage réponses Es'!AZ40)</f>
        <v>0</v>
      </c>
      <c r="Y41" s="19">
        <f>IF('Encodage réponses Es'!BA40="","",'Encodage réponses Es'!BA40)</f>
        <v>0</v>
      </c>
      <c r="Z41" s="19">
        <f>IF('Encodage réponses Es'!BC40="","",'Encodage réponses Es'!BC40)</f>
        <v>0</v>
      </c>
      <c r="AA41" s="19">
        <f>IF('Encodage réponses Es'!BD40="","",'Encodage réponses Es'!BD40)</f>
        <v>0</v>
      </c>
      <c r="AB41" s="19">
        <f>IF('Encodage réponses Es'!BE40="","",'Encodage réponses Es'!BE40)</f>
        <v>0</v>
      </c>
      <c r="AC41" s="19">
        <f>IF('Encodage réponses Es'!BF40="","",'Encodage réponses Es'!BF40)</f>
        <v>0</v>
      </c>
      <c r="AD41" s="19">
        <f>IF('Encodage réponses Es'!BP40="","",'Encodage réponses Es'!BP40)</f>
        <v>0</v>
      </c>
      <c r="AE41" s="9" t="s">
        <v>44</v>
      </c>
      <c r="AF41" s="25">
        <f>COUNTIF(AE$4:AE$37,"&lt;2,5")</f>
        <v>0</v>
      </c>
      <c r="AG41" s="234">
        <f>IF('Encodage réponses Es'!M40="","",'Encodage réponses Es'!M40)</f>
        <v>0</v>
      </c>
      <c r="AH41" s="19">
        <f>IF('Encodage réponses Es'!N40="","",'Encodage réponses Es'!N40)</f>
        <v>0</v>
      </c>
      <c r="AI41" s="19">
        <f>IF('Encodage réponses Es'!Y40="","",'Encodage réponses Es'!Y40)</f>
        <v>0</v>
      </c>
      <c r="AJ41" s="19">
        <f>IF('Encodage réponses Es'!AA40="","",'Encodage réponses Es'!AA40)</f>
        <v>0</v>
      </c>
      <c r="AK41" s="19">
        <f>IF('Encodage réponses Es'!AB40="","",'Encodage réponses Es'!AB40)</f>
        <v>0</v>
      </c>
      <c r="AL41" s="19">
        <f>IF('Encodage réponses Es'!BB40="","",'Encodage réponses Es'!BB40)</f>
        <v>0</v>
      </c>
      <c r="AM41" s="19">
        <f>IF('Encodage réponses Es'!BG40="","",'Encodage réponses Es'!BG40)</f>
        <v>0</v>
      </c>
      <c r="AN41" s="7">
        <v>0</v>
      </c>
      <c r="AO41" s="224">
        <f>COUNTIF(AN$4:AN$37,AN41)</f>
        <v>0</v>
      </c>
      <c r="AP41" s="234">
        <f>IF('Encodage réponses Es'!G40="","",'Encodage réponses Es'!G40)</f>
        <v>0</v>
      </c>
      <c r="AQ41" s="19">
        <f>IF('Encodage réponses Es'!H40="","",'Encodage réponses Es'!H40)</f>
        <v>0</v>
      </c>
      <c r="AR41" s="7">
        <v>0</v>
      </c>
      <c r="AS41" s="224">
        <f>COUNTIF(AR$4:AR$37,AR41)</f>
        <v>0</v>
      </c>
      <c r="AT41" s="234">
        <f>IF('Encodage réponses Es'!CF40="","",'Encodage réponses Es'!CF40)</f>
        <v>0</v>
      </c>
      <c r="AU41" s="19">
        <f>IF('Encodage réponses Es'!CG40="","",'Encodage réponses Es'!CG40)</f>
        <v>0</v>
      </c>
      <c r="AV41" s="19">
        <f>IF('Encodage réponses Es'!CH40="","",'Encodage réponses Es'!CH40)</f>
        <v>0</v>
      </c>
      <c r="AW41" s="19">
        <f>IF('Encodage réponses Es'!CI40="","",'Encodage réponses Es'!CI40)</f>
        <v>0</v>
      </c>
      <c r="AX41" s="19">
        <f>IF('Encodage réponses Es'!CJ40="","",'Encodage réponses Es'!CJ40)</f>
        <v>0</v>
      </c>
      <c r="AY41" s="19">
        <f>IF('Encodage réponses Es'!CK40="","",'Encodage réponses Es'!CK40)</f>
        <v>0</v>
      </c>
      <c r="AZ41" s="19">
        <f>IF('Encodage réponses Es'!CL40="","",'Encodage réponses Es'!CL40)</f>
        <v>0</v>
      </c>
      <c r="BA41" s="19">
        <f>IF('Encodage réponses Es'!CM40="","",'Encodage réponses Es'!CM40)</f>
        <v>0</v>
      </c>
      <c r="BB41" s="19">
        <f>IF('Encodage réponses Es'!CN40="","",'Encodage réponses Es'!CN40)</f>
        <v>0</v>
      </c>
      <c r="BC41" s="19">
        <f>IF('Encodage réponses Es'!CO40="","",'Encodage réponses Es'!CO40)</f>
        <v>0</v>
      </c>
      <c r="BD41" s="7">
        <v>0</v>
      </c>
      <c r="BE41" s="224">
        <f>COUNTIF(BD$4:BD$37,BD41)</f>
        <v>0</v>
      </c>
      <c r="BF41" s="234">
        <f>IF('Encodage réponses Es'!L40="","",'Encodage réponses Es'!L40)</f>
        <v>0</v>
      </c>
      <c r="BG41" s="7">
        <v>0</v>
      </c>
      <c r="BH41" s="224">
        <f>COUNTIF(BG$4:BG$37,BG41)</f>
        <v>0</v>
      </c>
      <c r="BI41" s="234">
        <f>IF('Encodage réponses Es'!O40="","",'Encodage réponses Es'!O40)</f>
        <v>0</v>
      </c>
      <c r="BJ41" s="19">
        <f>IF('Encodage réponses Es'!P40="","",'Encodage réponses Es'!P40)</f>
        <v>0</v>
      </c>
      <c r="BK41" s="19">
        <f>IF('Encodage réponses Es'!Q40="","",'Encodage réponses Es'!Q40)</f>
        <v>0</v>
      </c>
      <c r="BL41" s="19">
        <f>IF('Encodage réponses Es'!R40="","",'Encodage réponses Es'!R40)</f>
        <v>0</v>
      </c>
      <c r="BM41" s="19">
        <f>IF('Encodage réponses Es'!W40="","",'Encodage réponses Es'!W40)</f>
        <v>0</v>
      </c>
      <c r="BN41" s="19">
        <f>IF('Encodage réponses Es'!X40="","",'Encodage réponses Es'!X40)</f>
        <v>0</v>
      </c>
      <c r="BO41" s="7">
        <v>0</v>
      </c>
      <c r="BP41" s="2">
        <f>COUNTIF(BO$4:BO$37,BO41)</f>
        <v>0</v>
      </c>
      <c r="BQ41" s="368"/>
      <c r="BR41" s="234">
        <f>IF('Encodage réponses Es'!T40="","",'Encodage réponses Es'!T40)</f>
        <v>0</v>
      </c>
      <c r="BS41" s="234">
        <f>IF('Encodage réponses Es'!U40="","",'Encodage réponses Es'!U40)</f>
        <v>0</v>
      </c>
      <c r="BT41" s="234">
        <f>IF('Encodage réponses Es'!V40="","",'Encodage réponses Es'!V40)</f>
        <v>0</v>
      </c>
      <c r="BU41" s="234">
        <f>IF('Encodage réponses Es'!BJ40="","",'Encodage réponses Es'!BJ40)</f>
        <v>0</v>
      </c>
      <c r="BV41" s="234">
        <f>IF('Encodage réponses Es'!BK40="","",'Encodage réponses Es'!BK40)</f>
        <v>0</v>
      </c>
      <c r="BW41" s="19">
        <f>IF('Encodage réponses Es'!BL40="","",'Encodage réponses Es'!BL40)</f>
        <v>0</v>
      </c>
      <c r="BX41" s="7">
        <v>0</v>
      </c>
      <c r="BY41" s="2">
        <f>COUNTIF(BX$4:BX$37,BX41)</f>
        <v>0</v>
      </c>
      <c r="BZ41" s="19">
        <f>IF('Encodage réponses Es'!BH40="","",'Encodage réponses Es'!BH40)</f>
        <v>0</v>
      </c>
      <c r="CA41" s="19">
        <f>IF('Encodage réponses Es'!BI40="","",'Encodage réponses Es'!BI40)</f>
        <v>0</v>
      </c>
      <c r="CB41" s="19">
        <f>IF('Encodage réponses Es'!BM40="","",'Encodage réponses Es'!BM40)</f>
        <v>0</v>
      </c>
      <c r="CC41" s="19">
        <f>IF('Encodage réponses Es'!BN40="","",'Encodage réponses Es'!BN40)</f>
        <v>0</v>
      </c>
      <c r="CD41" s="19">
        <f>IF('Encodage réponses Es'!BO40="","",'Encodage réponses Es'!BO40)</f>
        <v>0</v>
      </c>
      <c r="CE41" s="7">
        <v>0</v>
      </c>
      <c r="CF41" s="225">
        <f>COUNTIF(CE$4:CE$37,CE41)</f>
        <v>0</v>
      </c>
      <c r="CG41" s="19">
        <f>IF('Encodage réponses Es'!BQ40="","",'Encodage réponses Es'!BQ40)</f>
        <v>0</v>
      </c>
      <c r="CH41" s="7">
        <v>0</v>
      </c>
      <c r="CI41" s="225">
        <f>COUNTIF(CH$4:CH$37,CH41)</f>
        <v>0</v>
      </c>
      <c r="CJ41" s="19">
        <f>IF('Encodage réponses Es'!AG40="","",'Encodage réponses Es'!AG40)</f>
        <v>0</v>
      </c>
      <c r="CK41" s="19">
        <f>IF('Encodage réponses Es'!AH40="","",'Encodage réponses Es'!AH40)</f>
        <v>0</v>
      </c>
      <c r="CL41" s="19">
        <f>IF('Encodage réponses Es'!AI40="","",'Encodage réponses Es'!AI40)</f>
        <v>0</v>
      </c>
      <c r="CM41" s="19">
        <f>IF('Encodage réponses Es'!AJ40="","",'Encodage réponses Es'!AJ40)</f>
        <v>0</v>
      </c>
      <c r="CN41" s="19">
        <f>IF('Encodage réponses Es'!AK40="","",'Encodage réponses Es'!AK40)</f>
        <v>0</v>
      </c>
      <c r="CO41" s="19">
        <f>IF('Encodage réponses Es'!AL40="","",'Encodage réponses Es'!AL40)</f>
        <v>0</v>
      </c>
      <c r="CP41" s="19">
        <f>IF('Encodage réponses Es'!AM40="","",'Encodage réponses Es'!AM40)</f>
        <v>0</v>
      </c>
      <c r="CQ41" s="19">
        <f>IF('Encodage réponses Es'!AN40="","",'Encodage réponses Es'!AN40)</f>
        <v>0</v>
      </c>
      <c r="CR41" s="19">
        <f>IF('Encodage réponses Es'!AO40="","",'Encodage réponses Es'!AO40)</f>
        <v>0</v>
      </c>
      <c r="CS41" s="19">
        <f>IF('Encodage réponses Es'!AP40="","",'Encodage réponses Es'!AP40)</f>
        <v>0</v>
      </c>
      <c r="CT41" s="19">
        <f>IF('Encodage réponses Es'!AQ40="","",'Encodage réponses Es'!AQ40)</f>
        <v>0</v>
      </c>
      <c r="CU41" s="19">
        <f>IF('Encodage réponses Es'!AR40="","",'Encodage réponses Es'!AR40)</f>
        <v>0</v>
      </c>
      <c r="CV41" s="19">
        <f>IF('Encodage réponses Es'!AS40="","",'Encodage réponses Es'!AS40)</f>
        <v>0</v>
      </c>
      <c r="CW41" s="19">
        <f>IF('Encodage réponses Es'!AT40="","",'Encodage réponses Es'!AT40)</f>
        <v>0</v>
      </c>
      <c r="CX41" s="19">
        <f>IF('Encodage réponses Es'!CB40="","",'Encodage réponses Es'!CB40)</f>
        <v>0</v>
      </c>
      <c r="CY41" s="19">
        <f>IF('Encodage réponses Es'!CC40="","",'Encodage réponses Es'!CC40)</f>
        <v>0</v>
      </c>
      <c r="CZ41" s="19">
        <f>IF('Encodage réponses Es'!CD40="","",'Encodage réponses Es'!CD40)</f>
        <v>0</v>
      </c>
      <c r="DA41" s="19">
        <f>IF('Encodage réponses Es'!CE40="","",'Encodage réponses Es'!CE40)</f>
        <v>0</v>
      </c>
      <c r="DB41" s="7" t="s">
        <v>75</v>
      </c>
      <c r="DC41" s="225">
        <f>COUNTIF(DB$4:DB$37,"&lt;3")</f>
        <v>0</v>
      </c>
      <c r="DD41" s="19">
        <f>IF('Encodage réponses Es'!BR40="","",'Encodage réponses Es'!BR40)</f>
        <v>0</v>
      </c>
      <c r="DE41" s="19">
        <f>IF('Encodage réponses Es'!BS40="","",'Encodage réponses Es'!BS40)</f>
        <v>0</v>
      </c>
      <c r="DF41" s="19">
        <f>IF('Encodage réponses Es'!BT40="","",'Encodage réponses Es'!BT40)</f>
        <v>0</v>
      </c>
      <c r="DG41" s="19">
        <f>IF('Encodage réponses Es'!BU40="","",'Encodage réponses Es'!BU40)</f>
        <v>0</v>
      </c>
      <c r="DH41" s="19">
        <f>IF('Encodage réponses Es'!BV40="","",'Encodage réponses Es'!BV40)</f>
        <v>0</v>
      </c>
      <c r="DI41" s="19">
        <f>IF('Encodage réponses Es'!BW40="","",'Encodage réponses Es'!BW40)</f>
        <v>0</v>
      </c>
      <c r="DJ41" s="19">
        <f>IF('Encodage réponses Es'!BX40="","",'Encodage réponses Es'!BX40)</f>
        <v>0</v>
      </c>
      <c r="DK41" s="19">
        <f>IF('Encodage réponses Es'!BY40="","",'Encodage réponses Es'!BY40)</f>
        <v>0</v>
      </c>
      <c r="DL41" s="19">
        <f>IF('Encodage réponses Es'!BZ40="","",'Encodage réponses Es'!BZ40)</f>
        <v>0</v>
      </c>
      <c r="DM41" s="19">
        <f>IF('Encodage réponses Es'!CA40="","",'Encodage réponses Es'!CA40)</f>
        <v>0</v>
      </c>
      <c r="DN41" s="7">
        <v>0</v>
      </c>
      <c r="DO41" s="225">
        <f>COUNTIF(DN$4:DN$37,DN41)</f>
        <v>0</v>
      </c>
      <c r="DP41" s="245">
        <f>IF('Encodage réponses Es'!CP40="","",'Encodage réponses Es'!CP40)</f>
        <v>0</v>
      </c>
      <c r="DQ41" s="244">
        <f>IF('Encodage réponses Es'!CQ40="","",'Encodage réponses Es'!CQ40)</f>
        <v>0</v>
      </c>
      <c r="DR41" s="244">
        <f>IF('Encodage réponses Es'!CR40="","",'Encodage réponses Es'!CR40)</f>
        <v>0</v>
      </c>
      <c r="DS41" s="244">
        <f>IF('Encodage réponses Es'!CS40="","",'Encodage réponses Es'!CS40)</f>
        <v>0</v>
      </c>
      <c r="DT41" s="244">
        <f>IF('Encodage réponses Es'!CT40="","",'Encodage réponses Es'!CT40)</f>
        <v>0</v>
      </c>
      <c r="DU41" s="244">
        <f>IF('Encodage réponses Es'!CU40="","",'Encodage réponses Es'!CU40)</f>
        <v>0</v>
      </c>
      <c r="DV41" s="244">
        <f>IF('Encodage réponses Es'!CV40="","",'Encodage réponses Es'!CV40)</f>
        <v>0</v>
      </c>
      <c r="DW41" s="244">
        <f>IF('Encodage réponses Es'!CW40="","",'Encodage réponses Es'!CW40)</f>
        <v>0</v>
      </c>
      <c r="DX41" s="244">
        <f>IF('Encodage réponses Es'!CX40="","",'Encodage réponses Es'!CX40)</f>
        <v>0</v>
      </c>
      <c r="DY41" s="244">
        <f>IF('Encodage réponses Es'!CY40="","",'Encodage réponses Es'!CY40)</f>
        <v>0</v>
      </c>
      <c r="DZ41" s="244">
        <f>IF('Encodage réponses Es'!CZ40="","",'Encodage réponses Es'!CZ40)</f>
        <v>0</v>
      </c>
      <c r="EA41" s="244">
        <f>IF('Encodage réponses Es'!DA40="","",'Encodage réponses Es'!DA40)</f>
        <v>0</v>
      </c>
      <c r="EB41" s="244">
        <f>IF('Encodage réponses Es'!DB40="","",'Encodage réponses Es'!DB40)</f>
        <v>0</v>
      </c>
      <c r="EC41" s="244">
        <f>IF('Encodage réponses Es'!DC40="","",'Encodage réponses Es'!DC40)</f>
        <v>0</v>
      </c>
      <c r="ED41" s="244">
        <f>IF('Encodage réponses Es'!DD40="","",'Encodage réponses Es'!DD40)</f>
        <v>0</v>
      </c>
      <c r="EE41" s="226">
        <v>0</v>
      </c>
      <c r="EF41" s="2">
        <f>COUNTIF(EE$4:EE$37,EE41)</f>
        <v>0</v>
      </c>
      <c r="EG41" s="58">
        <f>IF('Encodage réponses Es'!AD40="","",'Encodage réponses Es'!AD40)</f>
        <v>0</v>
      </c>
      <c r="EH41" s="19">
        <f>IF('Encodage réponses Es'!DF40="","",'Encodage réponses Es'!DF40)</f>
        <v>0</v>
      </c>
      <c r="EI41" s="7">
        <v>0</v>
      </c>
      <c r="EJ41" s="2">
        <f>COUNTIF(EI$4:EI$37,EI41)</f>
        <v>0</v>
      </c>
      <c r="EK41" s="16">
        <f>IF('Encodage réponses Es'!AE40="","",'Encodage réponses Es'!AE40)</f>
        <v>0</v>
      </c>
      <c r="EL41" s="58">
        <f>IF('Encodage réponses Es'!AF40="","",'Encodage réponses Es'!AF40)</f>
        <v>0</v>
      </c>
      <c r="EM41" s="19">
        <f>IF('Encodage réponses Es'!DG40="","",'Encodage réponses Es'!DG40)</f>
        <v>0</v>
      </c>
      <c r="EN41" s="19">
        <f>IF('Encodage réponses Es'!DH40="","",'Encodage réponses Es'!DH40)</f>
        <v>0</v>
      </c>
      <c r="EO41" s="19">
        <f>IF('Encodage réponses Es'!DI40="","",'Encodage réponses Es'!DI40)</f>
        <v>0</v>
      </c>
      <c r="EP41" s="19">
        <f>IF('Encodage réponses Es'!DJ40="","",'Encodage réponses Es'!DJ40)</f>
        <v>0</v>
      </c>
      <c r="EQ41" s="19">
        <f>IF('Encodage réponses Es'!DK40="","",'Encodage réponses Es'!DK40)</f>
        <v>0</v>
      </c>
      <c r="ER41" s="9">
        <v>0</v>
      </c>
      <c r="ES41" s="2">
        <f>COUNTIF(ER$4:ER$37,ER41)</f>
        <v>0</v>
      </c>
      <c r="ET41" s="19">
        <f>IF('Encodage réponses Es'!AC40="","",'Encodage réponses Es'!AC40)</f>
        <v>0</v>
      </c>
      <c r="EU41" s="19">
        <f>IF('Encodage réponses Es'!DE40="","",'Encodage réponses Es'!DE40)</f>
        <v>0</v>
      </c>
      <c r="EV41" s="7">
        <v>0</v>
      </c>
      <c r="EW41" s="2">
        <f>COUNTIF(EV$4:EV$37,EV41)</f>
        <v>0</v>
      </c>
    </row>
    <row r="42" spans="1:153" ht="12.75" customHeight="1" thickBot="1">
      <c r="A42" s="334"/>
      <c r="B42" s="336"/>
      <c r="C42" s="334"/>
      <c r="D42" s="349" t="s">
        <v>102</v>
      </c>
      <c r="E42" s="193"/>
      <c r="F42" s="104" t="s">
        <v>31</v>
      </c>
      <c r="G42" s="105">
        <v>0.72</v>
      </c>
      <c r="H42" s="104" t="s">
        <v>31</v>
      </c>
      <c r="I42" s="105">
        <v>0.81</v>
      </c>
      <c r="J42" s="104" t="s">
        <v>31</v>
      </c>
      <c r="K42" s="105">
        <v>0.63</v>
      </c>
      <c r="L42" s="198"/>
      <c r="M42" s="246">
        <f>IF('Encodage réponses Es'!E41="","",'Encodage réponses Es'!E41)</f>
      </c>
      <c r="N42" s="246">
        <f>IF('Encodage réponses Es'!F41="","",'Encodage réponses Es'!F41)</f>
      </c>
      <c r="O42" s="246">
        <f>IF('Encodage réponses Es'!I41="","",'Encodage réponses Es'!I41)</f>
      </c>
      <c r="P42" s="246">
        <f>IF('Encodage réponses Es'!J41="","",'Encodage réponses Es'!J41)</f>
      </c>
      <c r="Q42" s="246">
        <f>IF('Encodage réponses Es'!K41="","",'Encodage réponses Es'!K41)</f>
      </c>
      <c r="R42" s="246">
        <f>IF('Encodage réponses Es'!Z41="","",'Encodage réponses Es'!Z41)</f>
      </c>
      <c r="S42" s="246">
        <f>IF('Encodage réponses Es'!AU41="","",'Encodage réponses Es'!AU41)</f>
      </c>
      <c r="T42" s="246">
        <f>IF('Encodage réponses Es'!AV41="","",'Encodage réponses Es'!AV41)</f>
      </c>
      <c r="U42" s="246">
        <f>IF('Encodage réponses Es'!AW41="","",'Encodage réponses Es'!AW41)</f>
      </c>
      <c r="V42" s="246">
        <f>IF('Encodage réponses Es'!AX41="","",'Encodage réponses Es'!AX41)</f>
      </c>
      <c r="W42" s="246">
        <f>IF('Encodage réponses Es'!AY41="","",'Encodage réponses Es'!AY41)</f>
      </c>
      <c r="X42" s="246">
        <f>IF('Encodage réponses Es'!AZ41="","",'Encodage réponses Es'!AZ41)</f>
      </c>
      <c r="Y42" s="246">
        <f>IF('Encodage réponses Es'!BA41="","",'Encodage réponses Es'!BA41)</f>
      </c>
      <c r="Z42" s="246">
        <f>IF('Encodage réponses Es'!BC41="","",'Encodage réponses Es'!BC41)</f>
      </c>
      <c r="AA42" s="246">
        <f>IF('Encodage réponses Es'!BD41="","",'Encodage réponses Es'!BD41)</f>
      </c>
      <c r="AB42" s="246">
        <f>IF('Encodage réponses Es'!BE41="","",'Encodage réponses Es'!BE41)</f>
      </c>
      <c r="AC42" s="247">
        <f>IF('Encodage réponses Es'!BF41="","",'Encodage réponses Es'!BF41)</f>
      </c>
      <c r="AD42" s="246">
        <f>IF('Encodage réponses Es'!BP41="","",'Encodage réponses Es'!BP41)</f>
      </c>
      <c r="AE42" s="328" t="s">
        <v>93</v>
      </c>
      <c r="AF42" s="248">
        <f>COUNTIF(AE$4:AE$37,"&lt;4,5")-SUM(AF41)</f>
        <v>0</v>
      </c>
      <c r="AG42" s="247">
        <f>IF('Encodage réponses Es'!M41="","",'Encodage réponses Es'!M41)</f>
      </c>
      <c r="AH42" s="246">
        <f>IF('Encodage réponses Es'!N41="","",'Encodage réponses Es'!N41)</f>
      </c>
      <c r="AI42" s="246">
        <f>IF('Encodage réponses Es'!Y41="","",'Encodage réponses Es'!Y41)</f>
      </c>
      <c r="AJ42" s="246">
        <f>IF('Encodage réponses Es'!AA41="","",'Encodage réponses Es'!AA41)</f>
      </c>
      <c r="AK42" s="246">
        <f>IF('Encodage réponses Es'!AB41="","",'Encodage réponses Es'!AB41)</f>
      </c>
      <c r="AL42" s="246">
        <f>IF('Encodage réponses Es'!BB41="","",'Encodage réponses Es'!BB41)</f>
      </c>
      <c r="AM42" s="246">
        <f>IF('Encodage réponses Es'!BG41="","",'Encodage réponses Es'!BG41)</f>
      </c>
      <c r="AN42" s="249">
        <v>1</v>
      </c>
      <c r="AO42" s="34">
        <f aca="true" t="shared" si="17" ref="AO42:AO55">COUNTIF(AN$4:AN$37,AN42)</f>
        <v>0</v>
      </c>
      <c r="AP42" s="246">
        <f>IF('Encodage réponses Es'!G41="","",'Encodage réponses Es'!G41)</f>
      </c>
      <c r="AQ42" s="246">
        <f>IF('Encodage réponses Es'!H41="","",'Encodage réponses Es'!H41)</f>
      </c>
      <c r="AR42" s="249">
        <v>1</v>
      </c>
      <c r="AS42" s="34">
        <f aca="true" t="shared" si="18" ref="AS42:AS55">COUNTIF(AR$4:AR$37,AR42)</f>
        <v>0</v>
      </c>
      <c r="AT42" s="246">
        <f>IF('Encodage réponses Es'!CF41="","",'Encodage réponses Es'!CF41)</f>
      </c>
      <c r="AU42" s="246">
        <f>IF('Encodage réponses Es'!CG41="","",'Encodage réponses Es'!CG41)</f>
      </c>
      <c r="AV42" s="246">
        <f>IF('Encodage réponses Es'!CH41="","",'Encodage réponses Es'!CH41)</f>
      </c>
      <c r="AW42" s="246">
        <f>IF('Encodage réponses Es'!CI41="","",'Encodage réponses Es'!CI41)</f>
      </c>
      <c r="AX42" s="246">
        <f>IF('Encodage réponses Es'!CJ41="","",'Encodage réponses Es'!CJ41)</f>
      </c>
      <c r="AY42" s="246">
        <f>IF('Encodage réponses Es'!CK41="","",'Encodage réponses Es'!CK41)</f>
      </c>
      <c r="AZ42" s="246">
        <f>IF('Encodage réponses Es'!CL41="","",'Encodage réponses Es'!CL41)</f>
      </c>
      <c r="BA42" s="246">
        <f>IF('Encodage réponses Es'!CM41="","",'Encodage réponses Es'!CM41)</f>
      </c>
      <c r="BB42" s="246">
        <f>IF('Encodage réponses Es'!CN41="","",'Encodage réponses Es'!CN41)</f>
      </c>
      <c r="BC42" s="246">
        <f>IF('Encodage réponses Es'!CO41="","",'Encodage réponses Es'!CO41)</f>
      </c>
      <c r="BD42" s="249">
        <v>1</v>
      </c>
      <c r="BE42" s="250">
        <f aca="true" t="shared" si="19" ref="BE42:BE55">COUNTIF(BD$4:BD$37,BD42)</f>
        <v>0</v>
      </c>
      <c r="BF42" s="246">
        <f>IF('Encodage réponses Es'!L41="","",'Encodage réponses Es'!L41)</f>
      </c>
      <c r="BG42" s="249">
        <v>1</v>
      </c>
      <c r="BH42" s="250">
        <f aca="true" t="shared" si="20" ref="BH42:BH55">COUNTIF(BG$4:BG$37,BG42)</f>
        <v>0</v>
      </c>
      <c r="BI42" s="246">
        <f>IF('Encodage réponses Es'!O41="","",'Encodage réponses Es'!O41)</f>
      </c>
      <c r="BJ42" s="246">
        <f>IF('Encodage réponses Es'!P41="","",'Encodage réponses Es'!P41)</f>
      </c>
      <c r="BK42" s="246">
        <f>IF('Encodage réponses Es'!Q41="","",'Encodage réponses Es'!Q41)</f>
      </c>
      <c r="BL42" s="246">
        <f>IF('Encodage réponses Es'!R41="","",'Encodage réponses Es'!R41)</f>
      </c>
      <c r="BM42" s="246">
        <f>IF('Encodage réponses Es'!W41="","",'Encodage réponses Es'!W41)</f>
      </c>
      <c r="BN42" s="246">
        <f>IF('Encodage réponses Es'!X41="","",'Encodage réponses Es'!X41)</f>
      </c>
      <c r="BO42" s="249">
        <v>1</v>
      </c>
      <c r="BP42" s="34">
        <f aca="true" t="shared" si="21" ref="BP42:BP55">COUNTIF(BO$4:BO$37,BO42)</f>
        <v>0</v>
      </c>
      <c r="BQ42" s="368"/>
      <c r="BR42" s="246">
        <f>IF('Encodage réponses Es'!T41="","",'Encodage réponses Es'!T41)</f>
      </c>
      <c r="BS42" s="246">
        <f>IF('Encodage réponses Es'!U41="","",'Encodage réponses Es'!U41)</f>
      </c>
      <c r="BT42" s="246">
        <f>IF('Encodage réponses Es'!V41="","",'Encodage réponses Es'!V41)</f>
      </c>
      <c r="BU42" s="246">
        <f>IF('Encodage réponses Es'!BJ41="","",'Encodage réponses Es'!BJ41)</f>
      </c>
      <c r="BV42" s="246">
        <f>IF('Encodage réponses Es'!BK41="","",'Encodage réponses Es'!BK41)</f>
      </c>
      <c r="BW42" s="246">
        <f>IF('Encodage réponses Es'!BL41="","",'Encodage réponses Es'!BL41)</f>
      </c>
      <c r="BX42" s="249">
        <v>1</v>
      </c>
      <c r="BY42" s="34">
        <f aca="true" t="shared" si="22" ref="BY42:BY55">COUNTIF(BX$4:BX$37,BX42)</f>
        <v>0</v>
      </c>
      <c r="BZ42" s="246">
        <f>IF('Encodage réponses Es'!BH41="","",'Encodage réponses Es'!BH41)</f>
      </c>
      <c r="CA42" s="246">
        <f>IF('Encodage réponses Es'!BI41="","",'Encodage réponses Es'!BI41)</f>
      </c>
      <c r="CB42" s="246">
        <f>IF('Encodage réponses Es'!BM41="","",'Encodage réponses Es'!BM41)</f>
      </c>
      <c r="CC42" s="246">
        <f>IF('Encodage réponses Es'!BN41="","",'Encodage réponses Es'!BN41)</f>
      </c>
      <c r="CD42" s="246">
        <f>IF('Encodage réponses Es'!BO41="","",'Encodage réponses Es'!BO41)</f>
      </c>
      <c r="CE42" s="249">
        <v>1</v>
      </c>
      <c r="CF42" s="250">
        <f aca="true" t="shared" si="23" ref="CF42:CF55">COUNTIF(CE$4:CE$37,CE42)</f>
        <v>0</v>
      </c>
      <c r="CG42" s="246">
        <f>IF('Encodage réponses Es'!BQ41="","",'Encodage réponses Es'!BQ41)</f>
      </c>
      <c r="CH42" s="249">
        <v>1</v>
      </c>
      <c r="CI42" s="250">
        <f aca="true" t="shared" si="24" ref="CI42:CI55">COUNTIF(CH$4:CH$37,CH42)</f>
        <v>0</v>
      </c>
      <c r="CJ42" s="246">
        <f>IF('Encodage réponses Es'!AG41="","",'Encodage réponses Es'!AG41)</f>
      </c>
      <c r="CK42" s="246">
        <f>IF('Encodage réponses Es'!AH41="","",'Encodage réponses Es'!AH41)</f>
      </c>
      <c r="CL42" s="246">
        <f>IF('Encodage réponses Es'!AI41="","",'Encodage réponses Es'!AI41)</f>
      </c>
      <c r="CM42" s="246">
        <f>IF('Encodage réponses Es'!AJ41="","",'Encodage réponses Es'!AJ41)</f>
      </c>
      <c r="CN42" s="246">
        <f>IF('Encodage réponses Es'!AK41="","",'Encodage réponses Es'!AK41)</f>
      </c>
      <c r="CO42" s="246">
        <f>IF('Encodage réponses Es'!AL41="","",'Encodage réponses Es'!AL41)</f>
      </c>
      <c r="CP42" s="246">
        <f>IF('Encodage réponses Es'!AM41="","",'Encodage réponses Es'!AM41)</f>
      </c>
      <c r="CQ42" s="246">
        <f>IF('Encodage réponses Es'!AN41="","",'Encodage réponses Es'!AN41)</f>
      </c>
      <c r="CR42" s="246">
        <f>IF('Encodage réponses Es'!AO41="","",'Encodage réponses Es'!AO41)</f>
      </c>
      <c r="CS42" s="246">
        <f>IF('Encodage réponses Es'!AP41="","",'Encodage réponses Es'!AP41)</f>
      </c>
      <c r="CT42" s="246">
        <f>IF('Encodage réponses Es'!AQ41="","",'Encodage réponses Es'!AQ41)</f>
      </c>
      <c r="CU42" s="246">
        <f>IF('Encodage réponses Es'!AR41="","",'Encodage réponses Es'!AR41)</f>
      </c>
      <c r="CV42" s="246">
        <f>IF('Encodage réponses Es'!AS41="","",'Encodage réponses Es'!AS41)</f>
      </c>
      <c r="CW42" s="246">
        <f>IF('Encodage réponses Es'!AT41="","",'Encodage réponses Es'!AT41)</f>
      </c>
      <c r="CX42" s="246">
        <f>IF('Encodage réponses Es'!CB41="","",'Encodage réponses Es'!CB41)</f>
      </c>
      <c r="CY42" s="246">
        <f>IF('Encodage réponses Es'!CC41="","",'Encodage réponses Es'!CC41)</f>
      </c>
      <c r="CZ42" s="246">
        <f>IF('Encodage réponses Es'!CD41="","",'Encodage réponses Es'!CD41)</f>
      </c>
      <c r="DA42" s="246">
        <f>IF('Encodage réponses Es'!CE41="","",'Encodage réponses Es'!CE41)</f>
      </c>
      <c r="DB42" s="252" t="s">
        <v>76</v>
      </c>
      <c r="DC42" s="293">
        <f>COUNTIF(DB$4:DB$37,"&lt;4")-SUM(DC41)</f>
        <v>0</v>
      </c>
      <c r="DD42" s="246">
        <f>IF('Encodage réponses Es'!BR41="","",'Encodage réponses Es'!BR41)</f>
      </c>
      <c r="DE42" s="246">
        <f>IF('Encodage réponses Es'!BS41="","",'Encodage réponses Es'!BS41)</f>
      </c>
      <c r="DF42" s="246">
        <f>IF('Encodage réponses Es'!BT41="","",'Encodage réponses Es'!BT41)</f>
      </c>
      <c r="DG42" s="246">
        <f>IF('Encodage réponses Es'!BU41="","",'Encodage réponses Es'!BU41)</f>
      </c>
      <c r="DH42" s="246">
        <f>IF('Encodage réponses Es'!BV41="","",'Encodage réponses Es'!BV41)</f>
      </c>
      <c r="DI42" s="246">
        <f>IF('Encodage réponses Es'!BW41="","",'Encodage réponses Es'!BW41)</f>
      </c>
      <c r="DJ42" s="246">
        <f>IF('Encodage réponses Es'!BX41="","",'Encodage réponses Es'!BX41)</f>
      </c>
      <c r="DK42" s="246">
        <f>IF('Encodage réponses Es'!BY41="","",'Encodage réponses Es'!BY41)</f>
      </c>
      <c r="DL42" s="246">
        <f>IF('Encodage réponses Es'!BZ41="","",'Encodage réponses Es'!BZ41)</f>
      </c>
      <c r="DM42" s="246">
        <f>IF('Encodage réponses Es'!CA41="","",'Encodage réponses Es'!CA41)</f>
      </c>
      <c r="DN42" s="249">
        <v>1</v>
      </c>
      <c r="DO42" s="250">
        <f aca="true" t="shared" si="25" ref="DO42:DO55">COUNTIF(DN$4:DN$37,DN42)</f>
        <v>0</v>
      </c>
      <c r="DP42" s="251">
        <f>IF('Encodage réponses Es'!CP41="","",'Encodage réponses Es'!CP41)</f>
      </c>
      <c r="DQ42" s="251">
        <f>IF('Encodage réponses Es'!CQ41="","",'Encodage réponses Es'!CQ41)</f>
      </c>
      <c r="DR42" s="251">
        <f>IF('Encodage réponses Es'!CR41="","",'Encodage réponses Es'!CR41)</f>
      </c>
      <c r="DS42" s="251">
        <f>IF('Encodage réponses Es'!CS41="","",'Encodage réponses Es'!CS41)</f>
      </c>
      <c r="DT42" s="251">
        <f>IF('Encodage réponses Es'!CT41="","",'Encodage réponses Es'!CT41)</f>
      </c>
      <c r="DU42" s="251">
        <f>IF('Encodage réponses Es'!CU41="","",'Encodage réponses Es'!CU41)</f>
      </c>
      <c r="DV42" s="251">
        <f>IF('Encodage réponses Es'!CV41="","",'Encodage réponses Es'!CV41)</f>
      </c>
      <c r="DW42" s="251">
        <f>IF('Encodage réponses Es'!CW41="","",'Encodage réponses Es'!CW41)</f>
      </c>
      <c r="DX42" s="251">
        <f>IF('Encodage réponses Es'!CX41="","",'Encodage réponses Es'!CX41)</f>
      </c>
      <c r="DY42" s="251">
        <f>IF('Encodage réponses Es'!CY41="","",'Encodage réponses Es'!CY41)</f>
      </c>
      <c r="DZ42" s="251">
        <f>IF('Encodage réponses Es'!CZ41="","",'Encodage réponses Es'!CZ41)</f>
      </c>
      <c r="EA42" s="251">
        <f>IF('Encodage réponses Es'!DA41="","",'Encodage réponses Es'!DA41)</f>
      </c>
      <c r="EB42" s="251">
        <f>IF('Encodage réponses Es'!DB41="","",'Encodage réponses Es'!DB41)</f>
      </c>
      <c r="EC42" s="251">
        <f>IF('Encodage réponses Es'!DC41="","",'Encodage réponses Es'!DC41)</f>
      </c>
      <c r="ED42" s="251">
        <f>IF('Encodage réponses Es'!DD41="","",'Encodage réponses Es'!DD41)</f>
      </c>
      <c r="EE42" s="252">
        <v>1</v>
      </c>
      <c r="EF42" s="253">
        <f>COUNTIF(EE$4:EE$37,EE42)</f>
        <v>0</v>
      </c>
      <c r="EG42" s="260">
        <f>IF('Encodage réponses Es'!AD41="","",'Encodage réponses Es'!AD41)</f>
        <v>0</v>
      </c>
      <c r="EH42" s="316">
        <f>IF('Encodage réponses Es'!DF41="","",'Encodage réponses Es'!DF41)</f>
        <v>0</v>
      </c>
      <c r="EI42" s="249">
        <v>0.5</v>
      </c>
      <c r="EJ42" s="34">
        <f aca="true" t="shared" si="26" ref="EJ42:EJ55">COUNTIF(EI$4:EI$37,EI42)</f>
        <v>0</v>
      </c>
      <c r="EK42" s="93">
        <f>IF('Encodage réponses Es'!AE41="","",'Encodage réponses Es'!AE41)</f>
      </c>
      <c r="EL42" s="260">
        <f>IF('Encodage réponses Es'!AF41="","",'Encodage réponses Es'!AF41)</f>
        <v>0</v>
      </c>
      <c r="EM42" s="246">
        <f>IF('Encodage réponses Es'!DG41="","",'Encodage réponses Es'!DG41)</f>
      </c>
      <c r="EN42" s="246">
        <f>IF('Encodage réponses Es'!DH41="","",'Encodage réponses Es'!DH41)</f>
      </c>
      <c r="EO42" s="246">
        <f>IF('Encodage réponses Es'!DI41="","",'Encodage réponses Es'!DI41)</f>
      </c>
      <c r="EP42" s="246">
        <f>IF('Encodage réponses Es'!DJ41="","",'Encodage réponses Es'!DJ41)</f>
      </c>
      <c r="EQ42" s="247">
        <f>IF('Encodage réponses Es'!DK41="","",'Encodage réponses Es'!DK41)</f>
      </c>
      <c r="ER42" s="299">
        <v>0.5</v>
      </c>
      <c r="ES42" s="34">
        <f aca="true" t="shared" si="27" ref="ES42:ES55">COUNTIF(ER$4:ER$37,ER42)</f>
        <v>0</v>
      </c>
      <c r="ET42" s="246">
        <f>IF('Encodage réponses Es'!AC41="","",'Encodage réponses Es'!AC41)</f>
      </c>
      <c r="EU42" s="247">
        <f>IF('Encodage réponses Es'!DE41="","",'Encodage réponses Es'!DE41)</f>
      </c>
      <c r="EV42" s="84">
        <v>1</v>
      </c>
      <c r="EW42" s="2">
        <f aca="true" t="shared" si="28" ref="EW42:EW55">COUNTIF(EV$4:EV$37,EV42)</f>
        <v>0</v>
      </c>
    </row>
    <row r="43" spans="1:153" ht="12.75" customHeight="1" thickBot="1">
      <c r="A43" s="339"/>
      <c r="B43" s="339"/>
      <c r="C43" s="339"/>
      <c r="D43" s="348" t="s">
        <v>26</v>
      </c>
      <c r="F43" s="86" t="s">
        <v>37</v>
      </c>
      <c r="G43" s="25">
        <f>COUNTIF(G$4:G$37,"&lt;0,1")</f>
        <v>0</v>
      </c>
      <c r="H43" s="86" t="s">
        <v>37</v>
      </c>
      <c r="I43" s="25">
        <f>COUNTIF(I$4:I$37,"&lt;0,1")</f>
        <v>0</v>
      </c>
      <c r="J43" s="86" t="s">
        <v>37</v>
      </c>
      <c r="K43" s="25">
        <f>COUNTIF(K$4:K$37,"&lt;0,1")</f>
        <v>0</v>
      </c>
      <c r="L43" s="199"/>
      <c r="M43" s="117">
        <f>IF('Encodage réponses Es'!E42="","",'Encodage réponses Es'!E42)</f>
        <v>0</v>
      </c>
      <c r="N43" s="117">
        <f>IF('Encodage réponses Es'!F42="","",'Encodage réponses Es'!F42)</f>
        <v>0</v>
      </c>
      <c r="O43" s="117">
        <f>IF('Encodage réponses Es'!I42="","",'Encodage réponses Es'!I42)</f>
        <v>0</v>
      </c>
      <c r="P43" s="117">
        <f>IF('Encodage réponses Es'!J42="","",'Encodage réponses Es'!J42)</f>
        <v>0</v>
      </c>
      <c r="Q43" s="117">
        <f>IF('Encodage réponses Es'!K42="","",'Encodage réponses Es'!K42)</f>
        <v>0</v>
      </c>
      <c r="R43" s="117">
        <f>IF('Encodage réponses Es'!Z42="","",'Encodage réponses Es'!Z42)</f>
        <v>0</v>
      </c>
      <c r="S43" s="117">
        <f>IF('Encodage réponses Es'!AU42="","",'Encodage réponses Es'!AU42)</f>
        <v>0</v>
      </c>
      <c r="T43" s="117">
        <f>IF('Encodage réponses Es'!AV42="","",'Encodage réponses Es'!AV42)</f>
        <v>0</v>
      </c>
      <c r="U43" s="117">
        <f>IF('Encodage réponses Es'!AW42="","",'Encodage réponses Es'!AW42)</f>
        <v>0</v>
      </c>
      <c r="V43" s="117">
        <f>IF('Encodage réponses Es'!AX42="","",'Encodage réponses Es'!AX42)</f>
        <v>0</v>
      </c>
      <c r="W43" s="117">
        <f>IF('Encodage réponses Es'!AY42="","",'Encodage réponses Es'!AY42)</f>
        <v>0</v>
      </c>
      <c r="X43" s="117">
        <f>IF('Encodage réponses Es'!AZ42="","",'Encodage réponses Es'!AZ42)</f>
        <v>0</v>
      </c>
      <c r="Y43" s="117">
        <f>IF('Encodage réponses Es'!BA42="","",'Encodage réponses Es'!BA42)</f>
        <v>0</v>
      </c>
      <c r="Z43" s="117">
        <f>IF('Encodage réponses Es'!BC42="","",'Encodage réponses Es'!BC42)</f>
        <v>0</v>
      </c>
      <c r="AA43" s="117">
        <f>IF('Encodage réponses Es'!BD42="","",'Encodage réponses Es'!BD42)</f>
        <v>0</v>
      </c>
      <c r="AB43" s="117">
        <f>IF('Encodage réponses Es'!BE42="","",'Encodage réponses Es'!BE42)</f>
        <v>0</v>
      </c>
      <c r="AC43" s="117">
        <f>IF('Encodage réponses Es'!BF42="","",'Encodage réponses Es'!BF42)</f>
        <v>0</v>
      </c>
      <c r="AD43" s="117">
        <f>IF('Encodage réponses Es'!BP42="","",'Encodage réponses Es'!BP42)</f>
        <v>0</v>
      </c>
      <c r="AE43" s="329" t="s">
        <v>94</v>
      </c>
      <c r="AF43" s="237">
        <f>COUNTIF(AE$4:AE$37,"&lt;6,5")-SUM(AF$41:AF42)</f>
        <v>0</v>
      </c>
      <c r="AG43" s="117">
        <f>IF('Encodage réponses Es'!M42="","",'Encodage réponses Es'!M42)</f>
        <v>0</v>
      </c>
      <c r="AH43" s="117">
        <f>IF('Encodage réponses Es'!N42="","",'Encodage réponses Es'!N42)</f>
        <v>0</v>
      </c>
      <c r="AI43" s="117">
        <f>IF('Encodage réponses Es'!Y42="","",'Encodage réponses Es'!Y42)</f>
        <v>0</v>
      </c>
      <c r="AJ43" s="117">
        <f>IF('Encodage réponses Es'!AA42="","",'Encodage réponses Es'!AA42)</f>
        <v>0</v>
      </c>
      <c r="AK43" s="117">
        <f>IF('Encodage réponses Es'!AB42="","",'Encodage réponses Es'!AB42)</f>
        <v>0</v>
      </c>
      <c r="AL43" s="117">
        <f>IF('Encodage réponses Es'!BB42="","",'Encodage réponses Es'!BB42)</f>
        <v>0</v>
      </c>
      <c r="AM43" s="117">
        <f>IF('Encodage réponses Es'!BG42="","",'Encodage réponses Es'!BG42)</f>
        <v>0</v>
      </c>
      <c r="AN43" s="238">
        <v>2</v>
      </c>
      <c r="AO43" s="238">
        <f t="shared" si="17"/>
        <v>0</v>
      </c>
      <c r="AP43" s="117">
        <f>IF('Encodage réponses Es'!G42="","",'Encodage réponses Es'!G42)</f>
        <v>0</v>
      </c>
      <c r="AQ43" s="117">
        <f>IF('Encodage réponses Es'!H42="","",'Encodage réponses Es'!H42)</f>
        <v>0</v>
      </c>
      <c r="AR43" s="238">
        <v>2</v>
      </c>
      <c r="AS43" s="238">
        <f t="shared" si="18"/>
        <v>0</v>
      </c>
      <c r="AT43" s="117">
        <f>IF('Encodage réponses Es'!CF42="","",'Encodage réponses Es'!CF42)</f>
        <v>0</v>
      </c>
      <c r="AU43" s="117">
        <f>IF('Encodage réponses Es'!CG42="","",'Encodage réponses Es'!CG42)</f>
        <v>0</v>
      </c>
      <c r="AV43" s="117">
        <f>IF('Encodage réponses Es'!CH42="","",'Encodage réponses Es'!CH42)</f>
        <v>0</v>
      </c>
      <c r="AW43" s="117">
        <f>IF('Encodage réponses Es'!CI42="","",'Encodage réponses Es'!CI42)</f>
        <v>0</v>
      </c>
      <c r="AX43" s="117">
        <f>IF('Encodage réponses Es'!CJ42="","",'Encodage réponses Es'!CJ42)</f>
        <v>0</v>
      </c>
      <c r="AY43" s="117">
        <f>IF('Encodage réponses Es'!CK42="","",'Encodage réponses Es'!CK42)</f>
        <v>0</v>
      </c>
      <c r="AZ43" s="117">
        <f>IF('Encodage réponses Es'!CL42="","",'Encodage réponses Es'!CL42)</f>
        <v>0</v>
      </c>
      <c r="BA43" s="117">
        <f>IF('Encodage réponses Es'!CM42="","",'Encodage réponses Es'!CM42)</f>
        <v>0</v>
      </c>
      <c r="BB43" s="117">
        <f>IF('Encodage réponses Es'!CN42="","",'Encodage réponses Es'!CN42)</f>
        <v>0</v>
      </c>
      <c r="BC43" s="117">
        <f>IF('Encodage réponses Es'!CO42="","",'Encodage réponses Es'!CO42)</f>
        <v>0</v>
      </c>
      <c r="BD43" s="238">
        <v>2</v>
      </c>
      <c r="BE43" s="239">
        <f t="shared" si="19"/>
        <v>0</v>
      </c>
      <c r="BF43" s="118">
        <f>IF('Encodage réponses Es'!L42="","",'Encodage réponses Es'!L42)</f>
        <v>0</v>
      </c>
      <c r="BG43" s="238">
        <v>2</v>
      </c>
      <c r="BH43" s="239">
        <f t="shared" si="20"/>
        <v>0</v>
      </c>
      <c r="BI43" s="118">
        <f>IF('Encodage réponses Es'!O42="","",'Encodage réponses Es'!O42)</f>
        <v>0</v>
      </c>
      <c r="BJ43" s="117">
        <f>IF('Encodage réponses Es'!P42="","",'Encodage réponses Es'!P42)</f>
        <v>0</v>
      </c>
      <c r="BK43" s="117">
        <f>IF('Encodage réponses Es'!Q42="","",'Encodage réponses Es'!Q42)</f>
        <v>0</v>
      </c>
      <c r="BL43" s="117">
        <f>IF('Encodage réponses Es'!R42="","",'Encodage réponses Es'!R42)</f>
        <v>0</v>
      </c>
      <c r="BM43" s="117">
        <f>IF('Encodage réponses Es'!W42="","",'Encodage réponses Es'!W42)</f>
        <v>0</v>
      </c>
      <c r="BN43" s="117">
        <f>IF('Encodage réponses Es'!X42="","",'Encodage réponses Es'!X42)</f>
        <v>0</v>
      </c>
      <c r="BO43" s="238">
        <v>2</v>
      </c>
      <c r="BP43" s="238">
        <f t="shared" si="21"/>
        <v>0</v>
      </c>
      <c r="BQ43" s="369"/>
      <c r="BR43" s="118">
        <f>IF('Encodage réponses Es'!T42="","",'Encodage réponses Es'!T42)</f>
        <v>0</v>
      </c>
      <c r="BS43" s="118">
        <f>IF('Encodage réponses Es'!U42="","",'Encodage réponses Es'!U42)</f>
        <v>0</v>
      </c>
      <c r="BT43" s="118">
        <f>IF('Encodage réponses Es'!V42="","",'Encodage réponses Es'!V42)</f>
        <v>0</v>
      </c>
      <c r="BU43" s="118">
        <f>IF('Encodage réponses Es'!BJ42="","",'Encodage réponses Es'!BJ42)</f>
        <v>0</v>
      </c>
      <c r="BV43" s="118">
        <f>IF('Encodage réponses Es'!BK42="","",'Encodage réponses Es'!BK42)</f>
        <v>0</v>
      </c>
      <c r="BW43" s="117">
        <f>IF('Encodage réponses Es'!BL42="","",'Encodage réponses Es'!BL42)</f>
        <v>0</v>
      </c>
      <c r="BX43" s="238">
        <v>2</v>
      </c>
      <c r="BY43" s="238">
        <f t="shared" si="22"/>
        <v>0</v>
      </c>
      <c r="BZ43" s="117">
        <f>IF('Encodage réponses Es'!BH42="","",'Encodage réponses Es'!BH42)</f>
        <v>0</v>
      </c>
      <c r="CA43" s="117">
        <f>IF('Encodage réponses Es'!BI42="","",'Encodage réponses Es'!BI42)</f>
        <v>0</v>
      </c>
      <c r="CB43" s="117">
        <f>IF('Encodage réponses Es'!BM42="","",'Encodage réponses Es'!BM42)</f>
        <v>0</v>
      </c>
      <c r="CC43" s="117">
        <f>IF('Encodage réponses Es'!BN42="","",'Encodage réponses Es'!BN42)</f>
        <v>0</v>
      </c>
      <c r="CD43" s="117">
        <f>IF('Encodage réponses Es'!BO42="","",'Encodage réponses Es'!BO42)</f>
        <v>0</v>
      </c>
      <c r="CE43" s="238">
        <v>2</v>
      </c>
      <c r="CF43" s="239">
        <f t="shared" si="23"/>
        <v>0</v>
      </c>
      <c r="CG43" s="117">
        <f>IF('Encodage réponses Es'!BQ42="","",'Encodage réponses Es'!BQ42)</f>
        <v>0</v>
      </c>
      <c r="CH43" s="238">
        <v>2</v>
      </c>
      <c r="CI43" s="239">
        <f t="shared" si="24"/>
        <v>0</v>
      </c>
      <c r="CJ43" s="117">
        <f>IF('Encodage réponses Es'!AG42="","",'Encodage réponses Es'!AG42)</f>
        <v>0</v>
      </c>
      <c r="CK43" s="117">
        <f>IF('Encodage réponses Es'!AH42="","",'Encodage réponses Es'!AH42)</f>
        <v>0</v>
      </c>
      <c r="CL43" s="117">
        <f>IF('Encodage réponses Es'!AI42="","",'Encodage réponses Es'!AI42)</f>
        <v>0</v>
      </c>
      <c r="CM43" s="117">
        <f>IF('Encodage réponses Es'!AJ42="","",'Encodage réponses Es'!AJ42)</f>
        <v>0</v>
      </c>
      <c r="CN43" s="117">
        <f>IF('Encodage réponses Es'!AK42="","",'Encodage réponses Es'!AK42)</f>
        <v>0</v>
      </c>
      <c r="CO43" s="117">
        <f>IF('Encodage réponses Es'!AL42="","",'Encodage réponses Es'!AL42)</f>
        <v>0</v>
      </c>
      <c r="CP43" s="117">
        <f>IF('Encodage réponses Es'!AM42="","",'Encodage réponses Es'!AM42)</f>
        <v>0</v>
      </c>
      <c r="CQ43" s="117">
        <f>IF('Encodage réponses Es'!AN42="","",'Encodage réponses Es'!AN42)</f>
        <v>0</v>
      </c>
      <c r="CR43" s="117">
        <f>IF('Encodage réponses Es'!AO42="","",'Encodage réponses Es'!AO42)</f>
        <v>0</v>
      </c>
      <c r="CS43" s="117">
        <f>IF('Encodage réponses Es'!AP42="","",'Encodage réponses Es'!AP42)</f>
        <v>0</v>
      </c>
      <c r="CT43" s="117">
        <f>IF('Encodage réponses Es'!AQ42="","",'Encodage réponses Es'!AQ42)</f>
        <v>0</v>
      </c>
      <c r="CU43" s="117">
        <f>IF('Encodage réponses Es'!AR42="","",'Encodage réponses Es'!AR42)</f>
        <v>0</v>
      </c>
      <c r="CV43" s="117">
        <f>IF('Encodage réponses Es'!AS42="","",'Encodage réponses Es'!AS42)</f>
        <v>0</v>
      </c>
      <c r="CW43" s="117">
        <f>IF('Encodage réponses Es'!AT42="","",'Encodage réponses Es'!AT42)</f>
        <v>0</v>
      </c>
      <c r="CX43" s="117">
        <f>IF('Encodage réponses Es'!CB42="","",'Encodage réponses Es'!CB42)</f>
        <v>0</v>
      </c>
      <c r="CY43" s="117">
        <f>IF('Encodage réponses Es'!CC42="","",'Encodage réponses Es'!CC42)</f>
        <v>0</v>
      </c>
      <c r="CZ43" s="117">
        <f>IF('Encodage réponses Es'!CD42="","",'Encodage réponses Es'!CD42)</f>
        <v>0</v>
      </c>
      <c r="DA43" s="117">
        <f>IF('Encodage réponses Es'!CE42="","",'Encodage réponses Es'!CE42)</f>
        <v>0</v>
      </c>
      <c r="DB43" s="240" t="s">
        <v>77</v>
      </c>
      <c r="DC43" s="294">
        <f>COUNTIF(DB$4:DB$37,"&lt;6")-SUM(DC$41:DC42)</f>
        <v>0</v>
      </c>
      <c r="DD43" s="117">
        <f>IF('Encodage réponses Es'!BR42="","",'Encodage réponses Es'!BR42)</f>
        <v>0</v>
      </c>
      <c r="DE43" s="117">
        <f>IF('Encodage réponses Es'!BS42="","",'Encodage réponses Es'!BS42)</f>
        <v>0</v>
      </c>
      <c r="DF43" s="117">
        <f>IF('Encodage réponses Es'!BT42="","",'Encodage réponses Es'!BT42)</f>
        <v>0</v>
      </c>
      <c r="DG43" s="117">
        <f>IF('Encodage réponses Es'!BU42="","",'Encodage réponses Es'!BU42)</f>
        <v>0</v>
      </c>
      <c r="DH43" s="117">
        <f>IF('Encodage réponses Es'!BV42="","",'Encodage réponses Es'!BV42)</f>
        <v>0</v>
      </c>
      <c r="DI43" s="117">
        <f>IF('Encodage réponses Es'!BW42="","",'Encodage réponses Es'!BW42)</f>
        <v>0</v>
      </c>
      <c r="DJ43" s="117">
        <f>IF('Encodage réponses Es'!BX42="","",'Encodage réponses Es'!BX42)</f>
        <v>0</v>
      </c>
      <c r="DK43" s="117">
        <f>IF('Encodage réponses Es'!BY42="","",'Encodage réponses Es'!BY42)</f>
        <v>0</v>
      </c>
      <c r="DL43" s="117">
        <f>IF('Encodage réponses Es'!BZ42="","",'Encodage réponses Es'!BZ42)</f>
        <v>0</v>
      </c>
      <c r="DM43" s="117">
        <f>IF('Encodage réponses Es'!CA42="","",'Encodage réponses Es'!CA42)</f>
        <v>0</v>
      </c>
      <c r="DN43" s="238">
        <v>2</v>
      </c>
      <c r="DO43" s="239">
        <f t="shared" si="25"/>
        <v>0</v>
      </c>
      <c r="DP43" s="242">
        <f>IF('Encodage réponses Es'!CP42="","",'Encodage réponses Es'!CP42)</f>
        <v>0</v>
      </c>
      <c r="DQ43" s="243">
        <f>IF('Encodage réponses Es'!CQ42="","",'Encodage réponses Es'!CQ42)</f>
        <v>0</v>
      </c>
      <c r="DR43" s="243">
        <f>IF('Encodage réponses Es'!CR42="","",'Encodage réponses Es'!CR42)</f>
        <v>0</v>
      </c>
      <c r="DS43" s="243">
        <f>IF('Encodage réponses Es'!CS42="","",'Encodage réponses Es'!CS42)</f>
        <v>0</v>
      </c>
      <c r="DT43" s="243">
        <f>IF('Encodage réponses Es'!CT42="","",'Encodage réponses Es'!CT42)</f>
        <v>0</v>
      </c>
      <c r="DU43" s="243">
        <f>IF('Encodage réponses Es'!CU42="","",'Encodage réponses Es'!CU42)</f>
        <v>0</v>
      </c>
      <c r="DV43" s="243">
        <f>IF('Encodage réponses Es'!CV42="","",'Encodage réponses Es'!CV42)</f>
        <v>0</v>
      </c>
      <c r="DW43" s="243">
        <f>IF('Encodage réponses Es'!CW42="","",'Encodage réponses Es'!CW42)</f>
        <v>0</v>
      </c>
      <c r="DX43" s="243">
        <f>IF('Encodage réponses Es'!CX42="","",'Encodage réponses Es'!CX42)</f>
        <v>0</v>
      </c>
      <c r="DY43" s="243">
        <f>IF('Encodage réponses Es'!CY42="","",'Encodage réponses Es'!CY42)</f>
        <v>0</v>
      </c>
      <c r="DZ43" s="243">
        <f>IF('Encodage réponses Es'!CZ42="","",'Encodage réponses Es'!CZ42)</f>
        <v>0</v>
      </c>
      <c r="EA43" s="243">
        <f>IF('Encodage réponses Es'!DA42="","",'Encodage réponses Es'!DA42)</f>
        <v>0</v>
      </c>
      <c r="EB43" s="243">
        <f>IF('Encodage réponses Es'!DB42="","",'Encodage réponses Es'!DB42)</f>
        <v>0</v>
      </c>
      <c r="EC43" s="243">
        <f>IF('Encodage réponses Es'!DC42="","",'Encodage réponses Es'!DC42)</f>
        <v>0</v>
      </c>
      <c r="ED43" s="243">
        <f>IF('Encodage réponses Es'!DD42="","",'Encodage réponses Es'!DD42)</f>
        <v>0</v>
      </c>
      <c r="EE43" s="240">
        <v>2</v>
      </c>
      <c r="EF43" s="241">
        <f>COUNTIF(EE$4:EE$37,EE43)</f>
        <v>0</v>
      </c>
      <c r="EG43" s="118">
        <f>IF('Encodage réponses Es'!AD42="","",'Encodage réponses Es'!AD42)</f>
        <v>0</v>
      </c>
      <c r="EH43" s="117">
        <f>IF('Encodage réponses Es'!DF42="","",'Encodage réponses Es'!DF42)</f>
        <v>0</v>
      </c>
      <c r="EI43" s="238">
        <v>1</v>
      </c>
      <c r="EJ43" s="238">
        <f t="shared" si="26"/>
        <v>0</v>
      </c>
      <c r="EK43" s="117">
        <f>IF('Encodage réponses Es'!AE42="","",'Encodage réponses Es'!AE42)</f>
        <v>0</v>
      </c>
      <c r="EL43" s="117">
        <f>IF('Encodage réponses Es'!AF42="","",'Encodage réponses Es'!AF42)</f>
        <v>0</v>
      </c>
      <c r="EM43" s="117">
        <f>IF('Encodage réponses Es'!DG42="","",'Encodage réponses Es'!DG42)</f>
        <v>0</v>
      </c>
      <c r="EN43" s="117">
        <f>IF('Encodage réponses Es'!DH42="","",'Encodage réponses Es'!DH42)</f>
        <v>0</v>
      </c>
      <c r="EO43" s="117">
        <f>IF('Encodage réponses Es'!DI42="","",'Encodage réponses Es'!DI42)</f>
        <v>0</v>
      </c>
      <c r="EP43" s="117">
        <f>IF('Encodage réponses Es'!DJ42="","",'Encodage réponses Es'!DJ42)</f>
        <v>0</v>
      </c>
      <c r="EQ43" s="117">
        <f>IF('Encodage réponses Es'!DK42="","",'Encodage réponses Es'!DK42)</f>
        <v>0</v>
      </c>
      <c r="ER43" s="241">
        <v>1</v>
      </c>
      <c r="ES43" s="238">
        <f t="shared" si="27"/>
        <v>0</v>
      </c>
      <c r="ET43" s="117">
        <f>IF('Encodage réponses Es'!AC42="","",'Encodage réponses Es'!AC42)</f>
        <v>0</v>
      </c>
      <c r="EU43" s="117">
        <f>IF('Encodage réponses Es'!DE42="","",'Encodage réponses Es'!DE42)</f>
        <v>0</v>
      </c>
      <c r="EV43" s="7">
        <v>2</v>
      </c>
      <c r="EW43" s="2">
        <f t="shared" si="28"/>
        <v>0</v>
      </c>
    </row>
    <row r="44" spans="1:153" ht="4.5" customHeight="1" thickBot="1">
      <c r="A44" s="342"/>
      <c r="B44" s="343"/>
      <c r="C44" s="342"/>
      <c r="D44" s="344"/>
      <c r="F44" s="1" t="s">
        <v>38</v>
      </c>
      <c r="G44" s="25">
        <f>COUNTIF(G$4:G$37,"&lt;0,2")-SUM(G43)</f>
        <v>0</v>
      </c>
      <c r="H44" s="1" t="s">
        <v>38</v>
      </c>
      <c r="I44" s="25">
        <f>COUNTIF(I$4:I$37,"&lt;0,2")-SUM(I43)</f>
        <v>0</v>
      </c>
      <c r="J44" s="1" t="s">
        <v>38</v>
      </c>
      <c r="K44" s="25">
        <f>COUNTIF(K$4:K$37,"&lt;0,2")-SUM(K43)</f>
        <v>0</v>
      </c>
      <c r="L44" s="200"/>
      <c r="M44" s="24">
        <f>IF('Encodage réponses Es'!E43="","",'Encodage réponses Es'!E43)</f>
      </c>
      <c r="N44" s="24">
        <f>IF('Encodage réponses Es'!F43="","",'Encodage réponses Es'!F43)</f>
      </c>
      <c r="O44" s="24">
        <f>IF('Encodage réponses Es'!I43="","",'Encodage réponses Es'!I43)</f>
      </c>
      <c r="P44" s="24">
        <f>IF('Encodage réponses Es'!J43="","",'Encodage réponses Es'!J43)</f>
      </c>
      <c r="Q44" s="24">
        <f>IF('Encodage réponses Es'!K43="","",'Encodage réponses Es'!K43)</f>
      </c>
      <c r="R44" s="24">
        <f>IF('Encodage réponses Es'!Z43="","",'Encodage réponses Es'!Z43)</f>
      </c>
      <c r="S44" s="24">
        <f>IF('Encodage réponses Es'!AU43="","",'Encodage réponses Es'!AU43)</f>
      </c>
      <c r="T44" s="24">
        <f>IF('Encodage réponses Es'!AV43="","",'Encodage réponses Es'!AV43)</f>
      </c>
      <c r="U44" s="24">
        <f>IF('Encodage réponses Es'!AW43="","",'Encodage réponses Es'!AW43)</f>
      </c>
      <c r="V44" s="24">
        <f>IF('Encodage réponses Es'!AX43="","",'Encodage réponses Es'!AX43)</f>
      </c>
      <c r="W44" s="24">
        <f>IF('Encodage réponses Es'!AY43="","",'Encodage réponses Es'!AY43)</f>
      </c>
      <c r="X44" s="24">
        <f>IF('Encodage réponses Es'!AZ43="","",'Encodage réponses Es'!AZ43)</f>
      </c>
      <c r="Y44" s="24">
        <f>IF('Encodage réponses Es'!BA43="","",'Encodage réponses Es'!BA43)</f>
      </c>
      <c r="Z44" s="24">
        <f>IF('Encodage réponses Es'!BC43="","",'Encodage réponses Es'!BC43)</f>
      </c>
      <c r="AA44" s="24">
        <f>IF('Encodage réponses Es'!BD43="","",'Encodage réponses Es'!BD43)</f>
      </c>
      <c r="AB44" s="24">
        <f>IF('Encodage réponses Es'!BE43="","",'Encodage réponses Es'!BE43)</f>
      </c>
      <c r="AC44" s="24">
        <f>IF('Encodage réponses Es'!BF43="","",'Encodage réponses Es'!BF43)</f>
      </c>
      <c r="AD44" s="24">
        <f>IF('Encodage réponses Es'!BP43="","",'Encodage réponses Es'!BP43)</f>
      </c>
      <c r="AE44" s="330" t="s">
        <v>95</v>
      </c>
      <c r="AF44" s="25">
        <f>COUNTIF(AE$4:AE$37,"&lt;8,5")-SUM(AF41:AF$43)</f>
        <v>0</v>
      </c>
      <c r="AG44" s="24">
        <f>IF('Encodage réponses Es'!M43="","",'Encodage réponses Es'!M43)</f>
      </c>
      <c r="AH44" s="23">
        <f>IF('Encodage réponses Es'!N43="","",'Encodage réponses Es'!N43)</f>
      </c>
      <c r="AI44" s="23">
        <f>IF('Encodage réponses Es'!Y43="","",'Encodage réponses Es'!Y43)</f>
      </c>
      <c r="AJ44" s="23">
        <f>IF('Encodage réponses Es'!AA43="","",'Encodage réponses Es'!AA43)</f>
      </c>
      <c r="AK44" s="23">
        <f>IF('Encodage réponses Es'!AB43="","",'Encodage réponses Es'!AB43)</f>
      </c>
      <c r="AL44" s="23">
        <f>IF('Encodage réponses Es'!BB43="","",'Encodage réponses Es'!BB43)</f>
      </c>
      <c r="AM44" s="21">
        <f>IF('Encodage réponses Es'!BG43="","",'Encodage réponses Es'!BG43)</f>
      </c>
      <c r="AN44" s="84">
        <v>3</v>
      </c>
      <c r="AO44" s="2">
        <f t="shared" si="17"/>
        <v>0</v>
      </c>
      <c r="AP44" s="22">
        <f>IF('Encodage réponses Es'!G43="","",'Encodage réponses Es'!G43)</f>
      </c>
      <c r="AQ44" s="55">
        <f>IF('Encodage réponses Es'!H43="","",'Encodage réponses Es'!H43)</f>
      </c>
      <c r="AR44" s="84">
        <v>3</v>
      </c>
      <c r="AS44" s="2">
        <f t="shared" si="18"/>
        <v>0</v>
      </c>
      <c r="AT44" s="22">
        <f>IF('Encodage réponses Es'!CF43="","",'Encodage réponses Es'!CF43)</f>
      </c>
      <c r="AU44" s="24">
        <f>IF('Encodage réponses Es'!CG43="","",'Encodage réponses Es'!CG43)</f>
      </c>
      <c r="AV44" s="24">
        <f>IF('Encodage réponses Es'!CH43="","",'Encodage réponses Es'!CH43)</f>
      </c>
      <c r="AW44" s="24">
        <f>IF('Encodage réponses Es'!CI43="","",'Encodage réponses Es'!CI43)</f>
      </c>
      <c r="AX44" s="24">
        <f>IF('Encodage réponses Es'!CJ43="","",'Encodage réponses Es'!CJ43)</f>
      </c>
      <c r="AY44" s="24">
        <f>IF('Encodage réponses Es'!CK43="","",'Encodage réponses Es'!CK43)</f>
      </c>
      <c r="AZ44" s="24">
        <f>IF('Encodage réponses Es'!CL43="","",'Encodage réponses Es'!CL43)</f>
      </c>
      <c r="BA44" s="24">
        <f>IF('Encodage réponses Es'!CM43="","",'Encodage réponses Es'!CM43)</f>
      </c>
      <c r="BB44" s="24">
        <f>IF('Encodage réponses Es'!CN43="","",'Encodage réponses Es'!CN43)</f>
      </c>
      <c r="BC44" s="55">
        <f>IF('Encodage réponses Es'!CO43="","",'Encodage réponses Es'!CO43)</f>
      </c>
      <c r="BD44" s="84">
        <v>3</v>
      </c>
      <c r="BE44" s="224">
        <f t="shared" si="19"/>
        <v>0</v>
      </c>
      <c r="BF44" s="24">
        <f>IF('Encodage réponses Es'!L43="","",'Encodage réponses Es'!L43)</f>
      </c>
      <c r="BG44" s="84">
        <v>3</v>
      </c>
      <c r="BH44" s="224">
        <f t="shared" si="20"/>
        <v>0</v>
      </c>
      <c r="BI44" s="24">
        <f>IF('Encodage réponses Es'!O43="","",'Encodage réponses Es'!O43)</f>
      </c>
      <c r="BJ44" s="24">
        <f>IF('Encodage réponses Es'!P43="","",'Encodage réponses Es'!P43)</f>
      </c>
      <c r="BK44" s="24">
        <f>IF('Encodage réponses Es'!Q43="","",'Encodage réponses Es'!Q43)</f>
      </c>
      <c r="BL44" s="24">
        <f>IF('Encodage réponses Es'!R43="","",'Encodage réponses Es'!R43)</f>
      </c>
      <c r="BM44" s="24">
        <f>IF('Encodage réponses Es'!W43="","",'Encodage réponses Es'!W43)</f>
      </c>
      <c r="BN44" s="55">
        <f>IF('Encodage réponses Es'!X43="","",'Encodage réponses Es'!X43)</f>
      </c>
      <c r="BO44" s="84">
        <v>3</v>
      </c>
      <c r="BP44" s="2">
        <f t="shared" si="21"/>
        <v>0</v>
      </c>
      <c r="BQ44" s="370">
        <f>IF('Encodage réponses Es'!S43="","",'Encodage réponses Es'!S43)</f>
      </c>
      <c r="BR44" s="24">
        <f>IF('Encodage réponses Es'!T43="","",'Encodage réponses Es'!T43)</f>
      </c>
      <c r="BS44" s="24">
        <f>IF('Encodage réponses Es'!U43="","",'Encodage réponses Es'!U43)</f>
      </c>
      <c r="BT44" s="24">
        <f>IF('Encodage réponses Es'!V43="","",'Encodage réponses Es'!V43)</f>
      </c>
      <c r="BU44" s="24">
        <f>IF('Encodage réponses Es'!BJ43="","",'Encodage réponses Es'!BJ43)</f>
      </c>
      <c r="BV44" s="24">
        <f>IF('Encodage réponses Es'!BK43="","",'Encodage réponses Es'!BK43)</f>
      </c>
      <c r="BW44" s="55">
        <f>IF('Encodage réponses Es'!BL43="","",'Encodage réponses Es'!BL43)</f>
      </c>
      <c r="BX44" s="84">
        <v>3</v>
      </c>
      <c r="BY44" s="2">
        <f t="shared" si="22"/>
        <v>0</v>
      </c>
      <c r="BZ44" s="22">
        <f>IF('Encodage réponses Es'!BH43="","",'Encodage réponses Es'!BH43)</f>
      </c>
      <c r="CA44" s="55">
        <f>IF('Encodage réponses Es'!BI43="","",'Encodage réponses Es'!BI43)</f>
      </c>
      <c r="CB44" s="55">
        <f>IF('Encodage réponses Es'!BM43="","",'Encodage réponses Es'!BM43)</f>
      </c>
      <c r="CC44" s="55">
        <f>IF('Encodage réponses Es'!BN43="","",'Encodage réponses Es'!BN43)</f>
      </c>
      <c r="CD44" s="55">
        <f>IF('Encodage réponses Es'!BO43="","",'Encodage réponses Es'!BO43)</f>
      </c>
      <c r="CE44" s="84">
        <v>3</v>
      </c>
      <c r="CF44" s="224">
        <f t="shared" si="23"/>
        <v>0</v>
      </c>
      <c r="CG44" s="22">
        <f>IF('Encodage réponses Es'!BQ43="","",'Encodage réponses Es'!BQ43)</f>
      </c>
      <c r="CH44" s="84">
        <v>3</v>
      </c>
      <c r="CI44" s="224">
        <f t="shared" si="24"/>
        <v>0</v>
      </c>
      <c r="CJ44" s="22">
        <f>IF('Encodage réponses Es'!AG43="","",'Encodage réponses Es'!AG43)</f>
      </c>
      <c r="CK44" s="55">
        <f>IF('Encodage réponses Es'!AH43="","",'Encodage réponses Es'!AH43)</f>
      </c>
      <c r="CL44" s="55">
        <f>IF('Encodage réponses Es'!AI43="","",'Encodage réponses Es'!AI43)</f>
      </c>
      <c r="CM44" s="55">
        <f>IF('Encodage réponses Es'!AJ43="","",'Encodage réponses Es'!AJ43)</f>
      </c>
      <c r="CN44" s="55">
        <f>IF('Encodage réponses Es'!AK43="","",'Encodage réponses Es'!AK43)</f>
      </c>
      <c r="CO44" s="55">
        <f>IF('Encodage réponses Es'!AL43="","",'Encodage réponses Es'!AL43)</f>
      </c>
      <c r="CP44" s="55">
        <f>IF('Encodage réponses Es'!AM43="","",'Encodage réponses Es'!AM43)</f>
      </c>
      <c r="CQ44" s="55">
        <f>IF('Encodage réponses Es'!AN43="","",'Encodage réponses Es'!AN43)</f>
      </c>
      <c r="CR44" s="55">
        <f>IF('Encodage réponses Es'!AO43="","",'Encodage réponses Es'!AO43)</f>
      </c>
      <c r="CS44" s="55">
        <f>IF('Encodage réponses Es'!AP43="","",'Encodage réponses Es'!AP43)</f>
      </c>
      <c r="CT44" s="55">
        <f>IF('Encodage réponses Es'!AQ43="","",'Encodage réponses Es'!AQ43)</f>
      </c>
      <c r="CU44" s="55">
        <f>IF('Encodage réponses Es'!AR43="","",'Encodage réponses Es'!AR43)</f>
      </c>
      <c r="CV44" s="55">
        <f>IF('Encodage réponses Es'!AS43="","",'Encodage réponses Es'!AS43)</f>
      </c>
      <c r="CW44" s="55">
        <f>IF('Encodage réponses Es'!AT43="","",'Encodage réponses Es'!AT43)</f>
      </c>
      <c r="CX44" s="55">
        <f>IF('Encodage réponses Es'!CB43="","",'Encodage réponses Es'!CB43)</f>
      </c>
      <c r="CY44" s="55">
        <f>IF('Encodage réponses Es'!CC43="","",'Encodage réponses Es'!CC43)</f>
      </c>
      <c r="CZ44" s="55">
        <f>IF('Encodage réponses Es'!CD43="","",'Encodage réponses Es'!CD43)</f>
      </c>
      <c r="DA44" s="55">
        <f>IF('Encodage réponses Es'!CE43="","",'Encodage réponses Es'!CE43)</f>
      </c>
      <c r="DB44" s="227" t="s">
        <v>83</v>
      </c>
      <c r="DC44" s="295">
        <f>COUNTIF(DB$4:DB$37,"&lt;8")-SUM(DC41:DC$43)</f>
        <v>0</v>
      </c>
      <c r="DD44" s="22">
        <f>IF('Encodage réponses Es'!BR43="","",'Encodage réponses Es'!BR43)</f>
      </c>
      <c r="DE44" s="55">
        <f>IF('Encodage réponses Es'!BS43="","",'Encodage réponses Es'!BS43)</f>
      </c>
      <c r="DF44" s="55">
        <f>IF('Encodage réponses Es'!BT43="","",'Encodage réponses Es'!BT43)</f>
      </c>
      <c r="DG44" s="55">
        <f>IF('Encodage réponses Es'!BU43="","",'Encodage réponses Es'!BU43)</f>
      </c>
      <c r="DH44" s="55">
        <f>IF('Encodage réponses Es'!BV43="","",'Encodage réponses Es'!BV43)</f>
      </c>
      <c r="DI44" s="55">
        <f>IF('Encodage réponses Es'!BW43="","",'Encodage réponses Es'!BW43)</f>
      </c>
      <c r="DJ44" s="55">
        <f>IF('Encodage réponses Es'!BX43="","",'Encodage réponses Es'!BX43)</f>
      </c>
      <c r="DK44" s="55">
        <f>IF('Encodage réponses Es'!BY43="","",'Encodage réponses Es'!BY43)</f>
      </c>
      <c r="DL44" s="55">
        <f>IF('Encodage réponses Es'!BZ43="","",'Encodage réponses Es'!BZ43)</f>
      </c>
      <c r="DM44" s="55">
        <f>IF('Encodage réponses Es'!CA43="","",'Encodage réponses Es'!CA43)</f>
      </c>
      <c r="DN44" s="84">
        <v>3</v>
      </c>
      <c r="DO44" s="224">
        <f t="shared" si="25"/>
        <v>0</v>
      </c>
      <c r="DP44" s="185">
        <f>IF('Encodage réponses Es'!CP43="","",'Encodage réponses Es'!CP43)</f>
      </c>
      <c r="DQ44" s="185">
        <f>IF('Encodage réponses Es'!CQ43="","",'Encodage réponses Es'!CQ43)</f>
      </c>
      <c r="DR44" s="185">
        <f>IF('Encodage réponses Es'!CR43="","",'Encodage réponses Es'!CR43)</f>
      </c>
      <c r="DS44" s="185">
        <f>IF('Encodage réponses Es'!CS43="","",'Encodage réponses Es'!CS43)</f>
      </c>
      <c r="DT44" s="185">
        <f>IF('Encodage réponses Es'!CT43="","",'Encodage réponses Es'!CT43)</f>
      </c>
      <c r="DU44" s="185">
        <f>IF('Encodage réponses Es'!CU43="","",'Encodage réponses Es'!CU43)</f>
      </c>
      <c r="DV44" s="185">
        <f>IF('Encodage réponses Es'!CV43="","",'Encodage réponses Es'!CV43)</f>
      </c>
      <c r="DW44" s="185">
        <f>IF('Encodage réponses Es'!CW43="","",'Encodage réponses Es'!CW43)</f>
      </c>
      <c r="DX44" s="185">
        <f>IF('Encodage réponses Es'!CX43="","",'Encodage réponses Es'!CX43)</f>
      </c>
      <c r="DY44" s="185">
        <f>IF('Encodage réponses Es'!CY43="","",'Encodage réponses Es'!CY43)</f>
      </c>
      <c r="DZ44" s="185">
        <f>IF('Encodage réponses Es'!CZ43="","",'Encodage réponses Es'!CZ43)</f>
      </c>
      <c r="EA44" s="185">
        <f>IF('Encodage réponses Es'!DA43="","",'Encodage réponses Es'!DA43)</f>
      </c>
      <c r="EB44" s="185">
        <f>IF('Encodage réponses Es'!DB43="","",'Encodage réponses Es'!DB43)</f>
      </c>
      <c r="EC44" s="185">
        <f>IF('Encodage réponses Es'!DC43="","",'Encodage réponses Es'!DC43)</f>
      </c>
      <c r="ED44" s="185">
        <f>IF('Encodage réponses Es'!DD43="","",'Encodage réponses Es'!DD43)</f>
      </c>
      <c r="EE44" s="227">
        <v>3</v>
      </c>
      <c r="EF44" s="228">
        <f>COUNTIF(EE$4:EE$37,EE44)</f>
        <v>0</v>
      </c>
      <c r="EG44" s="33">
        <f>IF('Encodage réponses Es'!AD43="","",'Encodage réponses Es'!AD43)</f>
      </c>
      <c r="EH44" s="87">
        <f>IF('Encodage réponses Es'!DF43="","",'Encodage réponses Es'!DF43)</f>
      </c>
      <c r="EI44" s="84">
        <v>1.5</v>
      </c>
      <c r="EJ44" s="2">
        <f t="shared" si="26"/>
        <v>0</v>
      </c>
      <c r="EK44" s="33">
        <f>IF('Encodage réponses Es'!AE43="","",'Encodage réponses Es'!AE43)</f>
      </c>
      <c r="EL44" s="33">
        <f>IF('Encodage réponses Es'!AF43="","",'Encodage réponses Es'!AF43)</f>
      </c>
      <c r="EM44" s="24">
        <f>IF('Encodage réponses Es'!DG43="","",'Encodage réponses Es'!DG43)</f>
      </c>
      <c r="EN44" s="24">
        <f>IF('Encodage réponses Es'!DH43="","",'Encodage réponses Es'!DH43)</f>
      </c>
      <c r="EO44" s="24">
        <f>IF('Encodage réponses Es'!DI43="","",'Encodage réponses Es'!DI43)</f>
      </c>
      <c r="EP44" s="24">
        <f>IF('Encodage réponses Es'!DJ43="","",'Encodage réponses Es'!DJ43)</f>
      </c>
      <c r="EQ44" s="21">
        <f>IF('Encodage réponses Es'!DK43="","",'Encodage réponses Es'!DK43)</f>
      </c>
      <c r="ER44" s="301">
        <v>1.5</v>
      </c>
      <c r="ES44" s="2">
        <f t="shared" si="27"/>
        <v>0</v>
      </c>
      <c r="ET44" s="22">
        <f>IF('Encodage réponses Es'!AC43="","",'Encodage réponses Es'!AC43)</f>
      </c>
      <c r="EU44" s="21">
        <f>IF('Encodage réponses Es'!DE43="","",'Encodage réponses Es'!DE43)</f>
      </c>
      <c r="EV44" s="84">
        <v>3</v>
      </c>
      <c r="EW44" s="2">
        <f t="shared" si="28"/>
        <v>0</v>
      </c>
    </row>
    <row r="45" spans="1:153" ht="15.75" customHeight="1">
      <c r="A45" s="334"/>
      <c r="B45" s="166"/>
      <c r="D45" s="179" t="s">
        <v>2</v>
      </c>
      <c r="F45" s="1" t="s">
        <v>39</v>
      </c>
      <c r="G45" s="25">
        <f>COUNTIF(G$4:G$37,"&lt;0,3")-SUM(G$43:G44)</f>
        <v>0</v>
      </c>
      <c r="H45" s="1" t="s">
        <v>39</v>
      </c>
      <c r="I45" s="25">
        <f>COUNTIF(I$4:I$37,"&lt;0,3")-SUM(I$43:I44)</f>
        <v>0</v>
      </c>
      <c r="J45" s="1" t="s">
        <v>39</v>
      </c>
      <c r="K45" s="25">
        <f>COUNTIF(K$4:K$37,"&lt;0,3")-SUM(K$43:K44)</f>
        <v>0</v>
      </c>
      <c r="L45" s="200"/>
      <c r="M45" s="263">
        <f>IF('Encodage réponses Es'!E44="","",'Encodage réponses Es'!E44)</f>
      </c>
      <c r="N45" s="264">
        <f>IF('Encodage réponses Es'!F44="","",'Encodage réponses Es'!F44)</f>
      </c>
      <c r="O45" s="264">
        <f>IF('Encodage réponses Es'!I44="","",'Encodage réponses Es'!I44)</f>
      </c>
      <c r="P45" s="265">
        <f>IF('Encodage réponses Es'!J44="","",'Encodage réponses Es'!J44)</f>
      </c>
      <c r="Q45" s="266">
        <f>IF('Encodage réponses Es'!K44="","",'Encodage réponses Es'!K44)</f>
      </c>
      <c r="R45" s="264">
        <f>IF('Encodage réponses Es'!Z44="","",'Encodage réponses Es'!Z44)</f>
      </c>
      <c r="S45" s="264">
        <f>IF('Encodage réponses Es'!AU44="","",'Encodage réponses Es'!AU44)</f>
      </c>
      <c r="T45" s="266">
        <f>IF('Encodage réponses Es'!AV44="","",'Encodage réponses Es'!AV44)</f>
      </c>
      <c r="U45" s="264">
        <f>IF('Encodage réponses Es'!AW44="","",'Encodage réponses Es'!AW44)</f>
      </c>
      <c r="V45" s="264">
        <f>IF('Encodage réponses Es'!AX44="","",'Encodage réponses Es'!AX44)</f>
      </c>
      <c r="W45" s="266">
        <f>IF('Encodage réponses Es'!AY44="","",'Encodage réponses Es'!AY44)</f>
      </c>
      <c r="X45" s="264">
        <f>IF('Encodage réponses Es'!AZ44="","",'Encodage réponses Es'!AZ44)</f>
      </c>
      <c r="Y45" s="264">
        <f>IF('Encodage réponses Es'!BA44="","",'Encodage réponses Es'!BA44)</f>
      </c>
      <c r="Z45" s="266">
        <f>IF('Encodage réponses Es'!BC44="","",'Encodage réponses Es'!BC44)</f>
      </c>
      <c r="AA45" s="264">
        <f>IF('Encodage réponses Es'!BD44="","",'Encodage réponses Es'!BD44)</f>
      </c>
      <c r="AB45" s="264">
        <f>IF('Encodage réponses Es'!BE44="","",'Encodage réponses Es'!BE44)</f>
      </c>
      <c r="AC45" s="266">
        <f>IF('Encodage réponses Es'!BF44="","",'Encodage réponses Es'!BF44)</f>
      </c>
      <c r="AD45" s="266">
        <f>IF('Encodage réponses Es'!BP44="","",'Encodage réponses Es'!BP44)</f>
      </c>
      <c r="AE45" s="331" t="s">
        <v>96</v>
      </c>
      <c r="AF45" s="289">
        <f>COUNTIF(AE$4:AE$37,"&lt;10,5")-SUM(AF41:AF$44)</f>
        <v>0</v>
      </c>
      <c r="AG45" s="266">
        <f>IF('Encodage réponses Es'!M44="","",'Encodage réponses Es'!M44)</f>
      </c>
      <c r="AH45" s="264">
        <f>IF('Encodage réponses Es'!N44="","",'Encodage réponses Es'!N44)</f>
      </c>
      <c r="AI45" s="264">
        <f>IF('Encodage réponses Es'!Y44="","",'Encodage réponses Es'!Y44)</f>
      </c>
      <c r="AJ45" s="266">
        <f>IF('Encodage réponses Es'!AA44="","",'Encodage réponses Es'!AA44)</f>
      </c>
      <c r="AK45" s="264">
        <f>IF('Encodage réponses Es'!AB44="","",'Encodage réponses Es'!AB44)</f>
      </c>
      <c r="AL45" s="264">
        <f>IF('Encodage réponses Es'!BB44="","",'Encodage réponses Es'!BB44)</f>
      </c>
      <c r="AM45" s="264">
        <f>IF('Encodage réponses Es'!BG44="","",'Encodage réponses Es'!BG44)</f>
      </c>
      <c r="AN45" s="290">
        <v>4</v>
      </c>
      <c r="AO45" s="290">
        <f t="shared" si="17"/>
        <v>0</v>
      </c>
      <c r="AP45" s="264">
        <f>IF('Encodage réponses Es'!G44="","",'Encodage réponses Es'!G44)</f>
      </c>
      <c r="AQ45" s="264">
        <f>IF('Encodage réponses Es'!H44="","",'Encodage réponses Es'!H44)</f>
      </c>
      <c r="AR45" s="290">
        <v>4</v>
      </c>
      <c r="AS45" s="290">
        <f t="shared" si="18"/>
        <v>0</v>
      </c>
      <c r="AT45" s="264">
        <f>IF('Encodage réponses Es'!CF44="","",'Encodage réponses Es'!CF44)</f>
      </c>
      <c r="AU45" s="266">
        <f>IF('Encodage réponses Es'!CG44="","",'Encodage réponses Es'!CG44)</f>
      </c>
      <c r="AV45" s="264">
        <f>IF('Encodage réponses Es'!CH44="","",'Encodage réponses Es'!CH44)</f>
      </c>
      <c r="AW45" s="264">
        <f>IF('Encodage réponses Es'!CI44="","",'Encodage réponses Es'!CI44)</f>
      </c>
      <c r="AX45" s="264">
        <f>IF('Encodage réponses Es'!CJ44="","",'Encodage réponses Es'!CJ44)</f>
      </c>
      <c r="AY45" s="264">
        <f>IF('Encodage réponses Es'!CK44="","",'Encodage réponses Es'!CK44)</f>
      </c>
      <c r="AZ45" s="264">
        <f>IF('Encodage réponses Es'!CL44="","",'Encodage réponses Es'!CL44)</f>
      </c>
      <c r="BA45" s="264">
        <f>IF('Encodage réponses Es'!CM44="","",'Encodage réponses Es'!CM44)</f>
      </c>
      <c r="BB45" s="264">
        <f>IF('Encodage réponses Es'!CN44="","",'Encodage réponses Es'!CN44)</f>
      </c>
      <c r="BC45" s="266">
        <f>IF('Encodage réponses Es'!CO44="","",'Encodage réponses Es'!CO44)</f>
      </c>
      <c r="BD45" s="290">
        <v>4</v>
      </c>
      <c r="BE45" s="291">
        <f t="shared" si="19"/>
        <v>0</v>
      </c>
      <c r="BF45" s="265">
        <f>IF('Encodage réponses Es'!L44="","",'Encodage réponses Es'!L44)</f>
      </c>
      <c r="BG45" s="290">
        <v>4</v>
      </c>
      <c r="BH45" s="291">
        <f t="shared" si="20"/>
        <v>0</v>
      </c>
      <c r="BI45" s="267">
        <f>IF('Encodage réponses Es'!O44="","",'Encodage réponses Es'!O44)</f>
      </c>
      <c r="BJ45" s="264">
        <f>IF('Encodage réponses Es'!P44="","",'Encodage réponses Es'!P44)</f>
      </c>
      <c r="BK45" s="266">
        <f>IF('Encodage réponses Es'!Q44="","",'Encodage réponses Es'!Q44)</f>
      </c>
      <c r="BL45" s="264">
        <f>IF('Encodage réponses Es'!R44="","",'Encodage réponses Es'!R44)</f>
      </c>
      <c r="BM45" s="264">
        <f>IF('Encodage réponses Es'!W44="","",'Encodage réponses Es'!W44)</f>
      </c>
      <c r="BN45" s="264">
        <f>IF('Encodage réponses Es'!X44="","",'Encodage réponses Es'!X44)</f>
      </c>
      <c r="BO45" s="290">
        <v>4</v>
      </c>
      <c r="BP45" s="290">
        <f t="shared" si="21"/>
        <v>0</v>
      </c>
      <c r="BQ45" s="371"/>
      <c r="BR45" s="267">
        <f>IF('Encodage réponses Es'!T44="","",'Encodage réponses Es'!T44)</f>
      </c>
      <c r="BS45" s="267">
        <f>IF('Encodage réponses Es'!U44="","",'Encodage réponses Es'!U44)</f>
      </c>
      <c r="BT45" s="267">
        <f>IF('Encodage réponses Es'!V44="","",'Encodage réponses Es'!V44)</f>
      </c>
      <c r="BU45" s="267">
        <f>IF('Encodage réponses Es'!BJ44="","",'Encodage réponses Es'!BJ44)</f>
      </c>
      <c r="BV45" s="267">
        <f>IF('Encodage réponses Es'!BK44="","",'Encodage réponses Es'!BK44)</f>
      </c>
      <c r="BW45" s="266">
        <f>IF('Encodage réponses Es'!BL44="","",'Encodage réponses Es'!BL44)</f>
      </c>
      <c r="BX45" s="290">
        <v>4</v>
      </c>
      <c r="BY45" s="290">
        <f t="shared" si="22"/>
        <v>0</v>
      </c>
      <c r="BZ45" s="266">
        <f>IF('Encodage réponses Es'!BH44="","",'Encodage réponses Es'!BH44)</f>
      </c>
      <c r="CA45" s="266">
        <f>IF('Encodage réponses Es'!BI44="","",'Encodage réponses Es'!BI44)</f>
      </c>
      <c r="CB45" s="266">
        <f>IF('Encodage réponses Es'!BM44="","",'Encodage réponses Es'!BM44)</f>
      </c>
      <c r="CC45" s="266">
        <f>IF('Encodage réponses Es'!BN44="","",'Encodage réponses Es'!BN44)</f>
      </c>
      <c r="CD45" s="264">
        <f>IF('Encodage réponses Es'!BO44="","",'Encodage réponses Es'!BO44)</f>
      </c>
      <c r="CE45" s="290">
        <v>4</v>
      </c>
      <c r="CF45" s="291">
        <f t="shared" si="23"/>
        <v>0</v>
      </c>
      <c r="CG45" s="266">
        <f>IF('Encodage réponses Es'!BQ44="","",'Encodage réponses Es'!BQ44)</f>
      </c>
      <c r="CH45" s="290">
        <v>4</v>
      </c>
      <c r="CI45" s="291">
        <f t="shared" si="24"/>
        <v>0</v>
      </c>
      <c r="CJ45" s="266">
        <f>IF('Encodage réponses Es'!AG44="","",'Encodage réponses Es'!AG44)</f>
      </c>
      <c r="CK45" s="266">
        <f>IF('Encodage réponses Es'!AH44="","",'Encodage réponses Es'!AH44)</f>
      </c>
      <c r="CL45" s="266">
        <f>IF('Encodage réponses Es'!AI44="","",'Encodage réponses Es'!AI44)</f>
      </c>
      <c r="CM45" s="266">
        <f>IF('Encodage réponses Es'!AJ44="","",'Encodage réponses Es'!AJ44)</f>
      </c>
      <c r="CN45" s="266">
        <f>IF('Encodage réponses Es'!AK44="","",'Encodage réponses Es'!AK44)</f>
      </c>
      <c r="CO45" s="266">
        <f>IF('Encodage réponses Es'!AL44="","",'Encodage réponses Es'!AL44)</f>
      </c>
      <c r="CP45" s="266">
        <f>IF('Encodage réponses Es'!AM44="","",'Encodage réponses Es'!AM44)</f>
      </c>
      <c r="CQ45" s="266">
        <f>IF('Encodage réponses Es'!AN44="","",'Encodage réponses Es'!AN44)</f>
      </c>
      <c r="CR45" s="266">
        <f>IF('Encodage réponses Es'!AO44="","",'Encodage réponses Es'!AO44)</f>
      </c>
      <c r="CS45" s="266">
        <f>IF('Encodage réponses Es'!AP44="","",'Encodage réponses Es'!AP44)</f>
      </c>
      <c r="CT45" s="266">
        <f>IF('Encodage réponses Es'!AQ44="","",'Encodage réponses Es'!AQ44)</f>
      </c>
      <c r="CU45" s="266">
        <f>IF('Encodage réponses Es'!AR44="","",'Encodage réponses Es'!AR44)</f>
      </c>
      <c r="CV45" s="266">
        <f>IF('Encodage réponses Es'!AS44="","",'Encodage réponses Es'!AS44)</f>
      </c>
      <c r="CW45" s="266">
        <f>IF('Encodage réponses Es'!AT44="","",'Encodage réponses Es'!AT44)</f>
      </c>
      <c r="CX45" s="266">
        <f>IF('Encodage réponses Es'!CB44="","",'Encodage réponses Es'!CB44)</f>
      </c>
      <c r="CY45" s="266">
        <f>IF('Encodage réponses Es'!CC44="","",'Encodage réponses Es'!CC44)</f>
      </c>
      <c r="CZ45" s="266">
        <f>IF('Encodage réponses Es'!CD44="","",'Encodage réponses Es'!CD44)</f>
      </c>
      <c r="DA45" s="264">
        <f>IF('Encodage réponses Es'!CE44="","",'Encodage réponses Es'!CE44)</f>
      </c>
      <c r="DB45" s="292" t="s">
        <v>78</v>
      </c>
      <c r="DC45" s="291">
        <f>COUNTIF(DB$4:DB$37,"&lt;10")-SUM(DC41:DC$44)</f>
        <v>0</v>
      </c>
      <c r="DD45" s="266">
        <f>IF('Encodage réponses Es'!BR44="","",'Encodage réponses Es'!BR44)</f>
      </c>
      <c r="DE45" s="266">
        <f>IF('Encodage réponses Es'!BS44="","",'Encodage réponses Es'!BS44)</f>
      </c>
      <c r="DF45" s="266">
        <f>IF('Encodage réponses Es'!BT44="","",'Encodage réponses Es'!BT44)</f>
      </c>
      <c r="DG45" s="266">
        <f>IF('Encodage réponses Es'!BU44="","",'Encodage réponses Es'!BU44)</f>
      </c>
      <c r="DH45" s="266">
        <f>IF('Encodage réponses Es'!BV44="","",'Encodage réponses Es'!BV44)</f>
      </c>
      <c r="DI45" s="266">
        <f>IF('Encodage réponses Es'!BW44="","",'Encodage réponses Es'!BW44)</f>
      </c>
      <c r="DJ45" s="266">
        <f>IF('Encodage réponses Es'!BX44="","",'Encodage réponses Es'!BX44)</f>
      </c>
      <c r="DK45" s="266">
        <f>IF('Encodage réponses Es'!BY44="","",'Encodage réponses Es'!BY44)</f>
      </c>
      <c r="DL45" s="266">
        <f>IF('Encodage réponses Es'!BZ44="","",'Encodage réponses Es'!BZ44)</f>
      </c>
      <c r="DM45" s="264">
        <f>IF('Encodage réponses Es'!CA44="","",'Encodage réponses Es'!CA44)</f>
      </c>
      <c r="DN45" s="290">
        <v>4</v>
      </c>
      <c r="DO45" s="291">
        <f t="shared" si="25"/>
        <v>0</v>
      </c>
      <c r="DP45" s="268">
        <f>IF('Encodage réponses Es'!CP44="","",'Encodage réponses Es'!CP44)</f>
      </c>
      <c r="DQ45" s="269">
        <f>IF('Encodage réponses Es'!CQ44="","",'Encodage réponses Es'!CQ44)</f>
      </c>
      <c r="DR45" s="270">
        <f>IF('Encodage réponses Es'!CR44="","",'Encodage réponses Es'!CR44)</f>
      </c>
      <c r="DS45" s="269">
        <f>IF('Encodage réponses Es'!CS44="","",'Encodage réponses Es'!CS44)</f>
      </c>
      <c r="DT45" s="269">
        <f>IF('Encodage réponses Es'!CT44="","",'Encodage réponses Es'!CT44)</f>
      </c>
      <c r="DU45" s="270">
        <f>IF('Encodage réponses Es'!CU44="","",'Encodage réponses Es'!CU44)</f>
      </c>
      <c r="DV45" s="269">
        <f>IF('Encodage réponses Es'!CV44="","",'Encodage réponses Es'!CV44)</f>
      </c>
      <c r="DW45" s="269">
        <f>IF('Encodage réponses Es'!CW44="","",'Encodage réponses Es'!CW44)</f>
      </c>
      <c r="DX45" s="270">
        <f>IF('Encodage réponses Es'!CX44="","",'Encodage réponses Es'!CX44)</f>
      </c>
      <c r="DY45" s="269">
        <f>IF('Encodage réponses Es'!CY44="","",'Encodage réponses Es'!CY44)</f>
      </c>
      <c r="DZ45" s="269">
        <f>IF('Encodage réponses Es'!CZ44="","",'Encodage réponses Es'!CZ44)</f>
      </c>
      <c r="EA45" s="270">
        <f>IF('Encodage réponses Es'!DA44="","",'Encodage réponses Es'!DA44)</f>
      </c>
      <c r="EB45" s="269">
        <f>IF('Encodage réponses Es'!DB44="","",'Encodage réponses Es'!DB44)</f>
      </c>
      <c r="EC45" s="269">
        <f>IF('Encodage réponses Es'!DC44="","",'Encodage réponses Es'!DC44)</f>
      </c>
      <c r="ED45" s="269">
        <f>IF('Encodage réponses Es'!DD44="","",'Encodage réponses Es'!DD44)</f>
      </c>
      <c r="EE45" s="290">
        <v>4</v>
      </c>
      <c r="EF45" s="290">
        <f>COUNTIF(EE$4:EE$37,EE45)</f>
        <v>0</v>
      </c>
      <c r="EG45" s="261">
        <f>IF('Encodage réponses Es'!AD44="","",'Encodage réponses Es'!AD44)</f>
      </c>
      <c r="EH45" s="262">
        <f>IF('Encodage réponses Es'!DF44="","",'Encodage réponses Es'!DF44)</f>
      </c>
      <c r="EI45" s="297">
        <v>2</v>
      </c>
      <c r="EJ45" s="297">
        <f t="shared" si="26"/>
        <v>0</v>
      </c>
      <c r="EK45" s="262">
        <f>IF('Encodage réponses Es'!AE44="","",'Encodage réponses Es'!AE44)</f>
      </c>
      <c r="EL45" s="261">
        <f>IF('Encodage réponses Es'!AF44="","",'Encodage réponses Es'!AF44)</f>
      </c>
      <c r="EM45" s="273">
        <f>IF('Encodage réponses Es'!DG44="","",'Encodage réponses Es'!DG44)</f>
      </c>
      <c r="EN45" s="273">
        <f>IF('Encodage réponses Es'!DH44="","",'Encodage réponses Es'!DH44)</f>
      </c>
      <c r="EO45" s="273">
        <f>IF('Encodage réponses Es'!DI44="","",'Encodage réponses Es'!DI44)</f>
      </c>
      <c r="EP45" s="273">
        <f>IF('Encodage réponses Es'!DJ44="","",'Encodage réponses Es'!DJ44)</f>
      </c>
      <c r="EQ45" s="262">
        <f>IF('Encodage réponses Es'!DK44="","",'Encodage réponses Es'!DK44)</f>
      </c>
      <c r="ER45" s="297">
        <v>2</v>
      </c>
      <c r="ES45" s="297">
        <f t="shared" si="27"/>
        <v>0</v>
      </c>
      <c r="ET45" s="262">
        <f>IF('Encodage réponses Es'!AC44="","",'Encodage réponses Es'!AC44)</f>
      </c>
      <c r="EU45" s="262">
        <f>IF('Encodage réponses Es'!DE44="","",'Encodage réponses Es'!DE44)</f>
      </c>
      <c r="EV45" s="7">
        <v>4</v>
      </c>
      <c r="EW45" s="2">
        <f t="shared" si="28"/>
        <v>0</v>
      </c>
    </row>
    <row r="46" spans="1:153" ht="12.75">
      <c r="A46" s="256"/>
      <c r="B46" s="345"/>
      <c r="C46" s="256"/>
      <c r="D46" s="346" t="s">
        <v>30</v>
      </c>
      <c r="F46" s="1" t="s">
        <v>40</v>
      </c>
      <c r="G46" s="25">
        <f>COUNTIF(G$4:G$37,"&lt;0,4")-SUM(G$43:G45)</f>
        <v>0</v>
      </c>
      <c r="H46" s="1" t="s">
        <v>40</v>
      </c>
      <c r="I46" s="25">
        <f>COUNTIF(I$4:I$37,"&lt;0,4")-SUM(I$43:I45)</f>
        <v>0</v>
      </c>
      <c r="J46" s="1" t="s">
        <v>40</v>
      </c>
      <c r="K46" s="25">
        <f>COUNTIF(K$4:K$37,"&lt;0,4")-SUM(K$43:K45)</f>
        <v>0</v>
      </c>
      <c r="L46" s="200"/>
      <c r="M46" s="321">
        <f>IF('Encodage réponses Es'!E45="","",'Encodage réponses Es'!E45)</f>
        <v>0.32</v>
      </c>
      <c r="N46" s="322">
        <f>IF('Encodage réponses Es'!F45="","",'Encodage réponses Es'!F45)</f>
        <v>0.77</v>
      </c>
      <c r="O46" s="322">
        <f>IF('Encodage réponses Es'!I45="","",'Encodage réponses Es'!I45)</f>
        <v>0.92</v>
      </c>
      <c r="P46" s="322">
        <f>IF('Encodage réponses Es'!J45="","",'Encodage réponses Es'!J45)</f>
        <v>0.9</v>
      </c>
      <c r="Q46" s="322">
        <f>IF('Encodage réponses Es'!K45="","",'Encodage réponses Es'!K45)</f>
        <v>0.87</v>
      </c>
      <c r="R46" s="322">
        <f>IF('Encodage réponses Es'!Z45="","",'Encodage réponses Es'!Z45)</f>
        <v>0.48</v>
      </c>
      <c r="S46" s="322">
        <f>IF('Encodage réponses Es'!AU45="","",'Encodage réponses Es'!AU45)</f>
        <v>0.71</v>
      </c>
      <c r="T46" s="322">
        <f>IF('Encodage réponses Es'!AV45="","",'Encodage réponses Es'!AV45)</f>
        <v>0.65</v>
      </c>
      <c r="U46" s="322">
        <f>IF('Encodage réponses Es'!AW45="","",'Encodage réponses Es'!AW45)</f>
        <v>0.81</v>
      </c>
      <c r="V46" s="322">
        <f>IF('Encodage réponses Es'!AX45="","",'Encodage réponses Es'!AX45)</f>
        <v>0.78</v>
      </c>
      <c r="W46" s="322">
        <f>IF('Encodage réponses Es'!AY45="","",'Encodage réponses Es'!AY45)</f>
        <v>0.76</v>
      </c>
      <c r="X46" s="322">
        <f>IF('Encodage réponses Es'!AZ45="","",'Encodage réponses Es'!AZ45)</f>
        <v>0.48</v>
      </c>
      <c r="Y46" s="322">
        <f>IF('Encodage réponses Es'!BA45="","",'Encodage réponses Es'!BA45)</f>
        <v>0.87</v>
      </c>
      <c r="Z46" s="322">
        <f>IF('Encodage réponses Es'!BC45="","",'Encodage réponses Es'!BC45)</f>
        <v>0.75</v>
      </c>
      <c r="AA46" s="322">
        <f>IF('Encodage réponses Es'!BD45="","",'Encodage réponses Es'!BD45)</f>
        <v>0.82</v>
      </c>
      <c r="AB46" s="322">
        <f>IF('Encodage réponses Es'!BE45="","",'Encodage réponses Es'!BE45)</f>
        <v>0.84</v>
      </c>
      <c r="AC46" s="322">
        <f>IF('Encodage réponses Es'!BF45="","",'Encodage réponses Es'!BF45)</f>
        <v>0.75</v>
      </c>
      <c r="AD46" s="322">
        <f>IF('Encodage réponses Es'!BP45="","",'Encodage réponses Es'!BP45)</f>
        <v>0.59</v>
      </c>
      <c r="AE46" s="332" t="s">
        <v>97</v>
      </c>
      <c r="AF46" s="254">
        <f>COUNTIF(AE$4:AE$37,"&lt;12,5")-SUM(AF$41:AF45)</f>
        <v>0</v>
      </c>
      <c r="AG46" s="322">
        <f>IF('Encodage réponses Es'!M45="","",'Encodage réponses Es'!M45)</f>
        <v>0.53</v>
      </c>
      <c r="AH46" s="322">
        <f>IF('Encodage réponses Es'!N45="","",'Encodage réponses Es'!N45)</f>
        <v>0.54</v>
      </c>
      <c r="AI46" s="322">
        <f>IF('Encodage réponses Es'!Y45="","",'Encodage réponses Es'!Y45)</f>
        <v>0.81</v>
      </c>
      <c r="AJ46" s="322">
        <f>IF('Encodage réponses Es'!AA45="","",'Encodage réponses Es'!AA45)</f>
        <v>0.68</v>
      </c>
      <c r="AK46" s="322">
        <f>IF('Encodage réponses Es'!AB45="","",'Encodage réponses Es'!AB45)</f>
        <v>0.71</v>
      </c>
      <c r="AL46" s="322">
        <f>IF('Encodage réponses Es'!BB45="","",'Encodage réponses Es'!BB45)</f>
        <v>0.8</v>
      </c>
      <c r="AM46" s="322">
        <f>IF('Encodage réponses Es'!BG45="","",'Encodage réponses Es'!BG45)</f>
        <v>0.8</v>
      </c>
      <c r="AN46" s="255">
        <v>5</v>
      </c>
      <c r="AO46" s="256">
        <f t="shared" si="17"/>
        <v>0</v>
      </c>
      <c r="AP46" s="322">
        <f>IF('Encodage réponses Es'!G45="","",'Encodage réponses Es'!G45)</f>
        <v>0.5</v>
      </c>
      <c r="AQ46" s="322">
        <f>IF('Encodage réponses Es'!H45="","",'Encodage réponses Es'!H45)</f>
        <v>0.72</v>
      </c>
      <c r="AR46" s="255">
        <v>5</v>
      </c>
      <c r="AS46" s="256">
        <f t="shared" si="18"/>
        <v>0</v>
      </c>
      <c r="AT46" s="322">
        <f>IF('Encodage réponses Es'!CF45="","",'Encodage réponses Es'!CF45)</f>
        <v>0.89</v>
      </c>
      <c r="AU46" s="322">
        <f>IF('Encodage réponses Es'!CG45="","",'Encodage réponses Es'!CG45)</f>
        <v>0.96</v>
      </c>
      <c r="AV46" s="322">
        <f>IF('Encodage réponses Es'!CH45="","",'Encodage réponses Es'!CH45)</f>
        <v>0.8</v>
      </c>
      <c r="AW46" s="322">
        <f>IF('Encodage réponses Es'!CI45="","",'Encodage réponses Es'!CI45)</f>
        <v>0.87</v>
      </c>
      <c r="AX46" s="322">
        <f>IF('Encodage réponses Es'!CJ45="","",'Encodage réponses Es'!CJ45)</f>
        <v>0.66</v>
      </c>
      <c r="AY46" s="322">
        <f>IF('Encodage réponses Es'!CK45="","",'Encodage réponses Es'!CK45)</f>
        <v>0.7</v>
      </c>
      <c r="AZ46" s="322">
        <f>IF('Encodage réponses Es'!CL45="","",'Encodage réponses Es'!CL45)</f>
        <v>0.86</v>
      </c>
      <c r="BA46" s="322">
        <f>IF('Encodage réponses Es'!CM45="","",'Encodage réponses Es'!CM45)</f>
        <v>0.91</v>
      </c>
      <c r="BB46" s="322">
        <f>IF('Encodage réponses Es'!CN45="","",'Encodage réponses Es'!CN45)</f>
        <v>0.79</v>
      </c>
      <c r="BC46" s="322">
        <f>IF('Encodage réponses Es'!CO45="","",'Encodage réponses Es'!CO45)</f>
        <v>0.66</v>
      </c>
      <c r="BD46" s="255">
        <v>5</v>
      </c>
      <c r="BE46" s="256">
        <f t="shared" si="19"/>
        <v>0</v>
      </c>
      <c r="BF46" s="322">
        <f>IF('Encodage réponses Es'!L45="","",'Encodage réponses Es'!L45)</f>
        <v>0.52</v>
      </c>
      <c r="BG46" s="255">
        <v>5</v>
      </c>
      <c r="BH46" s="257">
        <f t="shared" si="20"/>
        <v>0</v>
      </c>
      <c r="BI46" s="322">
        <f>IF('Encodage réponses Es'!O45="","",'Encodage réponses Es'!O45)</f>
        <v>0.64</v>
      </c>
      <c r="BJ46" s="322">
        <f>IF('Encodage réponses Es'!P45="","",'Encodage réponses Es'!P45)</f>
        <v>0.57</v>
      </c>
      <c r="BK46" s="322">
        <f>IF('Encodage réponses Es'!Q45="","",'Encodage réponses Es'!Q45)</f>
        <v>0.7</v>
      </c>
      <c r="BL46" s="322">
        <f>IF('Encodage réponses Es'!R45="","",'Encodage réponses Es'!R45)</f>
        <v>0.21</v>
      </c>
      <c r="BM46" s="322">
        <f>IF('Encodage réponses Es'!W45="","",'Encodage réponses Es'!W45)</f>
        <v>0.72</v>
      </c>
      <c r="BN46" s="322">
        <f>IF('Encodage réponses Es'!X45="","",'Encodage réponses Es'!X45)</f>
        <v>0.71</v>
      </c>
      <c r="BO46" s="255">
        <v>5</v>
      </c>
      <c r="BP46" s="256">
        <f t="shared" si="21"/>
        <v>0</v>
      </c>
      <c r="BQ46" s="372"/>
      <c r="BR46" s="322">
        <f>IF('Encodage réponses Es'!T45="","",'Encodage réponses Es'!T45)</f>
        <v>0.7</v>
      </c>
      <c r="BS46" s="322">
        <f>IF('Encodage réponses Es'!U45="","",'Encodage réponses Es'!U45)</f>
        <v>0.65</v>
      </c>
      <c r="BT46" s="322">
        <f>IF('Encodage réponses Es'!V45="","",'Encodage réponses Es'!V45)</f>
        <v>0.6</v>
      </c>
      <c r="BU46" s="322">
        <f>IF('Encodage réponses Es'!BJ45="","",'Encodage réponses Es'!BJ45)</f>
        <v>0.57</v>
      </c>
      <c r="BV46" s="322">
        <f>IF('Encodage réponses Es'!BK45="","",'Encodage réponses Es'!BK45)</f>
        <v>0.44</v>
      </c>
      <c r="BW46" s="322">
        <f>IF('Encodage réponses Es'!BL45="","",'Encodage réponses Es'!BL45)</f>
        <v>0.58</v>
      </c>
      <c r="BX46" s="255">
        <v>5</v>
      </c>
      <c r="BY46" s="256">
        <f t="shared" si="22"/>
        <v>0</v>
      </c>
      <c r="BZ46" s="322">
        <f>IF('Encodage réponses Es'!BH45="","",'Encodage réponses Es'!BH45)</f>
        <v>0.76</v>
      </c>
      <c r="CA46" s="322">
        <f>IF('Encodage réponses Es'!BI45="","",'Encodage réponses Es'!BI45)</f>
        <v>0.59</v>
      </c>
      <c r="CB46" s="322">
        <f>IF('Encodage réponses Es'!BM45="","",'Encodage réponses Es'!BM45)</f>
        <v>0.87</v>
      </c>
      <c r="CC46" s="322">
        <f>IF('Encodage réponses Es'!BN45="","",'Encodage réponses Es'!BN45)</f>
        <v>0.86</v>
      </c>
      <c r="CD46" s="322">
        <f>IF('Encodage réponses Es'!BO45="","",'Encodage réponses Es'!BO45)</f>
        <v>0.9</v>
      </c>
      <c r="CE46" s="255">
        <v>5</v>
      </c>
      <c r="CF46" s="257">
        <f t="shared" si="23"/>
        <v>0</v>
      </c>
      <c r="CG46" s="322">
        <f>IF('Encodage réponses Es'!BQ45="","",'Encodage réponses Es'!BQ45)</f>
        <v>0.87</v>
      </c>
      <c r="CH46" s="255">
        <v>5</v>
      </c>
      <c r="CI46" s="257">
        <f t="shared" si="24"/>
        <v>0</v>
      </c>
      <c r="CJ46" s="322">
        <f>IF('Encodage réponses Es'!AG45="","",'Encodage réponses Es'!AG45)</f>
        <v>0.61</v>
      </c>
      <c r="CK46" s="322">
        <f>IF('Encodage réponses Es'!AH45="","",'Encodage réponses Es'!AH45)</f>
        <v>0.52</v>
      </c>
      <c r="CL46" s="322">
        <f>IF('Encodage réponses Es'!AI45="","",'Encodage réponses Es'!AI45)</f>
        <v>0.72</v>
      </c>
      <c r="CM46" s="322">
        <f>IF('Encodage réponses Es'!AJ45="","",'Encodage réponses Es'!AJ45)</f>
        <v>0.48</v>
      </c>
      <c r="CN46" s="322">
        <f>IF('Encodage réponses Es'!AK45="","",'Encodage réponses Es'!AK45)</f>
        <v>0.94</v>
      </c>
      <c r="CO46" s="322">
        <f>IF('Encodage réponses Es'!AL45="","",'Encodage réponses Es'!AL45)</f>
        <v>0.94</v>
      </c>
      <c r="CP46" s="322">
        <f>IF('Encodage réponses Es'!AM45="","",'Encodage réponses Es'!AM45)</f>
        <v>0.95</v>
      </c>
      <c r="CQ46" s="322">
        <f>IF('Encodage réponses Es'!AN45="","",'Encodage réponses Es'!AN45)</f>
        <v>0.94</v>
      </c>
      <c r="CR46" s="322">
        <f>IF('Encodage réponses Es'!AO45="","",'Encodage réponses Es'!AO45)</f>
        <v>0.94</v>
      </c>
      <c r="CS46" s="322">
        <f>IF('Encodage réponses Es'!AP45="","",'Encodage réponses Es'!AP45)</f>
        <v>0.82</v>
      </c>
      <c r="CT46" s="322">
        <f>IF('Encodage réponses Es'!AQ45="","",'Encodage réponses Es'!AQ45)</f>
        <v>0.9</v>
      </c>
      <c r="CU46" s="322">
        <f>IF('Encodage réponses Es'!AR45="","",'Encodage réponses Es'!AR45)</f>
        <v>0.94</v>
      </c>
      <c r="CV46" s="322">
        <f>IF('Encodage réponses Es'!AS45="","",'Encodage réponses Es'!AS45)</f>
        <v>0.94</v>
      </c>
      <c r="CW46" s="322">
        <f>IF('Encodage réponses Es'!AT45="","",'Encodage réponses Es'!AT45)</f>
        <v>0.83</v>
      </c>
      <c r="CX46" s="322">
        <f>IF('Encodage réponses Es'!CB45="","",'Encodage réponses Es'!CB45)</f>
        <v>0.86</v>
      </c>
      <c r="CY46" s="322">
        <f>IF('Encodage réponses Es'!CC45="","",'Encodage réponses Es'!CC45)</f>
        <v>0.84</v>
      </c>
      <c r="CZ46" s="322">
        <f>IF('Encodage réponses Es'!CD45="","",'Encodage réponses Es'!CD45)</f>
        <v>0.84</v>
      </c>
      <c r="DA46" s="322">
        <f>IF('Encodage réponses Es'!CE45="","",'Encodage réponses Es'!CE45)</f>
        <v>0.8</v>
      </c>
      <c r="DB46" s="258" t="s">
        <v>79</v>
      </c>
      <c r="DC46" s="296">
        <f>COUNTIF(DB$4:DB$37,"&lt;12")-SUM(DC$41:DC45)</f>
        <v>0</v>
      </c>
      <c r="DD46" s="322">
        <f>IF('Encodage réponses Es'!BR45="","",'Encodage réponses Es'!BR45)</f>
        <v>0.58</v>
      </c>
      <c r="DE46" s="322">
        <f>IF('Encodage réponses Es'!BS45="","",'Encodage réponses Es'!BS45)</f>
        <v>0.45</v>
      </c>
      <c r="DF46" s="322">
        <f>IF('Encodage réponses Es'!BT45="","",'Encodage réponses Es'!BT45)</f>
        <v>0.45</v>
      </c>
      <c r="DG46" s="322">
        <f>IF('Encodage réponses Es'!BU45="","",'Encodage réponses Es'!BU45)</f>
        <v>0.51</v>
      </c>
      <c r="DH46" s="322">
        <f>IF('Encodage réponses Es'!BV45="","",'Encodage réponses Es'!BV45)</f>
        <v>0.49</v>
      </c>
      <c r="DI46" s="322">
        <f>IF('Encodage réponses Es'!BW45="","",'Encodage réponses Es'!BW45)</f>
        <v>0.82</v>
      </c>
      <c r="DJ46" s="322">
        <f>IF('Encodage réponses Es'!BX45="","",'Encodage réponses Es'!BX45)</f>
        <v>0.68</v>
      </c>
      <c r="DK46" s="322">
        <f>IF('Encodage réponses Es'!BY45="","",'Encodage réponses Es'!BY45)</f>
        <v>0.54</v>
      </c>
      <c r="DL46" s="322">
        <f>IF('Encodage réponses Es'!BZ45="","",'Encodage réponses Es'!BZ45)</f>
        <v>0.63</v>
      </c>
      <c r="DM46" s="322">
        <f>IF('Encodage réponses Es'!CA45="","",'Encodage réponses Es'!CA45)</f>
        <v>0.59</v>
      </c>
      <c r="DN46" s="255">
        <v>5</v>
      </c>
      <c r="DO46" s="257">
        <f t="shared" si="25"/>
        <v>0</v>
      </c>
      <c r="DP46" s="323">
        <f>IF('Encodage réponses Es'!CP45="","",'Encodage réponses Es'!CP45)</f>
        <v>0.84</v>
      </c>
      <c r="DQ46" s="323">
        <f>IF('Encodage réponses Es'!CQ45="","",'Encodage réponses Es'!CQ45)</f>
        <v>0.93</v>
      </c>
      <c r="DR46" s="323">
        <f>IF('Encodage réponses Es'!CR45="","",'Encodage réponses Es'!CR45)</f>
        <v>0.95</v>
      </c>
      <c r="DS46" s="323">
        <f>IF('Encodage réponses Es'!CS45="","",'Encodage réponses Es'!CS45)</f>
        <v>0.77</v>
      </c>
      <c r="DT46" s="323">
        <f>IF('Encodage réponses Es'!CT45="","",'Encodage réponses Es'!CT45)</f>
        <v>0.93</v>
      </c>
      <c r="DU46" s="323">
        <f>IF('Encodage réponses Es'!CU45="","",'Encodage réponses Es'!CU45)</f>
        <v>0.93</v>
      </c>
      <c r="DV46" s="323">
        <f>IF('Encodage réponses Es'!CV45="","",'Encodage réponses Es'!CV45)</f>
        <v>0.93</v>
      </c>
      <c r="DW46" s="323">
        <f>IF('Encodage réponses Es'!CW45="","",'Encodage réponses Es'!CW45)</f>
        <v>0.89</v>
      </c>
      <c r="DX46" s="323">
        <f>IF('Encodage réponses Es'!CX45="","",'Encodage réponses Es'!CX45)</f>
        <v>0.77</v>
      </c>
      <c r="DY46" s="323">
        <f>IF('Encodage réponses Es'!CY45="","",'Encodage réponses Es'!CY45)</f>
        <v>0.79</v>
      </c>
      <c r="DZ46" s="323">
        <f>IF('Encodage réponses Es'!CZ45="","",'Encodage réponses Es'!CZ45)</f>
        <v>0.74</v>
      </c>
      <c r="EA46" s="323">
        <f>IF('Encodage réponses Es'!DA45="","",'Encodage réponses Es'!DA45)</f>
        <v>0.7</v>
      </c>
      <c r="EB46" s="323">
        <f>IF('Encodage réponses Es'!DB45="","",'Encodage réponses Es'!DB45)</f>
        <v>0.69</v>
      </c>
      <c r="EC46" s="323">
        <f>IF('Encodage réponses Es'!DC45="","",'Encodage réponses Es'!DC45)</f>
        <v>0.63</v>
      </c>
      <c r="ED46" s="323">
        <f>IF('Encodage réponses Es'!DD45="","",'Encodage réponses Es'!DD45)</f>
        <v>0.63</v>
      </c>
      <c r="EE46" s="258">
        <v>5</v>
      </c>
      <c r="EF46" s="259">
        <f>COUNTIF(EE$4:EE$37,EE46)</f>
        <v>0</v>
      </c>
      <c r="EG46" s="319">
        <f>IF('Encodage réponses Es'!AD45="","",'Encodage réponses Es'!AD45)</f>
        <v>0.55</v>
      </c>
      <c r="EH46" s="322">
        <f>IF('Encodage réponses Es'!DF45="","",'Encodage réponses Es'!DF45)</f>
        <v>0.54</v>
      </c>
      <c r="EI46" s="255">
        <v>2.5</v>
      </c>
      <c r="EJ46" s="256">
        <f t="shared" si="26"/>
        <v>0</v>
      </c>
      <c r="EK46" s="319">
        <f>IF('Encodage réponses Es'!AE45="","",'Encodage réponses Es'!AE45)</f>
        <v>0.59</v>
      </c>
      <c r="EL46" s="319">
        <f>IF('Encodage réponses Es'!AF45="","",'Encodage réponses Es'!AF45)</f>
        <v>0.87</v>
      </c>
      <c r="EM46" s="322">
        <f>IF('Encodage réponses Es'!DG45="","",'Encodage réponses Es'!DG45)</f>
        <v>0.51</v>
      </c>
      <c r="EN46" s="322">
        <f>IF('Encodage réponses Es'!DH45="","",'Encodage réponses Es'!DH45)</f>
        <v>0.84</v>
      </c>
      <c r="EO46" s="322">
        <f>IF('Encodage réponses Es'!DI45="","",'Encodage réponses Es'!DI45)</f>
        <v>0.54</v>
      </c>
      <c r="EP46" s="322">
        <f>IF('Encodage réponses Es'!DJ45="","",'Encodage réponses Es'!DJ45)</f>
        <v>0.71</v>
      </c>
      <c r="EQ46" s="322">
        <f>IF('Encodage réponses Es'!DK45="","",'Encodage réponses Es'!DK45)</f>
        <v>0.64</v>
      </c>
      <c r="ER46" s="298">
        <v>2.5</v>
      </c>
      <c r="ES46" s="256">
        <f t="shared" si="27"/>
        <v>0</v>
      </c>
      <c r="ET46" s="322">
        <f>IF('Encodage réponses Es'!AC45="","",'Encodage réponses Es'!AC45)</f>
        <v>0.82</v>
      </c>
      <c r="EU46" s="322">
        <f>IF('Encodage réponses Es'!DE45="","",'Encodage réponses Es'!DE45)</f>
        <v>0.71</v>
      </c>
      <c r="EV46" s="84">
        <v>5</v>
      </c>
      <c r="EW46" s="2">
        <f t="shared" si="28"/>
        <v>0</v>
      </c>
    </row>
    <row r="47" spans="1:153" ht="12.75" customHeight="1" thickBot="1">
      <c r="A47" s="339"/>
      <c r="B47" s="339"/>
      <c r="C47" s="339"/>
      <c r="D47" s="347"/>
      <c r="E47" s="188"/>
      <c r="F47" s="1" t="s">
        <v>41</v>
      </c>
      <c r="G47" s="25">
        <f>COUNTIF(G$4:G$37,"&lt;0,5")-SUM(G$43:G46)</f>
        <v>0</v>
      </c>
      <c r="H47" s="1" t="s">
        <v>41</v>
      </c>
      <c r="I47" s="25">
        <f>COUNTIF(I$4:I$37,"&lt;0,5")-SUM(I$43:I46)</f>
        <v>0</v>
      </c>
      <c r="J47" s="1" t="s">
        <v>41</v>
      </c>
      <c r="K47" s="25">
        <f>COUNTIF(K$4:K$37,"&lt;0,5")-SUM(K$43:K46)</f>
        <v>0</v>
      </c>
      <c r="L47" s="200"/>
      <c r="M47" s="206">
        <f>IF('Encodage réponses Es'!AT46="","",'Encodage réponses Es'!AT46)</f>
      </c>
      <c r="N47" s="206">
        <f>IF('Encodage réponses Es'!AU46="","",'Encodage réponses Es'!AU46)</f>
      </c>
      <c r="O47" s="206">
        <f>IF('Encodage réponses Es'!AV46="","",'Encodage réponses Es'!AV46)</f>
      </c>
      <c r="P47" s="206">
        <f>IF('Encodage réponses Es'!AW46="","",'Encodage réponses Es'!AW46)</f>
      </c>
      <c r="Q47" s="206">
        <f>IF('Encodage réponses Es'!AX46="","",'Encodage réponses Es'!AX46)</f>
      </c>
      <c r="R47" s="206">
        <f>IF('Encodage réponses Es'!AY46="","",'Encodage réponses Es'!AY46)</f>
      </c>
      <c r="S47" s="206">
        <f>IF('Encodage réponses Es'!BB46="","",'Encodage réponses Es'!BB46)</f>
      </c>
      <c r="T47" s="206">
        <f>IF('Encodage réponses Es'!BC46="","",'Encodage réponses Es'!BC46)</f>
      </c>
      <c r="U47" s="206">
        <f>IF('Encodage réponses Es'!BD46="","",'Encodage réponses Es'!BD46)</f>
      </c>
      <c r="V47" s="206">
        <f>IF('Encodage réponses Es'!BE46="","",'Encodage réponses Es'!BE46)</f>
      </c>
      <c r="W47" s="206">
        <f>IF('Encodage réponses Es'!BF46="","",'Encodage réponses Es'!BF46)</f>
      </c>
      <c r="X47" s="206">
        <f>IF('Encodage réponses Es'!BW46="","",'Encodage réponses Es'!BW46)</f>
      </c>
      <c r="Y47" s="206">
        <f>IF('Encodage réponses Es'!BY46="","",'Encodage réponses Es'!BY46)</f>
      </c>
      <c r="Z47" s="206">
        <f>IF('Encodage réponses Es'!CC46="","",'Encodage réponses Es'!CC46)</f>
      </c>
      <c r="AA47" s="206">
        <f>IF('Encodage réponses Es'!CD46="","",'Encodage réponses Es'!CD46)</f>
      </c>
      <c r="AB47" s="206">
        <f>IF('Encodage réponses Es'!CQ46="","",'Encodage réponses Es'!CQ46)</f>
      </c>
      <c r="AC47" s="206">
        <f>IF('Encodage réponses Es'!CR46="","",'Encodage réponses Es'!CR46)</f>
      </c>
      <c r="AD47" s="206"/>
      <c r="AE47" s="216" t="s">
        <v>98</v>
      </c>
      <c r="AF47" s="25">
        <f>COUNTIF(AE$4:AE$37,"&lt;14,5")-SUM(AF$41:AF46)</f>
        <v>0</v>
      </c>
      <c r="AG47" s="206">
        <f>IF('Encodage réponses Es'!M46="","",'Encodage réponses Es'!M46)</f>
      </c>
      <c r="AH47" s="206">
        <f>IF('Encodage réponses Es'!N46="","",'Encodage réponses Es'!N46)</f>
      </c>
      <c r="AI47" s="206">
        <f>IF('Encodage réponses Es'!Y46="","",'Encodage réponses Es'!Y46)</f>
      </c>
      <c r="AJ47" s="206">
        <f>IF('Encodage réponses Es'!AA46="","",'Encodage réponses Es'!AA46)</f>
      </c>
      <c r="AK47" s="206">
        <f>IF('Encodage réponses Es'!AB46="","",'Encodage réponses Es'!AB46)</f>
      </c>
      <c r="AL47" s="206">
        <f>IF('Encodage réponses Es'!BB46="","",'Encodage réponses Es'!BB46)</f>
      </c>
      <c r="AM47" s="206">
        <f>IF('Encodage réponses Es'!BG46="","",'Encodage réponses Es'!BG46)</f>
      </c>
      <c r="AN47" s="7">
        <v>6</v>
      </c>
      <c r="AO47" s="2">
        <f t="shared" si="17"/>
        <v>0</v>
      </c>
      <c r="AP47" s="206">
        <f>IF('Encodage réponses Es'!G46="","",'Encodage réponses Es'!G46)</f>
      </c>
      <c r="AQ47" s="206">
        <f>IF('Encodage réponses Es'!H46="","",'Encodage réponses Es'!H46)</f>
      </c>
      <c r="AR47" s="7">
        <v>6</v>
      </c>
      <c r="AS47" s="2">
        <f t="shared" si="18"/>
        <v>0</v>
      </c>
      <c r="AT47" s="206">
        <f>IF('Encodage réponses Es'!CF46="","",'Encodage réponses Es'!CF46)</f>
      </c>
      <c r="AU47" s="206">
        <f>IF('Encodage réponses Es'!CG46="","",'Encodage réponses Es'!CG46)</f>
      </c>
      <c r="AV47" s="206">
        <f>IF('Encodage réponses Es'!CH46="","",'Encodage réponses Es'!CH46)</f>
      </c>
      <c r="AW47" s="206">
        <f>IF('Encodage réponses Es'!CI46="","",'Encodage réponses Es'!CI46)</f>
      </c>
      <c r="AX47" s="206">
        <f>IF('Encodage réponses Es'!CJ46="","",'Encodage réponses Es'!CJ46)</f>
      </c>
      <c r="AY47" s="206">
        <f>IF('Encodage réponses Es'!CK46="","",'Encodage réponses Es'!CK46)</f>
      </c>
      <c r="AZ47" s="206">
        <f>IF('Encodage réponses Es'!CL46="","",'Encodage réponses Es'!CL46)</f>
      </c>
      <c r="BA47" s="206">
        <f>IF('Encodage réponses Es'!CM46="","",'Encodage réponses Es'!CM46)</f>
      </c>
      <c r="BB47" s="206">
        <f>IF('Encodage réponses Es'!CN46="","",'Encodage réponses Es'!CN46)</f>
      </c>
      <c r="BC47" s="206">
        <f>IF('Encodage réponses Es'!CO46="","",'Encodage réponses Es'!CO46)</f>
      </c>
      <c r="BD47" s="7">
        <v>6</v>
      </c>
      <c r="BE47" s="2">
        <f t="shared" si="19"/>
        <v>0</v>
      </c>
      <c r="BF47" s="206">
        <f>IF('Encodage réponses Es'!L46="","",'Encodage réponses Es'!L46)</f>
      </c>
      <c r="BG47" s="7">
        <v>6</v>
      </c>
      <c r="BH47" s="2">
        <f t="shared" si="20"/>
        <v>0</v>
      </c>
      <c r="BI47" s="206">
        <f>IF('Encodage réponses Es'!O46="","",'Encodage réponses Es'!O46)</f>
      </c>
      <c r="BJ47" s="206">
        <f>IF('Encodage réponses Es'!P46="","",'Encodage réponses Es'!P46)</f>
      </c>
      <c r="BK47" s="206">
        <f>IF('Encodage réponses Es'!Q46="","",'Encodage réponses Es'!Q46)</f>
      </c>
      <c r="BL47" s="206">
        <f>IF('Encodage réponses Es'!R46="","",'Encodage réponses Es'!R46)</f>
      </c>
      <c r="BM47" s="206">
        <f>IF('Encodage réponses Es'!W46="","",'Encodage réponses Es'!W46)</f>
      </c>
      <c r="BN47" s="206">
        <f>IF('Encodage réponses Es'!X46="","",'Encodage réponses Es'!X46)</f>
      </c>
      <c r="BO47" s="7">
        <v>6</v>
      </c>
      <c r="BP47" s="2">
        <f t="shared" si="21"/>
        <v>0</v>
      </c>
      <c r="BQ47" s="206">
        <f>IF('Encodage réponses Es'!S46="","",'Encodage réponses Es'!S46)</f>
      </c>
      <c r="BR47" s="206">
        <f>IF('Encodage réponses Es'!T46="","",'Encodage réponses Es'!T46)</f>
      </c>
      <c r="BS47" s="206">
        <f>IF('Encodage réponses Es'!U46="","",'Encodage réponses Es'!U46)</f>
      </c>
      <c r="BT47" s="206">
        <f>IF('Encodage réponses Es'!V46="","",'Encodage réponses Es'!V46)</f>
      </c>
      <c r="BU47" s="206">
        <f>IF('Encodage réponses Es'!BJ46="","",'Encodage réponses Es'!BJ46)</f>
      </c>
      <c r="BV47" s="206">
        <f>IF('Encodage réponses Es'!BK46="","",'Encodage réponses Es'!BK46)</f>
      </c>
      <c r="BW47" s="206">
        <f>IF('Encodage réponses Es'!BL46="","",'Encodage réponses Es'!BL46)</f>
      </c>
      <c r="BX47" s="7">
        <v>6</v>
      </c>
      <c r="BY47" s="2">
        <f t="shared" si="22"/>
        <v>0</v>
      </c>
      <c r="BZ47" s="206">
        <f>IF('Encodage réponses Es'!BH46="","",'Encodage réponses Es'!BH46)</f>
      </c>
      <c r="CA47" s="206">
        <f>IF('Encodage réponses Es'!BI46="","",'Encodage réponses Es'!BI46)</f>
      </c>
      <c r="CB47" s="206">
        <f>IF('Encodage réponses Es'!BM46="","",'Encodage réponses Es'!BM46)</f>
      </c>
      <c r="CC47" s="206">
        <f>IF('Encodage réponses Es'!BN46="","",'Encodage réponses Es'!BN46)</f>
      </c>
      <c r="CD47" s="206">
        <f>IF('Encodage réponses Es'!BO46="","",'Encodage réponses Es'!BO46)</f>
      </c>
      <c r="CE47" s="7">
        <v>6</v>
      </c>
      <c r="CF47" s="2">
        <f t="shared" si="23"/>
        <v>0</v>
      </c>
      <c r="CG47" s="206">
        <f>IF('Encodage réponses Es'!BQ46="","",'Encodage réponses Es'!BQ46)</f>
      </c>
      <c r="CH47" s="7">
        <v>6</v>
      </c>
      <c r="CI47" s="2">
        <f t="shared" si="24"/>
        <v>0</v>
      </c>
      <c r="CJ47" s="206">
        <f>IF('Encodage réponses Es'!AG46="","",'Encodage réponses Es'!AG46)</f>
      </c>
      <c r="CK47" s="206">
        <f>IF('Encodage réponses Es'!AH46="","",'Encodage réponses Es'!AH46)</f>
      </c>
      <c r="CL47" s="206">
        <f>IF('Encodage réponses Es'!AI46="","",'Encodage réponses Es'!AI46)</f>
      </c>
      <c r="CM47" s="206">
        <f>IF('Encodage réponses Es'!AJ46="","",'Encodage réponses Es'!AJ46)</f>
      </c>
      <c r="CN47" s="206">
        <f>IF('Encodage réponses Es'!AK46="","",'Encodage réponses Es'!AK46)</f>
      </c>
      <c r="CO47" s="206">
        <f>IF('Encodage réponses Es'!AL46="","",'Encodage réponses Es'!AL46)</f>
      </c>
      <c r="CP47" s="206">
        <f>IF('Encodage réponses Es'!AM46="","",'Encodage réponses Es'!AM46)</f>
      </c>
      <c r="CQ47" s="206">
        <f>IF('Encodage réponses Es'!AN46="","",'Encodage réponses Es'!AN46)</f>
      </c>
      <c r="CR47" s="206">
        <f>IF('Encodage réponses Es'!AO46="","",'Encodage réponses Es'!AO46)</f>
      </c>
      <c r="CS47" s="206">
        <f>IF('Encodage réponses Es'!AP46="","",'Encodage réponses Es'!AP46)</f>
      </c>
      <c r="CT47" s="206">
        <f>IF('Encodage réponses Es'!AQ46="","",'Encodage réponses Es'!AQ46)</f>
      </c>
      <c r="CU47" s="206">
        <f>IF('Encodage réponses Es'!AR46="","",'Encodage réponses Es'!AR46)</f>
      </c>
      <c r="CV47" s="206">
        <f>IF('Encodage réponses Es'!AS46="","",'Encodage réponses Es'!AS46)</f>
      </c>
      <c r="CW47" s="206">
        <f>IF('Encodage réponses Es'!AT46="","",'Encodage réponses Es'!AT46)</f>
      </c>
      <c r="CX47" s="206">
        <f>IF('Encodage réponses Es'!CB46="","",'Encodage réponses Es'!CB46)</f>
      </c>
      <c r="CY47" s="206">
        <f>IF('Encodage réponses Es'!CC46="","",'Encodage réponses Es'!CC46)</f>
      </c>
      <c r="CZ47" s="206">
        <f>IF('Encodage réponses Es'!CD46="","",'Encodage réponses Es'!CD46)</f>
      </c>
      <c r="DA47" s="206">
        <f>IF('Encodage réponses Es'!CE46="","",'Encodage réponses Es'!CE46)</f>
      </c>
      <c r="DB47" s="226" t="s">
        <v>80</v>
      </c>
      <c r="DC47" s="228">
        <f>COUNTIF(DB$4:DB$37,"&lt;14")-SUM(DC$41:DC46)</f>
        <v>0</v>
      </c>
      <c r="DD47" s="206">
        <f>IF('Encodage réponses Es'!BR46="","",'Encodage réponses Es'!BR46)</f>
      </c>
      <c r="DE47" s="206">
        <f>IF('Encodage réponses Es'!BS46="","",'Encodage réponses Es'!BS46)</f>
      </c>
      <c r="DF47" s="206">
        <f>IF('Encodage réponses Es'!BT46="","",'Encodage réponses Es'!BT46)</f>
      </c>
      <c r="DG47" s="206">
        <f>IF('Encodage réponses Es'!BU46="","",'Encodage réponses Es'!BU46)</f>
      </c>
      <c r="DH47" s="206">
        <f>IF('Encodage réponses Es'!BV46="","",'Encodage réponses Es'!BV46)</f>
      </c>
      <c r="DI47" s="206">
        <f>IF('Encodage réponses Es'!BW46="","",'Encodage réponses Es'!BW46)</f>
      </c>
      <c r="DJ47" s="206">
        <f>IF('Encodage réponses Es'!BX46="","",'Encodage réponses Es'!BX46)</f>
      </c>
      <c r="DK47" s="206">
        <f>IF('Encodage réponses Es'!BY46="","",'Encodage réponses Es'!BY46)</f>
      </c>
      <c r="DL47" s="206">
        <f>IF('Encodage réponses Es'!BZ46="","",'Encodage réponses Es'!BZ46)</f>
      </c>
      <c r="DM47" s="206">
        <f>IF('Encodage réponses Es'!CA46="","",'Encodage réponses Es'!CA46)</f>
      </c>
      <c r="DN47" s="7">
        <v>6</v>
      </c>
      <c r="DO47" s="2">
        <f t="shared" si="25"/>
        <v>0</v>
      </c>
      <c r="DP47" s="135">
        <f>IF('Encodage réponses Es'!CP46="","",'Encodage réponses Es'!CP46)</f>
      </c>
      <c r="DQ47" s="135">
        <f>IF('Encodage réponses Es'!CQ46="","",'Encodage réponses Es'!CQ46)</f>
      </c>
      <c r="DR47" s="135">
        <f>IF('Encodage réponses Es'!CR46="","",'Encodage réponses Es'!CR46)</f>
      </c>
      <c r="DS47" s="135">
        <f>IF('Encodage réponses Es'!CS46="","",'Encodage réponses Es'!CS46)</f>
      </c>
      <c r="DT47" s="135">
        <f>IF('Encodage réponses Es'!CT46="","",'Encodage réponses Es'!CT46)</f>
      </c>
      <c r="DU47" s="135">
        <f>IF('Encodage réponses Es'!CU46="","",'Encodage réponses Es'!CU46)</f>
      </c>
      <c r="DV47" s="135">
        <f>IF('Encodage réponses Es'!CV46="","",'Encodage réponses Es'!CV46)</f>
      </c>
      <c r="DW47" s="135">
        <f>IF('Encodage réponses Es'!CW46="","",'Encodage réponses Es'!CW46)</f>
      </c>
      <c r="DX47" s="135">
        <f>IF('Encodage réponses Es'!CX46="","",'Encodage réponses Es'!CX46)</f>
      </c>
      <c r="DY47" s="135">
        <f>IF('Encodage réponses Es'!CY46="","",'Encodage réponses Es'!CY46)</f>
      </c>
      <c r="DZ47" s="135">
        <f>IF('Encodage réponses Es'!CZ46="","",'Encodage réponses Es'!CZ46)</f>
      </c>
      <c r="EA47" s="135">
        <f>IF('Encodage réponses Es'!DA46="","",'Encodage réponses Es'!DA46)</f>
      </c>
      <c r="EB47" s="135">
        <f>IF('Encodage réponses Es'!DB46="","",'Encodage réponses Es'!DB46)</f>
      </c>
      <c r="EC47" s="135">
        <f>IF('Encodage réponses Es'!DC46="","",'Encodage réponses Es'!DC46)</f>
      </c>
      <c r="ED47" s="135">
        <f>IF('Encodage réponses Es'!DD46="","",'Encodage réponses Es'!DD46)</f>
      </c>
      <c r="EE47" s="226">
        <v>6</v>
      </c>
      <c r="EF47" s="228">
        <f>COUNTIF(EE$4:EE$37,EE47)</f>
        <v>0</v>
      </c>
      <c r="EG47" s="206">
        <f>IF('Encodage réponses Es'!BI46="","",'Encodage réponses Es'!BI46)</f>
      </c>
      <c r="EH47" s="206">
        <f>IF('Encodage réponses Es'!BR46="","",'Encodage réponses Es'!BR46)</f>
      </c>
      <c r="EI47" s="7">
        <v>3</v>
      </c>
      <c r="EJ47" s="2">
        <f t="shared" si="26"/>
        <v>0</v>
      </c>
      <c r="EK47" s="206">
        <f>IF('Encodage réponses Es'!AE46="","",'Encodage réponses Es'!AE46)</f>
      </c>
      <c r="EL47" s="206">
        <f>IF('Encodage réponses Es'!AF46="","",'Encodage réponses Es'!AF46)</f>
      </c>
      <c r="EM47" s="206">
        <f>IF('Encodage réponses Es'!DG46="","",'Encodage réponses Es'!DG46)</f>
      </c>
      <c r="EN47" s="206">
        <f>IF('Encodage réponses Es'!DH46="","",'Encodage réponses Es'!DH46)</f>
      </c>
      <c r="EO47" s="206">
        <f>IF('Encodage réponses Es'!DI46="","",'Encodage réponses Es'!DI46)</f>
      </c>
      <c r="EP47" s="206">
        <f>IF('Encodage réponses Es'!DJ46="","",'Encodage réponses Es'!DJ46)</f>
      </c>
      <c r="EQ47" s="206">
        <f>IF('Encodage réponses Es'!DK46="","",'Encodage réponses Es'!DK46)</f>
      </c>
      <c r="ER47" s="288">
        <v>3</v>
      </c>
      <c r="ES47" s="2">
        <f t="shared" si="27"/>
        <v>0</v>
      </c>
      <c r="ET47" s="206">
        <f>IF('Encodage réponses Es'!AC46="","",'Encodage réponses Es'!AC46)</f>
      </c>
      <c r="EU47" s="206">
        <f>IF('Encodage réponses Es'!DE46="","",'Encodage réponses Es'!DE46)</f>
      </c>
      <c r="EV47" s="7">
        <v>6</v>
      </c>
      <c r="EW47" s="2">
        <f t="shared" si="28"/>
        <v>0</v>
      </c>
    </row>
    <row r="48" spans="6:153" ht="9.75" customHeight="1">
      <c r="F48" s="1" t="s">
        <v>42</v>
      </c>
      <c r="G48" s="25">
        <f>COUNTIF(G$4:G$37,"&lt;0,6")-SUM(G$43:G47)</f>
        <v>0</v>
      </c>
      <c r="H48" s="1" t="s">
        <v>42</v>
      </c>
      <c r="I48" s="25">
        <f>COUNTIF(I$4:I$37,"&lt;0,6")-SUM(I$43:I47)</f>
        <v>0</v>
      </c>
      <c r="J48" s="1" t="s">
        <v>42</v>
      </c>
      <c r="K48" s="25">
        <f>COUNTIF(K$4:K$37,"&lt;0,6")-SUM(K$43:K47)</f>
        <v>0</v>
      </c>
      <c r="L48" s="200"/>
      <c r="AE48" s="216" t="s">
        <v>99</v>
      </c>
      <c r="AF48" s="25">
        <f>COUNTIF(AE$4:AE$37,"&lt;16,5")-SUM(AF$41:AF47)</f>
        <v>0</v>
      </c>
      <c r="AN48" s="84">
        <v>7</v>
      </c>
      <c r="AO48" s="2">
        <f t="shared" si="17"/>
        <v>0</v>
      </c>
      <c r="AR48" s="84">
        <v>7</v>
      </c>
      <c r="AS48" s="2">
        <f t="shared" si="18"/>
        <v>0</v>
      </c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84">
        <v>7</v>
      </c>
      <c r="BE48" s="2">
        <f t="shared" si="19"/>
        <v>0</v>
      </c>
      <c r="BG48" s="84">
        <v>7</v>
      </c>
      <c r="BH48" s="2">
        <f t="shared" si="20"/>
        <v>0</v>
      </c>
      <c r="BO48" s="84">
        <v>7</v>
      </c>
      <c r="BP48" s="2">
        <f t="shared" si="21"/>
        <v>0</v>
      </c>
      <c r="BQ48" s="206"/>
      <c r="BR48" s="206"/>
      <c r="BS48" s="206"/>
      <c r="BT48" s="206"/>
      <c r="BU48" s="206"/>
      <c r="BV48" s="206"/>
      <c r="BW48" s="206"/>
      <c r="BX48" s="84">
        <v>7</v>
      </c>
      <c r="BY48" s="2">
        <f t="shared" si="22"/>
        <v>0</v>
      </c>
      <c r="CE48" s="84">
        <v>7</v>
      </c>
      <c r="CF48" s="2">
        <f t="shared" si="23"/>
        <v>0</v>
      </c>
      <c r="CH48" s="84">
        <v>7</v>
      </c>
      <c r="CI48" s="2">
        <f t="shared" si="24"/>
        <v>0</v>
      </c>
      <c r="DB48" s="227" t="s">
        <v>81</v>
      </c>
      <c r="DC48" s="228">
        <f>COUNTIF(DB$4:DB$37,"&lt;16")-SUM(DC$41:DC47)</f>
        <v>0</v>
      </c>
      <c r="DN48" s="84">
        <v>7</v>
      </c>
      <c r="DO48" s="2">
        <f t="shared" si="25"/>
        <v>0</v>
      </c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227">
        <v>7</v>
      </c>
      <c r="EF48" s="228">
        <f>COUNTIF(EE$4:EE$37,EE48)</f>
        <v>0</v>
      </c>
      <c r="EI48" s="84">
        <v>7</v>
      </c>
      <c r="EJ48" s="2">
        <f t="shared" si="26"/>
        <v>0</v>
      </c>
      <c r="ER48" s="300">
        <v>3.5</v>
      </c>
      <c r="ES48" s="2">
        <f t="shared" si="27"/>
        <v>0</v>
      </c>
      <c r="EV48" s="84">
        <v>7</v>
      </c>
      <c r="EW48" s="2">
        <f t="shared" si="28"/>
        <v>0</v>
      </c>
    </row>
    <row r="49" spans="6:153" ht="9.75" customHeight="1">
      <c r="F49" s="1" t="s">
        <v>43</v>
      </c>
      <c r="G49" s="25">
        <f>COUNTIF(G$4:G$37,"&lt;0,7")-SUM(G$43:G48)</f>
        <v>0</v>
      </c>
      <c r="H49" s="1" t="s">
        <v>43</v>
      </c>
      <c r="I49" s="25">
        <f>COUNTIF(I$4:I$37,"&lt;0,7")-SUM(I$43:I48)</f>
        <v>0</v>
      </c>
      <c r="J49" s="1" t="s">
        <v>43</v>
      </c>
      <c r="K49" s="25">
        <f>COUNTIF(K$4:K$37,"&lt;0,7")-SUM(K$43:K48)</f>
        <v>0</v>
      </c>
      <c r="L49" s="200"/>
      <c r="AE49" s="216" t="s">
        <v>100</v>
      </c>
      <c r="AF49" s="25">
        <f>COUNTIF(AE$4:AE$37,"&gt;16")</f>
        <v>0</v>
      </c>
      <c r="AN49" s="7">
        <v>8</v>
      </c>
      <c r="AO49" s="2">
        <f t="shared" si="17"/>
        <v>0</v>
      </c>
      <c r="AR49" s="7">
        <v>8</v>
      </c>
      <c r="AS49" s="2">
        <f t="shared" si="18"/>
        <v>0</v>
      </c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">
        <v>8</v>
      </c>
      <c r="BE49" s="2">
        <f t="shared" si="19"/>
        <v>0</v>
      </c>
      <c r="BG49" s="7">
        <v>8</v>
      </c>
      <c r="BH49" s="2">
        <f t="shared" si="20"/>
        <v>0</v>
      </c>
      <c r="BO49" s="7">
        <v>8</v>
      </c>
      <c r="BP49" s="2">
        <f t="shared" si="21"/>
        <v>0</v>
      </c>
      <c r="BQ49" s="206"/>
      <c r="BR49" s="206"/>
      <c r="BS49" s="206"/>
      <c r="BT49" s="206"/>
      <c r="BU49" s="206"/>
      <c r="BV49" s="206"/>
      <c r="BW49" s="206"/>
      <c r="BX49" s="7">
        <v>8</v>
      </c>
      <c r="BY49" s="2">
        <f t="shared" si="22"/>
        <v>0</v>
      </c>
      <c r="CE49" s="7">
        <v>8</v>
      </c>
      <c r="CF49" s="2">
        <f t="shared" si="23"/>
        <v>0</v>
      </c>
      <c r="CH49" s="7">
        <v>8</v>
      </c>
      <c r="CI49" s="2">
        <f t="shared" si="24"/>
        <v>0</v>
      </c>
      <c r="DB49" s="226" t="s">
        <v>82</v>
      </c>
      <c r="DC49" s="2">
        <f>COUNTIF(DB$4:DB$37,"&gt;15")</f>
        <v>0</v>
      </c>
      <c r="DN49" s="7">
        <v>8</v>
      </c>
      <c r="DO49" s="2">
        <f t="shared" si="25"/>
        <v>0</v>
      </c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226">
        <v>8</v>
      </c>
      <c r="EF49" s="228">
        <f>COUNTIF(EE$4:EE$37,EE49)</f>
        <v>0</v>
      </c>
      <c r="EI49" s="7">
        <v>8</v>
      </c>
      <c r="EJ49" s="2">
        <f t="shared" si="26"/>
        <v>0</v>
      </c>
      <c r="ER49" s="214">
        <v>4</v>
      </c>
      <c r="ES49" s="2">
        <f t="shared" si="27"/>
        <v>0</v>
      </c>
      <c r="EV49" s="7">
        <v>8</v>
      </c>
      <c r="EW49" s="2">
        <f t="shared" si="28"/>
        <v>0</v>
      </c>
    </row>
    <row r="50" spans="6:153" ht="9.75" customHeight="1">
      <c r="F50" s="1" t="s">
        <v>4</v>
      </c>
      <c r="G50" s="25">
        <f>COUNTIF(G$4:G$37,"&lt;0,8")-SUM(G$43:G49)</f>
        <v>0</v>
      </c>
      <c r="H50" s="1" t="s">
        <v>4</v>
      </c>
      <c r="I50" s="25">
        <f>COUNTIF(I$4:I$37,"&lt;0,8")-SUM(I$43:I49)</f>
        <v>0</v>
      </c>
      <c r="J50" s="1" t="s">
        <v>4</v>
      </c>
      <c r="K50" s="25">
        <f>COUNTIF(K$4:K$37,"&lt;0,8")-SUM(K$43:K49)</f>
        <v>0</v>
      </c>
      <c r="L50" s="200"/>
      <c r="AE50" s="216" t="s">
        <v>45</v>
      </c>
      <c r="AF50" s="25">
        <f>COUNTIF(AE$4:AE$37,"&gt;26")</f>
        <v>0</v>
      </c>
      <c r="AN50" s="84">
        <v>9</v>
      </c>
      <c r="AO50" s="2">
        <f t="shared" si="17"/>
        <v>0</v>
      </c>
      <c r="AR50" s="84">
        <v>9</v>
      </c>
      <c r="AS50" s="2">
        <f t="shared" si="18"/>
        <v>0</v>
      </c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84">
        <v>9</v>
      </c>
      <c r="BE50" s="2">
        <f t="shared" si="19"/>
        <v>0</v>
      </c>
      <c r="BG50" s="84">
        <v>9</v>
      </c>
      <c r="BH50" s="2">
        <f t="shared" si="20"/>
        <v>0</v>
      </c>
      <c r="BO50" s="84">
        <v>9</v>
      </c>
      <c r="BP50" s="2">
        <f t="shared" si="21"/>
        <v>0</v>
      </c>
      <c r="BX50" s="84">
        <v>9</v>
      </c>
      <c r="BY50" s="2">
        <f t="shared" si="22"/>
        <v>0</v>
      </c>
      <c r="CE50" s="84">
        <v>9</v>
      </c>
      <c r="CF50" s="2">
        <f t="shared" si="23"/>
        <v>0</v>
      </c>
      <c r="CH50" s="84">
        <v>9</v>
      </c>
      <c r="CI50" s="2">
        <f t="shared" si="24"/>
        <v>0</v>
      </c>
      <c r="DB50" s="84">
        <v>9</v>
      </c>
      <c r="DC50" s="2">
        <f aca="true" t="shared" si="29" ref="DC50:DC55">COUNTIF(DB$4:DB$37,DB50)</f>
        <v>0</v>
      </c>
      <c r="DN50" s="84">
        <v>9</v>
      </c>
      <c r="DO50" s="2">
        <f t="shared" si="25"/>
        <v>0</v>
      </c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227">
        <v>9</v>
      </c>
      <c r="EF50" s="228">
        <f>COUNTIF(EE$4:EE$37,EE50)</f>
        <v>0</v>
      </c>
      <c r="EI50" s="84">
        <v>9</v>
      </c>
      <c r="EJ50" s="2">
        <f t="shared" si="26"/>
        <v>0</v>
      </c>
      <c r="ER50" s="302">
        <v>4.5</v>
      </c>
      <c r="ES50" s="2">
        <f t="shared" si="27"/>
        <v>0</v>
      </c>
      <c r="EV50" s="84">
        <v>9</v>
      </c>
      <c r="EW50" s="2">
        <f t="shared" si="28"/>
        <v>0</v>
      </c>
    </row>
    <row r="51" spans="6:153" ht="9.75" customHeight="1">
      <c r="F51" s="1" t="s">
        <v>5</v>
      </c>
      <c r="G51" s="25">
        <f>COUNTIF(G$4:G$37,"&lt;0,9")-SUM(G$43:G50)</f>
        <v>0</v>
      </c>
      <c r="H51" s="1" t="s">
        <v>5</v>
      </c>
      <c r="I51" s="25">
        <f>COUNTIF(I$4:I$37,"&lt;0,9")-SUM(I$43:I50)</f>
        <v>0</v>
      </c>
      <c r="J51" s="1" t="s">
        <v>5</v>
      </c>
      <c r="K51" s="25">
        <f>COUNTIF(K$4:K$37,"&lt;0,9")-SUM(K$43:K50)</f>
        <v>0</v>
      </c>
      <c r="L51" s="200"/>
      <c r="AE51" s="215"/>
      <c r="AF51" s="84"/>
      <c r="AN51" s="7">
        <v>10</v>
      </c>
      <c r="AO51" s="2">
        <f t="shared" si="17"/>
        <v>0</v>
      </c>
      <c r="AR51" s="7">
        <v>10</v>
      </c>
      <c r="AS51" s="2">
        <f t="shared" si="18"/>
        <v>0</v>
      </c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">
        <v>10</v>
      </c>
      <c r="BE51" s="2">
        <f t="shared" si="19"/>
        <v>0</v>
      </c>
      <c r="BG51" s="7">
        <v>10</v>
      </c>
      <c r="BH51" s="2">
        <f t="shared" si="20"/>
        <v>0</v>
      </c>
      <c r="BO51" s="7">
        <v>10</v>
      </c>
      <c r="BP51" s="2">
        <f t="shared" si="21"/>
        <v>0</v>
      </c>
      <c r="BX51" s="7">
        <v>10</v>
      </c>
      <c r="BY51" s="2">
        <f t="shared" si="22"/>
        <v>0</v>
      </c>
      <c r="CE51" s="7">
        <v>10</v>
      </c>
      <c r="CF51" s="2">
        <f t="shared" si="23"/>
        <v>0</v>
      </c>
      <c r="CH51" s="7">
        <v>10</v>
      </c>
      <c r="CI51" s="2">
        <f t="shared" si="24"/>
        <v>0</v>
      </c>
      <c r="DB51" s="7">
        <v>10</v>
      </c>
      <c r="DC51" s="2">
        <f t="shared" si="29"/>
        <v>0</v>
      </c>
      <c r="DN51" s="7">
        <v>10</v>
      </c>
      <c r="DO51" s="2">
        <f t="shared" si="25"/>
        <v>0</v>
      </c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7">
        <v>10</v>
      </c>
      <c r="EF51" s="2">
        <f>COUNTIF(EE$4:EE$37,EE51)</f>
        <v>0</v>
      </c>
      <c r="EI51" s="7">
        <v>10</v>
      </c>
      <c r="EJ51" s="2">
        <f t="shared" si="26"/>
        <v>0</v>
      </c>
      <c r="ER51" s="9">
        <v>5</v>
      </c>
      <c r="ES51" s="2">
        <f t="shared" si="27"/>
        <v>0</v>
      </c>
      <c r="EV51" s="7">
        <v>10</v>
      </c>
      <c r="EW51" s="2">
        <f t="shared" si="28"/>
        <v>0</v>
      </c>
    </row>
    <row r="52" spans="6:153" ht="9.75" customHeight="1">
      <c r="F52" s="1" t="s">
        <v>6</v>
      </c>
      <c r="G52" s="25">
        <f>COUNTIF(G$4:G$37,"&gt;=0,9")</f>
        <v>0</v>
      </c>
      <c r="H52" s="1" t="s">
        <v>6</v>
      </c>
      <c r="I52" s="25">
        <f>COUNTIF(I$4:I$37,"&gt;=0,9")</f>
        <v>0</v>
      </c>
      <c r="J52" s="1" t="s">
        <v>6</v>
      </c>
      <c r="K52" s="25">
        <f>COUNTIF(K$4:K$37,"&gt;=0,9")</f>
        <v>0</v>
      </c>
      <c r="L52" s="200"/>
      <c r="AE52" s="215"/>
      <c r="AF52" s="84"/>
      <c r="AN52" s="84">
        <v>11</v>
      </c>
      <c r="AO52" s="2">
        <f t="shared" si="17"/>
        <v>0</v>
      </c>
      <c r="AR52" s="84">
        <v>11</v>
      </c>
      <c r="AS52" s="2">
        <f t="shared" si="18"/>
        <v>0</v>
      </c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84">
        <v>11</v>
      </c>
      <c r="BE52" s="2">
        <f t="shared" si="19"/>
        <v>0</v>
      </c>
      <c r="BG52" s="84">
        <v>11</v>
      </c>
      <c r="BH52" s="2">
        <f t="shared" si="20"/>
        <v>0</v>
      </c>
      <c r="BO52" s="84">
        <v>11</v>
      </c>
      <c r="BP52" s="2">
        <f t="shared" si="21"/>
        <v>0</v>
      </c>
      <c r="BX52" s="84">
        <v>11</v>
      </c>
      <c r="BY52" s="2">
        <f t="shared" si="22"/>
        <v>0</v>
      </c>
      <c r="CE52" s="84">
        <v>11</v>
      </c>
      <c r="CF52" s="2">
        <f t="shared" si="23"/>
        <v>0</v>
      </c>
      <c r="CH52" s="84">
        <v>11</v>
      </c>
      <c r="CI52" s="2">
        <f t="shared" si="24"/>
        <v>0</v>
      </c>
      <c r="DB52" s="84">
        <v>11</v>
      </c>
      <c r="DC52" s="2">
        <f t="shared" si="29"/>
        <v>0</v>
      </c>
      <c r="DN52" s="84">
        <v>11</v>
      </c>
      <c r="DO52" s="2">
        <f t="shared" si="25"/>
        <v>0</v>
      </c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4">
        <v>11</v>
      </c>
      <c r="EF52" s="2">
        <f>COUNTIF(EE$4:EE$37,EE52)</f>
        <v>0</v>
      </c>
      <c r="EI52" s="84">
        <v>11</v>
      </c>
      <c r="EJ52" s="2">
        <f t="shared" si="26"/>
        <v>0</v>
      </c>
      <c r="ER52" s="299">
        <v>5.5</v>
      </c>
      <c r="ES52" s="2">
        <f t="shared" si="27"/>
        <v>0</v>
      </c>
      <c r="EV52" s="84">
        <v>11</v>
      </c>
      <c r="EW52" s="2">
        <f t="shared" si="28"/>
        <v>0</v>
      </c>
    </row>
    <row r="53" spans="8:153" ht="9.75" customHeight="1">
      <c r="H53" s="204"/>
      <c r="I53" s="203"/>
      <c r="J53" s="204"/>
      <c r="K53" s="203"/>
      <c r="L53" s="200"/>
      <c r="AE53" s="215"/>
      <c r="AF53" s="84"/>
      <c r="AN53" s="7">
        <v>12</v>
      </c>
      <c r="AO53" s="2">
        <f t="shared" si="17"/>
        <v>0</v>
      </c>
      <c r="AR53" s="7">
        <v>12</v>
      </c>
      <c r="AS53" s="2">
        <f t="shared" si="18"/>
        <v>0</v>
      </c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">
        <v>12</v>
      </c>
      <c r="BE53" s="2">
        <f t="shared" si="19"/>
        <v>0</v>
      </c>
      <c r="BG53" s="7">
        <v>12</v>
      </c>
      <c r="BH53" s="2">
        <f t="shared" si="20"/>
        <v>0</v>
      </c>
      <c r="BO53" s="7">
        <v>12</v>
      </c>
      <c r="BP53" s="2">
        <f t="shared" si="21"/>
        <v>0</v>
      </c>
      <c r="BX53" s="7">
        <v>12</v>
      </c>
      <c r="BY53" s="2">
        <f t="shared" si="22"/>
        <v>0</v>
      </c>
      <c r="CE53" s="7">
        <v>12</v>
      </c>
      <c r="CF53" s="2">
        <f t="shared" si="23"/>
        <v>0</v>
      </c>
      <c r="CH53" s="7">
        <v>12</v>
      </c>
      <c r="CI53" s="2">
        <f t="shared" si="24"/>
        <v>0</v>
      </c>
      <c r="DB53" s="7">
        <v>12</v>
      </c>
      <c r="DC53" s="2">
        <f t="shared" si="29"/>
        <v>0</v>
      </c>
      <c r="DN53" s="7">
        <v>12</v>
      </c>
      <c r="DO53" s="2">
        <f t="shared" si="25"/>
        <v>0</v>
      </c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7">
        <v>12</v>
      </c>
      <c r="EF53" s="2">
        <f>COUNTIF(EE$4:EE$37,EE53)</f>
        <v>0</v>
      </c>
      <c r="EI53" s="7">
        <v>12</v>
      </c>
      <c r="EJ53" s="2">
        <f t="shared" si="26"/>
        <v>0</v>
      </c>
      <c r="ER53" s="241">
        <v>6</v>
      </c>
      <c r="ES53" s="2">
        <f t="shared" si="27"/>
        <v>0</v>
      </c>
      <c r="EV53" s="7">
        <v>12</v>
      </c>
      <c r="EW53" s="2">
        <f t="shared" si="28"/>
        <v>0</v>
      </c>
    </row>
    <row r="54" spans="8:153" ht="24" customHeight="1">
      <c r="H54" s="10"/>
      <c r="I54" s="205"/>
      <c r="J54" s="10"/>
      <c r="K54" s="205"/>
      <c r="L54" s="201"/>
      <c r="AE54" s="214"/>
      <c r="AF54" s="84"/>
      <c r="AN54" s="84">
        <v>13</v>
      </c>
      <c r="AO54" s="2">
        <f t="shared" si="17"/>
        <v>0</v>
      </c>
      <c r="AR54" s="84">
        <v>13</v>
      </c>
      <c r="AS54" s="2">
        <f t="shared" si="18"/>
        <v>0</v>
      </c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84">
        <v>13</v>
      </c>
      <c r="BE54" s="2">
        <f t="shared" si="19"/>
        <v>0</v>
      </c>
      <c r="BG54" s="84">
        <v>13</v>
      </c>
      <c r="BH54" s="2">
        <f t="shared" si="20"/>
        <v>0</v>
      </c>
      <c r="BO54" s="84">
        <v>13</v>
      </c>
      <c r="BP54" s="2">
        <f t="shared" si="21"/>
        <v>0</v>
      </c>
      <c r="BX54" s="84">
        <v>13</v>
      </c>
      <c r="BY54" s="2">
        <f t="shared" si="22"/>
        <v>0</v>
      </c>
      <c r="CE54" s="84">
        <v>13</v>
      </c>
      <c r="CF54" s="2">
        <f t="shared" si="23"/>
        <v>0</v>
      </c>
      <c r="CH54" s="84">
        <v>13</v>
      </c>
      <c r="CI54" s="2">
        <f t="shared" si="24"/>
        <v>0</v>
      </c>
      <c r="DB54" s="84">
        <v>13</v>
      </c>
      <c r="DC54" s="2">
        <f t="shared" si="29"/>
        <v>0</v>
      </c>
      <c r="DN54" s="84">
        <v>13</v>
      </c>
      <c r="DO54" s="2">
        <f t="shared" si="25"/>
        <v>0</v>
      </c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4">
        <v>13</v>
      </c>
      <c r="EF54" s="2">
        <f>COUNTIF(EE$4:EE$37,EE54)</f>
        <v>0</v>
      </c>
      <c r="EI54" s="84">
        <v>13</v>
      </c>
      <c r="EJ54" s="2">
        <f t="shared" si="26"/>
        <v>0</v>
      </c>
      <c r="ER54" s="301">
        <v>6.5</v>
      </c>
      <c r="ES54" s="2">
        <f t="shared" si="27"/>
        <v>0</v>
      </c>
      <c r="EV54" s="84">
        <v>13</v>
      </c>
      <c r="EW54" s="2">
        <f t="shared" si="28"/>
        <v>0</v>
      </c>
    </row>
    <row r="55" spans="8:153" ht="18" customHeight="1">
      <c r="H55" s="10"/>
      <c r="I55" s="205"/>
      <c r="J55" s="10"/>
      <c r="K55" s="205"/>
      <c r="L55" s="201"/>
      <c r="AE55" s="215"/>
      <c r="AF55" s="84"/>
      <c r="AN55" s="7">
        <v>14</v>
      </c>
      <c r="AO55" s="2">
        <f t="shared" si="17"/>
        <v>0</v>
      </c>
      <c r="AR55" s="7">
        <v>14</v>
      </c>
      <c r="AS55" s="2">
        <f t="shared" si="18"/>
        <v>0</v>
      </c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">
        <v>14</v>
      </c>
      <c r="BE55" s="2">
        <f t="shared" si="19"/>
        <v>0</v>
      </c>
      <c r="BG55" s="7">
        <v>14</v>
      </c>
      <c r="BH55" s="2">
        <f t="shared" si="20"/>
        <v>0</v>
      </c>
      <c r="BO55" s="7">
        <v>14</v>
      </c>
      <c r="BP55" s="2">
        <f t="shared" si="21"/>
        <v>0</v>
      </c>
      <c r="BX55" s="7">
        <v>14</v>
      </c>
      <c r="BY55" s="2">
        <f t="shared" si="22"/>
        <v>0</v>
      </c>
      <c r="CE55" s="7">
        <v>14</v>
      </c>
      <c r="CF55" s="2">
        <f t="shared" si="23"/>
        <v>0</v>
      </c>
      <c r="CH55" s="7">
        <v>14</v>
      </c>
      <c r="CI55" s="2">
        <f t="shared" si="24"/>
        <v>0</v>
      </c>
      <c r="DB55" s="7">
        <v>14</v>
      </c>
      <c r="DC55" s="2">
        <f t="shared" si="29"/>
        <v>0</v>
      </c>
      <c r="DN55" s="7">
        <v>14</v>
      </c>
      <c r="DO55" s="2">
        <f t="shared" si="25"/>
        <v>0</v>
      </c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7">
        <v>14</v>
      </c>
      <c r="EF55" s="2">
        <f>COUNTIF(EE$4:EE$37,EE55)</f>
        <v>0</v>
      </c>
      <c r="EI55" s="7">
        <v>14</v>
      </c>
      <c r="EJ55" s="2">
        <f t="shared" si="26"/>
        <v>0</v>
      </c>
      <c r="ER55" s="9">
        <v>7</v>
      </c>
      <c r="ES55" s="2">
        <f t="shared" si="27"/>
        <v>0</v>
      </c>
      <c r="EV55" s="7">
        <v>14</v>
      </c>
      <c r="EW55" s="2">
        <f t="shared" si="28"/>
        <v>0</v>
      </c>
    </row>
    <row r="56" spans="7:153" ht="18" customHeight="1">
      <c r="G56" s="205"/>
      <c r="H56" s="10"/>
      <c r="I56" s="205"/>
      <c r="J56" s="10"/>
      <c r="K56" s="205"/>
      <c r="L56" s="201"/>
      <c r="AE56" s="214"/>
      <c r="AF56" s="84"/>
      <c r="AN56" s="84"/>
      <c r="AO56" s="84"/>
      <c r="AR56" s="84"/>
      <c r="AS56" s="84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84"/>
      <c r="BE56" s="84"/>
      <c r="BG56" s="84"/>
      <c r="BH56" s="84"/>
      <c r="BO56" s="84"/>
      <c r="BP56" s="84"/>
      <c r="BX56" s="84"/>
      <c r="BY56" s="84"/>
      <c r="CE56" s="84"/>
      <c r="CF56" s="84"/>
      <c r="CH56" s="84"/>
      <c r="CI56" s="84"/>
      <c r="DB56" s="84"/>
      <c r="DC56" s="84"/>
      <c r="DN56" s="84"/>
      <c r="DO56" s="84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>
        <v>15</v>
      </c>
      <c r="EF56" s="85">
        <f>COUNTIF(EE$4:EE$37,EE56)</f>
        <v>0</v>
      </c>
      <c r="EI56" s="85"/>
      <c r="EJ56" s="84"/>
      <c r="ER56" s="84"/>
      <c r="ES56" s="84"/>
      <c r="EV56" s="84"/>
      <c r="EW56" s="84"/>
    </row>
    <row r="58" spans="5:151" s="107" customFormat="1" ht="12.75">
      <c r="E58" s="189"/>
      <c r="F58" s="7"/>
      <c r="G58" s="9"/>
      <c r="H58" s="7"/>
      <c r="I58" s="9"/>
      <c r="J58" s="7"/>
      <c r="K58" s="9"/>
      <c r="L58" s="82"/>
      <c r="EH58" s="108"/>
      <c r="EI58" s="108"/>
      <c r="EJ58" s="108"/>
      <c r="EK58" s="106"/>
      <c r="EL58" s="106"/>
      <c r="EM58" s="106"/>
      <c r="EN58" s="106"/>
      <c r="EO58" s="106"/>
      <c r="EP58" s="106"/>
      <c r="EQ58" s="106"/>
      <c r="ET58" s="106"/>
      <c r="EU58" s="106"/>
    </row>
    <row r="59" spans="13:140" ht="12.75"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</row>
    <row r="60" ht="12.75">
      <c r="AF60" s="96"/>
    </row>
  </sheetData>
  <sheetProtection password="CA89" sheet="1" objects="1" scenarios="1"/>
  <mergeCells count="587">
    <mergeCell ref="CH37:CI37"/>
    <mergeCell ref="J1:K1"/>
    <mergeCell ref="J2:J3"/>
    <mergeCell ref="K2:K3"/>
    <mergeCell ref="CH33:CI33"/>
    <mergeCell ref="CH34:CI34"/>
    <mergeCell ref="CH35:CI35"/>
    <mergeCell ref="CH36:CI36"/>
    <mergeCell ref="CH29:CI29"/>
    <mergeCell ref="CH30:CI30"/>
    <mergeCell ref="CH31:CI31"/>
    <mergeCell ref="CH32:CI32"/>
    <mergeCell ref="CH25:CI25"/>
    <mergeCell ref="CH26:CI26"/>
    <mergeCell ref="CH27:CI27"/>
    <mergeCell ref="CH28:CI28"/>
    <mergeCell ref="CH21:CI21"/>
    <mergeCell ref="CH22:CI22"/>
    <mergeCell ref="CH23:CI23"/>
    <mergeCell ref="CH24:CI24"/>
    <mergeCell ref="CH17:CI17"/>
    <mergeCell ref="CH18:CI18"/>
    <mergeCell ref="CH19:CI19"/>
    <mergeCell ref="CH20:CI20"/>
    <mergeCell ref="CH13:CI13"/>
    <mergeCell ref="CH14:CI14"/>
    <mergeCell ref="CH15:CI15"/>
    <mergeCell ref="CH16:CI16"/>
    <mergeCell ref="CH9:CI9"/>
    <mergeCell ref="CH10:CI10"/>
    <mergeCell ref="CH11:CI11"/>
    <mergeCell ref="CH12:CI12"/>
    <mergeCell ref="DB34:DC34"/>
    <mergeCell ref="DB35:DC35"/>
    <mergeCell ref="DB36:DC36"/>
    <mergeCell ref="CG1:CI1"/>
    <mergeCell ref="CH2:CI3"/>
    <mergeCell ref="CH4:CI4"/>
    <mergeCell ref="CH5:CI5"/>
    <mergeCell ref="CH6:CI6"/>
    <mergeCell ref="CH7:CI7"/>
    <mergeCell ref="CH8:CI8"/>
    <mergeCell ref="DB30:DC30"/>
    <mergeCell ref="DB31:DC31"/>
    <mergeCell ref="DB32:DC32"/>
    <mergeCell ref="DB33:DC33"/>
    <mergeCell ref="DB26:DC26"/>
    <mergeCell ref="DB27:DC27"/>
    <mergeCell ref="DB28:DC28"/>
    <mergeCell ref="DB29:DC29"/>
    <mergeCell ref="DB22:DC22"/>
    <mergeCell ref="DB23:DC23"/>
    <mergeCell ref="DB24:DC24"/>
    <mergeCell ref="DB25:DC25"/>
    <mergeCell ref="DB18:DC18"/>
    <mergeCell ref="DB19:DC19"/>
    <mergeCell ref="DB20:DC20"/>
    <mergeCell ref="DB21:DC21"/>
    <mergeCell ref="DB14:DC14"/>
    <mergeCell ref="DB15:DC15"/>
    <mergeCell ref="DB16:DC16"/>
    <mergeCell ref="DB17:DC17"/>
    <mergeCell ref="DB10:DC10"/>
    <mergeCell ref="DB11:DC11"/>
    <mergeCell ref="DB12:DC12"/>
    <mergeCell ref="DB13:DC13"/>
    <mergeCell ref="DB5:DC5"/>
    <mergeCell ref="DB6:DC6"/>
    <mergeCell ref="DB7:DC7"/>
    <mergeCell ref="DB9:DC9"/>
    <mergeCell ref="DN31:DO31"/>
    <mergeCell ref="DN32:DO32"/>
    <mergeCell ref="DN26:DO26"/>
    <mergeCell ref="DN35:DO35"/>
    <mergeCell ref="DN27:DO27"/>
    <mergeCell ref="DN28:DO28"/>
    <mergeCell ref="DN29:DO29"/>
    <mergeCell ref="DN30:DO30"/>
    <mergeCell ref="DN33:DO33"/>
    <mergeCell ref="DN34:DO34"/>
    <mergeCell ref="DN17:DO17"/>
    <mergeCell ref="DN18:DO18"/>
    <mergeCell ref="DN25:DO25"/>
    <mergeCell ref="DN19:DO19"/>
    <mergeCell ref="DN20:DO20"/>
    <mergeCell ref="DN21:DO21"/>
    <mergeCell ref="DN22:DO22"/>
    <mergeCell ref="DN23:DO23"/>
    <mergeCell ref="DN24:DO24"/>
    <mergeCell ref="DN13:DO13"/>
    <mergeCell ref="DN14:DO14"/>
    <mergeCell ref="DN15:DO15"/>
    <mergeCell ref="DN16:DO16"/>
    <mergeCell ref="BX29:BY29"/>
    <mergeCell ref="BX30:BY30"/>
    <mergeCell ref="BX31:BY31"/>
    <mergeCell ref="DN5:DO5"/>
    <mergeCell ref="DN6:DO6"/>
    <mergeCell ref="DN7:DO7"/>
    <mergeCell ref="DN8:DO8"/>
    <mergeCell ref="DN9:DO9"/>
    <mergeCell ref="DN10:DO10"/>
    <mergeCell ref="DN11:DO11"/>
    <mergeCell ref="AR13:AS13"/>
    <mergeCell ref="AR14:AS14"/>
    <mergeCell ref="AR15:AS15"/>
    <mergeCell ref="AR30:AS30"/>
    <mergeCell ref="AR22:AS22"/>
    <mergeCell ref="AR23:AS23"/>
    <mergeCell ref="AR16:AS16"/>
    <mergeCell ref="AR17:AS17"/>
    <mergeCell ref="AR18:AS18"/>
    <mergeCell ref="AR19:AS19"/>
    <mergeCell ref="C25:D25"/>
    <mergeCell ref="C26:D26"/>
    <mergeCell ref="C27:D27"/>
    <mergeCell ref="C28:D28"/>
    <mergeCell ref="C22:D22"/>
    <mergeCell ref="AN2:AO3"/>
    <mergeCell ref="EI14:EJ14"/>
    <mergeCell ref="EI5:EJ5"/>
    <mergeCell ref="EI6:EJ6"/>
    <mergeCell ref="EI7:EJ7"/>
    <mergeCell ref="EI8:EJ8"/>
    <mergeCell ref="EI16:EJ16"/>
    <mergeCell ref="EI17:EJ17"/>
    <mergeCell ref="AR2:AS3"/>
    <mergeCell ref="AN37:AO37"/>
    <mergeCell ref="BO37:BP37"/>
    <mergeCell ref="EI37:EJ37"/>
    <mergeCell ref="BX37:BY37"/>
    <mergeCell ref="EE37:EF37"/>
    <mergeCell ref="DN37:DO37"/>
    <mergeCell ref="DB37:DC37"/>
    <mergeCell ref="CE37:CF37"/>
    <mergeCell ref="BG37:BH37"/>
    <mergeCell ref="AR37:AS37"/>
    <mergeCell ref="ER37:ES37"/>
    <mergeCell ref="EI30:EJ30"/>
    <mergeCell ref="EI36:EJ36"/>
    <mergeCell ref="EI31:EJ31"/>
    <mergeCell ref="ER31:ES31"/>
    <mergeCell ref="EI32:EJ32"/>
    <mergeCell ref="EI33:EJ33"/>
    <mergeCell ref="ER33:ES33"/>
    <mergeCell ref="ER32:ES32"/>
    <mergeCell ref="AN4:AO4"/>
    <mergeCell ref="EI15:EJ15"/>
    <mergeCell ref="BX25:BY25"/>
    <mergeCell ref="BX26:BY26"/>
    <mergeCell ref="EI25:EJ25"/>
    <mergeCell ref="BD5:BE5"/>
    <mergeCell ref="BD8:BE8"/>
    <mergeCell ref="BX23:BY23"/>
    <mergeCell ref="BX5:BY5"/>
    <mergeCell ref="BX14:BY14"/>
    <mergeCell ref="BX27:BY27"/>
    <mergeCell ref="BX28:BY28"/>
    <mergeCell ref="BD9:BE9"/>
    <mergeCell ref="BD10:BE10"/>
    <mergeCell ref="BD12:BE12"/>
    <mergeCell ref="BX13:BY13"/>
    <mergeCell ref="BX24:BY24"/>
    <mergeCell ref="BX20:BY20"/>
    <mergeCell ref="BX21:BY21"/>
    <mergeCell ref="BX22:BY22"/>
    <mergeCell ref="EK1:ES1"/>
    <mergeCell ref="ER2:ES3"/>
    <mergeCell ref="ER4:ES4"/>
    <mergeCell ref="BG4:BH4"/>
    <mergeCell ref="EE4:EF4"/>
    <mergeCell ref="EI2:EJ3"/>
    <mergeCell ref="EI4:EJ4"/>
    <mergeCell ref="DD1:DO1"/>
    <mergeCell ref="CJ1:DC1"/>
    <mergeCell ref="DB2:DC3"/>
    <mergeCell ref="EV2:EW3"/>
    <mergeCell ref="BG2:BH3"/>
    <mergeCell ref="BD4:BE4"/>
    <mergeCell ref="ET1:EW1"/>
    <mergeCell ref="BX2:BY3"/>
    <mergeCell ref="BX4:BY4"/>
    <mergeCell ref="CE2:CF3"/>
    <mergeCell ref="CE4:CF4"/>
    <mergeCell ref="EE2:EF3"/>
    <mergeCell ref="BD2:BE3"/>
    <mergeCell ref="AG1:AO1"/>
    <mergeCell ref="BQ1:BY1"/>
    <mergeCell ref="BI1:BP1"/>
    <mergeCell ref="BZ1:CF1"/>
    <mergeCell ref="AT1:BE1"/>
    <mergeCell ref="BF1:BH1"/>
    <mergeCell ref="AP1:AS1"/>
    <mergeCell ref="EI9:EJ9"/>
    <mergeCell ref="EI10:EJ10"/>
    <mergeCell ref="EI29:EJ29"/>
    <mergeCell ref="EI26:EJ26"/>
    <mergeCell ref="EI27:EJ27"/>
    <mergeCell ref="EI28:EJ28"/>
    <mergeCell ref="EI23:EJ23"/>
    <mergeCell ref="EI24:EJ24"/>
    <mergeCell ref="EI11:EJ11"/>
    <mergeCell ref="EG1:EJ1"/>
    <mergeCell ref="DP1:EF1"/>
    <mergeCell ref="EI12:EJ12"/>
    <mergeCell ref="AR4:AS4"/>
    <mergeCell ref="DN12:DO12"/>
    <mergeCell ref="DB4:DC4"/>
    <mergeCell ref="DN2:DO3"/>
    <mergeCell ref="DN4:DO4"/>
    <mergeCell ref="DB8:DC8"/>
    <mergeCell ref="AR9:AS9"/>
    <mergeCell ref="C8:D8"/>
    <mergeCell ref="AE37:AF37"/>
    <mergeCell ref="BX33:BY33"/>
    <mergeCell ref="BX34:BY34"/>
    <mergeCell ref="BX35:BY35"/>
    <mergeCell ref="BX36:BY36"/>
    <mergeCell ref="BD37:BE37"/>
    <mergeCell ref="AR34:AS34"/>
    <mergeCell ref="BO33:BP33"/>
    <mergeCell ref="BO34:BP34"/>
    <mergeCell ref="AE2:AF3"/>
    <mergeCell ref="M1:AF1"/>
    <mergeCell ref="AE5:AF5"/>
    <mergeCell ref="AE6:AF6"/>
    <mergeCell ref="AE4:AF4"/>
    <mergeCell ref="C4:D4"/>
    <mergeCell ref="A4:B37"/>
    <mergeCell ref="A2:A3"/>
    <mergeCell ref="C37:D37"/>
    <mergeCell ref="C9:D9"/>
    <mergeCell ref="C10:D10"/>
    <mergeCell ref="C17:D17"/>
    <mergeCell ref="C18:D18"/>
    <mergeCell ref="C12:D12"/>
    <mergeCell ref="C5:D5"/>
    <mergeCell ref="AE11:AF11"/>
    <mergeCell ref="AR12:AS12"/>
    <mergeCell ref="AN8:AO8"/>
    <mergeCell ref="AN9:AO9"/>
    <mergeCell ref="AE12:AF12"/>
    <mergeCell ref="AE10:AF10"/>
    <mergeCell ref="AN10:AO10"/>
    <mergeCell ref="AN11:AO11"/>
    <mergeCell ref="AE8:AF8"/>
    <mergeCell ref="AE9:AF9"/>
    <mergeCell ref="C6:D6"/>
    <mergeCell ref="C7:D7"/>
    <mergeCell ref="AN5:AO5"/>
    <mergeCell ref="AN6:AO6"/>
    <mergeCell ref="AN7:AO7"/>
    <mergeCell ref="AE7:AF7"/>
    <mergeCell ref="C19:D19"/>
    <mergeCell ref="C20:D20"/>
    <mergeCell ref="C11:D11"/>
    <mergeCell ref="C14:D14"/>
    <mergeCell ref="C15:D15"/>
    <mergeCell ref="C16:D16"/>
    <mergeCell ref="C13:D13"/>
    <mergeCell ref="AE14:AF14"/>
    <mergeCell ref="AE15:AF15"/>
    <mergeCell ref="C36:D36"/>
    <mergeCell ref="C29:D29"/>
    <mergeCell ref="C30:D30"/>
    <mergeCell ref="C31:D31"/>
    <mergeCell ref="C32:D32"/>
    <mergeCell ref="C33:D33"/>
    <mergeCell ref="C34:D34"/>
    <mergeCell ref="AE36:AF36"/>
    <mergeCell ref="AE13:AF13"/>
    <mergeCell ref="AE25:AF25"/>
    <mergeCell ref="C35:D35"/>
    <mergeCell ref="AE30:AF30"/>
    <mergeCell ref="AE31:AF31"/>
    <mergeCell ref="AE32:AF32"/>
    <mergeCell ref="C23:D23"/>
    <mergeCell ref="C24:D24"/>
    <mergeCell ref="C21:D21"/>
    <mergeCell ref="AE24:AF24"/>
    <mergeCell ref="BX15:BY15"/>
    <mergeCell ref="BX16:BY16"/>
    <mergeCell ref="BX17:BY17"/>
    <mergeCell ref="BX18:BY18"/>
    <mergeCell ref="BX19:BY19"/>
    <mergeCell ref="BX6:BY6"/>
    <mergeCell ref="BX12:BY12"/>
    <mergeCell ref="BD6:BE6"/>
    <mergeCell ref="BD7:BE7"/>
    <mergeCell ref="BX11:BY11"/>
    <mergeCell ref="BD11:BE11"/>
    <mergeCell ref="BX10:BY10"/>
    <mergeCell ref="BX7:BY7"/>
    <mergeCell ref="BX8:BY8"/>
    <mergeCell ref="AN36:AO36"/>
    <mergeCell ref="BX9:BY9"/>
    <mergeCell ref="AE34:AF34"/>
    <mergeCell ref="AE35:AF35"/>
    <mergeCell ref="BD35:BE35"/>
    <mergeCell ref="BO35:BP35"/>
    <mergeCell ref="AR35:AS35"/>
    <mergeCell ref="BG34:BH34"/>
    <mergeCell ref="BG35:BH35"/>
    <mergeCell ref="AE20:AF20"/>
    <mergeCell ref="CE33:CF33"/>
    <mergeCell ref="BO36:BP36"/>
    <mergeCell ref="AR36:AS36"/>
    <mergeCell ref="BG36:BH36"/>
    <mergeCell ref="BD33:BE33"/>
    <mergeCell ref="BD34:BE34"/>
    <mergeCell ref="CE28:CF28"/>
    <mergeCell ref="CE29:CF29"/>
    <mergeCell ref="CE30:CF30"/>
    <mergeCell ref="CE31:CF31"/>
    <mergeCell ref="CE24:CF24"/>
    <mergeCell ref="CE25:CF25"/>
    <mergeCell ref="CE26:CF26"/>
    <mergeCell ref="CE27:CF27"/>
    <mergeCell ref="CE18:CF18"/>
    <mergeCell ref="CE19:CF19"/>
    <mergeCell ref="CE20:CF20"/>
    <mergeCell ref="CE21:CF21"/>
    <mergeCell ref="CE14:CF14"/>
    <mergeCell ref="CE15:CF15"/>
    <mergeCell ref="CE16:CF16"/>
    <mergeCell ref="CE17:CF17"/>
    <mergeCell ref="CE5:CF5"/>
    <mergeCell ref="CE6:CF6"/>
    <mergeCell ref="CE10:CF10"/>
    <mergeCell ref="CE11:CF11"/>
    <mergeCell ref="CE7:CF7"/>
    <mergeCell ref="CE8:CF8"/>
    <mergeCell ref="CE9:CF9"/>
    <mergeCell ref="AE22:AF22"/>
    <mergeCell ref="AE23:AF23"/>
    <mergeCell ref="AE16:AF16"/>
    <mergeCell ref="AE17:AF17"/>
    <mergeCell ref="AE18:AF18"/>
    <mergeCell ref="AE19:AF19"/>
    <mergeCell ref="AE21:AF21"/>
    <mergeCell ref="BO26:BP26"/>
    <mergeCell ref="AE33:AF33"/>
    <mergeCell ref="AE26:AF26"/>
    <mergeCell ref="AE27:AF27"/>
    <mergeCell ref="AE28:AF28"/>
    <mergeCell ref="AE29:AF29"/>
    <mergeCell ref="BO29:BP29"/>
    <mergeCell ref="BO30:BP30"/>
    <mergeCell ref="AR32:AS32"/>
    <mergeCell ref="AR33:AS33"/>
    <mergeCell ref="BO14:BP14"/>
    <mergeCell ref="BO27:BP27"/>
    <mergeCell ref="BO28:BP28"/>
    <mergeCell ref="BO16:BP16"/>
    <mergeCell ref="BO17:BP17"/>
    <mergeCell ref="BO18:BP18"/>
    <mergeCell ref="BO19:BP19"/>
    <mergeCell ref="BO23:BP23"/>
    <mergeCell ref="BO24:BP24"/>
    <mergeCell ref="BO25:BP25"/>
    <mergeCell ref="BO9:BP9"/>
    <mergeCell ref="BO10:BP10"/>
    <mergeCell ref="BO2:BP3"/>
    <mergeCell ref="BO4:BP4"/>
    <mergeCell ref="BO5:BP5"/>
    <mergeCell ref="BO6:BP6"/>
    <mergeCell ref="BO7:BP7"/>
    <mergeCell ref="BO8:BP8"/>
    <mergeCell ref="BO15:BP15"/>
    <mergeCell ref="AR5:AS5"/>
    <mergeCell ref="AR6:AS6"/>
    <mergeCell ref="AR7:AS7"/>
    <mergeCell ref="AR8:AS8"/>
    <mergeCell ref="AR10:AS10"/>
    <mergeCell ref="AR11:AS11"/>
    <mergeCell ref="BD13:BE13"/>
    <mergeCell ref="BD14:BE14"/>
    <mergeCell ref="BD15:BE15"/>
    <mergeCell ref="AR20:AS20"/>
    <mergeCell ref="AR21:AS21"/>
    <mergeCell ref="BD22:BE22"/>
    <mergeCell ref="BD16:BE16"/>
    <mergeCell ref="BD20:BE20"/>
    <mergeCell ref="BD21:BE21"/>
    <mergeCell ref="AR24:AS24"/>
    <mergeCell ref="AR25:AS25"/>
    <mergeCell ref="AR26:AS26"/>
    <mergeCell ref="AR27:AS27"/>
    <mergeCell ref="AR28:AS28"/>
    <mergeCell ref="AR29:AS29"/>
    <mergeCell ref="BD30:BE30"/>
    <mergeCell ref="AR31:AS31"/>
    <mergeCell ref="BG17:BH17"/>
    <mergeCell ref="BG18:BH18"/>
    <mergeCell ref="BG19:BH19"/>
    <mergeCell ref="BD17:BE17"/>
    <mergeCell ref="BD18:BE18"/>
    <mergeCell ref="BD19:BE19"/>
    <mergeCell ref="BD23:BE23"/>
    <mergeCell ref="BD36:BE36"/>
    <mergeCell ref="BD24:BE24"/>
    <mergeCell ref="BD31:BE31"/>
    <mergeCell ref="BD32:BE32"/>
    <mergeCell ref="BD25:BE25"/>
    <mergeCell ref="BD26:BE26"/>
    <mergeCell ref="BD27:BE27"/>
    <mergeCell ref="BD28:BE28"/>
    <mergeCell ref="BD29:BE29"/>
    <mergeCell ref="BG5:BH5"/>
    <mergeCell ref="BG6:BH6"/>
    <mergeCell ref="BG7:BH7"/>
    <mergeCell ref="BG8:BH8"/>
    <mergeCell ref="BG9:BH9"/>
    <mergeCell ref="BG22:BH22"/>
    <mergeCell ref="BG23:BH23"/>
    <mergeCell ref="BG24:BH24"/>
    <mergeCell ref="BG11:BH11"/>
    <mergeCell ref="BG12:BH12"/>
    <mergeCell ref="BG13:BH13"/>
    <mergeCell ref="BG14:BH14"/>
    <mergeCell ref="BG15:BH15"/>
    <mergeCell ref="BG16:BH16"/>
    <mergeCell ref="BG30:BH30"/>
    <mergeCell ref="BG26:BH26"/>
    <mergeCell ref="BG27:BH27"/>
    <mergeCell ref="BG28:BH28"/>
    <mergeCell ref="BG29:BH29"/>
    <mergeCell ref="BG25:BH25"/>
    <mergeCell ref="BG20:BH20"/>
    <mergeCell ref="BG21:BH21"/>
    <mergeCell ref="BO20:BP20"/>
    <mergeCell ref="BO21:BP21"/>
    <mergeCell ref="BO22:BP22"/>
    <mergeCell ref="CE22:CF22"/>
    <mergeCell ref="CE23:CF23"/>
    <mergeCell ref="EI18:EJ18"/>
    <mergeCell ref="EI22:EJ22"/>
    <mergeCell ref="EI19:EJ19"/>
    <mergeCell ref="EI20:EJ20"/>
    <mergeCell ref="EI21:EJ21"/>
    <mergeCell ref="EE18:EF18"/>
    <mergeCell ref="EE19:EF19"/>
    <mergeCell ref="EE20:EF20"/>
    <mergeCell ref="BG31:BH31"/>
    <mergeCell ref="BG32:BH32"/>
    <mergeCell ref="BG33:BH33"/>
    <mergeCell ref="CE36:CF36"/>
    <mergeCell ref="BX32:BY32"/>
    <mergeCell ref="BO31:BP31"/>
    <mergeCell ref="BO32:BP32"/>
    <mergeCell ref="CE34:CF34"/>
    <mergeCell ref="CE35:CF35"/>
    <mergeCell ref="CE32:CF32"/>
    <mergeCell ref="DN36:DO36"/>
    <mergeCell ref="EI35:EJ35"/>
    <mergeCell ref="ER34:ES34"/>
    <mergeCell ref="ER35:ES35"/>
    <mergeCell ref="EI34:EJ34"/>
    <mergeCell ref="ER36:ES36"/>
    <mergeCell ref="ER27:ES27"/>
    <mergeCell ref="ER28:ES28"/>
    <mergeCell ref="ER21:ES21"/>
    <mergeCell ref="ER22:ES22"/>
    <mergeCell ref="ER23:ES23"/>
    <mergeCell ref="ER16:ES16"/>
    <mergeCell ref="ER17:ES17"/>
    <mergeCell ref="ER30:ES30"/>
    <mergeCell ref="ER29:ES29"/>
    <mergeCell ref="ER18:ES18"/>
    <mergeCell ref="ER19:ES19"/>
    <mergeCell ref="ER24:ES24"/>
    <mergeCell ref="ER25:ES25"/>
    <mergeCell ref="ER26:ES26"/>
    <mergeCell ref="ER20:ES20"/>
    <mergeCell ref="ER14:ES14"/>
    <mergeCell ref="ER15:ES15"/>
    <mergeCell ref="ER6:ES6"/>
    <mergeCell ref="ER7:ES7"/>
    <mergeCell ref="ER8:ES8"/>
    <mergeCell ref="ER9:ES9"/>
    <mergeCell ref="ER5:ES5"/>
    <mergeCell ref="EV37:EW37"/>
    <mergeCell ref="EV36:EW36"/>
    <mergeCell ref="EV32:EW32"/>
    <mergeCell ref="EV33:EW33"/>
    <mergeCell ref="EV34:EW34"/>
    <mergeCell ref="EV35:EW35"/>
    <mergeCell ref="EV29:EW29"/>
    <mergeCell ref="EV30:EW30"/>
    <mergeCell ref="EV31:EW31"/>
    <mergeCell ref="EV27:EW27"/>
    <mergeCell ref="EV20:EW20"/>
    <mergeCell ref="EV21:EW21"/>
    <mergeCell ref="EV22:EW22"/>
    <mergeCell ref="EV23:EW23"/>
    <mergeCell ref="EV28:EW28"/>
    <mergeCell ref="EV14:EW14"/>
    <mergeCell ref="EV15:EW15"/>
    <mergeCell ref="EV16:EW16"/>
    <mergeCell ref="EV17:EW17"/>
    <mergeCell ref="EV18:EW18"/>
    <mergeCell ref="EV19:EW19"/>
    <mergeCell ref="EV24:EW24"/>
    <mergeCell ref="EV25:EW25"/>
    <mergeCell ref="EV26:EW26"/>
    <mergeCell ref="EV12:EW12"/>
    <mergeCell ref="EV13:EW13"/>
    <mergeCell ref="ER12:ES12"/>
    <mergeCell ref="ER13:ES13"/>
    <mergeCell ref="BG10:BH10"/>
    <mergeCell ref="EE13:EF13"/>
    <mergeCell ref="ER10:ES10"/>
    <mergeCell ref="ER11:ES11"/>
    <mergeCell ref="BO11:BP11"/>
    <mergeCell ref="BO12:BP12"/>
    <mergeCell ref="BO13:BP13"/>
    <mergeCell ref="CE12:CF12"/>
    <mergeCell ref="CE13:CF13"/>
    <mergeCell ref="EI13:EJ13"/>
    <mergeCell ref="AN18:AO18"/>
    <mergeCell ref="AN19:AO19"/>
    <mergeCell ref="AN12:AO12"/>
    <mergeCell ref="AN13:AO13"/>
    <mergeCell ref="AN14:AO14"/>
    <mergeCell ref="AN15:AO15"/>
    <mergeCell ref="AN16:AO16"/>
    <mergeCell ref="AN17:AO17"/>
    <mergeCell ref="AN24:AO24"/>
    <mergeCell ref="AN25:AO25"/>
    <mergeCell ref="AN26:AO26"/>
    <mergeCell ref="AN27:AO27"/>
    <mergeCell ref="AN20:AO20"/>
    <mergeCell ref="AN21:AO21"/>
    <mergeCell ref="AN22:AO22"/>
    <mergeCell ref="AN23:AO23"/>
    <mergeCell ref="AN32:AO32"/>
    <mergeCell ref="AN33:AO33"/>
    <mergeCell ref="AN34:AO34"/>
    <mergeCell ref="AN35:AO35"/>
    <mergeCell ref="AN28:AO28"/>
    <mergeCell ref="AN29:AO29"/>
    <mergeCell ref="AN30:AO30"/>
    <mergeCell ref="AN31:AO31"/>
    <mergeCell ref="EV4:EW4"/>
    <mergeCell ref="EV5:EW5"/>
    <mergeCell ref="EV6:EW6"/>
    <mergeCell ref="EV7:EW7"/>
    <mergeCell ref="EV8:EW8"/>
    <mergeCell ref="EV9:EW9"/>
    <mergeCell ref="EV10:EW10"/>
    <mergeCell ref="EV11:EW11"/>
    <mergeCell ref="F1:G1"/>
    <mergeCell ref="H1:I1"/>
    <mergeCell ref="B1:D1"/>
    <mergeCell ref="B2:D3"/>
    <mergeCell ref="F2:F3"/>
    <mergeCell ref="G2:G3"/>
    <mergeCell ref="H2:H3"/>
    <mergeCell ref="I2:I3"/>
    <mergeCell ref="EE5:EF5"/>
    <mergeCell ref="EE6:EF6"/>
    <mergeCell ref="EE7:EF7"/>
    <mergeCell ref="EE8:EF8"/>
    <mergeCell ref="EE9:EF9"/>
    <mergeCell ref="EE10:EF10"/>
    <mergeCell ref="EE11:EF11"/>
    <mergeCell ref="EE12:EF12"/>
    <mergeCell ref="EE14:EF14"/>
    <mergeCell ref="EE15:EF15"/>
    <mergeCell ref="EE16:EF16"/>
    <mergeCell ref="EE17:EF17"/>
    <mergeCell ref="EE21:EF21"/>
    <mergeCell ref="EE22:EF22"/>
    <mergeCell ref="EE23:EF23"/>
    <mergeCell ref="EE24:EF24"/>
    <mergeCell ref="EE25:EF25"/>
    <mergeCell ref="EE26:EF26"/>
    <mergeCell ref="EE27:EF27"/>
    <mergeCell ref="EE28:EF28"/>
    <mergeCell ref="EE29:EF29"/>
    <mergeCell ref="EE30:EF30"/>
    <mergeCell ref="EE35:EF35"/>
    <mergeCell ref="EE36:EF36"/>
    <mergeCell ref="EE31:EF31"/>
    <mergeCell ref="EE32:EF32"/>
    <mergeCell ref="EE33:EF33"/>
    <mergeCell ref="EE34:EF34"/>
  </mergeCells>
  <conditionalFormatting sqref="AH46:AM47 BJ46:BN47 CG46:CG47 M47:AB47 BQ46:BW49 DD46:DM47 AD47 CJ46:DA47 DP46:ED47 EG47 ET46:ET47 EM46:EQ47 M46:AE46 EK47:EL47 EM4:EQ38 ET4:ET38 DP4:ED38 CJ4:DA38 DD4:DM38 BZ46:CD47 CG4:CG38 BJ4:BN38 AH4:AM38 BZ4:CD38 M4:AD38 M44:AD44 EM44:EQ44 ET44 DP44:ED44 CJ44:DA44 DD44:DM44 BQ44:BW44 CG44 BJ44:BN44 AH44:AM44 BZ44:CD44 BR4:BW38 BQ38">
    <cfRule type="cellIs" priority="1" dxfId="8" operator="equal" stopIfTrue="1">
      <formula>M$3</formula>
    </cfRule>
  </conditionalFormatting>
  <conditionalFormatting sqref="EX44:IV44 D43:D44 B44">
    <cfRule type="cellIs" priority="10" dxfId="17" operator="equal" stopIfTrue="1">
      <formula>0</formula>
    </cfRule>
  </conditionalFormatting>
  <conditionalFormatting sqref="AP4:AQ38 AP44:AQ44 AP46:AQ47">
    <cfRule type="cellIs" priority="3" dxfId="8" operator="equal" stopIfTrue="1">
      <formula>AP$3</formula>
    </cfRule>
  </conditionalFormatting>
  <conditionalFormatting sqref="EV4:EV37 EI4:EJ37 ER4:ER37 EE4:EE37 DN4:DN37 DB4:DB37 CH4:CH37 CE4:CE37 BX4:BX37 BO4:BO37 AN4:AO37 L3:L36 AR4:AS37 F4:K38">
    <cfRule type="cellIs" priority="13" dxfId="14" operator="equal" stopIfTrue="1">
      <formula>0</formula>
    </cfRule>
  </conditionalFormatting>
  <conditionalFormatting sqref="EV38 ER38 EI38 DN38 DB38 CH38 CE38 BX38 BO38 BG4:BG38 BD38 AR38 AN38 AE4:AE38">
    <cfRule type="cellIs" priority="14" dxfId="13" operator="equal" stopIfTrue="1">
      <formula>0</formula>
    </cfRule>
  </conditionalFormatting>
  <conditionalFormatting sqref="EH38 EH44 EH46:EH47">
    <cfRule type="cellIs" priority="16" dxfId="9" operator="equal" stopIfTrue="1">
      <formula>8</formula>
    </cfRule>
    <cfRule type="cellIs" priority="17" dxfId="8" operator="equal" stopIfTrue="1">
      <formula>1</formula>
    </cfRule>
  </conditionalFormatting>
  <conditionalFormatting sqref="EU4:EU38 EU44 EU46:EU47">
    <cfRule type="cellIs" priority="8" dxfId="8" operator="equal" stopIfTrue="1">
      <formula>$EU$3</formula>
    </cfRule>
  </conditionalFormatting>
  <conditionalFormatting sqref="EG4:EG37">
    <cfRule type="cellIs" priority="9" dxfId="8" operator="equal" stopIfTrue="1">
      <formula>4</formula>
    </cfRule>
    <cfRule type="cellIs" priority="10" dxfId="54" operator="equal" stopIfTrue="1">
      <formula>3</formula>
    </cfRule>
  </conditionalFormatting>
  <conditionalFormatting sqref="EK4:EK37">
    <cfRule type="cellIs" priority="11" dxfId="8" operator="equal" stopIfTrue="1">
      <formula>2</formula>
    </cfRule>
    <cfRule type="cellIs" priority="12" dxfId="8" operator="equal" stopIfTrue="1">
      <formula>1</formula>
    </cfRule>
  </conditionalFormatting>
  <conditionalFormatting sqref="EL4:EL37">
    <cfRule type="cellIs" priority="13" dxfId="8" operator="equal" stopIfTrue="1">
      <formula>2</formula>
    </cfRule>
    <cfRule type="cellIs" priority="14" dxfId="54" operator="equal" stopIfTrue="1">
      <formula>1</formula>
    </cfRule>
  </conditionalFormatting>
  <conditionalFormatting sqref="AC47">
    <cfRule type="cellIs" priority="15" dxfId="8" operator="equal" stopIfTrue="1">
      <formula>2</formula>
    </cfRule>
    <cfRule type="cellIs" priority="16" dxfId="56" operator="equal" stopIfTrue="1">
      <formula>1</formula>
    </cfRule>
  </conditionalFormatting>
  <conditionalFormatting sqref="BD4:BE37">
    <cfRule type="cellIs" priority="15" dxfId="12" operator="equal" stopIfTrue="1">
      <formula>0</formula>
    </cfRule>
  </conditionalFormatting>
  <conditionalFormatting sqref="AG4:AG38 AG44 AG46:AG47">
    <cfRule type="cellIs" priority="18" dxfId="8" operator="equal" stopIfTrue="1">
      <formula>$AG$3</formula>
    </cfRule>
  </conditionalFormatting>
  <conditionalFormatting sqref="BI4:BI38 BI44 BI46:BI47 BF46">
    <cfRule type="cellIs" priority="19" dxfId="8" operator="equal" stopIfTrue="1">
      <formula>$BI$3</formula>
    </cfRule>
  </conditionalFormatting>
  <conditionalFormatting sqref="AT46:BC47 BF4:BF38 AT4:BC38 AT44:BC44 BF44 BF47">
    <cfRule type="cellIs" priority="2" dxfId="8" operator="equal" stopIfTrue="1">
      <formula>AT$3</formula>
    </cfRule>
    <cfRule type="cellIs" priority="3" dxfId="8" operator="between" stopIfTrue="1">
      <formula>IF($B$1="0-1-9",1,3.7)</formula>
      <formula>IF($B$1="0-1-9",1,4.3)</formula>
    </cfRule>
  </conditionalFormatting>
  <conditionalFormatting sqref="EH4:EH37">
    <cfRule type="cellIs" priority="22" dxfId="8" operator="equal" stopIfTrue="1">
      <formula>4</formula>
    </cfRule>
    <cfRule type="cellIs" priority="23" dxfId="54" operator="between" stopIfTrue="1">
      <formula>2</formula>
      <formula>3</formula>
    </cfRule>
  </conditionalFormatting>
  <dataValidations count="1">
    <dataValidation operator="lessThanOrEqual" allowBlank="1" showInputMessage="1" showErrorMessage="1" sqref="EV4:EV37 EI4:EI37 F1 DN4:DN37 CH4:CH37 DB4:DB37 EE4:EE37 AR4:AR37 CE4:CE37 BX4:BX37 L1:L36 BO4:BO37 F4:K38 ER4:ER37 F2:K2"/>
  </dataValidations>
  <printOptions headings="1"/>
  <pageMargins left="0.31496062992125984" right="0.2755905511811024" top="0.42" bottom="0.43" header="0.23" footer="0.29"/>
  <pageSetup fitToWidth="12" horizontalDpi="300" verticalDpi="300" orientation="landscape" pageOrder="overThenDown" paperSize="9" scale="75" r:id="rId2"/>
  <headerFooter alignWithMargins="0">
    <oddHeader>&amp;LLecture et production d'écrit - novembre 2011&amp;R2&amp;Xe&amp;X année primaire</oddHeader>
    <oddFooter>&amp;L&amp;F - &amp;A&amp;RPage &amp;P / &amp;N</oddFooter>
  </headerFooter>
  <colBreaks count="5" manualBreakCount="5">
    <brk id="12" max="65535" man="1"/>
    <brk id="32" max="55" man="1"/>
    <brk id="77" max="55" man="1"/>
    <brk id="87" max="55" man="1"/>
    <brk id="107" max="55" man="1"/>
  </colBreaks>
  <ignoredErrors>
    <ignoredError sqref="F44 H44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D112"/>
  <sheetViews>
    <sheetView view="pageBreakPreview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9.421875" style="233" customWidth="1"/>
    <col min="2" max="2" width="10.8515625" style="233" customWidth="1"/>
    <col min="3" max="3" width="10.00390625" style="233" customWidth="1"/>
    <col min="4" max="4" width="132.28125" style="233" customWidth="1"/>
  </cols>
  <sheetData>
    <row r="1" spans="1:4" ht="26.25" customHeight="1">
      <c r="A1" s="333" t="s">
        <v>9</v>
      </c>
      <c r="B1" s="326" t="s">
        <v>25</v>
      </c>
      <c r="C1" s="327" t="s">
        <v>32</v>
      </c>
      <c r="D1" s="333" t="s">
        <v>10</v>
      </c>
    </row>
    <row r="2" spans="1:4" ht="12.75" customHeight="1">
      <c r="A2" s="70">
        <v>1</v>
      </c>
      <c r="B2" s="303">
        <f>'Encodage réponses Es'!$E$44</f>
      </c>
      <c r="C2" s="319">
        <f>'Encodage réponses Es'!$E$45</f>
        <v>0.32</v>
      </c>
      <c r="D2" s="304" t="s">
        <v>47</v>
      </c>
    </row>
    <row r="3" spans="1:4" ht="12.75" customHeight="1">
      <c r="A3" s="38">
        <v>2</v>
      </c>
      <c r="B3" s="305">
        <f>'Encodage réponses Es'!$F$44</f>
      </c>
      <c r="C3" s="319">
        <f>'Encodage réponses Es'!$F$45</f>
        <v>0.77</v>
      </c>
      <c r="D3" s="304" t="s">
        <v>47</v>
      </c>
    </row>
    <row r="4" spans="1:4" ht="12.75" customHeight="1">
      <c r="A4" s="38">
        <v>3</v>
      </c>
      <c r="B4" s="305">
        <f>'Encodage réponses Es'!$G$44</f>
      </c>
      <c r="C4" s="319">
        <f>'Encodage réponses Es'!$G$45</f>
        <v>0.5</v>
      </c>
      <c r="D4" s="304" t="s">
        <v>84</v>
      </c>
    </row>
    <row r="5" spans="1:4" ht="12.75" customHeight="1">
      <c r="A5" s="46">
        <v>4</v>
      </c>
      <c r="B5" s="305">
        <f>'Encodage réponses Es'!$H$44</f>
      </c>
      <c r="C5" s="319">
        <f>'Encodage réponses Es'!$H$45</f>
        <v>0.72</v>
      </c>
      <c r="D5" s="304" t="s">
        <v>84</v>
      </c>
    </row>
    <row r="6" spans="1:4" ht="12.75" customHeight="1">
      <c r="A6" s="38">
        <v>5</v>
      </c>
      <c r="B6" s="305">
        <f>'Encodage réponses Es'!$I$44</f>
      </c>
      <c r="C6" s="319">
        <f>'Encodage réponses Es'!$I$45</f>
        <v>0.92</v>
      </c>
      <c r="D6" s="304" t="s">
        <v>47</v>
      </c>
    </row>
    <row r="7" spans="1:4" ht="12.75" customHeight="1">
      <c r="A7" s="38">
        <v>6</v>
      </c>
      <c r="B7" s="305">
        <f>'Encodage réponses Es'!$J$44</f>
      </c>
      <c r="C7" s="319">
        <f>'Encodage réponses Es'!$J$45</f>
        <v>0.9</v>
      </c>
      <c r="D7" s="304" t="s">
        <v>47</v>
      </c>
    </row>
    <row r="8" spans="1:4" ht="12.75" customHeight="1">
      <c r="A8" s="46">
        <v>7</v>
      </c>
      <c r="B8" s="305">
        <f>'Encodage réponses Es'!$K$44</f>
      </c>
      <c r="C8" s="319">
        <f>'Encodage réponses Es'!$K$45</f>
        <v>0.87</v>
      </c>
      <c r="D8" s="304" t="s">
        <v>47</v>
      </c>
    </row>
    <row r="9" spans="1:4" ht="12.75" customHeight="1">
      <c r="A9" s="38">
        <v>8</v>
      </c>
      <c r="B9" s="305">
        <f>'Encodage réponses Es'!$L$44</f>
      </c>
      <c r="C9" s="319">
        <f>'Encodage réponses Es'!$L$45</f>
        <v>0.52</v>
      </c>
      <c r="D9" s="304" t="s">
        <v>86</v>
      </c>
    </row>
    <row r="10" spans="1:4" ht="12.75" customHeight="1">
      <c r="A10" s="38">
        <v>9</v>
      </c>
      <c r="B10" s="305">
        <f>'Encodage réponses Es'!$M$44</f>
      </c>
      <c r="C10" s="319">
        <f>'Encodage réponses Es'!$M$45</f>
        <v>0.53</v>
      </c>
      <c r="D10" s="304" t="s">
        <v>46</v>
      </c>
    </row>
    <row r="11" spans="1:4" ht="12.75" customHeight="1">
      <c r="A11" s="46">
        <v>10</v>
      </c>
      <c r="B11" s="305">
        <f>'Encodage réponses Es'!$N$44</f>
      </c>
      <c r="C11" s="319">
        <f>'Encodage réponses Es'!$N$45</f>
        <v>0.54</v>
      </c>
      <c r="D11" s="304" t="s">
        <v>46</v>
      </c>
    </row>
    <row r="12" spans="1:4" ht="12.75" customHeight="1">
      <c r="A12" s="38">
        <v>11</v>
      </c>
      <c r="B12" s="305">
        <f>'Encodage réponses Es'!$O$44</f>
      </c>
      <c r="C12" s="319">
        <f>'Encodage réponses Es'!$O$45</f>
        <v>0.64</v>
      </c>
      <c r="D12" s="304" t="s">
        <v>87</v>
      </c>
    </row>
    <row r="13" spans="1:4" ht="12.75" customHeight="1">
      <c r="A13" s="38">
        <v>12</v>
      </c>
      <c r="B13" s="305">
        <f>'Encodage réponses Es'!$P$44</f>
      </c>
      <c r="C13" s="319">
        <f>'Encodage réponses Es'!$P$45</f>
        <v>0.57</v>
      </c>
      <c r="D13" s="304" t="s">
        <v>87</v>
      </c>
    </row>
    <row r="14" spans="1:4" ht="12.75" customHeight="1">
      <c r="A14" s="46">
        <v>13</v>
      </c>
      <c r="B14" s="305">
        <f>'Encodage réponses Es'!$Q$44</f>
      </c>
      <c r="C14" s="319">
        <f>'Encodage réponses Es'!$Q$45</f>
        <v>0.7</v>
      </c>
      <c r="D14" s="304" t="s">
        <v>87</v>
      </c>
    </row>
    <row r="15" spans="1:4" ht="12.75" customHeight="1">
      <c r="A15" s="38">
        <v>14</v>
      </c>
      <c r="B15" s="305">
        <f>'Encodage réponses Es'!$R$44</f>
      </c>
      <c r="C15" s="319">
        <f>'Encodage réponses Es'!$R$45</f>
        <v>0.21</v>
      </c>
      <c r="D15" s="304" t="s">
        <v>87</v>
      </c>
    </row>
    <row r="16" spans="1:4" ht="12.75" customHeight="1">
      <c r="A16" s="469">
        <v>15</v>
      </c>
      <c r="B16" s="470"/>
      <c r="C16" s="471"/>
      <c r="D16" s="472" t="s">
        <v>48</v>
      </c>
    </row>
    <row r="17" spans="1:4" ht="12.75" customHeight="1">
      <c r="A17" s="46">
        <v>16</v>
      </c>
      <c r="B17" s="303">
        <f>'Encodage réponses Es'!$T$44</f>
      </c>
      <c r="C17" s="319">
        <f>'Encodage réponses Es'!$T$45</f>
        <v>0.7</v>
      </c>
      <c r="D17" s="304" t="s">
        <v>48</v>
      </c>
    </row>
    <row r="18" spans="1:4" ht="12.75" customHeight="1">
      <c r="A18" s="38">
        <v>17</v>
      </c>
      <c r="B18" s="303">
        <f>'Encodage réponses Es'!$U$44</f>
      </c>
      <c r="C18" s="319">
        <f>'Encodage réponses Es'!$U$45</f>
        <v>0.65</v>
      </c>
      <c r="D18" s="304" t="s">
        <v>48</v>
      </c>
    </row>
    <row r="19" spans="1:4" ht="12.75" customHeight="1">
      <c r="A19" s="38">
        <v>18</v>
      </c>
      <c r="B19" s="303">
        <f>'Encodage réponses Es'!$V$44</f>
      </c>
      <c r="C19" s="319">
        <f>'Encodage réponses Es'!$V$45</f>
        <v>0.6</v>
      </c>
      <c r="D19" s="304" t="s">
        <v>48</v>
      </c>
    </row>
    <row r="20" spans="1:4" ht="12.75" customHeight="1">
      <c r="A20" s="46">
        <v>19</v>
      </c>
      <c r="B20" s="303">
        <f>'Encodage réponses Es'!$W$44</f>
      </c>
      <c r="C20" s="319">
        <f>'Encodage réponses Es'!$W$45</f>
        <v>0.72</v>
      </c>
      <c r="D20" s="304" t="s">
        <v>87</v>
      </c>
    </row>
    <row r="21" spans="1:4" ht="12.75" customHeight="1">
      <c r="A21" s="38">
        <v>20</v>
      </c>
      <c r="B21" s="303">
        <f>'Encodage réponses Es'!$X$44</f>
      </c>
      <c r="C21" s="319">
        <f>'Encodage réponses Es'!$X$45</f>
        <v>0.71</v>
      </c>
      <c r="D21" s="304" t="s">
        <v>87</v>
      </c>
    </row>
    <row r="22" spans="1:4" ht="12.75" customHeight="1">
      <c r="A22" s="38">
        <v>21</v>
      </c>
      <c r="B22" s="303">
        <f>'Encodage réponses Es'!$Y$44</f>
      </c>
      <c r="C22" s="319">
        <f>'Encodage réponses Es'!$Y$45</f>
        <v>0.81</v>
      </c>
      <c r="D22" s="304" t="s">
        <v>46</v>
      </c>
    </row>
    <row r="23" spans="1:4" ht="12.75" customHeight="1">
      <c r="A23" s="46">
        <v>22</v>
      </c>
      <c r="B23" s="303">
        <f>'Encodage réponses Es'!$Z$44</f>
      </c>
      <c r="C23" s="319">
        <f>'Encodage réponses Es'!$Z$45</f>
        <v>0.48</v>
      </c>
      <c r="D23" s="304" t="s">
        <v>47</v>
      </c>
    </row>
    <row r="24" spans="1:4" ht="12.75" customHeight="1">
      <c r="A24" s="38">
        <v>23</v>
      </c>
      <c r="B24" s="303">
        <f>'Encodage réponses Es'!$AA$44</f>
      </c>
      <c r="C24" s="319">
        <f>'Encodage réponses Es'!$AA$45</f>
        <v>0.68</v>
      </c>
      <c r="D24" s="304" t="s">
        <v>46</v>
      </c>
    </row>
    <row r="25" spans="1:4" ht="12.75" customHeight="1">
      <c r="A25" s="38">
        <v>24</v>
      </c>
      <c r="B25" s="303">
        <f>'Encodage réponses Es'!$AB$44</f>
      </c>
      <c r="C25" s="319">
        <f>'Encodage réponses Es'!$AB$45</f>
        <v>0.71</v>
      </c>
      <c r="D25" s="304" t="s">
        <v>46</v>
      </c>
    </row>
    <row r="26" spans="1:4" ht="12.75" customHeight="1">
      <c r="A26" s="45">
        <v>25</v>
      </c>
      <c r="B26" s="314">
        <f>'Encodage réponses Es'!$AC$44</f>
      </c>
      <c r="C26" s="319">
        <f>'Encodage réponses Es'!$AC$45</f>
        <v>0.82</v>
      </c>
      <c r="D26" s="313" t="s">
        <v>64</v>
      </c>
    </row>
    <row r="27" spans="1:4" ht="12.75" customHeight="1">
      <c r="A27" s="36">
        <v>26</v>
      </c>
      <c r="B27" s="314">
        <f>'Encodage réponses Es'!$AD$44</f>
      </c>
      <c r="C27" s="319">
        <f>'Encodage réponses Es'!$AD$45</f>
        <v>0.55</v>
      </c>
      <c r="D27" s="313" t="s">
        <v>91</v>
      </c>
    </row>
    <row r="28" spans="1:4" ht="12.75" customHeight="1">
      <c r="A28" s="36">
        <v>27</v>
      </c>
      <c r="B28" s="314">
        <f>'Encodage réponses Es'!$AE$44</f>
      </c>
      <c r="C28" s="319">
        <f>'Encodage réponses Es'!$AE$45</f>
        <v>0.59</v>
      </c>
      <c r="D28" s="313" t="s">
        <v>90</v>
      </c>
    </row>
    <row r="29" spans="1:4" ht="12.75" customHeight="1">
      <c r="A29" s="45">
        <v>28</v>
      </c>
      <c r="B29" s="314">
        <f>'Encodage réponses Es'!$AF$44</f>
      </c>
      <c r="C29" s="319">
        <f>'Encodage réponses Es'!$AF$45</f>
        <v>0.87</v>
      </c>
      <c r="D29" s="313" t="s">
        <v>90</v>
      </c>
    </row>
    <row r="30" spans="1:4" ht="12.75" customHeight="1">
      <c r="A30" s="38">
        <v>29</v>
      </c>
      <c r="B30" s="303">
        <f>'Encodage réponses Es'!$AG$44</f>
      </c>
      <c r="C30" s="319">
        <f>'Encodage réponses Es'!$AG$45</f>
        <v>0.61</v>
      </c>
      <c r="D30" s="306" t="s">
        <v>59</v>
      </c>
    </row>
    <row r="31" spans="1:4" ht="12.75" customHeight="1">
      <c r="A31" s="38">
        <v>30</v>
      </c>
      <c r="B31" s="303">
        <f>'Encodage réponses Es'!$AH$44</f>
      </c>
      <c r="C31" s="319">
        <f>'Encodage réponses Es'!$AH$45</f>
        <v>0.52</v>
      </c>
      <c r="D31" s="304" t="s">
        <v>59</v>
      </c>
    </row>
    <row r="32" spans="1:4" ht="12.75" customHeight="1">
      <c r="A32" s="46">
        <v>31</v>
      </c>
      <c r="B32" s="303">
        <f>'Encodage réponses Es'!$AI$44</f>
      </c>
      <c r="C32" s="319">
        <f>'Encodage réponses Es'!$AI$45</f>
        <v>0.72</v>
      </c>
      <c r="D32" s="304" t="s">
        <v>59</v>
      </c>
    </row>
    <row r="33" spans="1:4" ht="12.75" customHeight="1">
      <c r="A33" s="38">
        <v>32</v>
      </c>
      <c r="B33" s="303">
        <f>'Encodage réponses Es'!$AJ$44</f>
      </c>
      <c r="C33" s="319">
        <f>'Encodage réponses Es'!$AJ$45</f>
        <v>0.48</v>
      </c>
      <c r="D33" s="304" t="s">
        <v>59</v>
      </c>
    </row>
    <row r="34" spans="1:4" ht="12.75" customHeight="1">
      <c r="A34" s="38">
        <v>33</v>
      </c>
      <c r="B34" s="303">
        <f>'Encodage réponses Es'!$AK$44</f>
      </c>
      <c r="C34" s="319">
        <f>'Encodage réponses Es'!$AK$45</f>
        <v>0.94</v>
      </c>
      <c r="D34" s="304" t="s">
        <v>59</v>
      </c>
    </row>
    <row r="35" spans="1:4" ht="12.75" customHeight="1">
      <c r="A35" s="46">
        <v>34</v>
      </c>
      <c r="B35" s="303">
        <f>'Encodage réponses Es'!$AL$44</f>
      </c>
      <c r="C35" s="319">
        <f>'Encodage réponses Es'!$AL$45</f>
        <v>0.94</v>
      </c>
      <c r="D35" s="304" t="s">
        <v>59</v>
      </c>
    </row>
    <row r="36" spans="1:4" ht="12.75" customHeight="1">
      <c r="A36" s="38">
        <v>35</v>
      </c>
      <c r="B36" s="303">
        <f>'Encodage réponses Es'!$AM$44</f>
      </c>
      <c r="C36" s="319">
        <f>'Encodage réponses Es'!$AM$45</f>
        <v>0.95</v>
      </c>
      <c r="D36" s="304" t="s">
        <v>59</v>
      </c>
    </row>
    <row r="37" spans="1:4" ht="12.75" customHeight="1">
      <c r="A37" s="38">
        <v>36</v>
      </c>
      <c r="B37" s="303">
        <f>'Encodage réponses Es'!$AN$44</f>
      </c>
      <c r="C37" s="319">
        <f>'Encodage réponses Es'!$AN$45</f>
        <v>0.94</v>
      </c>
      <c r="D37" s="304" t="s">
        <v>59</v>
      </c>
    </row>
    <row r="38" spans="1:4" ht="12.75" customHeight="1">
      <c r="A38" s="46">
        <v>37</v>
      </c>
      <c r="B38" s="303">
        <f>'Encodage réponses Es'!$AO$44</f>
      </c>
      <c r="C38" s="319">
        <f>'Encodage réponses Es'!$AO$45</f>
        <v>0.94</v>
      </c>
      <c r="D38" s="304" t="s">
        <v>59</v>
      </c>
    </row>
    <row r="39" spans="1:4" ht="12.75" customHeight="1">
      <c r="A39" s="38">
        <v>38</v>
      </c>
      <c r="B39" s="303">
        <f>'Encodage réponses Es'!$AP$44</f>
      </c>
      <c r="C39" s="319">
        <f>'Encodage réponses Es'!$AP$45</f>
        <v>0.82</v>
      </c>
      <c r="D39" s="304" t="s">
        <v>59</v>
      </c>
    </row>
    <row r="40" spans="1:4" ht="12.75" customHeight="1">
      <c r="A40" s="38">
        <v>39</v>
      </c>
      <c r="B40" s="303">
        <f>'Encodage réponses Es'!$AQ$44</f>
      </c>
      <c r="C40" s="319">
        <f>'Encodage réponses Es'!$AQ$45</f>
        <v>0.9</v>
      </c>
      <c r="D40" s="306" t="s">
        <v>59</v>
      </c>
    </row>
    <row r="41" spans="1:4" ht="12.75" customHeight="1">
      <c r="A41" s="46">
        <v>40</v>
      </c>
      <c r="B41" s="303">
        <f>'Encodage réponses Es'!$AR$44</f>
      </c>
      <c r="C41" s="319">
        <f>'Encodage réponses Es'!$AR$45</f>
        <v>0.94</v>
      </c>
      <c r="D41" s="304" t="s">
        <v>59</v>
      </c>
    </row>
    <row r="42" spans="1:4" ht="12.75" customHeight="1">
      <c r="A42" s="38">
        <v>41</v>
      </c>
      <c r="B42" s="303">
        <f>'Encodage réponses Es'!$AS$44</f>
      </c>
      <c r="C42" s="319">
        <f>'Encodage réponses Es'!$AS$45</f>
        <v>0.94</v>
      </c>
      <c r="D42" s="304" t="s">
        <v>59</v>
      </c>
    </row>
    <row r="43" spans="1:4" ht="12.75" customHeight="1">
      <c r="A43" s="38">
        <v>42</v>
      </c>
      <c r="B43" s="303">
        <f>'Encodage réponses Es'!$AT$44</f>
      </c>
      <c r="C43" s="319">
        <f>'Encodage réponses Es'!$AT$45</f>
        <v>0.83</v>
      </c>
      <c r="D43" s="306" t="s">
        <v>59</v>
      </c>
    </row>
    <row r="44" spans="1:4" ht="12.75" customHeight="1">
      <c r="A44" s="46">
        <v>43</v>
      </c>
      <c r="B44" s="303">
        <f>'Encodage réponses Es'!$AU$44</f>
      </c>
      <c r="C44" s="319">
        <f>'Encodage réponses Es'!$AU$45</f>
        <v>0.71</v>
      </c>
      <c r="D44" s="304" t="s">
        <v>47</v>
      </c>
    </row>
    <row r="45" spans="1:4" ht="12.75" customHeight="1">
      <c r="A45" s="38">
        <v>44</v>
      </c>
      <c r="B45" s="303">
        <f>'Encodage réponses Es'!$AV$44</f>
      </c>
      <c r="C45" s="319">
        <f>'Encodage réponses Es'!$AV$45</f>
        <v>0.65</v>
      </c>
      <c r="D45" s="304" t="s">
        <v>47</v>
      </c>
    </row>
    <row r="46" spans="1:4" ht="12.75" customHeight="1">
      <c r="A46" s="38">
        <v>45</v>
      </c>
      <c r="B46" s="303">
        <f>'Encodage réponses Es'!$AW$44</f>
      </c>
      <c r="C46" s="319">
        <f>'Encodage réponses Es'!$AW$45</f>
        <v>0.81</v>
      </c>
      <c r="D46" s="304" t="s">
        <v>47</v>
      </c>
    </row>
    <row r="47" spans="1:4" ht="12.75" customHeight="1">
      <c r="A47" s="46">
        <v>46</v>
      </c>
      <c r="B47" s="303">
        <f>'Encodage réponses Es'!$AX$44</f>
      </c>
      <c r="C47" s="319">
        <f>'Encodage réponses Es'!$AX$45</f>
        <v>0.78</v>
      </c>
      <c r="D47" s="304" t="s">
        <v>47</v>
      </c>
    </row>
    <row r="48" spans="1:4" ht="12.75" customHeight="1">
      <c r="A48" s="38">
        <v>47</v>
      </c>
      <c r="B48" s="303">
        <f>'Encodage réponses Es'!$AY$44</f>
      </c>
      <c r="C48" s="319">
        <f>'Encodage réponses Es'!$AY$45</f>
        <v>0.76</v>
      </c>
      <c r="D48" s="304" t="s">
        <v>47</v>
      </c>
    </row>
    <row r="49" spans="1:4" ht="12.75" customHeight="1">
      <c r="A49" s="38">
        <v>48</v>
      </c>
      <c r="B49" s="303">
        <f>'Encodage réponses Es'!$AZ$44</f>
      </c>
      <c r="C49" s="319">
        <f>'Encodage réponses Es'!$AZ$45</f>
        <v>0.48</v>
      </c>
      <c r="D49" s="304" t="s">
        <v>47</v>
      </c>
    </row>
    <row r="50" spans="1:4" ht="12.75" customHeight="1">
      <c r="A50" s="46">
        <v>49</v>
      </c>
      <c r="B50" s="303">
        <f>'Encodage réponses Es'!$BA$44</f>
      </c>
      <c r="C50" s="319">
        <f>'Encodage réponses Es'!$BA$45</f>
        <v>0.87</v>
      </c>
      <c r="D50" s="304" t="s">
        <v>47</v>
      </c>
    </row>
    <row r="51" spans="1:4" ht="12.75" customHeight="1">
      <c r="A51" s="38">
        <v>50</v>
      </c>
      <c r="B51" s="303">
        <f>'Encodage réponses Es'!$BB$44</f>
      </c>
      <c r="C51" s="319">
        <f>'Encodage réponses Es'!$BB$45</f>
        <v>0.8</v>
      </c>
      <c r="D51" s="304" t="s">
        <v>46</v>
      </c>
    </row>
    <row r="52" spans="1:4" ht="12.75" customHeight="1">
      <c r="A52" s="38">
        <v>51</v>
      </c>
      <c r="B52" s="303">
        <f>'Encodage réponses Es'!$BC$44</f>
      </c>
      <c r="C52" s="319">
        <f>'Encodage réponses Es'!$BC$45</f>
        <v>0.75</v>
      </c>
      <c r="D52" s="304" t="s">
        <v>47</v>
      </c>
    </row>
    <row r="53" spans="1:4" ht="12.75" customHeight="1">
      <c r="A53" s="46">
        <v>52</v>
      </c>
      <c r="B53" s="303">
        <f>'Encodage réponses Es'!$BD$44</f>
      </c>
      <c r="C53" s="319">
        <f>'Encodage réponses Es'!$BD$45</f>
        <v>0.82</v>
      </c>
      <c r="D53" s="304" t="s">
        <v>47</v>
      </c>
    </row>
    <row r="54" spans="1:4" ht="12.75" customHeight="1">
      <c r="A54" s="38">
        <v>53</v>
      </c>
      <c r="B54" s="303">
        <f>'Encodage réponses Es'!$BE$44</f>
      </c>
      <c r="C54" s="319">
        <f>'Encodage réponses Es'!$BE$45</f>
        <v>0.84</v>
      </c>
      <c r="D54" s="304" t="s">
        <v>47</v>
      </c>
    </row>
    <row r="55" spans="1:4" ht="12.75" customHeight="1">
      <c r="A55" s="38">
        <v>54</v>
      </c>
      <c r="B55" s="303">
        <f>'Encodage réponses Es'!$BF$44</f>
      </c>
      <c r="C55" s="319">
        <f>'Encodage réponses Es'!$BF$45</f>
        <v>0.75</v>
      </c>
      <c r="D55" s="304" t="s">
        <v>47</v>
      </c>
    </row>
    <row r="56" spans="1:4" ht="12.75" customHeight="1">
      <c r="A56" s="46">
        <v>55</v>
      </c>
      <c r="B56" s="303">
        <f>'Encodage réponses Es'!$BG$44</f>
      </c>
      <c r="C56" s="319">
        <f>'Encodage réponses Es'!$BG$45</f>
        <v>0.8</v>
      </c>
      <c r="D56" s="304" t="s">
        <v>46</v>
      </c>
    </row>
    <row r="57" spans="1:4" ht="12.75" customHeight="1">
      <c r="A57" s="38">
        <v>56</v>
      </c>
      <c r="B57" s="303">
        <f>'Encodage réponses Es'!$BH$44</f>
      </c>
      <c r="C57" s="319">
        <f>'Encodage réponses Es'!$BH$45</f>
        <v>0.76</v>
      </c>
      <c r="D57" s="306" t="s">
        <v>88</v>
      </c>
    </row>
    <row r="58" spans="1:4" ht="12.75" customHeight="1">
      <c r="A58" s="38">
        <v>57</v>
      </c>
      <c r="B58" s="303">
        <f>'Encodage réponses Es'!$BI$44</f>
      </c>
      <c r="C58" s="319">
        <f>'Encodage réponses Es'!$BI$45</f>
        <v>0.59</v>
      </c>
      <c r="D58" s="306" t="s">
        <v>88</v>
      </c>
    </row>
    <row r="59" spans="1:4" ht="12.75" customHeight="1">
      <c r="A59" s="46">
        <v>58</v>
      </c>
      <c r="B59" s="303">
        <f>'Encodage réponses Es'!$BJ$44</f>
      </c>
      <c r="C59" s="319">
        <f>'Encodage réponses Es'!$BJ$45</f>
        <v>0.57</v>
      </c>
      <c r="D59" s="304" t="s">
        <v>48</v>
      </c>
    </row>
    <row r="60" spans="1:4" ht="12.75" customHeight="1">
      <c r="A60" s="38">
        <v>59</v>
      </c>
      <c r="B60" s="303">
        <f>'Encodage réponses Es'!$BK$44</f>
      </c>
      <c r="C60" s="319">
        <f>'Encodage réponses Es'!$BK$45</f>
        <v>0.44</v>
      </c>
      <c r="D60" s="304" t="s">
        <v>48</v>
      </c>
    </row>
    <row r="61" spans="1:4" ht="12.75" customHeight="1">
      <c r="A61" s="38">
        <v>60</v>
      </c>
      <c r="B61" s="303">
        <f>'Encodage réponses Es'!$BL$44</f>
      </c>
      <c r="C61" s="319">
        <f>'Encodage réponses Es'!$BL$45</f>
        <v>0.58</v>
      </c>
      <c r="D61" s="304" t="s">
        <v>48</v>
      </c>
    </row>
    <row r="62" spans="1:4" ht="12.75" customHeight="1">
      <c r="A62" s="46">
        <v>61</v>
      </c>
      <c r="B62" s="303">
        <f>'Encodage réponses Es'!$BM$44</f>
      </c>
      <c r="C62" s="319">
        <f>'Encodage réponses Es'!$BM$45</f>
        <v>0.87</v>
      </c>
      <c r="D62" s="306" t="s">
        <v>88</v>
      </c>
    </row>
    <row r="63" spans="1:4" ht="12.75" customHeight="1">
      <c r="A63" s="38">
        <v>62</v>
      </c>
      <c r="B63" s="303">
        <f>'Encodage réponses Es'!$BN$44</f>
      </c>
      <c r="C63" s="319">
        <f>'Encodage réponses Es'!$BN$45</f>
        <v>0.86</v>
      </c>
      <c r="D63" s="306" t="s">
        <v>88</v>
      </c>
    </row>
    <row r="64" spans="1:4" ht="12.75" customHeight="1">
      <c r="A64" s="38">
        <v>63</v>
      </c>
      <c r="B64" s="303">
        <f>'Encodage réponses Es'!$BO$44</f>
      </c>
      <c r="C64" s="319">
        <f>'Encodage réponses Es'!$BO$45</f>
        <v>0.9</v>
      </c>
      <c r="D64" s="306" t="s">
        <v>88</v>
      </c>
    </row>
    <row r="65" spans="1:4" ht="12.75" customHeight="1">
      <c r="A65" s="46">
        <v>64</v>
      </c>
      <c r="B65" s="303">
        <f>'Encodage réponses Es'!$BP$44</f>
      </c>
      <c r="C65" s="319">
        <f>'Encodage réponses Es'!$BP$45</f>
        <v>0.59</v>
      </c>
      <c r="D65" s="304" t="s">
        <v>47</v>
      </c>
    </row>
    <row r="66" spans="1:4" ht="12.75" customHeight="1">
      <c r="A66" s="38">
        <v>65</v>
      </c>
      <c r="B66" s="303">
        <f>'Encodage réponses Es'!$BQ$44</f>
      </c>
      <c r="C66" s="319">
        <f>'Encodage réponses Es'!$BQ$45</f>
        <v>0.87</v>
      </c>
      <c r="D66" s="304" t="s">
        <v>89</v>
      </c>
    </row>
    <row r="67" spans="1:4" ht="12.75" customHeight="1">
      <c r="A67" s="38">
        <v>66</v>
      </c>
      <c r="B67" s="303">
        <f>'Encodage réponses Es'!$BR$44</f>
      </c>
      <c r="C67" s="319">
        <f>'Encodage réponses Es'!$BR$45</f>
        <v>0.58</v>
      </c>
      <c r="D67" s="304" t="s">
        <v>60</v>
      </c>
    </row>
    <row r="68" spans="1:4" ht="12.75" customHeight="1">
      <c r="A68" s="46">
        <v>67</v>
      </c>
      <c r="B68" s="303">
        <f>'Encodage réponses Es'!$BS$44</f>
      </c>
      <c r="C68" s="319">
        <f>'Encodage réponses Es'!$BS$45</f>
        <v>0.45</v>
      </c>
      <c r="D68" s="304" t="s">
        <v>60</v>
      </c>
    </row>
    <row r="69" spans="1:4" ht="12.75" customHeight="1">
      <c r="A69" s="38">
        <v>68</v>
      </c>
      <c r="B69" s="303">
        <f>'Encodage réponses Es'!$BT$44</f>
      </c>
      <c r="C69" s="319">
        <f>'Encodage réponses Es'!$BT$45</f>
        <v>0.45</v>
      </c>
      <c r="D69" s="304" t="s">
        <v>60</v>
      </c>
    </row>
    <row r="70" spans="1:4" ht="12.75" customHeight="1">
      <c r="A70" s="38">
        <v>69</v>
      </c>
      <c r="B70" s="303">
        <f>'Encodage réponses Es'!$BU$44</f>
      </c>
      <c r="C70" s="319">
        <f>'Encodage réponses Es'!$BU$45</f>
        <v>0.51</v>
      </c>
      <c r="D70" s="304" t="s">
        <v>60</v>
      </c>
    </row>
    <row r="71" spans="1:4" ht="12.75" customHeight="1">
      <c r="A71" s="46">
        <v>70</v>
      </c>
      <c r="B71" s="303">
        <f>'Encodage réponses Es'!$BV$44</f>
      </c>
      <c r="C71" s="319">
        <f>'Encodage réponses Es'!$BV$45</f>
        <v>0.49</v>
      </c>
      <c r="D71" s="304" t="s">
        <v>60</v>
      </c>
    </row>
    <row r="72" spans="1:4" ht="12.75" customHeight="1">
      <c r="A72" s="38">
        <v>71</v>
      </c>
      <c r="B72" s="303">
        <f>'Encodage réponses Es'!$BW$44</f>
      </c>
      <c r="C72" s="319">
        <f>'Encodage réponses Es'!$BW$45</f>
        <v>0.82</v>
      </c>
      <c r="D72" s="304" t="s">
        <v>60</v>
      </c>
    </row>
    <row r="73" spans="1:4" ht="12.75" customHeight="1">
      <c r="A73" s="38">
        <v>72</v>
      </c>
      <c r="B73" s="303">
        <f>'Encodage réponses Es'!$BX$44</f>
      </c>
      <c r="C73" s="319">
        <f>'Encodage réponses Es'!$BX$45</f>
        <v>0.68</v>
      </c>
      <c r="D73" s="304" t="s">
        <v>60</v>
      </c>
    </row>
    <row r="74" spans="1:4" ht="12.75" customHeight="1">
      <c r="A74" s="46">
        <v>73</v>
      </c>
      <c r="B74" s="303">
        <f>'Encodage réponses Es'!$BY$44</f>
      </c>
      <c r="C74" s="319">
        <f>'Encodage réponses Es'!$BY$45</f>
        <v>0.54</v>
      </c>
      <c r="D74" s="304" t="s">
        <v>60</v>
      </c>
    </row>
    <row r="75" spans="1:4" ht="12.75" customHeight="1">
      <c r="A75" s="38">
        <v>74</v>
      </c>
      <c r="B75" s="303">
        <f>'Encodage réponses Es'!$BZ$44</f>
      </c>
      <c r="C75" s="319">
        <f>'Encodage réponses Es'!$BZ$45</f>
        <v>0.63</v>
      </c>
      <c r="D75" s="304" t="s">
        <v>60</v>
      </c>
    </row>
    <row r="76" spans="1:4" ht="12.75" customHeight="1">
      <c r="A76" s="38">
        <v>75</v>
      </c>
      <c r="B76" s="303">
        <f>'Encodage réponses Es'!$CA$44</f>
      </c>
      <c r="C76" s="319">
        <f>'Encodage réponses Es'!$CA$45</f>
        <v>0.59</v>
      </c>
      <c r="D76" s="304" t="s">
        <v>60</v>
      </c>
    </row>
    <row r="77" spans="1:4" ht="12.75" customHeight="1">
      <c r="A77" s="46">
        <v>76</v>
      </c>
      <c r="B77" s="303">
        <f>'Encodage réponses Es'!$CB$44</f>
      </c>
      <c r="C77" s="319">
        <f>'Encodage réponses Es'!$CB$45</f>
        <v>0.86</v>
      </c>
      <c r="D77" s="304" t="s">
        <v>59</v>
      </c>
    </row>
    <row r="78" spans="1:4" ht="12.75" customHeight="1">
      <c r="A78" s="38">
        <v>77</v>
      </c>
      <c r="B78" s="303">
        <f>'Encodage réponses Es'!$CC$44</f>
      </c>
      <c r="C78" s="319">
        <f>'Encodage réponses Es'!$CC$45</f>
        <v>0.84</v>
      </c>
      <c r="D78" s="304" t="s">
        <v>59</v>
      </c>
    </row>
    <row r="79" spans="1:4" ht="12.75" customHeight="1">
      <c r="A79" s="38">
        <v>78</v>
      </c>
      <c r="B79" s="303">
        <f>'Encodage réponses Es'!$CD$44</f>
      </c>
      <c r="C79" s="319">
        <f>'Encodage réponses Es'!$CD$45</f>
        <v>0.84</v>
      </c>
      <c r="D79" s="304" t="s">
        <v>59</v>
      </c>
    </row>
    <row r="80" spans="1:4" ht="12.75" customHeight="1">
      <c r="A80" s="46">
        <v>79</v>
      </c>
      <c r="B80" s="303">
        <f>'Encodage réponses Es'!$CE$44</f>
      </c>
      <c r="C80" s="319">
        <f>'Encodage réponses Es'!$CE$45</f>
        <v>0.8</v>
      </c>
      <c r="D80" s="304" t="s">
        <v>59</v>
      </c>
    </row>
    <row r="81" spans="1:4" ht="12.75" customHeight="1">
      <c r="A81" s="38">
        <v>80</v>
      </c>
      <c r="B81" s="303">
        <f>'Encodage réponses Es'!$CF$44</f>
      </c>
      <c r="C81" s="319">
        <f>'Encodage réponses Es'!$CF$45</f>
        <v>0.89</v>
      </c>
      <c r="D81" s="304" t="s">
        <v>85</v>
      </c>
    </row>
    <row r="82" spans="1:4" ht="12.75" customHeight="1">
      <c r="A82" s="38">
        <v>81</v>
      </c>
      <c r="B82" s="303">
        <f>'Encodage réponses Es'!$CG$44</f>
      </c>
      <c r="C82" s="319">
        <f>'Encodage réponses Es'!$CG$45</f>
        <v>0.96</v>
      </c>
      <c r="D82" s="304" t="s">
        <v>85</v>
      </c>
    </row>
    <row r="83" spans="1:4" ht="12.75" customHeight="1">
      <c r="A83" s="46">
        <v>82</v>
      </c>
      <c r="B83" s="303">
        <f>'Encodage réponses Es'!$CH$44</f>
      </c>
      <c r="C83" s="319">
        <f>'Encodage réponses Es'!$CH$45</f>
        <v>0.8</v>
      </c>
      <c r="D83" s="304" t="s">
        <v>85</v>
      </c>
    </row>
    <row r="84" spans="1:4" ht="12.75" customHeight="1">
      <c r="A84" s="38">
        <v>83</v>
      </c>
      <c r="B84" s="303">
        <f>'Encodage réponses Es'!$CI$44</f>
      </c>
      <c r="C84" s="319">
        <f>'Encodage réponses Es'!$CI$45</f>
        <v>0.87</v>
      </c>
      <c r="D84" s="304" t="s">
        <v>85</v>
      </c>
    </row>
    <row r="85" spans="1:4" ht="12.75" customHeight="1">
      <c r="A85" s="38">
        <v>84</v>
      </c>
      <c r="B85" s="303">
        <f>'Encodage réponses Es'!$CJ$44</f>
      </c>
      <c r="C85" s="319">
        <f>'Encodage réponses Es'!$CJ$45</f>
        <v>0.66</v>
      </c>
      <c r="D85" s="304" t="s">
        <v>85</v>
      </c>
    </row>
    <row r="86" spans="1:4" ht="12.75" customHeight="1">
      <c r="A86" s="46">
        <v>85</v>
      </c>
      <c r="B86" s="303">
        <f>'Encodage réponses Es'!$CK$44</f>
      </c>
      <c r="C86" s="319">
        <f>'Encodage réponses Es'!$CK$45</f>
        <v>0.7</v>
      </c>
      <c r="D86" s="304" t="s">
        <v>85</v>
      </c>
    </row>
    <row r="87" spans="1:4" ht="12.75" customHeight="1">
      <c r="A87" s="38">
        <v>86</v>
      </c>
      <c r="B87" s="303">
        <f>'Encodage réponses Es'!$CL$44</f>
      </c>
      <c r="C87" s="319">
        <f>'Encodage réponses Es'!$CL$45</f>
        <v>0.86</v>
      </c>
      <c r="D87" s="304" t="s">
        <v>85</v>
      </c>
    </row>
    <row r="88" spans="1:4" ht="12.75" customHeight="1">
      <c r="A88" s="38">
        <v>87</v>
      </c>
      <c r="B88" s="303">
        <f>'Encodage réponses Es'!$CM$44</f>
      </c>
      <c r="C88" s="319">
        <f>'Encodage réponses Es'!$CM$45</f>
        <v>0.91</v>
      </c>
      <c r="D88" s="304" t="s">
        <v>85</v>
      </c>
    </row>
    <row r="89" spans="1:4" ht="12.75" customHeight="1">
      <c r="A89" s="46">
        <v>88</v>
      </c>
      <c r="B89" s="303">
        <f>'Encodage réponses Es'!$CN$44</f>
      </c>
      <c r="C89" s="319">
        <f>'Encodage réponses Es'!$CN$45</f>
        <v>0.79</v>
      </c>
      <c r="D89" s="304" t="s">
        <v>85</v>
      </c>
    </row>
    <row r="90" spans="1:4" ht="12.75" customHeight="1">
      <c r="A90" s="38">
        <v>89</v>
      </c>
      <c r="B90" s="303">
        <f>'Encodage réponses Es'!$CO$44</f>
      </c>
      <c r="C90" s="319">
        <f>'Encodage réponses Es'!$CO$45</f>
        <v>0.66</v>
      </c>
      <c r="D90" s="304" t="s">
        <v>85</v>
      </c>
    </row>
    <row r="91" spans="1:4" ht="12.75" customHeight="1">
      <c r="A91" s="145">
        <v>90</v>
      </c>
      <c r="B91" s="311">
        <f>'Encodage réponses Es'!$CP$44</f>
      </c>
      <c r="C91" s="319">
        <f>'Encodage réponses Es'!$CP$45</f>
        <v>0.84</v>
      </c>
      <c r="D91" s="312" t="s">
        <v>61</v>
      </c>
    </row>
    <row r="92" spans="1:4" ht="12.75" customHeight="1">
      <c r="A92" s="146">
        <v>91</v>
      </c>
      <c r="B92" s="311">
        <f>'Encodage réponses Es'!$CQ$44</f>
      </c>
      <c r="C92" s="319">
        <f>'Encodage réponses Es'!$CQ$45</f>
        <v>0.93</v>
      </c>
      <c r="D92" s="312" t="s">
        <v>61</v>
      </c>
    </row>
    <row r="93" spans="1:4" ht="12.75">
      <c r="A93" s="307">
        <v>92</v>
      </c>
      <c r="B93" s="317">
        <f>'Encodage réponses Es'!$CR$44</f>
      </c>
      <c r="C93" s="320">
        <f>'Encodage réponses Es'!$CR$45</f>
        <v>0.95</v>
      </c>
      <c r="D93" s="312" t="s">
        <v>61</v>
      </c>
    </row>
    <row r="94" spans="1:4" ht="12.75">
      <c r="A94" s="307">
        <v>93</v>
      </c>
      <c r="B94" s="317">
        <f>'Encodage réponses Es'!$CS$44</f>
      </c>
      <c r="C94" s="320">
        <f>'Encodage réponses Es'!$CS$45</f>
        <v>0.77</v>
      </c>
      <c r="D94" s="312" t="s">
        <v>61</v>
      </c>
    </row>
    <row r="95" spans="1:4" ht="12.75">
      <c r="A95" s="308">
        <v>94</v>
      </c>
      <c r="B95" s="317">
        <f>'Encodage réponses Es'!$CT$44</f>
      </c>
      <c r="C95" s="320">
        <f>'Encodage réponses Es'!$CT$45</f>
        <v>0.93</v>
      </c>
      <c r="D95" s="312" t="s">
        <v>61</v>
      </c>
    </row>
    <row r="96" spans="1:4" ht="12.75">
      <c r="A96" s="307">
        <v>95</v>
      </c>
      <c r="B96" s="317">
        <f>'Encodage réponses Es'!$CU$44</f>
      </c>
      <c r="C96" s="320">
        <f>'Encodage réponses Es'!$CU$45</f>
        <v>0.93</v>
      </c>
      <c r="D96" s="312" t="s">
        <v>61</v>
      </c>
    </row>
    <row r="97" spans="1:4" ht="12.75">
      <c r="A97" s="307">
        <v>96</v>
      </c>
      <c r="B97" s="317">
        <f>'Encodage réponses Es'!$CV$44</f>
      </c>
      <c r="C97" s="320">
        <f>'Encodage réponses Es'!$CV$45</f>
        <v>0.93</v>
      </c>
      <c r="D97" s="312" t="s">
        <v>61</v>
      </c>
    </row>
    <row r="98" spans="1:4" ht="12.75">
      <c r="A98" s="308">
        <v>97</v>
      </c>
      <c r="B98" s="317">
        <f>'Encodage réponses Es'!$CW$44</f>
      </c>
      <c r="C98" s="320">
        <f>'Encodage réponses Es'!$CW$45</f>
        <v>0.89</v>
      </c>
      <c r="D98" s="312" t="s">
        <v>61</v>
      </c>
    </row>
    <row r="99" spans="1:4" ht="12.75">
      <c r="A99" s="307">
        <v>98</v>
      </c>
      <c r="B99" s="317">
        <f>'Encodage réponses Es'!$CX$44</f>
      </c>
      <c r="C99" s="320">
        <f>'Encodage réponses Es'!$CX$45</f>
        <v>0.77</v>
      </c>
      <c r="D99" s="312" t="s">
        <v>61</v>
      </c>
    </row>
    <row r="100" spans="1:4" ht="12.75">
      <c r="A100" s="307">
        <v>99</v>
      </c>
      <c r="B100" s="317">
        <f>'Encodage réponses Es'!$CY$44</f>
      </c>
      <c r="C100" s="320">
        <f>'Encodage réponses Es'!$CY$45</f>
        <v>0.79</v>
      </c>
      <c r="D100" s="312" t="s">
        <v>61</v>
      </c>
    </row>
    <row r="101" spans="1:4" ht="12.75">
      <c r="A101" s="308">
        <v>100</v>
      </c>
      <c r="B101" s="317">
        <f>'Encodage réponses Es'!$CZ$44</f>
      </c>
      <c r="C101" s="320">
        <f>'Encodage réponses Es'!$CZ$45</f>
        <v>0.74</v>
      </c>
      <c r="D101" s="312" t="s">
        <v>61</v>
      </c>
    </row>
    <row r="102" spans="1:4" ht="12.75">
      <c r="A102" s="307">
        <v>101</v>
      </c>
      <c r="B102" s="317">
        <f>'Encodage réponses Es'!$DA$44</f>
      </c>
      <c r="C102" s="320">
        <f>'Encodage réponses Es'!$DA$45</f>
        <v>0.7</v>
      </c>
      <c r="D102" s="312" t="s">
        <v>61</v>
      </c>
    </row>
    <row r="103" spans="1:4" ht="12.75">
      <c r="A103" s="307">
        <v>102</v>
      </c>
      <c r="B103" s="317">
        <f>'Encodage réponses Es'!$DB$44</f>
      </c>
      <c r="C103" s="320">
        <f>'Encodage réponses Es'!$DB$45</f>
        <v>0.69</v>
      </c>
      <c r="D103" s="312" t="s">
        <v>61</v>
      </c>
    </row>
    <row r="104" spans="1:4" ht="12.75">
      <c r="A104" s="307">
        <v>103</v>
      </c>
      <c r="B104" s="317">
        <f>'Encodage réponses Es'!$DC$44</f>
      </c>
      <c r="C104" s="320">
        <f>'Encodage réponses Es'!$DC$45</f>
        <v>0.63</v>
      </c>
      <c r="D104" s="312" t="s">
        <v>61</v>
      </c>
    </row>
    <row r="105" spans="1:4" ht="12.75">
      <c r="A105" s="308">
        <v>104</v>
      </c>
      <c r="B105" s="317">
        <f>'Encodage réponses Es'!$DD$44</f>
      </c>
      <c r="C105" s="320">
        <f>'Encodage réponses Es'!$DD$45</f>
        <v>0.63</v>
      </c>
      <c r="D105" s="312" t="s">
        <v>61</v>
      </c>
    </row>
    <row r="106" spans="1:4" ht="12.75">
      <c r="A106" s="309">
        <v>105</v>
      </c>
      <c r="B106" s="318">
        <f>'Encodage réponses Es'!$DE$44</f>
      </c>
      <c r="C106" s="320">
        <f>'Encodage réponses Es'!$DE$45</f>
        <v>0.71</v>
      </c>
      <c r="D106" s="313" t="s">
        <v>64</v>
      </c>
    </row>
    <row r="107" spans="1:4" ht="12.75">
      <c r="A107" s="309">
        <v>106</v>
      </c>
      <c r="B107" s="318">
        <f>'Encodage réponses Es'!$DF$44</f>
      </c>
      <c r="C107" s="320">
        <f>'Encodage réponses Es'!$DF$45</f>
        <v>0.54</v>
      </c>
      <c r="D107" s="313" t="s">
        <v>91</v>
      </c>
    </row>
    <row r="108" spans="1:4" ht="12.75">
      <c r="A108" s="310">
        <v>107</v>
      </c>
      <c r="B108" s="318">
        <f>'Encodage réponses Es'!$DG$44</f>
      </c>
      <c r="C108" s="320">
        <f>'Encodage réponses Es'!$DG$45</f>
        <v>0.51</v>
      </c>
      <c r="D108" s="313" t="s">
        <v>90</v>
      </c>
    </row>
    <row r="109" spans="1:4" ht="12.75">
      <c r="A109" s="309">
        <v>108</v>
      </c>
      <c r="B109" s="318">
        <f>'Encodage réponses Es'!$DH$44</f>
      </c>
      <c r="C109" s="320">
        <f>'Encodage réponses Es'!$DH$45</f>
        <v>0.84</v>
      </c>
      <c r="D109" s="313" t="s">
        <v>90</v>
      </c>
    </row>
    <row r="110" spans="1:4" ht="12.75">
      <c r="A110" s="309">
        <v>109</v>
      </c>
      <c r="B110" s="318">
        <f>'Encodage réponses Es'!$DI$44</f>
      </c>
      <c r="C110" s="320">
        <f>'Encodage réponses Es'!$DI$45</f>
        <v>0.54</v>
      </c>
      <c r="D110" s="313" t="s">
        <v>90</v>
      </c>
    </row>
    <row r="111" spans="1:4" ht="12.75">
      <c r="A111" s="310">
        <v>110</v>
      </c>
      <c r="B111" s="318">
        <f>'Encodage réponses Es'!$DJ$44</f>
      </c>
      <c r="C111" s="320">
        <f>'Encodage réponses Es'!$DJ$45</f>
        <v>0.71</v>
      </c>
      <c r="D111" s="313" t="s">
        <v>90</v>
      </c>
    </row>
    <row r="112" spans="1:4" ht="12.75">
      <c r="A112" s="310">
        <v>111</v>
      </c>
      <c r="B112" s="318">
        <f>'Encodage réponses Es'!$DK$44</f>
      </c>
      <c r="C112" s="320">
        <f>'Encodage réponses Es'!$DK$45</f>
        <v>0.64</v>
      </c>
      <c r="D112" s="313" t="s">
        <v>90</v>
      </c>
    </row>
  </sheetData>
  <sheetProtection/>
  <autoFilter ref="A1:D92"/>
  <printOptions/>
  <pageMargins left="0.4" right="0.48" top="0.46" bottom="0.34" header="0.28" footer="0.18"/>
  <pageSetup horizontalDpi="600" verticalDpi="600" orientation="landscape" paperSize="9" scale="80" r:id="rId1"/>
  <headerFooter alignWithMargins="0">
    <oddHeader>&amp;C&amp;F&amp;R&amp;D</oddHeader>
    <oddFooter>&amp;C&amp;A&amp;RPage &amp;P</oddFooter>
  </headerFooter>
  <rowBreaks count="2" manualBreakCount="2">
    <brk id="43" max="3" man="1"/>
    <brk id="9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T43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4" sqref="F4"/>
    </sheetView>
  </sheetViews>
  <sheetFormatPr defaultColWidth="11.421875" defaultRowHeight="12.75"/>
  <cols>
    <col min="1" max="1" width="6.7109375" style="0" customWidth="1"/>
    <col min="2" max="2" width="6.140625" style="0" customWidth="1"/>
    <col min="3" max="3" width="1.7109375" style="0" customWidth="1"/>
    <col min="4" max="4" width="20.7109375" style="0" customWidth="1"/>
    <col min="5" max="5" width="2.57421875" style="0" customWidth="1"/>
    <col min="6" max="6" width="10.8515625" style="0" customWidth="1"/>
    <col min="7" max="7" width="20.28125" style="0" customWidth="1"/>
    <col min="8" max="8" width="15.140625" style="0" customWidth="1"/>
    <col min="9" max="9" width="11.421875" style="0" hidden="1" customWidth="1"/>
    <col min="10" max="10" width="12.00390625" style="0" customWidth="1"/>
    <col min="11" max="11" width="0" style="0" hidden="1" customWidth="1"/>
    <col min="12" max="12" width="14.00390625" style="0" customWidth="1"/>
    <col min="13" max="13" width="13.8515625" style="0" customWidth="1"/>
    <col min="16" max="16" width="0" style="0" hidden="1" customWidth="1"/>
    <col min="17" max="17" width="11.140625" style="0" customWidth="1"/>
    <col min="18" max="18" width="1.8515625" style="0" hidden="1" customWidth="1"/>
    <col min="19" max="19" width="11.28125" style="0" customWidth="1"/>
  </cols>
  <sheetData>
    <row r="1" spans="1:19" ht="33.75" customHeight="1">
      <c r="A1" s="487" t="s">
        <v>20</v>
      </c>
      <c r="B1" s="629">
        <f>IF('Encodage réponses Es'!B1:C1="","",'Encodage réponses Es'!B1:C1)</f>
      </c>
      <c r="C1" s="629"/>
      <c r="D1" s="630"/>
      <c r="E1" s="459"/>
      <c r="F1" s="460" t="s">
        <v>104</v>
      </c>
      <c r="G1" s="460" t="s">
        <v>105</v>
      </c>
      <c r="H1" s="460" t="s">
        <v>106</v>
      </c>
      <c r="I1" s="461"/>
      <c r="J1" s="462" t="s">
        <v>107</v>
      </c>
      <c r="K1" s="462"/>
      <c r="L1" s="460" t="s">
        <v>109</v>
      </c>
      <c r="M1" s="460" t="s">
        <v>110</v>
      </c>
      <c r="N1" s="463" t="s">
        <v>111</v>
      </c>
      <c r="O1" s="463" t="s">
        <v>112</v>
      </c>
      <c r="P1" s="464" t="s">
        <v>113</v>
      </c>
      <c r="Q1" s="465" t="s">
        <v>113</v>
      </c>
      <c r="R1" s="437" t="s">
        <v>115</v>
      </c>
      <c r="S1" s="438" t="s">
        <v>115</v>
      </c>
    </row>
    <row r="2" spans="1:19" ht="9" customHeight="1">
      <c r="A2" s="631" t="s">
        <v>21</v>
      </c>
      <c r="B2" s="633">
        <f>IF('Encodage réponses Es'!B2:C2="","",'Encodage réponses Es'!B2:C2)</f>
      </c>
      <c r="C2" s="633"/>
      <c r="D2" s="634"/>
      <c r="E2" s="466"/>
      <c r="F2" s="637" t="s">
        <v>0</v>
      </c>
      <c r="G2" s="627" t="s">
        <v>0</v>
      </c>
      <c r="H2" s="627" t="s">
        <v>0</v>
      </c>
      <c r="I2" s="627" t="s">
        <v>108</v>
      </c>
      <c r="J2" s="627" t="s">
        <v>0</v>
      </c>
      <c r="K2" s="627" t="s">
        <v>108</v>
      </c>
      <c r="L2" s="627" t="s">
        <v>0</v>
      </c>
      <c r="M2" s="627" t="s">
        <v>0</v>
      </c>
      <c r="N2" s="627" t="s">
        <v>0</v>
      </c>
      <c r="O2" s="627" t="s">
        <v>0</v>
      </c>
      <c r="P2" s="643" t="s">
        <v>114</v>
      </c>
      <c r="Q2" s="645" t="s">
        <v>0</v>
      </c>
      <c r="R2" s="639" t="s">
        <v>116</v>
      </c>
      <c r="S2" s="641" t="s">
        <v>0</v>
      </c>
    </row>
    <row r="3" spans="1:20" ht="8.25" customHeight="1" thickBot="1">
      <c r="A3" s="632"/>
      <c r="B3" s="635"/>
      <c r="C3" s="635"/>
      <c r="D3" s="636"/>
      <c r="E3" s="466"/>
      <c r="F3" s="638"/>
      <c r="G3" s="628"/>
      <c r="H3" s="628"/>
      <c r="I3" s="628"/>
      <c r="J3" s="628"/>
      <c r="K3" s="628"/>
      <c r="L3" s="628"/>
      <c r="M3" s="628"/>
      <c r="N3" s="628"/>
      <c r="O3" s="628"/>
      <c r="P3" s="644"/>
      <c r="Q3" s="646"/>
      <c r="R3" s="640"/>
      <c r="S3" s="642"/>
      <c r="T3" s="354"/>
    </row>
    <row r="4" spans="1:20" ht="12.75">
      <c r="A4" s="647" t="s">
        <v>49</v>
      </c>
      <c r="B4" s="648"/>
      <c r="C4" s="552">
        <v>1</v>
      </c>
      <c r="D4" s="553"/>
      <c r="E4" s="192"/>
      <c r="F4" s="439">
        <f>Compétences!G4</f>
      </c>
      <c r="G4" s="440">
        <f>IF(Compétences!DB4="","",Compétences!DB4/18)</f>
      </c>
      <c r="H4" s="440">
        <f>IF(Compétences!DN4="","",Compétences!DN4/10)</f>
      </c>
      <c r="I4" s="441">
        <f>IF(OR(COUNTIF('Encodage réponses Es'!E3:AB3,"a")&gt;0,COUNTBLANK('Encodage réponses Es'!E3:AB3)&gt;0),"",COUNTIF('Encodage réponses Es'!E3:F3,1)+COUNTIF('Encodage réponses Es'!G3,423)+COUNTIF('Encodage réponses Es'!H3,2)+COUNTIF('Encodage réponses Es'!I3:J3,1)+COUNTIF('Encodage réponses Es'!K3,2)+COUNTIF('Encodage réponses Es'!L3,1)+COUNTIF('Encodage réponses Es'!M3,4)+COUNTIF('Encodage réponses Es'!N3:O3,3)+COUNTIF('Encodage réponses Es'!P3,2)+COUNTIF('Encodage réponses Es'!Q3,3)+COUNTIF('Encodage réponses Es'!R3,1)+COUNTIF('Encodage réponses Es'!T3,3)+COUNTIF('Encodage réponses Es'!U3,1)+COUNTIF('Encodage réponses Es'!V3,4)+COUNTIF('Encodage réponses Es'!W3,2)+COUNTIF('Encodage réponses Es'!X3,1)+COUNTIF('Encodage réponses Es'!Y3,2)+COUNTIF('Encodage réponses Es'!Z3,1)+COUNTIF('Encodage réponses Es'!AA3,3)+COUNTIF('Encodage réponses Es'!AB3,2))</f>
      </c>
      <c r="J4" s="440">
        <f>IF(I4="","",I4/23)</f>
      </c>
      <c r="K4" s="441">
        <f>IF(OR(COUNTIF('Encodage réponses Es'!AU3:BQ3,"a")&gt;0,COUNTBLANK('Encodage réponses Es'!AU3:BQ3)&gt;0),"",COUNTIF('Encodage réponses Es'!AU3,2)+COUNTIF('Encodage réponses Es'!AV3,4)+COUNTIF('Encodage réponses Es'!AW3,1)+COUNTIF('Encodage réponses Es'!AX3,3)+COUNTIF('Encodage réponses Es'!AY3,4)+COUNTIF('Encodage réponses Es'!AZ3,3)+COUNTIF('Encodage réponses Es'!BA3:BB3,1)+COUNTIF('Encodage réponses Es'!BC3,3)+COUNTIF('Encodage réponses Es'!BD3,2)+COUNTIF('Encodage réponses Es'!BE3,1)+COUNTIF('Encodage réponses Es'!BF3,3)+COUNTIF('Encodage réponses Es'!BG3,2)+COUNTIF('Encodage réponses Es'!BH3:BI3,1)+COUNTIF('Encodage réponses Es'!BJ3,4)+COUNTIF('Encodage réponses Es'!BK3:BL3,2)+COUNTIF('Encodage réponses Es'!BM3:BQ3,1))</f>
      </c>
      <c r="L4" s="440">
        <f>IF(K4="","",K4/23)</f>
      </c>
      <c r="M4" s="440">
        <f>IF(Compétences!BD4="","",Compétences!BD4/10)</f>
      </c>
      <c r="N4" s="439">
        <f>IF(Compétences!AE4="","",Compétences!AE4/18)</f>
      </c>
      <c r="O4" s="440">
        <f>IF(Compétences!AN4="","",Compétences!AN4/7)</f>
      </c>
      <c r="P4" s="350">
        <f>Compétences!H4</f>
      </c>
      <c r="Q4" s="384">
        <f>Compétences!I4</f>
      </c>
      <c r="R4" s="442">
        <f>Compétences!J4</f>
      </c>
      <c r="S4" s="443">
        <f>Compétences!K4</f>
      </c>
      <c r="T4" s="354"/>
    </row>
    <row r="5" spans="1:20" ht="12.75">
      <c r="A5" s="649"/>
      <c r="B5" s="650"/>
      <c r="C5" s="550">
        <v>2</v>
      </c>
      <c r="D5" s="551"/>
      <c r="E5" s="192"/>
      <c r="F5" s="439">
        <f>Compétences!G5</f>
      </c>
      <c r="G5" s="440">
        <f>IF(Compétences!DB5="","",Compétences!DB5/18)</f>
      </c>
      <c r="H5" s="440">
        <f>IF(Compétences!DN5="","",Compétences!DN5/10)</f>
      </c>
      <c r="I5" s="441">
        <f>IF(OR(COUNTIF('Encodage réponses Es'!E4:AB4,"a")&gt;0,COUNTBLANK('Encodage réponses Es'!E4:AB4)&gt;0),"",COUNTIF('Encodage réponses Es'!E4:F4,1)+COUNTIF('Encodage réponses Es'!G4,423)+COUNTIF('Encodage réponses Es'!H4,2)+COUNTIF('Encodage réponses Es'!I4:J4,1)+COUNTIF('Encodage réponses Es'!K4,2)+COUNTIF('Encodage réponses Es'!L4,1)+COUNTIF('Encodage réponses Es'!M4,4)+COUNTIF('Encodage réponses Es'!N4:O4,3)+COUNTIF('Encodage réponses Es'!P4,2)+COUNTIF('Encodage réponses Es'!Q4,3)+COUNTIF('Encodage réponses Es'!R4,1)+COUNTIF('Encodage réponses Es'!T4,3)+COUNTIF('Encodage réponses Es'!U4,1)+COUNTIF('Encodage réponses Es'!V4,4)+COUNTIF('Encodage réponses Es'!W4,2)+COUNTIF('Encodage réponses Es'!X4,1)+COUNTIF('Encodage réponses Es'!Y4,2)+COUNTIF('Encodage réponses Es'!Z4,1)+COUNTIF('Encodage réponses Es'!AA4,3)+COUNTIF('Encodage réponses Es'!AB4,2))</f>
      </c>
      <c r="J5" s="440">
        <f aca="true" t="shared" si="0" ref="J5:J37">IF(I5="","",I5/23)</f>
      </c>
      <c r="K5" s="441">
        <f>IF(OR(COUNTIF('Encodage réponses Es'!AU4:BQ4,"a")&gt;0,COUNTBLANK('Encodage réponses Es'!AU4:BQ4)&gt;0),"",COUNTIF('Encodage réponses Es'!AU4,2)+COUNTIF('Encodage réponses Es'!AV4,4)+COUNTIF('Encodage réponses Es'!AW4,1)+COUNTIF('Encodage réponses Es'!AX4,3)+COUNTIF('Encodage réponses Es'!AY4,4)+COUNTIF('Encodage réponses Es'!AZ4,3)+COUNTIF('Encodage réponses Es'!BA4:BB4,1)+COUNTIF('Encodage réponses Es'!BC4,3)+COUNTIF('Encodage réponses Es'!BD4,2)+COUNTIF('Encodage réponses Es'!BE4,1)+COUNTIF('Encodage réponses Es'!BF4,3)+COUNTIF('Encodage réponses Es'!BG4,2)+COUNTIF('Encodage réponses Es'!BH4:BI4,1)+COUNTIF('Encodage réponses Es'!BJ4,4)+COUNTIF('Encodage réponses Es'!BK4:BL4,2)+COUNTIF('Encodage réponses Es'!BM4:BQ4,1))</f>
      </c>
      <c r="L5" s="440">
        <f aca="true" t="shared" si="1" ref="L5:L37">IF(K5="","",K5/23)</f>
      </c>
      <c r="M5" s="440">
        <f>IF(Compétences!BD5="","",Compétences!BD5/10)</f>
      </c>
      <c r="N5" s="439">
        <f>IF(Compétences!AE5="","",Compétences!AE5/18)</f>
      </c>
      <c r="O5" s="440">
        <f>IF(Compétences!AN5="","",Compétences!AN5/7)</f>
      </c>
      <c r="P5" s="350">
        <f>Compétences!H5</f>
      </c>
      <c r="Q5" s="384">
        <f>Compétences!I5</f>
      </c>
      <c r="R5" s="442">
        <f>Compétences!J5</f>
      </c>
      <c r="S5" s="443">
        <f>Compétences!K5</f>
      </c>
      <c r="T5" s="354"/>
    </row>
    <row r="6" spans="1:20" ht="12.75">
      <c r="A6" s="649"/>
      <c r="B6" s="650"/>
      <c r="C6" s="550">
        <v>3</v>
      </c>
      <c r="D6" s="551"/>
      <c r="E6" s="192"/>
      <c r="F6" s="439">
        <f>Compétences!G6</f>
      </c>
      <c r="G6" s="440">
        <f>IF(Compétences!DB6="","",Compétences!DB6/18)</f>
      </c>
      <c r="H6" s="440">
        <f>IF(Compétences!DN6="","",Compétences!DN6/10)</f>
      </c>
      <c r="I6" s="441">
        <f>IF(OR(COUNTIF('Encodage réponses Es'!E5:AB5,"a")&gt;0,COUNTBLANK('Encodage réponses Es'!E5:AB5)&gt;0),"",COUNTIF('Encodage réponses Es'!E5:F5,1)+COUNTIF('Encodage réponses Es'!G5,423)+COUNTIF('Encodage réponses Es'!H5,2)+COUNTIF('Encodage réponses Es'!I5:J5,1)+COUNTIF('Encodage réponses Es'!K5,2)+COUNTIF('Encodage réponses Es'!L5,1)+COUNTIF('Encodage réponses Es'!M5,4)+COUNTIF('Encodage réponses Es'!N5:O5,3)+COUNTIF('Encodage réponses Es'!P5,2)+COUNTIF('Encodage réponses Es'!Q5,3)+COUNTIF('Encodage réponses Es'!R5,1)+COUNTIF('Encodage réponses Es'!T5,3)+COUNTIF('Encodage réponses Es'!U5,1)+COUNTIF('Encodage réponses Es'!V5,4)+COUNTIF('Encodage réponses Es'!W5,2)+COUNTIF('Encodage réponses Es'!X5,1)+COUNTIF('Encodage réponses Es'!Y5,2)+COUNTIF('Encodage réponses Es'!Z5,1)+COUNTIF('Encodage réponses Es'!AA5,3)+COUNTIF('Encodage réponses Es'!AB5,2))</f>
      </c>
      <c r="J6" s="440">
        <f t="shared" si="0"/>
      </c>
      <c r="K6" s="441">
        <f>IF(OR(COUNTIF('Encodage réponses Es'!AU5:BQ5,"a")&gt;0,COUNTBLANK('Encodage réponses Es'!AU5:BQ5)&gt;0),"",COUNTIF('Encodage réponses Es'!AU5,2)+COUNTIF('Encodage réponses Es'!AV5,4)+COUNTIF('Encodage réponses Es'!AW5,1)+COUNTIF('Encodage réponses Es'!AX5,3)+COUNTIF('Encodage réponses Es'!AY5,4)+COUNTIF('Encodage réponses Es'!AZ5,3)+COUNTIF('Encodage réponses Es'!BA5:BB5,1)+COUNTIF('Encodage réponses Es'!BC5,3)+COUNTIF('Encodage réponses Es'!BD5,2)+COUNTIF('Encodage réponses Es'!BE5,1)+COUNTIF('Encodage réponses Es'!BF5,3)+COUNTIF('Encodage réponses Es'!BG5,2)+COUNTIF('Encodage réponses Es'!BH5:BI5,1)+COUNTIF('Encodage réponses Es'!BJ5,4)+COUNTIF('Encodage réponses Es'!BK5:BL5,2)+COUNTIF('Encodage réponses Es'!BM5:BQ5,1))</f>
      </c>
      <c r="L6" s="440">
        <f t="shared" si="1"/>
      </c>
      <c r="M6" s="440">
        <f>IF(Compétences!BD6="","",Compétences!BD6/10)</f>
      </c>
      <c r="N6" s="439">
        <f>IF(Compétences!AE6="","",Compétences!AE6/18)</f>
      </c>
      <c r="O6" s="440">
        <f>IF(Compétences!AN6="","",Compétences!AN6/7)</f>
      </c>
      <c r="P6" s="350">
        <f>Compétences!H6</f>
      </c>
      <c r="Q6" s="384">
        <f>Compétences!I6</f>
      </c>
      <c r="R6" s="442">
        <f>Compétences!J6</f>
      </c>
      <c r="S6" s="443">
        <f>Compétences!K6</f>
      </c>
      <c r="T6" s="354"/>
    </row>
    <row r="7" spans="1:20" ht="12.75">
      <c r="A7" s="649"/>
      <c r="B7" s="650"/>
      <c r="C7" s="550">
        <v>4</v>
      </c>
      <c r="D7" s="551"/>
      <c r="E7" s="192"/>
      <c r="F7" s="439">
        <f>Compétences!G7</f>
      </c>
      <c r="G7" s="440">
        <f>IF(Compétences!DB7="","",Compétences!DB7/18)</f>
      </c>
      <c r="H7" s="440">
        <f>IF(Compétences!DN7="","",Compétences!DN7/10)</f>
      </c>
      <c r="I7" s="441">
        <f>IF(OR(COUNTIF('Encodage réponses Es'!E6:AB6,"a")&gt;0,COUNTBLANK('Encodage réponses Es'!E6:AB6)&gt;0),"",COUNTIF('Encodage réponses Es'!E6:F6,1)+COUNTIF('Encodage réponses Es'!G6,423)+COUNTIF('Encodage réponses Es'!H6,2)+COUNTIF('Encodage réponses Es'!I6:J6,1)+COUNTIF('Encodage réponses Es'!K6,2)+COUNTIF('Encodage réponses Es'!L6,1)+COUNTIF('Encodage réponses Es'!M6,4)+COUNTIF('Encodage réponses Es'!N6:O6,3)+COUNTIF('Encodage réponses Es'!P6,2)+COUNTIF('Encodage réponses Es'!Q6,3)+COUNTIF('Encodage réponses Es'!R6,1)+COUNTIF('Encodage réponses Es'!T6,3)+COUNTIF('Encodage réponses Es'!U6,1)+COUNTIF('Encodage réponses Es'!V6,4)+COUNTIF('Encodage réponses Es'!W6,2)+COUNTIF('Encodage réponses Es'!X6,1)+COUNTIF('Encodage réponses Es'!Y6,2)+COUNTIF('Encodage réponses Es'!Z6,1)+COUNTIF('Encodage réponses Es'!AA6,3)+COUNTIF('Encodage réponses Es'!AB6,2))</f>
      </c>
      <c r="J7" s="440">
        <f t="shared" si="0"/>
      </c>
      <c r="K7" s="441">
        <f>IF(OR(COUNTIF('Encodage réponses Es'!AU6:BQ6,"a")&gt;0,COUNTBLANK('Encodage réponses Es'!AU6:BQ6)&gt;0),"",COUNTIF('Encodage réponses Es'!AU6,2)+COUNTIF('Encodage réponses Es'!AV6,4)+COUNTIF('Encodage réponses Es'!AW6,1)+COUNTIF('Encodage réponses Es'!AX6,3)+COUNTIF('Encodage réponses Es'!AY6,4)+COUNTIF('Encodage réponses Es'!AZ6,3)+COUNTIF('Encodage réponses Es'!BA6:BB6,1)+COUNTIF('Encodage réponses Es'!BC6,3)+COUNTIF('Encodage réponses Es'!BD6,2)+COUNTIF('Encodage réponses Es'!BE6,1)+COUNTIF('Encodage réponses Es'!BF6,3)+COUNTIF('Encodage réponses Es'!BG6,2)+COUNTIF('Encodage réponses Es'!BH6:BI6,1)+COUNTIF('Encodage réponses Es'!BJ6,4)+COUNTIF('Encodage réponses Es'!BK6:BL6,2)+COUNTIF('Encodage réponses Es'!BM6:BQ6,1))</f>
      </c>
      <c r="L7" s="440">
        <f t="shared" si="1"/>
      </c>
      <c r="M7" s="440">
        <f>IF(Compétences!BD7="","",Compétences!BD7/10)</f>
      </c>
      <c r="N7" s="439">
        <f>IF(Compétences!AE7="","",Compétences!AE7/18)</f>
      </c>
      <c r="O7" s="440">
        <f>IF(Compétences!AN7="","",Compétences!AN7/7)</f>
      </c>
      <c r="P7" s="350">
        <f>Compétences!H7</f>
      </c>
      <c r="Q7" s="384">
        <f>Compétences!I7</f>
      </c>
      <c r="R7" s="442">
        <f>Compétences!J7</f>
      </c>
      <c r="S7" s="443">
        <f>Compétences!K7</f>
      </c>
      <c r="T7" s="354"/>
    </row>
    <row r="8" spans="1:20" ht="12.75">
      <c r="A8" s="649"/>
      <c r="B8" s="650"/>
      <c r="C8" s="550">
        <v>5</v>
      </c>
      <c r="D8" s="551"/>
      <c r="E8" s="192"/>
      <c r="F8" s="439">
        <f>Compétences!G8</f>
      </c>
      <c r="G8" s="440">
        <f>IF(Compétences!DB8="","",Compétences!DB8/18)</f>
      </c>
      <c r="H8" s="440">
        <f>IF(Compétences!DN8="","",Compétences!DN8/10)</f>
      </c>
      <c r="I8" s="441">
        <f>IF(OR(COUNTIF('Encodage réponses Es'!E7:AB7,"a")&gt;0,COUNTBLANK('Encodage réponses Es'!E7:AB7)&gt;0),"",COUNTIF('Encodage réponses Es'!E7:F7,1)+COUNTIF('Encodage réponses Es'!G7,423)+COUNTIF('Encodage réponses Es'!H7,2)+COUNTIF('Encodage réponses Es'!I7:J7,1)+COUNTIF('Encodage réponses Es'!K7,2)+COUNTIF('Encodage réponses Es'!L7,1)+COUNTIF('Encodage réponses Es'!M7,4)+COUNTIF('Encodage réponses Es'!N7:O7,3)+COUNTIF('Encodage réponses Es'!P7,2)+COUNTIF('Encodage réponses Es'!Q7,3)+COUNTIF('Encodage réponses Es'!R7,1)+COUNTIF('Encodage réponses Es'!T7,3)+COUNTIF('Encodage réponses Es'!U7,1)+COUNTIF('Encodage réponses Es'!V7,4)+COUNTIF('Encodage réponses Es'!W7,2)+COUNTIF('Encodage réponses Es'!X7,1)+COUNTIF('Encodage réponses Es'!Y7,2)+COUNTIF('Encodage réponses Es'!Z7,1)+COUNTIF('Encodage réponses Es'!AA7,3)+COUNTIF('Encodage réponses Es'!AB7,2))</f>
      </c>
      <c r="J8" s="440">
        <f t="shared" si="0"/>
      </c>
      <c r="K8" s="441">
        <f>IF(OR(COUNTIF('Encodage réponses Es'!AU7:BQ7,"a")&gt;0,COUNTBLANK('Encodage réponses Es'!AU7:BQ7)&gt;0),"",COUNTIF('Encodage réponses Es'!AU7,2)+COUNTIF('Encodage réponses Es'!AV7,4)+COUNTIF('Encodage réponses Es'!AW7,1)+COUNTIF('Encodage réponses Es'!AX7,3)+COUNTIF('Encodage réponses Es'!AY7,4)+COUNTIF('Encodage réponses Es'!AZ7,3)+COUNTIF('Encodage réponses Es'!BA7:BB7,1)+COUNTIF('Encodage réponses Es'!BC7,3)+COUNTIF('Encodage réponses Es'!BD7,2)+COUNTIF('Encodage réponses Es'!BE7,1)+COUNTIF('Encodage réponses Es'!BF7,3)+COUNTIF('Encodage réponses Es'!BG7,2)+COUNTIF('Encodage réponses Es'!BH7:BI7,1)+COUNTIF('Encodage réponses Es'!BJ7,4)+COUNTIF('Encodage réponses Es'!BK7:BL7,2)+COUNTIF('Encodage réponses Es'!BM7:BQ7,1))</f>
      </c>
      <c r="L8" s="440">
        <f t="shared" si="1"/>
      </c>
      <c r="M8" s="440">
        <f>IF(Compétences!BD8="","",Compétences!BD8/10)</f>
      </c>
      <c r="N8" s="439">
        <f>IF(Compétences!AE8="","",Compétences!AE8/18)</f>
      </c>
      <c r="O8" s="440">
        <f>IF(Compétences!AN8="","",Compétences!AN8/7)</f>
      </c>
      <c r="P8" s="350">
        <f>Compétences!H8</f>
      </c>
      <c r="Q8" s="384">
        <f>Compétences!I8</f>
      </c>
      <c r="R8" s="442">
        <f>Compétences!J8</f>
      </c>
      <c r="S8" s="443">
        <f>Compétences!K8</f>
      </c>
      <c r="T8" s="354"/>
    </row>
    <row r="9" spans="1:20" ht="12.75">
      <c r="A9" s="649"/>
      <c r="B9" s="650"/>
      <c r="C9" s="550">
        <v>6</v>
      </c>
      <c r="D9" s="551"/>
      <c r="E9" s="192"/>
      <c r="F9" s="439">
        <f>Compétences!G9</f>
      </c>
      <c r="G9" s="440">
        <f>IF(Compétences!DB9="","",Compétences!DB9/18)</f>
      </c>
      <c r="H9" s="440">
        <f>IF(Compétences!DN9="","",Compétences!DN9/10)</f>
      </c>
      <c r="I9" s="441">
        <f>IF(OR(COUNTIF('Encodage réponses Es'!E8:AB8,"a")&gt;0,COUNTBLANK('Encodage réponses Es'!E8:AB8)&gt;0),"",COUNTIF('Encodage réponses Es'!E8:F8,1)+COUNTIF('Encodage réponses Es'!G8,423)+COUNTIF('Encodage réponses Es'!H8,2)+COUNTIF('Encodage réponses Es'!I8:J8,1)+COUNTIF('Encodage réponses Es'!K8,2)+COUNTIF('Encodage réponses Es'!L8,1)+COUNTIF('Encodage réponses Es'!M8,4)+COUNTIF('Encodage réponses Es'!N8:O8,3)+COUNTIF('Encodage réponses Es'!P8,2)+COUNTIF('Encodage réponses Es'!Q8,3)+COUNTIF('Encodage réponses Es'!R8,1)+COUNTIF('Encodage réponses Es'!T8,3)+COUNTIF('Encodage réponses Es'!U8,1)+COUNTIF('Encodage réponses Es'!V8,4)+COUNTIF('Encodage réponses Es'!W8,2)+COUNTIF('Encodage réponses Es'!X8,1)+COUNTIF('Encodage réponses Es'!Y8,2)+COUNTIF('Encodage réponses Es'!Z8,1)+COUNTIF('Encodage réponses Es'!AA8,3)+COUNTIF('Encodage réponses Es'!AB8,2))</f>
      </c>
      <c r="J9" s="440">
        <f t="shared" si="0"/>
      </c>
      <c r="K9" s="441">
        <f>IF(OR(COUNTIF('Encodage réponses Es'!AU8:BQ8,"a")&gt;0,COUNTBLANK('Encodage réponses Es'!AU8:BQ8)&gt;0),"",COUNTIF('Encodage réponses Es'!AU8,2)+COUNTIF('Encodage réponses Es'!AV8,4)+COUNTIF('Encodage réponses Es'!AW8,1)+COUNTIF('Encodage réponses Es'!AX8,3)+COUNTIF('Encodage réponses Es'!AY8,4)+COUNTIF('Encodage réponses Es'!AZ8,3)+COUNTIF('Encodage réponses Es'!BA8:BB8,1)+COUNTIF('Encodage réponses Es'!BC8,3)+COUNTIF('Encodage réponses Es'!BD8,2)+COUNTIF('Encodage réponses Es'!BE8,1)+COUNTIF('Encodage réponses Es'!BF8,3)+COUNTIF('Encodage réponses Es'!BG8,2)+COUNTIF('Encodage réponses Es'!BH8:BI8,1)+COUNTIF('Encodage réponses Es'!BJ8,4)+COUNTIF('Encodage réponses Es'!BK8:BL8,2)+COUNTIF('Encodage réponses Es'!BM8:BQ8,1))</f>
      </c>
      <c r="L9" s="440">
        <f t="shared" si="1"/>
      </c>
      <c r="M9" s="440">
        <f>IF(Compétences!BD9="","",Compétences!BD9/10)</f>
      </c>
      <c r="N9" s="439">
        <f>IF(Compétences!AE9="","",Compétences!AE9/18)</f>
      </c>
      <c r="O9" s="440">
        <f>IF(Compétences!AN9="","",Compétences!AN9/7)</f>
      </c>
      <c r="P9" s="350">
        <f>Compétences!H9</f>
      </c>
      <c r="Q9" s="384">
        <f>Compétences!I9</f>
      </c>
      <c r="R9" s="442">
        <f>Compétences!J9</f>
      </c>
      <c r="S9" s="443">
        <f>Compétences!K9</f>
      </c>
      <c r="T9" s="354"/>
    </row>
    <row r="10" spans="1:20" ht="12.75">
      <c r="A10" s="649"/>
      <c r="B10" s="650"/>
      <c r="C10" s="550">
        <v>7</v>
      </c>
      <c r="D10" s="551"/>
      <c r="E10" s="192"/>
      <c r="F10" s="439">
        <f>Compétences!G10</f>
      </c>
      <c r="G10" s="440">
        <f>IF(Compétences!DB10="","",Compétences!DB10/18)</f>
      </c>
      <c r="H10" s="440">
        <f>IF(Compétences!DN10="","",Compétences!DN10/10)</f>
      </c>
      <c r="I10" s="441">
        <f>IF(OR(COUNTIF('Encodage réponses Es'!E9:AB9,"a")&gt;0,COUNTBLANK('Encodage réponses Es'!E9:AB9)&gt;0),"",COUNTIF('Encodage réponses Es'!E9:F9,1)+COUNTIF('Encodage réponses Es'!G9,423)+COUNTIF('Encodage réponses Es'!H9,2)+COUNTIF('Encodage réponses Es'!I9:J9,1)+COUNTIF('Encodage réponses Es'!K9,2)+COUNTIF('Encodage réponses Es'!L9,1)+COUNTIF('Encodage réponses Es'!M9,4)+COUNTIF('Encodage réponses Es'!N9:O9,3)+COUNTIF('Encodage réponses Es'!P9,2)+COUNTIF('Encodage réponses Es'!Q9,3)+COUNTIF('Encodage réponses Es'!R9,1)+COUNTIF('Encodage réponses Es'!T9,3)+COUNTIF('Encodage réponses Es'!U9,1)+COUNTIF('Encodage réponses Es'!V9,4)+COUNTIF('Encodage réponses Es'!W9,2)+COUNTIF('Encodage réponses Es'!X9,1)+COUNTIF('Encodage réponses Es'!Y9,2)+COUNTIF('Encodage réponses Es'!Z9,1)+COUNTIF('Encodage réponses Es'!AA9,3)+COUNTIF('Encodage réponses Es'!AB9,2))</f>
      </c>
      <c r="J10" s="440">
        <f t="shared" si="0"/>
      </c>
      <c r="K10" s="441">
        <f>IF(OR(COUNTIF('Encodage réponses Es'!AU9:BQ9,"a")&gt;0,COUNTBLANK('Encodage réponses Es'!AU9:BQ9)&gt;0),"",COUNTIF('Encodage réponses Es'!AU9,2)+COUNTIF('Encodage réponses Es'!AV9,4)+COUNTIF('Encodage réponses Es'!AW9,1)+COUNTIF('Encodage réponses Es'!AX9,3)+COUNTIF('Encodage réponses Es'!AY9,4)+COUNTIF('Encodage réponses Es'!AZ9,3)+COUNTIF('Encodage réponses Es'!BA9:BB9,1)+COUNTIF('Encodage réponses Es'!BC9,3)+COUNTIF('Encodage réponses Es'!BD9,2)+COUNTIF('Encodage réponses Es'!BE9,1)+COUNTIF('Encodage réponses Es'!BF9,3)+COUNTIF('Encodage réponses Es'!BG9,2)+COUNTIF('Encodage réponses Es'!BH9:BI9,1)+COUNTIF('Encodage réponses Es'!BJ9,4)+COUNTIF('Encodage réponses Es'!BK9:BL9,2)+COUNTIF('Encodage réponses Es'!BM9:BQ9,1))</f>
      </c>
      <c r="L10" s="440">
        <f t="shared" si="1"/>
      </c>
      <c r="M10" s="440">
        <f>IF(Compétences!BD10="","",Compétences!BD10/10)</f>
      </c>
      <c r="N10" s="439">
        <f>IF(Compétences!AE10="","",Compétences!AE10/18)</f>
      </c>
      <c r="O10" s="440">
        <f>IF(Compétences!AN10="","",Compétences!AN10/7)</f>
      </c>
      <c r="P10" s="350">
        <f>Compétences!H10</f>
      </c>
      <c r="Q10" s="384">
        <f>Compétences!I10</f>
      </c>
      <c r="R10" s="442">
        <f>Compétences!J10</f>
      </c>
      <c r="S10" s="443">
        <f>Compétences!K10</f>
      </c>
      <c r="T10" s="354"/>
    </row>
    <row r="11" spans="1:20" ht="12.75">
      <c r="A11" s="649"/>
      <c r="B11" s="650"/>
      <c r="C11" s="550">
        <v>8</v>
      </c>
      <c r="D11" s="551"/>
      <c r="E11" s="192"/>
      <c r="F11" s="439">
        <f>Compétences!G11</f>
      </c>
      <c r="G11" s="440">
        <f>IF(Compétences!DB11="","",Compétences!DB11/18)</f>
      </c>
      <c r="H11" s="440">
        <f>IF(Compétences!DN11="","",Compétences!DN11/10)</f>
      </c>
      <c r="I11" s="441">
        <f>IF(OR(COUNTIF('Encodage réponses Es'!E10:AB10,"a")&gt;0,COUNTBLANK('Encodage réponses Es'!E10:AB10)&gt;0),"",COUNTIF('Encodage réponses Es'!E10:F10,1)+COUNTIF('Encodage réponses Es'!G10,423)+COUNTIF('Encodage réponses Es'!H10,2)+COUNTIF('Encodage réponses Es'!I10:J10,1)+COUNTIF('Encodage réponses Es'!K10,2)+COUNTIF('Encodage réponses Es'!L10,1)+COUNTIF('Encodage réponses Es'!M10,4)+COUNTIF('Encodage réponses Es'!N10:O10,3)+COUNTIF('Encodage réponses Es'!P10,2)+COUNTIF('Encodage réponses Es'!Q10,3)+COUNTIF('Encodage réponses Es'!R10,1)+COUNTIF('Encodage réponses Es'!T10,3)+COUNTIF('Encodage réponses Es'!U10,1)+COUNTIF('Encodage réponses Es'!V10,4)+COUNTIF('Encodage réponses Es'!W10,2)+COUNTIF('Encodage réponses Es'!X10,1)+COUNTIF('Encodage réponses Es'!Y10,2)+COUNTIF('Encodage réponses Es'!Z10,1)+COUNTIF('Encodage réponses Es'!AA10,3)+COUNTIF('Encodage réponses Es'!AB10,2))</f>
      </c>
      <c r="J11" s="440">
        <f t="shared" si="0"/>
      </c>
      <c r="K11" s="441">
        <f>IF(OR(COUNTIF('Encodage réponses Es'!AU10:BQ10,"a")&gt;0,COUNTBLANK('Encodage réponses Es'!AU10:BQ10)&gt;0),"",COUNTIF('Encodage réponses Es'!AU10,2)+COUNTIF('Encodage réponses Es'!AV10,4)+COUNTIF('Encodage réponses Es'!AW10,1)+COUNTIF('Encodage réponses Es'!AX10,3)+COUNTIF('Encodage réponses Es'!AY10,4)+COUNTIF('Encodage réponses Es'!AZ10,3)+COUNTIF('Encodage réponses Es'!BA10:BB10,1)+COUNTIF('Encodage réponses Es'!BC10,3)+COUNTIF('Encodage réponses Es'!BD10,2)+COUNTIF('Encodage réponses Es'!BE10,1)+COUNTIF('Encodage réponses Es'!BF10,3)+COUNTIF('Encodage réponses Es'!BG10,2)+COUNTIF('Encodage réponses Es'!BH10:BI10,1)+COUNTIF('Encodage réponses Es'!BJ10,4)+COUNTIF('Encodage réponses Es'!BK10:BL10,2)+COUNTIF('Encodage réponses Es'!BM10:BQ10,1))</f>
      </c>
      <c r="L11" s="440">
        <f t="shared" si="1"/>
      </c>
      <c r="M11" s="440">
        <f>IF(Compétences!BD11="","",Compétences!BD11/10)</f>
      </c>
      <c r="N11" s="439">
        <f>IF(Compétences!AE11="","",Compétences!AE11/18)</f>
      </c>
      <c r="O11" s="440">
        <f>IF(Compétences!AN11="","",Compétences!AN11/7)</f>
      </c>
      <c r="P11" s="350">
        <f>Compétences!H11</f>
      </c>
      <c r="Q11" s="384">
        <f>Compétences!I11</f>
      </c>
      <c r="R11" s="442">
        <f>Compétences!J11</f>
      </c>
      <c r="S11" s="443">
        <f>Compétences!K11</f>
      </c>
      <c r="T11" s="354"/>
    </row>
    <row r="12" spans="1:20" ht="12.75">
      <c r="A12" s="649"/>
      <c r="B12" s="650"/>
      <c r="C12" s="550">
        <v>9</v>
      </c>
      <c r="D12" s="551"/>
      <c r="E12" s="192"/>
      <c r="F12" s="439">
        <f>Compétences!G12</f>
      </c>
      <c r="G12" s="440">
        <f>IF(Compétences!DB12="","",Compétences!DB12/18)</f>
      </c>
      <c r="H12" s="440">
        <f>IF(Compétences!DN12="","",Compétences!DN12/10)</f>
      </c>
      <c r="I12" s="441">
        <f>IF(OR(COUNTIF('Encodage réponses Es'!E11:AB11,"a")&gt;0,COUNTBLANK('Encodage réponses Es'!E11:AB11)&gt;0),"",COUNTIF('Encodage réponses Es'!E11:F11,1)+COUNTIF('Encodage réponses Es'!G11,423)+COUNTIF('Encodage réponses Es'!H11,2)+COUNTIF('Encodage réponses Es'!I11:J11,1)+COUNTIF('Encodage réponses Es'!K11,2)+COUNTIF('Encodage réponses Es'!L11,1)+COUNTIF('Encodage réponses Es'!M11,4)+COUNTIF('Encodage réponses Es'!N11:O11,3)+COUNTIF('Encodage réponses Es'!P11,2)+COUNTIF('Encodage réponses Es'!Q11,3)+COUNTIF('Encodage réponses Es'!R11,1)+COUNTIF('Encodage réponses Es'!T11,3)+COUNTIF('Encodage réponses Es'!U11,1)+COUNTIF('Encodage réponses Es'!V11,4)+COUNTIF('Encodage réponses Es'!W11,2)+COUNTIF('Encodage réponses Es'!X11,1)+COUNTIF('Encodage réponses Es'!Y11,2)+COUNTIF('Encodage réponses Es'!Z11,1)+COUNTIF('Encodage réponses Es'!AA11,3)+COUNTIF('Encodage réponses Es'!AB11,2))</f>
      </c>
      <c r="J12" s="440">
        <f t="shared" si="0"/>
      </c>
      <c r="K12" s="441">
        <f>IF(OR(COUNTIF('Encodage réponses Es'!AU11:BQ11,"a")&gt;0,COUNTBLANK('Encodage réponses Es'!AU11:BQ11)&gt;0),"",COUNTIF('Encodage réponses Es'!AU11,2)+COUNTIF('Encodage réponses Es'!AV11,4)+COUNTIF('Encodage réponses Es'!AW11,1)+COUNTIF('Encodage réponses Es'!AX11,3)+COUNTIF('Encodage réponses Es'!AY11,4)+COUNTIF('Encodage réponses Es'!AZ11,3)+COUNTIF('Encodage réponses Es'!BA11:BB11,1)+COUNTIF('Encodage réponses Es'!BC11,3)+COUNTIF('Encodage réponses Es'!BD11,2)+COUNTIF('Encodage réponses Es'!BE11,1)+COUNTIF('Encodage réponses Es'!BF11,3)+COUNTIF('Encodage réponses Es'!BG11,2)+COUNTIF('Encodage réponses Es'!BH11:BI11,1)+COUNTIF('Encodage réponses Es'!BJ11,4)+COUNTIF('Encodage réponses Es'!BK11:BL11,2)+COUNTIF('Encodage réponses Es'!BM11:BQ11,1))</f>
      </c>
      <c r="L12" s="440">
        <f t="shared" si="1"/>
      </c>
      <c r="M12" s="440">
        <f>IF(Compétences!BD12="","",Compétences!BD12/10)</f>
      </c>
      <c r="N12" s="439">
        <f>IF(Compétences!AE12="","",Compétences!AE12/18)</f>
      </c>
      <c r="O12" s="440">
        <f>IF(Compétences!AN12="","",Compétences!AN12/7)</f>
      </c>
      <c r="P12" s="350">
        <f>Compétences!H12</f>
      </c>
      <c r="Q12" s="384">
        <f>Compétences!I12</f>
      </c>
      <c r="R12" s="442">
        <f>Compétences!J12</f>
      </c>
      <c r="S12" s="443">
        <f>Compétences!K12</f>
      </c>
      <c r="T12" s="354"/>
    </row>
    <row r="13" spans="1:20" ht="12.75">
      <c r="A13" s="649"/>
      <c r="B13" s="650"/>
      <c r="C13" s="550">
        <v>10</v>
      </c>
      <c r="D13" s="551"/>
      <c r="E13" s="192"/>
      <c r="F13" s="439">
        <f>Compétences!G13</f>
      </c>
      <c r="G13" s="440">
        <f>IF(Compétences!DB13="","",Compétences!DB13/18)</f>
      </c>
      <c r="H13" s="440">
        <f>IF(Compétences!DN13="","",Compétences!DN13/10)</f>
      </c>
      <c r="I13" s="441">
        <f>IF(OR(COUNTIF('Encodage réponses Es'!E12:AB12,"a")&gt;0,COUNTBLANK('Encodage réponses Es'!E12:AB12)&gt;0),"",COUNTIF('Encodage réponses Es'!E12:F12,1)+COUNTIF('Encodage réponses Es'!G12,423)+COUNTIF('Encodage réponses Es'!H12,2)+COUNTIF('Encodage réponses Es'!I12:J12,1)+COUNTIF('Encodage réponses Es'!K12,2)+COUNTIF('Encodage réponses Es'!L12,1)+COUNTIF('Encodage réponses Es'!M12,4)+COUNTIF('Encodage réponses Es'!N12:O12,3)+COUNTIF('Encodage réponses Es'!P12,2)+COUNTIF('Encodage réponses Es'!Q12,3)+COUNTIF('Encodage réponses Es'!R12,1)+COUNTIF('Encodage réponses Es'!T12,3)+COUNTIF('Encodage réponses Es'!U12,1)+COUNTIF('Encodage réponses Es'!V12,4)+COUNTIF('Encodage réponses Es'!W12,2)+COUNTIF('Encodage réponses Es'!X12,1)+COUNTIF('Encodage réponses Es'!Y12,2)+COUNTIF('Encodage réponses Es'!Z12,1)+COUNTIF('Encodage réponses Es'!AA12,3)+COUNTIF('Encodage réponses Es'!AB12,2))</f>
      </c>
      <c r="J13" s="440">
        <f t="shared" si="0"/>
      </c>
      <c r="K13" s="441">
        <f>IF(OR(COUNTIF('Encodage réponses Es'!AU12:BQ12,"a")&gt;0,COUNTBLANK('Encodage réponses Es'!AU12:BQ12)&gt;0),"",COUNTIF('Encodage réponses Es'!AU12,2)+COUNTIF('Encodage réponses Es'!AV12,4)+COUNTIF('Encodage réponses Es'!AW12,1)+COUNTIF('Encodage réponses Es'!AX12,3)+COUNTIF('Encodage réponses Es'!AY12,4)+COUNTIF('Encodage réponses Es'!AZ12,3)+COUNTIF('Encodage réponses Es'!BA12:BB12,1)+COUNTIF('Encodage réponses Es'!BC12,3)+COUNTIF('Encodage réponses Es'!BD12,2)+COUNTIF('Encodage réponses Es'!BE12,1)+COUNTIF('Encodage réponses Es'!BF12,3)+COUNTIF('Encodage réponses Es'!BG12,2)+COUNTIF('Encodage réponses Es'!BH12:BI12,1)+COUNTIF('Encodage réponses Es'!BJ12,4)+COUNTIF('Encodage réponses Es'!BK12:BL12,2)+COUNTIF('Encodage réponses Es'!BM12:BQ12,1))</f>
      </c>
      <c r="L13" s="440">
        <f t="shared" si="1"/>
      </c>
      <c r="M13" s="440">
        <f>IF(Compétences!BD13="","",Compétences!BD13/10)</f>
      </c>
      <c r="N13" s="439">
        <f>IF(Compétences!AE13="","",Compétences!AE13/18)</f>
      </c>
      <c r="O13" s="440">
        <f>IF(Compétences!AN13="","",Compétences!AN13/7)</f>
      </c>
      <c r="P13" s="350">
        <f>Compétences!H13</f>
      </c>
      <c r="Q13" s="384">
        <f>Compétences!I13</f>
      </c>
      <c r="R13" s="442">
        <f>Compétences!J13</f>
      </c>
      <c r="S13" s="443">
        <f>Compétences!K13</f>
      </c>
      <c r="T13" s="354"/>
    </row>
    <row r="14" spans="1:20" ht="12.75">
      <c r="A14" s="649"/>
      <c r="B14" s="650"/>
      <c r="C14" s="550">
        <v>11</v>
      </c>
      <c r="D14" s="551"/>
      <c r="E14" s="192"/>
      <c r="F14" s="439">
        <f>Compétences!G14</f>
      </c>
      <c r="G14" s="440">
        <f>IF(Compétences!DB14="","",Compétences!DB14/18)</f>
      </c>
      <c r="H14" s="440">
        <f>IF(Compétences!DN14="","",Compétences!DN14/10)</f>
      </c>
      <c r="I14" s="441">
        <f>IF(OR(COUNTIF('Encodage réponses Es'!E13:AB13,"a")&gt;0,COUNTBLANK('Encodage réponses Es'!E13:AB13)&gt;0),"",COUNTIF('Encodage réponses Es'!E13:F13,1)+COUNTIF('Encodage réponses Es'!G13,423)+COUNTIF('Encodage réponses Es'!H13,2)+COUNTIF('Encodage réponses Es'!I13:J13,1)+COUNTIF('Encodage réponses Es'!K13,2)+COUNTIF('Encodage réponses Es'!L13,1)+COUNTIF('Encodage réponses Es'!M13,4)+COUNTIF('Encodage réponses Es'!N13:O13,3)+COUNTIF('Encodage réponses Es'!P13,2)+COUNTIF('Encodage réponses Es'!Q13,3)+COUNTIF('Encodage réponses Es'!R13,1)+COUNTIF('Encodage réponses Es'!T13,3)+COUNTIF('Encodage réponses Es'!U13,1)+COUNTIF('Encodage réponses Es'!V13,4)+COUNTIF('Encodage réponses Es'!W13,2)+COUNTIF('Encodage réponses Es'!X13,1)+COUNTIF('Encodage réponses Es'!Y13,2)+COUNTIF('Encodage réponses Es'!Z13,1)+COUNTIF('Encodage réponses Es'!AA13,3)+COUNTIF('Encodage réponses Es'!AB13,2))</f>
      </c>
      <c r="J14" s="440">
        <f t="shared" si="0"/>
      </c>
      <c r="K14" s="441">
        <f>IF(OR(COUNTIF('Encodage réponses Es'!AU13:BQ13,"a")&gt;0,COUNTBLANK('Encodage réponses Es'!AU13:BQ13)&gt;0),"",COUNTIF('Encodage réponses Es'!AU13,2)+COUNTIF('Encodage réponses Es'!AV13,4)+COUNTIF('Encodage réponses Es'!AW13,1)+COUNTIF('Encodage réponses Es'!AX13,3)+COUNTIF('Encodage réponses Es'!AY13,4)+COUNTIF('Encodage réponses Es'!AZ13,3)+COUNTIF('Encodage réponses Es'!BA13:BB13,1)+COUNTIF('Encodage réponses Es'!BC13,3)+COUNTIF('Encodage réponses Es'!BD13,2)+COUNTIF('Encodage réponses Es'!BE13,1)+COUNTIF('Encodage réponses Es'!BF13,3)+COUNTIF('Encodage réponses Es'!BG13,2)+COUNTIF('Encodage réponses Es'!BH13:BI13,1)+COUNTIF('Encodage réponses Es'!BJ13,4)+COUNTIF('Encodage réponses Es'!BK13:BL13,2)+COUNTIF('Encodage réponses Es'!BM13:BQ13,1))</f>
      </c>
      <c r="L14" s="440">
        <f t="shared" si="1"/>
      </c>
      <c r="M14" s="440">
        <f>IF(Compétences!BD14="","",Compétences!BD14/10)</f>
      </c>
      <c r="N14" s="439">
        <f>IF(Compétences!AE14="","",Compétences!AE14/18)</f>
      </c>
      <c r="O14" s="440">
        <f>IF(Compétences!AN14="","",Compétences!AN14/7)</f>
      </c>
      <c r="P14" s="350">
        <f>Compétences!H14</f>
      </c>
      <c r="Q14" s="384">
        <f>Compétences!I14</f>
      </c>
      <c r="R14" s="442">
        <f>Compétences!J14</f>
      </c>
      <c r="S14" s="443">
        <f>Compétences!K14</f>
      </c>
      <c r="T14" s="354"/>
    </row>
    <row r="15" spans="1:20" ht="12.75">
      <c r="A15" s="649"/>
      <c r="B15" s="650"/>
      <c r="C15" s="550">
        <v>12</v>
      </c>
      <c r="D15" s="551"/>
      <c r="E15" s="192"/>
      <c r="F15" s="439">
        <f>Compétences!G15</f>
      </c>
      <c r="G15" s="440">
        <f>IF(Compétences!DB15="","",Compétences!DB15/18)</f>
      </c>
      <c r="H15" s="440">
        <f>IF(Compétences!DN15="","",Compétences!DN15/10)</f>
      </c>
      <c r="I15" s="441">
        <f>IF(OR(COUNTIF('Encodage réponses Es'!E14:AB14,"a")&gt;0,COUNTBLANK('Encodage réponses Es'!E14:AB14)&gt;0),"",COUNTIF('Encodage réponses Es'!E14:F14,1)+COUNTIF('Encodage réponses Es'!G14,423)+COUNTIF('Encodage réponses Es'!H14,2)+COUNTIF('Encodage réponses Es'!I14:J14,1)+COUNTIF('Encodage réponses Es'!K14,2)+COUNTIF('Encodage réponses Es'!L14,1)+COUNTIF('Encodage réponses Es'!M14,4)+COUNTIF('Encodage réponses Es'!N14:O14,3)+COUNTIF('Encodage réponses Es'!P14,2)+COUNTIF('Encodage réponses Es'!Q14,3)+COUNTIF('Encodage réponses Es'!R14,1)+COUNTIF('Encodage réponses Es'!T14,3)+COUNTIF('Encodage réponses Es'!U14,1)+COUNTIF('Encodage réponses Es'!V14,4)+COUNTIF('Encodage réponses Es'!W14,2)+COUNTIF('Encodage réponses Es'!X14,1)+COUNTIF('Encodage réponses Es'!Y14,2)+COUNTIF('Encodage réponses Es'!Z14,1)+COUNTIF('Encodage réponses Es'!AA14,3)+COUNTIF('Encodage réponses Es'!AB14,2))</f>
      </c>
      <c r="J15" s="440">
        <f t="shared" si="0"/>
      </c>
      <c r="K15" s="441">
        <f>IF(OR(COUNTIF('Encodage réponses Es'!AU14:BQ14,"a")&gt;0,COUNTBLANK('Encodage réponses Es'!AU14:BQ14)&gt;0),"",COUNTIF('Encodage réponses Es'!AU14,2)+COUNTIF('Encodage réponses Es'!AV14,4)+COUNTIF('Encodage réponses Es'!AW14,1)+COUNTIF('Encodage réponses Es'!AX14,3)+COUNTIF('Encodage réponses Es'!AY14,4)+COUNTIF('Encodage réponses Es'!AZ14,3)+COUNTIF('Encodage réponses Es'!BA14:BB14,1)+COUNTIF('Encodage réponses Es'!BC14,3)+COUNTIF('Encodage réponses Es'!BD14,2)+COUNTIF('Encodage réponses Es'!BE14,1)+COUNTIF('Encodage réponses Es'!BF14,3)+COUNTIF('Encodage réponses Es'!BG14,2)+COUNTIF('Encodage réponses Es'!BH14:BI14,1)+COUNTIF('Encodage réponses Es'!BJ14,4)+COUNTIF('Encodage réponses Es'!BK14:BL14,2)+COUNTIF('Encodage réponses Es'!BM14:BQ14,1))</f>
      </c>
      <c r="L15" s="440">
        <f t="shared" si="1"/>
      </c>
      <c r="M15" s="440">
        <f>IF(Compétences!BD15="","",Compétences!BD15/10)</f>
      </c>
      <c r="N15" s="439">
        <f>IF(Compétences!AE15="","",Compétences!AE15/18)</f>
      </c>
      <c r="O15" s="440">
        <f>IF(Compétences!AN15="","",Compétences!AN15/7)</f>
      </c>
      <c r="P15" s="350">
        <f>Compétences!H15</f>
      </c>
      <c r="Q15" s="384">
        <f>Compétences!I15</f>
      </c>
      <c r="R15" s="442">
        <f>Compétences!J15</f>
      </c>
      <c r="S15" s="443">
        <f>Compétences!K15</f>
      </c>
      <c r="T15" s="354"/>
    </row>
    <row r="16" spans="1:20" ht="12.75">
      <c r="A16" s="649"/>
      <c r="B16" s="650"/>
      <c r="C16" s="550">
        <v>13</v>
      </c>
      <c r="D16" s="551"/>
      <c r="E16" s="192"/>
      <c r="F16" s="439">
        <f>Compétences!G16</f>
      </c>
      <c r="G16" s="440">
        <f>IF(Compétences!DB16="","",Compétences!DB16/18)</f>
      </c>
      <c r="H16" s="440">
        <f>IF(Compétences!DN16="","",Compétences!DN16/10)</f>
      </c>
      <c r="I16" s="441">
        <f>IF(OR(COUNTIF('Encodage réponses Es'!E15:AB15,"a")&gt;0,COUNTBLANK('Encodage réponses Es'!E15:AB15)&gt;0),"",COUNTIF('Encodage réponses Es'!E15:F15,1)+COUNTIF('Encodage réponses Es'!G15,423)+COUNTIF('Encodage réponses Es'!H15,2)+COUNTIF('Encodage réponses Es'!I15:J15,1)+COUNTIF('Encodage réponses Es'!K15,2)+COUNTIF('Encodage réponses Es'!L15,1)+COUNTIF('Encodage réponses Es'!M15,4)+COUNTIF('Encodage réponses Es'!N15:O15,3)+COUNTIF('Encodage réponses Es'!P15,2)+COUNTIF('Encodage réponses Es'!Q15,3)+COUNTIF('Encodage réponses Es'!R15,1)+COUNTIF('Encodage réponses Es'!T15,3)+COUNTIF('Encodage réponses Es'!U15,1)+COUNTIF('Encodage réponses Es'!V15,4)+COUNTIF('Encodage réponses Es'!W15,2)+COUNTIF('Encodage réponses Es'!X15,1)+COUNTIF('Encodage réponses Es'!Y15,2)+COUNTIF('Encodage réponses Es'!Z15,1)+COUNTIF('Encodage réponses Es'!AA15,3)+COUNTIF('Encodage réponses Es'!AB15,2))</f>
      </c>
      <c r="J16" s="440">
        <f t="shared" si="0"/>
      </c>
      <c r="K16" s="441">
        <f>IF(OR(COUNTIF('Encodage réponses Es'!AU15:BQ15,"a")&gt;0,COUNTBLANK('Encodage réponses Es'!AU15:BQ15)&gt;0),"",COUNTIF('Encodage réponses Es'!AU15,2)+COUNTIF('Encodage réponses Es'!AV15,4)+COUNTIF('Encodage réponses Es'!AW15,1)+COUNTIF('Encodage réponses Es'!AX15,3)+COUNTIF('Encodage réponses Es'!AY15,4)+COUNTIF('Encodage réponses Es'!AZ15,3)+COUNTIF('Encodage réponses Es'!BA15:BB15,1)+COUNTIF('Encodage réponses Es'!BC15,3)+COUNTIF('Encodage réponses Es'!BD15,2)+COUNTIF('Encodage réponses Es'!BE15,1)+COUNTIF('Encodage réponses Es'!BF15,3)+COUNTIF('Encodage réponses Es'!BG15,2)+COUNTIF('Encodage réponses Es'!BH15:BI15,1)+COUNTIF('Encodage réponses Es'!BJ15,4)+COUNTIF('Encodage réponses Es'!BK15:BL15,2)+COUNTIF('Encodage réponses Es'!BM15:BQ15,1))</f>
      </c>
      <c r="L16" s="440">
        <f t="shared" si="1"/>
      </c>
      <c r="M16" s="440">
        <f>IF(Compétences!BD16="","",Compétences!BD16/10)</f>
      </c>
      <c r="N16" s="439">
        <f>IF(Compétences!AE16="","",Compétences!AE16/18)</f>
      </c>
      <c r="O16" s="440">
        <f>IF(Compétences!AN16="","",Compétences!AN16/7)</f>
      </c>
      <c r="P16" s="350">
        <f>Compétences!H16</f>
      </c>
      <c r="Q16" s="384">
        <f>Compétences!I16</f>
      </c>
      <c r="R16" s="442">
        <f>Compétences!J16</f>
      </c>
      <c r="S16" s="443">
        <f>Compétences!K16</f>
      </c>
      <c r="T16" s="354"/>
    </row>
    <row r="17" spans="1:20" ht="12.75">
      <c r="A17" s="649"/>
      <c r="B17" s="650"/>
      <c r="C17" s="550">
        <v>14</v>
      </c>
      <c r="D17" s="551"/>
      <c r="E17" s="192"/>
      <c r="F17" s="439">
        <f>Compétences!G17</f>
      </c>
      <c r="G17" s="440">
        <f>IF(Compétences!DB17="","",Compétences!DB17/18)</f>
      </c>
      <c r="H17" s="440">
        <f>IF(Compétences!DN17="","",Compétences!DN17/10)</f>
      </c>
      <c r="I17" s="441">
        <f>IF(OR(COUNTIF('Encodage réponses Es'!E16:AB16,"a")&gt;0,COUNTBLANK('Encodage réponses Es'!E16:AB16)&gt;0),"",COUNTIF('Encodage réponses Es'!E16:F16,1)+COUNTIF('Encodage réponses Es'!G16,423)+COUNTIF('Encodage réponses Es'!H16,2)+COUNTIF('Encodage réponses Es'!I16:J16,1)+COUNTIF('Encodage réponses Es'!K16,2)+COUNTIF('Encodage réponses Es'!L16,1)+COUNTIF('Encodage réponses Es'!M16,4)+COUNTIF('Encodage réponses Es'!N16:O16,3)+COUNTIF('Encodage réponses Es'!P16,2)+COUNTIF('Encodage réponses Es'!Q16,3)+COUNTIF('Encodage réponses Es'!R16,1)+COUNTIF('Encodage réponses Es'!T16,3)+COUNTIF('Encodage réponses Es'!U16,1)+COUNTIF('Encodage réponses Es'!V16,4)+COUNTIF('Encodage réponses Es'!W16,2)+COUNTIF('Encodage réponses Es'!X16,1)+COUNTIF('Encodage réponses Es'!Y16,2)+COUNTIF('Encodage réponses Es'!Z16,1)+COUNTIF('Encodage réponses Es'!AA16,3)+COUNTIF('Encodage réponses Es'!AB16,2))</f>
      </c>
      <c r="J17" s="440">
        <f t="shared" si="0"/>
      </c>
      <c r="K17" s="441">
        <f>IF(OR(COUNTIF('Encodage réponses Es'!AU16:BQ16,"a")&gt;0,COUNTBLANK('Encodage réponses Es'!AU16:BQ16)&gt;0),"",COUNTIF('Encodage réponses Es'!AU16,2)+COUNTIF('Encodage réponses Es'!AV16,4)+COUNTIF('Encodage réponses Es'!AW16,1)+COUNTIF('Encodage réponses Es'!AX16,3)+COUNTIF('Encodage réponses Es'!AY16,4)+COUNTIF('Encodage réponses Es'!AZ16,3)+COUNTIF('Encodage réponses Es'!BA16:BB16,1)+COUNTIF('Encodage réponses Es'!BC16,3)+COUNTIF('Encodage réponses Es'!BD16,2)+COUNTIF('Encodage réponses Es'!BE16,1)+COUNTIF('Encodage réponses Es'!BF16,3)+COUNTIF('Encodage réponses Es'!BG16,2)+COUNTIF('Encodage réponses Es'!BH16:BI16,1)+COUNTIF('Encodage réponses Es'!BJ16,4)+COUNTIF('Encodage réponses Es'!BK16:BL16,2)+COUNTIF('Encodage réponses Es'!BM16:BQ16,1))</f>
      </c>
      <c r="L17" s="440">
        <f t="shared" si="1"/>
      </c>
      <c r="M17" s="440">
        <f>IF(Compétences!BD17="","",Compétences!BD17/10)</f>
      </c>
      <c r="N17" s="439">
        <f>IF(Compétences!AE17="","",Compétences!AE17/18)</f>
      </c>
      <c r="O17" s="440">
        <f>IF(Compétences!AN17="","",Compétences!AN17/7)</f>
      </c>
      <c r="P17" s="350">
        <f>Compétences!H17</f>
      </c>
      <c r="Q17" s="384">
        <f>Compétences!I17</f>
      </c>
      <c r="R17" s="442">
        <f>Compétences!J17</f>
      </c>
      <c r="S17" s="443">
        <f>Compétences!K17</f>
      </c>
      <c r="T17" s="354"/>
    </row>
    <row r="18" spans="1:20" ht="12.75">
      <c r="A18" s="649"/>
      <c r="B18" s="650"/>
      <c r="C18" s="550">
        <v>15</v>
      </c>
      <c r="D18" s="551"/>
      <c r="E18" s="192"/>
      <c r="F18" s="439">
        <f>Compétences!G18</f>
      </c>
      <c r="G18" s="440">
        <f>IF(Compétences!DB18="","",Compétences!DB18/18)</f>
      </c>
      <c r="H18" s="440">
        <f>IF(Compétences!DN18="","",Compétences!DN18/10)</f>
      </c>
      <c r="I18" s="441">
        <f>IF(OR(COUNTIF('Encodage réponses Es'!E17:AB17,"a")&gt;0,COUNTBLANK('Encodage réponses Es'!E17:AB17)&gt;0),"",COUNTIF('Encodage réponses Es'!E17:F17,1)+COUNTIF('Encodage réponses Es'!G17,423)+COUNTIF('Encodage réponses Es'!H17,2)+COUNTIF('Encodage réponses Es'!I17:J17,1)+COUNTIF('Encodage réponses Es'!K17,2)+COUNTIF('Encodage réponses Es'!L17,1)+COUNTIF('Encodage réponses Es'!M17,4)+COUNTIF('Encodage réponses Es'!N17:O17,3)+COUNTIF('Encodage réponses Es'!P17,2)+COUNTIF('Encodage réponses Es'!Q17,3)+COUNTIF('Encodage réponses Es'!R17,1)+COUNTIF('Encodage réponses Es'!T17,3)+COUNTIF('Encodage réponses Es'!U17,1)+COUNTIF('Encodage réponses Es'!V17,4)+COUNTIF('Encodage réponses Es'!W17,2)+COUNTIF('Encodage réponses Es'!X17,1)+COUNTIF('Encodage réponses Es'!Y17,2)+COUNTIF('Encodage réponses Es'!Z17,1)+COUNTIF('Encodage réponses Es'!AA17,3)+COUNTIF('Encodage réponses Es'!AB17,2))</f>
      </c>
      <c r="J18" s="440">
        <f t="shared" si="0"/>
      </c>
      <c r="K18" s="441">
        <f>IF(OR(COUNTIF('Encodage réponses Es'!AU17:BQ17,"a")&gt;0,COUNTBLANK('Encodage réponses Es'!AU17:BQ17)&gt;0),"",COUNTIF('Encodage réponses Es'!AU17,2)+COUNTIF('Encodage réponses Es'!AV17,4)+COUNTIF('Encodage réponses Es'!AW17,1)+COUNTIF('Encodage réponses Es'!AX17,3)+COUNTIF('Encodage réponses Es'!AY17,4)+COUNTIF('Encodage réponses Es'!AZ17,3)+COUNTIF('Encodage réponses Es'!BA17:BB17,1)+COUNTIF('Encodage réponses Es'!BC17,3)+COUNTIF('Encodage réponses Es'!BD17,2)+COUNTIF('Encodage réponses Es'!BE17,1)+COUNTIF('Encodage réponses Es'!BF17,3)+COUNTIF('Encodage réponses Es'!BG17,2)+COUNTIF('Encodage réponses Es'!BH17:BI17,1)+COUNTIF('Encodage réponses Es'!BJ17,4)+COUNTIF('Encodage réponses Es'!BK17:BL17,2)+COUNTIF('Encodage réponses Es'!BM17:BQ17,1))</f>
      </c>
      <c r="L18" s="440">
        <f t="shared" si="1"/>
      </c>
      <c r="M18" s="440">
        <f>IF(Compétences!BD18="","",Compétences!BD18/10)</f>
      </c>
      <c r="N18" s="439">
        <f>IF(Compétences!AE18="","",Compétences!AE18/18)</f>
      </c>
      <c r="O18" s="440">
        <f>IF(Compétences!AN18="","",Compétences!AN18/7)</f>
      </c>
      <c r="P18" s="350">
        <f>Compétences!H18</f>
      </c>
      <c r="Q18" s="384">
        <f>Compétences!I18</f>
      </c>
      <c r="R18" s="442">
        <f>Compétences!J18</f>
      </c>
      <c r="S18" s="443">
        <f>Compétences!K18</f>
      </c>
      <c r="T18" s="354"/>
    </row>
    <row r="19" spans="1:20" ht="12.75">
      <c r="A19" s="649"/>
      <c r="B19" s="650"/>
      <c r="C19" s="550">
        <v>16</v>
      </c>
      <c r="D19" s="551"/>
      <c r="E19" s="192"/>
      <c r="F19" s="439">
        <f>Compétences!G19</f>
      </c>
      <c r="G19" s="440">
        <f>IF(Compétences!DB19="","",Compétences!DB19/18)</f>
      </c>
      <c r="H19" s="440">
        <f>IF(Compétences!DN19="","",Compétences!DN19/10)</f>
      </c>
      <c r="I19" s="441">
        <f>IF(OR(COUNTIF('Encodage réponses Es'!E18:AB18,"a")&gt;0,COUNTBLANK('Encodage réponses Es'!E18:AB18)&gt;0),"",COUNTIF('Encodage réponses Es'!E18:F18,1)+COUNTIF('Encodage réponses Es'!G18,423)+COUNTIF('Encodage réponses Es'!H18,2)+COUNTIF('Encodage réponses Es'!I18:J18,1)+COUNTIF('Encodage réponses Es'!K18,2)+COUNTIF('Encodage réponses Es'!L18,1)+COUNTIF('Encodage réponses Es'!M18,4)+COUNTIF('Encodage réponses Es'!N18:O18,3)+COUNTIF('Encodage réponses Es'!P18,2)+COUNTIF('Encodage réponses Es'!Q18,3)+COUNTIF('Encodage réponses Es'!R18,1)+COUNTIF('Encodage réponses Es'!T18,3)+COUNTIF('Encodage réponses Es'!U18,1)+COUNTIF('Encodage réponses Es'!V18,4)+COUNTIF('Encodage réponses Es'!W18,2)+COUNTIF('Encodage réponses Es'!X18,1)+COUNTIF('Encodage réponses Es'!Y18,2)+COUNTIF('Encodage réponses Es'!Z18,1)+COUNTIF('Encodage réponses Es'!AA18,3)+COUNTIF('Encodage réponses Es'!AB18,2))</f>
      </c>
      <c r="J19" s="440">
        <f t="shared" si="0"/>
      </c>
      <c r="K19" s="441">
        <f>IF(OR(COUNTIF('Encodage réponses Es'!AU18:BQ18,"a")&gt;0,COUNTBLANK('Encodage réponses Es'!AU18:BQ18)&gt;0),"",COUNTIF('Encodage réponses Es'!AU18,2)+COUNTIF('Encodage réponses Es'!AV18,4)+COUNTIF('Encodage réponses Es'!AW18,1)+COUNTIF('Encodage réponses Es'!AX18,3)+COUNTIF('Encodage réponses Es'!AY18,4)+COUNTIF('Encodage réponses Es'!AZ18,3)+COUNTIF('Encodage réponses Es'!BA18:BB18,1)+COUNTIF('Encodage réponses Es'!BC18,3)+COUNTIF('Encodage réponses Es'!BD18,2)+COUNTIF('Encodage réponses Es'!BE18,1)+COUNTIF('Encodage réponses Es'!BF18,3)+COUNTIF('Encodage réponses Es'!BG18,2)+COUNTIF('Encodage réponses Es'!BH18:BI18,1)+COUNTIF('Encodage réponses Es'!BJ18,4)+COUNTIF('Encodage réponses Es'!BK18:BL18,2)+COUNTIF('Encodage réponses Es'!BM18:BQ18,1))</f>
      </c>
      <c r="L19" s="440">
        <f t="shared" si="1"/>
      </c>
      <c r="M19" s="440">
        <f>IF(Compétences!BD19="","",Compétences!BD19/10)</f>
      </c>
      <c r="N19" s="439">
        <f>IF(Compétences!AE19="","",Compétences!AE19/18)</f>
      </c>
      <c r="O19" s="440">
        <f>IF(Compétences!AN19="","",Compétences!AN19/7)</f>
      </c>
      <c r="P19" s="350">
        <f>Compétences!H19</f>
      </c>
      <c r="Q19" s="384">
        <f>Compétences!I19</f>
      </c>
      <c r="R19" s="442">
        <f>Compétences!J19</f>
      </c>
      <c r="S19" s="443">
        <f>Compétences!K19</f>
      </c>
      <c r="T19" s="354"/>
    </row>
    <row r="20" spans="1:20" ht="12.75">
      <c r="A20" s="649"/>
      <c r="B20" s="650"/>
      <c r="C20" s="550">
        <v>17</v>
      </c>
      <c r="D20" s="551"/>
      <c r="E20" s="192"/>
      <c r="F20" s="439">
        <f>Compétences!G20</f>
      </c>
      <c r="G20" s="440">
        <f>IF(Compétences!DB20="","",Compétences!DB20/18)</f>
      </c>
      <c r="H20" s="440">
        <f>IF(Compétences!DN20="","",Compétences!DN20/10)</f>
      </c>
      <c r="I20" s="441">
        <f>IF(OR(COUNTIF('Encodage réponses Es'!E19:AB19,"a")&gt;0,COUNTBLANK('Encodage réponses Es'!E19:AB19)&gt;0),"",COUNTIF('Encodage réponses Es'!E19:F19,1)+COUNTIF('Encodage réponses Es'!G19,423)+COUNTIF('Encodage réponses Es'!H19,2)+COUNTIF('Encodage réponses Es'!I19:J19,1)+COUNTIF('Encodage réponses Es'!K19,2)+COUNTIF('Encodage réponses Es'!L19,1)+COUNTIF('Encodage réponses Es'!M19,4)+COUNTIF('Encodage réponses Es'!N19:O19,3)+COUNTIF('Encodage réponses Es'!P19,2)+COUNTIF('Encodage réponses Es'!Q19,3)+COUNTIF('Encodage réponses Es'!R19,1)+COUNTIF('Encodage réponses Es'!T19,3)+COUNTIF('Encodage réponses Es'!U19,1)+COUNTIF('Encodage réponses Es'!V19,4)+COUNTIF('Encodage réponses Es'!W19,2)+COUNTIF('Encodage réponses Es'!X19,1)+COUNTIF('Encodage réponses Es'!Y19,2)+COUNTIF('Encodage réponses Es'!Z19,1)+COUNTIF('Encodage réponses Es'!AA19,3)+COUNTIF('Encodage réponses Es'!AB19,2))</f>
      </c>
      <c r="J20" s="440">
        <f t="shared" si="0"/>
      </c>
      <c r="K20" s="441">
        <f>IF(OR(COUNTIF('Encodage réponses Es'!AU19:BQ19,"a")&gt;0,COUNTBLANK('Encodage réponses Es'!AU19:BQ19)&gt;0),"",COUNTIF('Encodage réponses Es'!AU19,2)+COUNTIF('Encodage réponses Es'!AV19,4)+COUNTIF('Encodage réponses Es'!AW19,1)+COUNTIF('Encodage réponses Es'!AX19,3)+COUNTIF('Encodage réponses Es'!AY19,4)+COUNTIF('Encodage réponses Es'!AZ19,3)+COUNTIF('Encodage réponses Es'!BA19:BB19,1)+COUNTIF('Encodage réponses Es'!BC19,3)+COUNTIF('Encodage réponses Es'!BD19,2)+COUNTIF('Encodage réponses Es'!BE19,1)+COUNTIF('Encodage réponses Es'!BF19,3)+COUNTIF('Encodage réponses Es'!BG19,2)+COUNTIF('Encodage réponses Es'!BH19:BI19,1)+COUNTIF('Encodage réponses Es'!BJ19,4)+COUNTIF('Encodage réponses Es'!BK19:BL19,2)+COUNTIF('Encodage réponses Es'!BM19:BQ19,1))</f>
      </c>
      <c r="L20" s="440">
        <f t="shared" si="1"/>
      </c>
      <c r="M20" s="440">
        <f>IF(Compétences!BD20="","",Compétences!BD20/10)</f>
      </c>
      <c r="N20" s="439">
        <f>IF(Compétences!AE20="","",Compétences!AE20/18)</f>
      </c>
      <c r="O20" s="440">
        <f>IF(Compétences!AN20="","",Compétences!AN20/7)</f>
      </c>
      <c r="P20" s="350">
        <f>Compétences!H20</f>
      </c>
      <c r="Q20" s="384">
        <f>Compétences!I20</f>
      </c>
      <c r="R20" s="442">
        <f>Compétences!J20</f>
      </c>
      <c r="S20" s="443">
        <f>Compétences!K20</f>
      </c>
      <c r="T20" s="354"/>
    </row>
    <row r="21" spans="1:20" ht="12.75">
      <c r="A21" s="649"/>
      <c r="B21" s="650"/>
      <c r="C21" s="550">
        <v>18</v>
      </c>
      <c r="D21" s="551"/>
      <c r="E21" s="192"/>
      <c r="F21" s="439">
        <f>Compétences!G21</f>
      </c>
      <c r="G21" s="440">
        <f>IF(Compétences!DB21="","",Compétences!DB21/18)</f>
      </c>
      <c r="H21" s="440">
        <f>IF(Compétences!DN21="","",Compétences!DN21/10)</f>
      </c>
      <c r="I21" s="441">
        <f>IF(OR(COUNTIF('Encodage réponses Es'!E20:AB20,"a")&gt;0,COUNTBLANK('Encodage réponses Es'!E20:AB20)&gt;0),"",COUNTIF('Encodage réponses Es'!E20:F20,1)+COUNTIF('Encodage réponses Es'!G20,423)+COUNTIF('Encodage réponses Es'!H20,2)+COUNTIF('Encodage réponses Es'!I20:J20,1)+COUNTIF('Encodage réponses Es'!K20,2)+COUNTIF('Encodage réponses Es'!L20,1)+COUNTIF('Encodage réponses Es'!M20,4)+COUNTIF('Encodage réponses Es'!N20:O20,3)+COUNTIF('Encodage réponses Es'!P20,2)+COUNTIF('Encodage réponses Es'!Q20,3)+COUNTIF('Encodage réponses Es'!R20,1)+COUNTIF('Encodage réponses Es'!T20,3)+COUNTIF('Encodage réponses Es'!U20,1)+COUNTIF('Encodage réponses Es'!V20,4)+COUNTIF('Encodage réponses Es'!W20,2)+COUNTIF('Encodage réponses Es'!X20,1)+COUNTIF('Encodage réponses Es'!Y20,2)+COUNTIF('Encodage réponses Es'!Z20,1)+COUNTIF('Encodage réponses Es'!AA20,3)+COUNTIF('Encodage réponses Es'!AB20,2))</f>
      </c>
      <c r="J21" s="440">
        <f t="shared" si="0"/>
      </c>
      <c r="K21" s="441">
        <f>IF(OR(COUNTIF('Encodage réponses Es'!AU20:BQ20,"a")&gt;0,COUNTBLANK('Encodage réponses Es'!AU20:BQ20)&gt;0),"",COUNTIF('Encodage réponses Es'!AU20,2)+COUNTIF('Encodage réponses Es'!AV20,4)+COUNTIF('Encodage réponses Es'!AW20,1)+COUNTIF('Encodage réponses Es'!AX20,3)+COUNTIF('Encodage réponses Es'!AY20,4)+COUNTIF('Encodage réponses Es'!AZ20,3)+COUNTIF('Encodage réponses Es'!BA20:BB20,1)+COUNTIF('Encodage réponses Es'!BC20,3)+COUNTIF('Encodage réponses Es'!BD20,2)+COUNTIF('Encodage réponses Es'!BE20,1)+COUNTIF('Encodage réponses Es'!BF20,3)+COUNTIF('Encodage réponses Es'!BG20,2)+COUNTIF('Encodage réponses Es'!BH20:BI20,1)+COUNTIF('Encodage réponses Es'!BJ20,4)+COUNTIF('Encodage réponses Es'!BK20:BL20,2)+COUNTIF('Encodage réponses Es'!BM20:BQ20,1))</f>
      </c>
      <c r="L21" s="440">
        <f t="shared" si="1"/>
      </c>
      <c r="M21" s="440">
        <f>IF(Compétences!BD21="","",Compétences!BD21/10)</f>
      </c>
      <c r="N21" s="439">
        <f>IF(Compétences!AE21="","",Compétences!AE21/18)</f>
      </c>
      <c r="O21" s="440">
        <f>IF(Compétences!AN21="","",Compétences!AN21/7)</f>
      </c>
      <c r="P21" s="350">
        <f>Compétences!H21</f>
      </c>
      <c r="Q21" s="384">
        <f>Compétences!I21</f>
      </c>
      <c r="R21" s="442">
        <f>Compétences!J21</f>
      </c>
      <c r="S21" s="443">
        <f>Compétences!K21</f>
      </c>
      <c r="T21" s="354"/>
    </row>
    <row r="22" spans="1:20" ht="12.75">
      <c r="A22" s="649"/>
      <c r="B22" s="650"/>
      <c r="C22" s="550">
        <v>19</v>
      </c>
      <c r="D22" s="551"/>
      <c r="E22" s="192"/>
      <c r="F22" s="439">
        <f>Compétences!G22</f>
      </c>
      <c r="G22" s="440">
        <f>IF(Compétences!DB22="","",Compétences!DB22/18)</f>
      </c>
      <c r="H22" s="440">
        <f>IF(Compétences!DN22="","",Compétences!DN22/10)</f>
      </c>
      <c r="I22" s="441">
        <f>IF(OR(COUNTIF('Encodage réponses Es'!E21:AB21,"a")&gt;0,COUNTBLANK('Encodage réponses Es'!E21:AB21)&gt;0),"",COUNTIF('Encodage réponses Es'!E21:F21,1)+COUNTIF('Encodage réponses Es'!G21,423)+COUNTIF('Encodage réponses Es'!H21,2)+COUNTIF('Encodage réponses Es'!I21:J21,1)+COUNTIF('Encodage réponses Es'!K21,2)+COUNTIF('Encodage réponses Es'!L21,1)+COUNTIF('Encodage réponses Es'!M21,4)+COUNTIF('Encodage réponses Es'!N21:O21,3)+COUNTIF('Encodage réponses Es'!P21,2)+COUNTIF('Encodage réponses Es'!Q21,3)+COUNTIF('Encodage réponses Es'!R21,1)+COUNTIF('Encodage réponses Es'!T21,3)+COUNTIF('Encodage réponses Es'!U21,1)+COUNTIF('Encodage réponses Es'!V21,4)+COUNTIF('Encodage réponses Es'!W21,2)+COUNTIF('Encodage réponses Es'!X21,1)+COUNTIF('Encodage réponses Es'!Y21,2)+COUNTIF('Encodage réponses Es'!Z21,1)+COUNTIF('Encodage réponses Es'!AA21,3)+COUNTIF('Encodage réponses Es'!AB21,2))</f>
      </c>
      <c r="J22" s="440">
        <f t="shared" si="0"/>
      </c>
      <c r="K22" s="441">
        <f>IF(OR(COUNTIF('Encodage réponses Es'!AU21:BQ21,"a")&gt;0,COUNTBLANK('Encodage réponses Es'!AU21:BQ21)&gt;0),"",COUNTIF('Encodage réponses Es'!AU21,2)+COUNTIF('Encodage réponses Es'!AV21,4)+COUNTIF('Encodage réponses Es'!AW21,1)+COUNTIF('Encodage réponses Es'!AX21,3)+COUNTIF('Encodage réponses Es'!AY21,4)+COUNTIF('Encodage réponses Es'!AZ21,3)+COUNTIF('Encodage réponses Es'!BA21:BB21,1)+COUNTIF('Encodage réponses Es'!BC21,3)+COUNTIF('Encodage réponses Es'!BD21,2)+COUNTIF('Encodage réponses Es'!BE21,1)+COUNTIF('Encodage réponses Es'!BF21,3)+COUNTIF('Encodage réponses Es'!BG21,2)+COUNTIF('Encodage réponses Es'!BH21:BI21,1)+COUNTIF('Encodage réponses Es'!BJ21,4)+COUNTIF('Encodage réponses Es'!BK21:BL21,2)+COUNTIF('Encodage réponses Es'!BM21:BQ21,1))</f>
      </c>
      <c r="L22" s="440">
        <f t="shared" si="1"/>
      </c>
      <c r="M22" s="440">
        <f>IF(Compétences!BD22="","",Compétences!BD22/10)</f>
      </c>
      <c r="N22" s="439">
        <f>IF(Compétences!AE22="","",Compétences!AE22/18)</f>
      </c>
      <c r="O22" s="440">
        <f>IF(Compétences!AN22="","",Compétences!AN22/7)</f>
      </c>
      <c r="P22" s="350">
        <f>Compétences!H22</f>
      </c>
      <c r="Q22" s="384">
        <f>Compétences!I22</f>
      </c>
      <c r="R22" s="442">
        <f>Compétences!J22</f>
      </c>
      <c r="S22" s="443">
        <f>Compétences!K22</f>
      </c>
      <c r="T22" s="354"/>
    </row>
    <row r="23" spans="1:20" ht="12.75">
      <c r="A23" s="649"/>
      <c r="B23" s="650"/>
      <c r="C23" s="550">
        <v>20</v>
      </c>
      <c r="D23" s="551"/>
      <c r="E23" s="192"/>
      <c r="F23" s="439">
        <f>Compétences!G23</f>
      </c>
      <c r="G23" s="440">
        <f>IF(Compétences!DB23="","",Compétences!DB23/18)</f>
      </c>
      <c r="H23" s="440">
        <f>IF(Compétences!DN23="","",Compétences!DN23/10)</f>
      </c>
      <c r="I23" s="441">
        <f>IF(OR(COUNTIF('Encodage réponses Es'!E22:AB22,"a")&gt;0,COUNTBLANK('Encodage réponses Es'!E22:AB22)&gt;0),"",COUNTIF('Encodage réponses Es'!E22:F22,1)+COUNTIF('Encodage réponses Es'!G22,423)+COUNTIF('Encodage réponses Es'!H22,2)+COUNTIF('Encodage réponses Es'!I22:J22,1)+COUNTIF('Encodage réponses Es'!K22,2)+COUNTIF('Encodage réponses Es'!L22,1)+COUNTIF('Encodage réponses Es'!M22,4)+COUNTIF('Encodage réponses Es'!N22:O22,3)+COUNTIF('Encodage réponses Es'!P22,2)+COUNTIF('Encodage réponses Es'!Q22,3)+COUNTIF('Encodage réponses Es'!R22,1)+COUNTIF('Encodage réponses Es'!T22,3)+COUNTIF('Encodage réponses Es'!U22,1)+COUNTIF('Encodage réponses Es'!V22,4)+COUNTIF('Encodage réponses Es'!W22,2)+COUNTIF('Encodage réponses Es'!X22,1)+COUNTIF('Encodage réponses Es'!Y22,2)+COUNTIF('Encodage réponses Es'!Z22,1)+COUNTIF('Encodage réponses Es'!AA22,3)+COUNTIF('Encodage réponses Es'!AB22,2))</f>
      </c>
      <c r="J23" s="440">
        <f t="shared" si="0"/>
      </c>
      <c r="K23" s="441">
        <f>IF(OR(COUNTIF('Encodage réponses Es'!AU22:BQ22,"a")&gt;0,COUNTBLANK('Encodage réponses Es'!AU22:BQ22)&gt;0),"",COUNTIF('Encodage réponses Es'!AU22,2)+COUNTIF('Encodage réponses Es'!AV22,4)+COUNTIF('Encodage réponses Es'!AW22,1)+COUNTIF('Encodage réponses Es'!AX22,3)+COUNTIF('Encodage réponses Es'!AY22,4)+COUNTIF('Encodage réponses Es'!AZ22,3)+COUNTIF('Encodage réponses Es'!BA22:BB22,1)+COUNTIF('Encodage réponses Es'!BC22,3)+COUNTIF('Encodage réponses Es'!BD22,2)+COUNTIF('Encodage réponses Es'!BE22,1)+COUNTIF('Encodage réponses Es'!BF22,3)+COUNTIF('Encodage réponses Es'!BG22,2)+COUNTIF('Encodage réponses Es'!BH22:BI22,1)+COUNTIF('Encodage réponses Es'!BJ22,4)+COUNTIF('Encodage réponses Es'!BK22:BL22,2)+COUNTIF('Encodage réponses Es'!BM22:BQ22,1))</f>
      </c>
      <c r="L23" s="440">
        <f t="shared" si="1"/>
      </c>
      <c r="M23" s="440">
        <f>IF(Compétences!BD23="","",Compétences!BD23/10)</f>
      </c>
      <c r="N23" s="439">
        <f>IF(Compétences!AE23="","",Compétences!AE23/18)</f>
      </c>
      <c r="O23" s="440">
        <f>IF(Compétences!AN23="","",Compétences!AN23/7)</f>
      </c>
      <c r="P23" s="350">
        <f>Compétences!H23</f>
      </c>
      <c r="Q23" s="384">
        <f>Compétences!I23</f>
      </c>
      <c r="R23" s="442">
        <f>Compétences!J23</f>
      </c>
      <c r="S23" s="443">
        <f>Compétences!K23</f>
      </c>
      <c r="T23" s="354"/>
    </row>
    <row r="24" spans="1:20" ht="12.75">
      <c r="A24" s="649"/>
      <c r="B24" s="650"/>
      <c r="C24" s="550">
        <v>21</v>
      </c>
      <c r="D24" s="551"/>
      <c r="E24" s="192"/>
      <c r="F24" s="439">
        <f>Compétences!G24</f>
      </c>
      <c r="G24" s="440">
        <f>IF(Compétences!DB24="","",Compétences!DB24/18)</f>
      </c>
      <c r="H24" s="440">
        <f>IF(Compétences!DN24="","",Compétences!DN24/10)</f>
      </c>
      <c r="I24" s="441">
        <f>IF(OR(COUNTIF('Encodage réponses Es'!E23:AB23,"a")&gt;0,COUNTBLANK('Encodage réponses Es'!E23:AB23)&gt;0),"",COUNTIF('Encodage réponses Es'!E23:F23,1)+COUNTIF('Encodage réponses Es'!G23,423)+COUNTIF('Encodage réponses Es'!H23,2)+COUNTIF('Encodage réponses Es'!I23:J23,1)+COUNTIF('Encodage réponses Es'!K23,2)+COUNTIF('Encodage réponses Es'!L23,1)+COUNTIF('Encodage réponses Es'!M23,4)+COUNTIF('Encodage réponses Es'!N23:O23,3)+COUNTIF('Encodage réponses Es'!P23,2)+COUNTIF('Encodage réponses Es'!Q23,3)+COUNTIF('Encodage réponses Es'!R23,1)+COUNTIF('Encodage réponses Es'!T23,3)+COUNTIF('Encodage réponses Es'!U23,1)+COUNTIF('Encodage réponses Es'!V23,4)+COUNTIF('Encodage réponses Es'!W23,2)+COUNTIF('Encodage réponses Es'!X23,1)+COUNTIF('Encodage réponses Es'!Y23,2)+COUNTIF('Encodage réponses Es'!Z23,1)+COUNTIF('Encodage réponses Es'!AA23,3)+COUNTIF('Encodage réponses Es'!AB23,2))</f>
      </c>
      <c r="J24" s="440">
        <f t="shared" si="0"/>
      </c>
      <c r="K24" s="441">
        <f>IF(OR(COUNTIF('Encodage réponses Es'!AU23:BQ23,"a")&gt;0,COUNTBLANK('Encodage réponses Es'!AU23:BQ23)&gt;0),"",COUNTIF('Encodage réponses Es'!AU23,2)+COUNTIF('Encodage réponses Es'!AV23,4)+COUNTIF('Encodage réponses Es'!AW23,1)+COUNTIF('Encodage réponses Es'!AX23,3)+COUNTIF('Encodage réponses Es'!AY23,4)+COUNTIF('Encodage réponses Es'!AZ23,3)+COUNTIF('Encodage réponses Es'!BA23:BB23,1)+COUNTIF('Encodage réponses Es'!BC23,3)+COUNTIF('Encodage réponses Es'!BD23,2)+COUNTIF('Encodage réponses Es'!BE23,1)+COUNTIF('Encodage réponses Es'!BF23,3)+COUNTIF('Encodage réponses Es'!BG23,2)+COUNTIF('Encodage réponses Es'!BH23:BI23,1)+COUNTIF('Encodage réponses Es'!BJ23,4)+COUNTIF('Encodage réponses Es'!BK23:BL23,2)+COUNTIF('Encodage réponses Es'!BM23:BQ23,1))</f>
      </c>
      <c r="L24" s="440">
        <f t="shared" si="1"/>
      </c>
      <c r="M24" s="440">
        <f>IF(Compétences!BD24="","",Compétences!BD24/10)</f>
      </c>
      <c r="N24" s="439">
        <f>IF(Compétences!AE24="","",Compétences!AE24/18)</f>
      </c>
      <c r="O24" s="440">
        <f>IF(Compétences!AN24="","",Compétences!AN24/7)</f>
      </c>
      <c r="P24" s="350">
        <f>Compétences!H24</f>
      </c>
      <c r="Q24" s="384">
        <f>Compétences!I24</f>
      </c>
      <c r="R24" s="442">
        <f>Compétences!J24</f>
      </c>
      <c r="S24" s="443">
        <f>Compétences!K24</f>
      </c>
      <c r="T24" s="354"/>
    </row>
    <row r="25" spans="1:20" ht="12.75">
      <c r="A25" s="649"/>
      <c r="B25" s="650"/>
      <c r="C25" s="550">
        <v>22</v>
      </c>
      <c r="D25" s="551"/>
      <c r="E25" s="192"/>
      <c r="F25" s="439">
        <f>Compétences!G25</f>
      </c>
      <c r="G25" s="440">
        <f>IF(Compétences!DB25="","",Compétences!DB25/18)</f>
      </c>
      <c r="H25" s="440">
        <f>IF(Compétences!DN25="","",Compétences!DN25/10)</f>
      </c>
      <c r="I25" s="441">
        <f>IF(OR(COUNTIF('Encodage réponses Es'!E24:AB24,"a")&gt;0,COUNTBLANK('Encodage réponses Es'!E24:AB24)&gt;0),"",COUNTIF('Encodage réponses Es'!E24:F24,1)+COUNTIF('Encodage réponses Es'!G24,423)+COUNTIF('Encodage réponses Es'!H24,2)+COUNTIF('Encodage réponses Es'!I24:J24,1)+COUNTIF('Encodage réponses Es'!K24,2)+COUNTIF('Encodage réponses Es'!L24,1)+COUNTIF('Encodage réponses Es'!M24,4)+COUNTIF('Encodage réponses Es'!N24:O24,3)+COUNTIF('Encodage réponses Es'!P24,2)+COUNTIF('Encodage réponses Es'!Q24,3)+COUNTIF('Encodage réponses Es'!R24,1)+COUNTIF('Encodage réponses Es'!T24,3)+COUNTIF('Encodage réponses Es'!U24,1)+COUNTIF('Encodage réponses Es'!V24,4)+COUNTIF('Encodage réponses Es'!W24,2)+COUNTIF('Encodage réponses Es'!X24,1)+COUNTIF('Encodage réponses Es'!Y24,2)+COUNTIF('Encodage réponses Es'!Z24,1)+COUNTIF('Encodage réponses Es'!AA24,3)+COUNTIF('Encodage réponses Es'!AB24,2))</f>
      </c>
      <c r="J25" s="440">
        <f t="shared" si="0"/>
      </c>
      <c r="K25" s="441">
        <f>IF(OR(COUNTIF('Encodage réponses Es'!AU24:BQ24,"a")&gt;0,COUNTBLANK('Encodage réponses Es'!AU24:BQ24)&gt;0),"",COUNTIF('Encodage réponses Es'!AU24,2)+COUNTIF('Encodage réponses Es'!AV24,4)+COUNTIF('Encodage réponses Es'!AW24,1)+COUNTIF('Encodage réponses Es'!AX24,3)+COUNTIF('Encodage réponses Es'!AY24,4)+COUNTIF('Encodage réponses Es'!AZ24,3)+COUNTIF('Encodage réponses Es'!BA24:BB24,1)+COUNTIF('Encodage réponses Es'!BC24,3)+COUNTIF('Encodage réponses Es'!BD24,2)+COUNTIF('Encodage réponses Es'!BE24,1)+COUNTIF('Encodage réponses Es'!BF24,3)+COUNTIF('Encodage réponses Es'!BG24,2)+COUNTIF('Encodage réponses Es'!BH24:BI24,1)+COUNTIF('Encodage réponses Es'!BJ24,4)+COUNTIF('Encodage réponses Es'!BK24:BL24,2)+COUNTIF('Encodage réponses Es'!BM24:BQ24,1))</f>
      </c>
      <c r="L25" s="440">
        <f t="shared" si="1"/>
      </c>
      <c r="M25" s="440">
        <f>IF(Compétences!BD25="","",Compétences!BD25/10)</f>
      </c>
      <c r="N25" s="439">
        <f>IF(Compétences!AE25="","",Compétences!AE25/18)</f>
      </c>
      <c r="O25" s="440">
        <f>IF(Compétences!AN25="","",Compétences!AN25/7)</f>
      </c>
      <c r="P25" s="350">
        <f>Compétences!H25</f>
      </c>
      <c r="Q25" s="384">
        <f>Compétences!I25</f>
      </c>
      <c r="R25" s="442">
        <f>Compétences!J25</f>
      </c>
      <c r="S25" s="443">
        <f>Compétences!K25</f>
      </c>
      <c r="T25" s="354"/>
    </row>
    <row r="26" spans="1:20" ht="12.75">
      <c r="A26" s="649"/>
      <c r="B26" s="650"/>
      <c r="C26" s="550">
        <v>23</v>
      </c>
      <c r="D26" s="551"/>
      <c r="E26" s="192"/>
      <c r="F26" s="439">
        <f>Compétences!G26</f>
      </c>
      <c r="G26" s="440">
        <f>IF(Compétences!DB26="","",Compétences!DB26/18)</f>
      </c>
      <c r="H26" s="440">
        <f>IF(Compétences!DN26="","",Compétences!DN26/10)</f>
      </c>
      <c r="I26" s="441">
        <f>IF(OR(COUNTIF('Encodage réponses Es'!E25:AB25,"a")&gt;0,COUNTBLANK('Encodage réponses Es'!E25:AB25)&gt;0),"",COUNTIF('Encodage réponses Es'!E25:F25,1)+COUNTIF('Encodage réponses Es'!G25,423)+COUNTIF('Encodage réponses Es'!H25,2)+COUNTIF('Encodage réponses Es'!I25:J25,1)+COUNTIF('Encodage réponses Es'!K25,2)+COUNTIF('Encodage réponses Es'!L25,1)+COUNTIF('Encodage réponses Es'!M25,4)+COUNTIF('Encodage réponses Es'!N25:O25,3)+COUNTIF('Encodage réponses Es'!P25,2)+COUNTIF('Encodage réponses Es'!Q25,3)+COUNTIF('Encodage réponses Es'!R25,1)+COUNTIF('Encodage réponses Es'!T25,3)+COUNTIF('Encodage réponses Es'!U25,1)+COUNTIF('Encodage réponses Es'!V25,4)+COUNTIF('Encodage réponses Es'!W25,2)+COUNTIF('Encodage réponses Es'!X25,1)+COUNTIF('Encodage réponses Es'!Y25,2)+COUNTIF('Encodage réponses Es'!Z25,1)+COUNTIF('Encodage réponses Es'!AA25,3)+COUNTIF('Encodage réponses Es'!AB25,2))</f>
      </c>
      <c r="J26" s="440">
        <f t="shared" si="0"/>
      </c>
      <c r="K26" s="441">
        <f>IF(OR(COUNTIF('Encodage réponses Es'!AU25:BQ25,"a")&gt;0,COUNTBLANK('Encodage réponses Es'!AU25:BQ25)&gt;0),"",COUNTIF('Encodage réponses Es'!AU25,2)+COUNTIF('Encodage réponses Es'!AV25,4)+COUNTIF('Encodage réponses Es'!AW25,1)+COUNTIF('Encodage réponses Es'!AX25,3)+COUNTIF('Encodage réponses Es'!AY25,4)+COUNTIF('Encodage réponses Es'!AZ25,3)+COUNTIF('Encodage réponses Es'!BA25:BB25,1)+COUNTIF('Encodage réponses Es'!BC25,3)+COUNTIF('Encodage réponses Es'!BD25,2)+COUNTIF('Encodage réponses Es'!BE25,1)+COUNTIF('Encodage réponses Es'!BF25,3)+COUNTIF('Encodage réponses Es'!BG25,2)+COUNTIF('Encodage réponses Es'!BH25:BI25,1)+COUNTIF('Encodage réponses Es'!BJ25,4)+COUNTIF('Encodage réponses Es'!BK25:BL25,2)+COUNTIF('Encodage réponses Es'!BM25:BQ25,1))</f>
      </c>
      <c r="L26" s="440">
        <f t="shared" si="1"/>
      </c>
      <c r="M26" s="440">
        <f>IF(Compétences!BD26="","",Compétences!BD26/10)</f>
      </c>
      <c r="N26" s="439">
        <f>IF(Compétences!AE26="","",Compétences!AE26/18)</f>
      </c>
      <c r="O26" s="440">
        <f>IF(Compétences!AN26="","",Compétences!AN26/7)</f>
      </c>
      <c r="P26" s="350">
        <f>Compétences!H26</f>
      </c>
      <c r="Q26" s="384">
        <f>Compétences!I26</f>
      </c>
      <c r="R26" s="442">
        <f>Compétences!J26</f>
      </c>
      <c r="S26" s="443">
        <f>Compétences!K26</f>
      </c>
      <c r="T26" s="354"/>
    </row>
    <row r="27" spans="1:20" ht="12.75">
      <c r="A27" s="649"/>
      <c r="B27" s="650"/>
      <c r="C27" s="550">
        <v>24</v>
      </c>
      <c r="D27" s="551"/>
      <c r="E27" s="192"/>
      <c r="F27" s="439">
        <f>Compétences!G27</f>
      </c>
      <c r="G27" s="440">
        <f>IF(Compétences!DB27="","",Compétences!DB27/18)</f>
      </c>
      <c r="H27" s="440">
        <f>IF(Compétences!DN27="","",Compétences!DN27/10)</f>
      </c>
      <c r="I27" s="441">
        <f>IF(OR(COUNTIF('Encodage réponses Es'!E26:AB26,"a")&gt;0,COUNTBLANK('Encodage réponses Es'!E26:AB26)&gt;0),"",COUNTIF('Encodage réponses Es'!E26:F26,1)+COUNTIF('Encodage réponses Es'!G26,423)+COUNTIF('Encodage réponses Es'!H26,2)+COUNTIF('Encodage réponses Es'!I26:J26,1)+COUNTIF('Encodage réponses Es'!K26,2)+COUNTIF('Encodage réponses Es'!L26,1)+COUNTIF('Encodage réponses Es'!M26,4)+COUNTIF('Encodage réponses Es'!N26:O26,3)+COUNTIF('Encodage réponses Es'!P26,2)+COUNTIF('Encodage réponses Es'!Q26,3)+COUNTIF('Encodage réponses Es'!R26,1)+COUNTIF('Encodage réponses Es'!T26,3)+COUNTIF('Encodage réponses Es'!U26,1)+COUNTIF('Encodage réponses Es'!V26,4)+COUNTIF('Encodage réponses Es'!W26,2)+COUNTIF('Encodage réponses Es'!X26,1)+COUNTIF('Encodage réponses Es'!Y26,2)+COUNTIF('Encodage réponses Es'!Z26,1)+COUNTIF('Encodage réponses Es'!AA26,3)+COUNTIF('Encodage réponses Es'!AB26,2))</f>
      </c>
      <c r="J27" s="440">
        <f t="shared" si="0"/>
      </c>
      <c r="K27" s="441">
        <f>IF(OR(COUNTIF('Encodage réponses Es'!AU26:BQ26,"a")&gt;0,COUNTBLANK('Encodage réponses Es'!AU26:BQ26)&gt;0),"",COUNTIF('Encodage réponses Es'!AU26,2)+COUNTIF('Encodage réponses Es'!AV26,4)+COUNTIF('Encodage réponses Es'!AW26,1)+COUNTIF('Encodage réponses Es'!AX26,3)+COUNTIF('Encodage réponses Es'!AY26,4)+COUNTIF('Encodage réponses Es'!AZ26,3)+COUNTIF('Encodage réponses Es'!BA26:BB26,1)+COUNTIF('Encodage réponses Es'!BC26,3)+COUNTIF('Encodage réponses Es'!BD26,2)+COUNTIF('Encodage réponses Es'!BE26,1)+COUNTIF('Encodage réponses Es'!BF26,3)+COUNTIF('Encodage réponses Es'!BG26,2)+COUNTIF('Encodage réponses Es'!BH26:BI26,1)+COUNTIF('Encodage réponses Es'!BJ26,4)+COUNTIF('Encodage réponses Es'!BK26:BL26,2)+COUNTIF('Encodage réponses Es'!BM26:BQ26,1))</f>
      </c>
      <c r="L27" s="440">
        <f t="shared" si="1"/>
      </c>
      <c r="M27" s="440">
        <f>IF(Compétences!BD27="","",Compétences!BD27/10)</f>
      </c>
      <c r="N27" s="439">
        <f>IF(Compétences!AE27="","",Compétences!AE27/18)</f>
      </c>
      <c r="O27" s="440">
        <f>IF(Compétences!AN27="","",Compétences!AN27/7)</f>
      </c>
      <c r="P27" s="350">
        <f>Compétences!H27</f>
      </c>
      <c r="Q27" s="384">
        <f>Compétences!I27</f>
      </c>
      <c r="R27" s="442">
        <f>Compétences!J27</f>
      </c>
      <c r="S27" s="443">
        <f>Compétences!K27</f>
      </c>
      <c r="T27" s="354"/>
    </row>
    <row r="28" spans="1:20" ht="12.75">
      <c r="A28" s="649"/>
      <c r="B28" s="650"/>
      <c r="C28" s="550">
        <v>25</v>
      </c>
      <c r="D28" s="551"/>
      <c r="E28" s="192"/>
      <c r="F28" s="439">
        <f>Compétences!G28</f>
      </c>
      <c r="G28" s="440">
        <f>IF(Compétences!DB28="","",Compétences!DB28/18)</f>
      </c>
      <c r="H28" s="440">
        <f>IF(Compétences!DN28="","",Compétences!DN28/10)</f>
      </c>
      <c r="I28" s="441">
        <f>IF(OR(COUNTIF('Encodage réponses Es'!E27:AB27,"a")&gt;0,COUNTBLANK('Encodage réponses Es'!E27:AB27)&gt;0),"",COUNTIF('Encodage réponses Es'!E27:F27,1)+COUNTIF('Encodage réponses Es'!G27,423)+COUNTIF('Encodage réponses Es'!H27,2)+COUNTIF('Encodage réponses Es'!I27:J27,1)+COUNTIF('Encodage réponses Es'!K27,2)+COUNTIF('Encodage réponses Es'!L27,1)+COUNTIF('Encodage réponses Es'!M27,4)+COUNTIF('Encodage réponses Es'!N27:O27,3)+COUNTIF('Encodage réponses Es'!P27,2)+COUNTIF('Encodage réponses Es'!Q27,3)+COUNTIF('Encodage réponses Es'!R27,1)+COUNTIF('Encodage réponses Es'!T27,3)+COUNTIF('Encodage réponses Es'!U27,1)+COUNTIF('Encodage réponses Es'!V27,4)+COUNTIF('Encodage réponses Es'!W27,2)+COUNTIF('Encodage réponses Es'!X27,1)+COUNTIF('Encodage réponses Es'!Y27,2)+COUNTIF('Encodage réponses Es'!Z27,1)+COUNTIF('Encodage réponses Es'!AA27,3)+COUNTIF('Encodage réponses Es'!AB27,2))</f>
      </c>
      <c r="J28" s="440">
        <f t="shared" si="0"/>
      </c>
      <c r="K28" s="441">
        <f>IF(OR(COUNTIF('Encodage réponses Es'!AU27:BQ27,"a")&gt;0,COUNTBLANK('Encodage réponses Es'!AU27:BQ27)&gt;0),"",COUNTIF('Encodage réponses Es'!AU27,2)+COUNTIF('Encodage réponses Es'!AV27,4)+COUNTIF('Encodage réponses Es'!AW27,1)+COUNTIF('Encodage réponses Es'!AX27,3)+COUNTIF('Encodage réponses Es'!AY27,4)+COUNTIF('Encodage réponses Es'!AZ27,3)+COUNTIF('Encodage réponses Es'!BA27:BB27,1)+COUNTIF('Encodage réponses Es'!BC27,3)+COUNTIF('Encodage réponses Es'!BD27,2)+COUNTIF('Encodage réponses Es'!BE27,1)+COUNTIF('Encodage réponses Es'!BF27,3)+COUNTIF('Encodage réponses Es'!BG27,2)+COUNTIF('Encodage réponses Es'!BH27:BI27,1)+COUNTIF('Encodage réponses Es'!BJ27,4)+COUNTIF('Encodage réponses Es'!BK27:BL27,2)+COUNTIF('Encodage réponses Es'!BM27:BQ27,1))</f>
      </c>
      <c r="L28" s="440">
        <f t="shared" si="1"/>
      </c>
      <c r="M28" s="440">
        <f>IF(Compétences!BD28="","",Compétences!BD28/10)</f>
      </c>
      <c r="N28" s="439">
        <f>IF(Compétences!AE28="","",Compétences!AE28/18)</f>
      </c>
      <c r="O28" s="440">
        <f>IF(Compétences!AN28="","",Compétences!AN28/7)</f>
      </c>
      <c r="P28" s="350">
        <f>Compétences!H28</f>
      </c>
      <c r="Q28" s="384">
        <f>Compétences!I28</f>
      </c>
      <c r="R28" s="442">
        <f>Compétences!J28</f>
      </c>
      <c r="S28" s="443">
        <f>Compétences!K28</f>
      </c>
      <c r="T28" s="354"/>
    </row>
    <row r="29" spans="1:20" ht="12.75">
      <c r="A29" s="649"/>
      <c r="B29" s="650"/>
      <c r="C29" s="550">
        <v>26</v>
      </c>
      <c r="D29" s="551"/>
      <c r="E29" s="192"/>
      <c r="F29" s="439">
        <f>Compétences!G29</f>
      </c>
      <c r="G29" s="440">
        <f>IF(Compétences!DB29="","",Compétences!DB29/18)</f>
      </c>
      <c r="H29" s="440">
        <f>IF(Compétences!DN29="","",Compétences!DN29/10)</f>
      </c>
      <c r="I29" s="441">
        <f>IF(OR(COUNTIF('Encodage réponses Es'!E28:AB28,"a")&gt;0,COUNTBLANK('Encodage réponses Es'!E28:AB28)&gt;0),"",COUNTIF('Encodage réponses Es'!E28:F28,1)+COUNTIF('Encodage réponses Es'!G28,423)+COUNTIF('Encodage réponses Es'!H28,2)+COUNTIF('Encodage réponses Es'!I28:J28,1)+COUNTIF('Encodage réponses Es'!K28,2)+COUNTIF('Encodage réponses Es'!L28,1)+COUNTIF('Encodage réponses Es'!M28,4)+COUNTIF('Encodage réponses Es'!N28:O28,3)+COUNTIF('Encodage réponses Es'!P28,2)+COUNTIF('Encodage réponses Es'!Q28,3)+COUNTIF('Encodage réponses Es'!R28,1)+COUNTIF('Encodage réponses Es'!T28,3)+COUNTIF('Encodage réponses Es'!U28,1)+COUNTIF('Encodage réponses Es'!V28,4)+COUNTIF('Encodage réponses Es'!W28,2)+COUNTIF('Encodage réponses Es'!X28,1)+COUNTIF('Encodage réponses Es'!Y28,2)+COUNTIF('Encodage réponses Es'!Z28,1)+COUNTIF('Encodage réponses Es'!AA28,3)+COUNTIF('Encodage réponses Es'!AB28,2))</f>
      </c>
      <c r="J29" s="440">
        <f t="shared" si="0"/>
      </c>
      <c r="K29" s="441">
        <f>IF(OR(COUNTIF('Encodage réponses Es'!AU28:BQ28,"a")&gt;0,COUNTBLANK('Encodage réponses Es'!AU28:BQ28)&gt;0),"",COUNTIF('Encodage réponses Es'!AU28,2)+COUNTIF('Encodage réponses Es'!AV28,4)+COUNTIF('Encodage réponses Es'!AW28,1)+COUNTIF('Encodage réponses Es'!AX28,3)+COUNTIF('Encodage réponses Es'!AY28,4)+COUNTIF('Encodage réponses Es'!AZ28,3)+COUNTIF('Encodage réponses Es'!BA28:BB28,1)+COUNTIF('Encodage réponses Es'!BC28,3)+COUNTIF('Encodage réponses Es'!BD28,2)+COUNTIF('Encodage réponses Es'!BE28,1)+COUNTIF('Encodage réponses Es'!BF28,3)+COUNTIF('Encodage réponses Es'!BG28,2)+COUNTIF('Encodage réponses Es'!BH28:BI28,1)+COUNTIF('Encodage réponses Es'!BJ28,4)+COUNTIF('Encodage réponses Es'!BK28:BL28,2)+COUNTIF('Encodage réponses Es'!BM28:BQ28,1))</f>
      </c>
      <c r="L29" s="440">
        <f t="shared" si="1"/>
      </c>
      <c r="M29" s="440">
        <f>IF(Compétences!BD29="","",Compétences!BD29/10)</f>
      </c>
      <c r="N29" s="439">
        <f>IF(Compétences!AE29="","",Compétences!AE29/18)</f>
      </c>
      <c r="O29" s="440">
        <f>IF(Compétences!AN29="","",Compétences!AN29/7)</f>
      </c>
      <c r="P29" s="350">
        <f>Compétences!H29</f>
      </c>
      <c r="Q29" s="384">
        <f>Compétences!I29</f>
      </c>
      <c r="R29" s="442">
        <f>Compétences!J29</f>
      </c>
      <c r="S29" s="443">
        <f>Compétences!K29</f>
      </c>
      <c r="T29" s="354"/>
    </row>
    <row r="30" spans="1:20" ht="12.75">
      <c r="A30" s="649"/>
      <c r="B30" s="650"/>
      <c r="C30" s="550">
        <v>27</v>
      </c>
      <c r="D30" s="551"/>
      <c r="E30" s="192"/>
      <c r="F30" s="439">
        <f>Compétences!G30</f>
      </c>
      <c r="G30" s="440">
        <f>IF(Compétences!DB30="","",Compétences!DB30/18)</f>
      </c>
      <c r="H30" s="440">
        <f>IF(Compétences!DN30="","",Compétences!DN30/10)</f>
      </c>
      <c r="I30" s="441">
        <f>IF(OR(COUNTIF('Encodage réponses Es'!E29:AB29,"a")&gt;0,COUNTBLANK('Encodage réponses Es'!E29:AB29)&gt;0),"",COUNTIF('Encodage réponses Es'!E29:F29,1)+COUNTIF('Encodage réponses Es'!G29,423)+COUNTIF('Encodage réponses Es'!H29,2)+COUNTIF('Encodage réponses Es'!I29:J29,1)+COUNTIF('Encodage réponses Es'!K29,2)+COUNTIF('Encodage réponses Es'!L29,1)+COUNTIF('Encodage réponses Es'!M29,4)+COUNTIF('Encodage réponses Es'!N29:O29,3)+COUNTIF('Encodage réponses Es'!P29,2)+COUNTIF('Encodage réponses Es'!Q29,3)+COUNTIF('Encodage réponses Es'!R29,1)+COUNTIF('Encodage réponses Es'!T29,3)+COUNTIF('Encodage réponses Es'!U29,1)+COUNTIF('Encodage réponses Es'!V29,4)+COUNTIF('Encodage réponses Es'!W29,2)+COUNTIF('Encodage réponses Es'!X29,1)+COUNTIF('Encodage réponses Es'!Y29,2)+COUNTIF('Encodage réponses Es'!Z29,1)+COUNTIF('Encodage réponses Es'!AA29,3)+COUNTIF('Encodage réponses Es'!AB29,2))</f>
      </c>
      <c r="J30" s="440">
        <f t="shared" si="0"/>
      </c>
      <c r="K30" s="441">
        <f>IF(OR(COUNTIF('Encodage réponses Es'!AU29:BQ29,"a")&gt;0,COUNTBLANK('Encodage réponses Es'!AU29:BQ29)&gt;0),"",COUNTIF('Encodage réponses Es'!AU29,2)+COUNTIF('Encodage réponses Es'!AV29,4)+COUNTIF('Encodage réponses Es'!AW29,1)+COUNTIF('Encodage réponses Es'!AX29,3)+COUNTIF('Encodage réponses Es'!AY29,4)+COUNTIF('Encodage réponses Es'!AZ29,3)+COUNTIF('Encodage réponses Es'!BA29:BB29,1)+COUNTIF('Encodage réponses Es'!BC29,3)+COUNTIF('Encodage réponses Es'!BD29,2)+COUNTIF('Encodage réponses Es'!BE29,1)+COUNTIF('Encodage réponses Es'!BF29,3)+COUNTIF('Encodage réponses Es'!BG29,2)+COUNTIF('Encodage réponses Es'!BH29:BI29,1)+COUNTIF('Encodage réponses Es'!BJ29,4)+COUNTIF('Encodage réponses Es'!BK29:BL29,2)+COUNTIF('Encodage réponses Es'!BM29:BQ29,1))</f>
      </c>
      <c r="L30" s="440">
        <f t="shared" si="1"/>
      </c>
      <c r="M30" s="440">
        <f>IF(Compétences!BD30="","",Compétences!BD30/10)</f>
      </c>
      <c r="N30" s="439">
        <f>IF(Compétences!AE30="","",Compétences!AE30/18)</f>
      </c>
      <c r="O30" s="440">
        <f>IF(Compétences!AN30="","",Compétences!AN30/7)</f>
      </c>
      <c r="P30" s="350">
        <f>Compétences!H30</f>
      </c>
      <c r="Q30" s="384">
        <f>Compétences!I30</f>
      </c>
      <c r="R30" s="442">
        <f>Compétences!J30</f>
      </c>
      <c r="S30" s="443">
        <f>Compétences!K30</f>
      </c>
      <c r="T30" s="354"/>
    </row>
    <row r="31" spans="1:20" ht="12.75">
      <c r="A31" s="649"/>
      <c r="B31" s="650"/>
      <c r="C31" s="550">
        <v>28</v>
      </c>
      <c r="D31" s="551"/>
      <c r="E31" s="192"/>
      <c r="F31" s="439">
        <f>Compétences!G31</f>
      </c>
      <c r="G31" s="440">
        <f>IF(Compétences!DB31="","",Compétences!DB31/18)</f>
      </c>
      <c r="H31" s="440">
        <f>IF(Compétences!DN31="","",Compétences!DN31/10)</f>
      </c>
      <c r="I31" s="441">
        <f>IF(OR(COUNTIF('Encodage réponses Es'!E30:AB30,"a")&gt;0,COUNTBLANK('Encodage réponses Es'!E30:AB30)&gt;0),"",COUNTIF('Encodage réponses Es'!E30:F30,1)+COUNTIF('Encodage réponses Es'!G30,423)+COUNTIF('Encodage réponses Es'!H30,2)+COUNTIF('Encodage réponses Es'!I30:J30,1)+COUNTIF('Encodage réponses Es'!K30,2)+COUNTIF('Encodage réponses Es'!L30,1)+COUNTIF('Encodage réponses Es'!M30,4)+COUNTIF('Encodage réponses Es'!N30:O30,3)+COUNTIF('Encodage réponses Es'!P30,2)+COUNTIF('Encodage réponses Es'!Q30,3)+COUNTIF('Encodage réponses Es'!R30,1)+COUNTIF('Encodage réponses Es'!T30,3)+COUNTIF('Encodage réponses Es'!U30,1)+COUNTIF('Encodage réponses Es'!V30,4)+COUNTIF('Encodage réponses Es'!W30,2)+COUNTIF('Encodage réponses Es'!X30,1)+COUNTIF('Encodage réponses Es'!Y30,2)+COUNTIF('Encodage réponses Es'!Z30,1)+COUNTIF('Encodage réponses Es'!AA30,3)+COUNTIF('Encodage réponses Es'!AB30,2))</f>
      </c>
      <c r="J31" s="440">
        <f t="shared" si="0"/>
      </c>
      <c r="K31" s="441">
        <f>IF(OR(COUNTIF('Encodage réponses Es'!AU30:BQ30,"a")&gt;0,COUNTBLANK('Encodage réponses Es'!AU30:BQ30)&gt;0),"",COUNTIF('Encodage réponses Es'!AU30,2)+COUNTIF('Encodage réponses Es'!AV30,4)+COUNTIF('Encodage réponses Es'!AW30,1)+COUNTIF('Encodage réponses Es'!AX30,3)+COUNTIF('Encodage réponses Es'!AY30,4)+COUNTIF('Encodage réponses Es'!AZ30,3)+COUNTIF('Encodage réponses Es'!BA30:BB30,1)+COUNTIF('Encodage réponses Es'!BC30,3)+COUNTIF('Encodage réponses Es'!BD30,2)+COUNTIF('Encodage réponses Es'!BE30,1)+COUNTIF('Encodage réponses Es'!BF30,3)+COUNTIF('Encodage réponses Es'!BG30,2)+COUNTIF('Encodage réponses Es'!BH30:BI30,1)+COUNTIF('Encodage réponses Es'!BJ30,4)+COUNTIF('Encodage réponses Es'!BK30:BL30,2)+COUNTIF('Encodage réponses Es'!BM30:BQ30,1))</f>
      </c>
      <c r="L31" s="440">
        <f t="shared" si="1"/>
      </c>
      <c r="M31" s="440">
        <f>IF(Compétences!BD31="","",Compétences!BD31/10)</f>
      </c>
      <c r="N31" s="439">
        <f>IF(Compétences!AE31="","",Compétences!AE31/18)</f>
      </c>
      <c r="O31" s="440">
        <f>IF(Compétences!AN31="","",Compétences!AN31/7)</f>
      </c>
      <c r="P31" s="350">
        <f>Compétences!H31</f>
      </c>
      <c r="Q31" s="384">
        <f>Compétences!I31</f>
      </c>
      <c r="R31" s="442">
        <f>Compétences!J31</f>
      </c>
      <c r="S31" s="443">
        <f>Compétences!K31</f>
      </c>
      <c r="T31" s="354"/>
    </row>
    <row r="32" spans="1:20" ht="12.75">
      <c r="A32" s="649"/>
      <c r="B32" s="650"/>
      <c r="C32" s="550">
        <v>29</v>
      </c>
      <c r="D32" s="551"/>
      <c r="E32" s="192"/>
      <c r="F32" s="439">
        <f>Compétences!G32</f>
      </c>
      <c r="G32" s="440">
        <f>IF(Compétences!DB32="","",Compétences!DB32/18)</f>
      </c>
      <c r="H32" s="440">
        <f>IF(Compétences!DN32="","",Compétences!DN32/10)</f>
      </c>
      <c r="I32" s="441">
        <f>IF(OR(COUNTIF('Encodage réponses Es'!E31:AB31,"a")&gt;0,COUNTBLANK('Encodage réponses Es'!E31:AB31)&gt;0),"",COUNTIF('Encodage réponses Es'!E31:F31,1)+COUNTIF('Encodage réponses Es'!G31,423)+COUNTIF('Encodage réponses Es'!H31,2)+COUNTIF('Encodage réponses Es'!I31:J31,1)+COUNTIF('Encodage réponses Es'!K31,2)+COUNTIF('Encodage réponses Es'!L31,1)+COUNTIF('Encodage réponses Es'!M31,4)+COUNTIF('Encodage réponses Es'!N31:O31,3)+COUNTIF('Encodage réponses Es'!P31,2)+COUNTIF('Encodage réponses Es'!Q31,3)+COUNTIF('Encodage réponses Es'!R31,1)+COUNTIF('Encodage réponses Es'!T31,3)+COUNTIF('Encodage réponses Es'!U31,1)+COUNTIF('Encodage réponses Es'!V31,4)+COUNTIF('Encodage réponses Es'!W31,2)+COUNTIF('Encodage réponses Es'!X31,1)+COUNTIF('Encodage réponses Es'!Y31,2)+COUNTIF('Encodage réponses Es'!Z31,1)+COUNTIF('Encodage réponses Es'!AA31,3)+COUNTIF('Encodage réponses Es'!AB31,2))</f>
      </c>
      <c r="J32" s="440">
        <f t="shared" si="0"/>
      </c>
      <c r="K32" s="441">
        <f>IF(OR(COUNTIF('Encodage réponses Es'!AU31:BQ31,"a")&gt;0,COUNTBLANK('Encodage réponses Es'!AU31:BQ31)&gt;0),"",COUNTIF('Encodage réponses Es'!AU31,2)+COUNTIF('Encodage réponses Es'!AV31,4)+COUNTIF('Encodage réponses Es'!AW31,1)+COUNTIF('Encodage réponses Es'!AX31,3)+COUNTIF('Encodage réponses Es'!AY31,4)+COUNTIF('Encodage réponses Es'!AZ31,3)+COUNTIF('Encodage réponses Es'!BA31:BB31,1)+COUNTIF('Encodage réponses Es'!BC31,3)+COUNTIF('Encodage réponses Es'!BD31,2)+COUNTIF('Encodage réponses Es'!BE31,1)+COUNTIF('Encodage réponses Es'!BF31,3)+COUNTIF('Encodage réponses Es'!BG31,2)+COUNTIF('Encodage réponses Es'!BH31:BI31,1)+COUNTIF('Encodage réponses Es'!BJ31,4)+COUNTIF('Encodage réponses Es'!BK31:BL31,2)+COUNTIF('Encodage réponses Es'!BM31:BQ31,1))</f>
      </c>
      <c r="L32" s="440">
        <f t="shared" si="1"/>
      </c>
      <c r="M32" s="440">
        <f>IF(Compétences!BD32="","",Compétences!BD32/10)</f>
      </c>
      <c r="N32" s="439">
        <f>IF(Compétences!AE32="","",Compétences!AE32/18)</f>
      </c>
      <c r="O32" s="440">
        <f>IF(Compétences!AN32="","",Compétences!AN32/7)</f>
      </c>
      <c r="P32" s="350">
        <f>Compétences!H32</f>
      </c>
      <c r="Q32" s="384">
        <f>Compétences!I32</f>
      </c>
      <c r="R32" s="442">
        <f>Compétences!J32</f>
      </c>
      <c r="S32" s="443">
        <f>Compétences!K32</f>
      </c>
      <c r="T32" s="354"/>
    </row>
    <row r="33" spans="1:20" ht="12.75">
      <c r="A33" s="649"/>
      <c r="B33" s="650"/>
      <c r="C33" s="550">
        <v>30</v>
      </c>
      <c r="D33" s="551"/>
      <c r="E33" s="192"/>
      <c r="F33" s="439">
        <f>Compétences!G33</f>
      </c>
      <c r="G33" s="440">
        <f>IF(Compétences!DB33="","",Compétences!DB33/18)</f>
      </c>
      <c r="H33" s="440">
        <f>IF(Compétences!DN33="","",Compétences!DN33/10)</f>
      </c>
      <c r="I33" s="441">
        <f>IF(OR(COUNTIF('Encodage réponses Es'!E32:AB32,"a")&gt;0,COUNTBLANK('Encodage réponses Es'!E32:AB32)&gt;0),"",COUNTIF('Encodage réponses Es'!E32:F32,1)+COUNTIF('Encodage réponses Es'!G32,423)+COUNTIF('Encodage réponses Es'!H32,2)+COUNTIF('Encodage réponses Es'!I32:J32,1)+COUNTIF('Encodage réponses Es'!K32,2)+COUNTIF('Encodage réponses Es'!L32,1)+COUNTIF('Encodage réponses Es'!M32,4)+COUNTIF('Encodage réponses Es'!N32:O32,3)+COUNTIF('Encodage réponses Es'!P32,2)+COUNTIF('Encodage réponses Es'!Q32,3)+COUNTIF('Encodage réponses Es'!R32,1)+COUNTIF('Encodage réponses Es'!T32,3)+COUNTIF('Encodage réponses Es'!U32,1)+COUNTIF('Encodage réponses Es'!V32,4)+COUNTIF('Encodage réponses Es'!W32,2)+COUNTIF('Encodage réponses Es'!X32,1)+COUNTIF('Encodage réponses Es'!Y32,2)+COUNTIF('Encodage réponses Es'!Z32,1)+COUNTIF('Encodage réponses Es'!AA32,3)+COUNTIF('Encodage réponses Es'!AB32,2))</f>
      </c>
      <c r="J33" s="440">
        <f t="shared" si="0"/>
      </c>
      <c r="K33" s="441">
        <f>IF(OR(COUNTIF('Encodage réponses Es'!AU32:BQ32,"a")&gt;0,COUNTBLANK('Encodage réponses Es'!AU32:BQ32)&gt;0),"",COUNTIF('Encodage réponses Es'!AU32,2)+COUNTIF('Encodage réponses Es'!AV32,4)+COUNTIF('Encodage réponses Es'!AW32,1)+COUNTIF('Encodage réponses Es'!AX32,3)+COUNTIF('Encodage réponses Es'!AY32,4)+COUNTIF('Encodage réponses Es'!AZ32,3)+COUNTIF('Encodage réponses Es'!BA32:BB32,1)+COUNTIF('Encodage réponses Es'!BC32,3)+COUNTIF('Encodage réponses Es'!BD32,2)+COUNTIF('Encodage réponses Es'!BE32,1)+COUNTIF('Encodage réponses Es'!BF32,3)+COUNTIF('Encodage réponses Es'!BG32,2)+COUNTIF('Encodage réponses Es'!BH32:BI32,1)+COUNTIF('Encodage réponses Es'!BJ32,4)+COUNTIF('Encodage réponses Es'!BK32:BL32,2)+COUNTIF('Encodage réponses Es'!BM32:BQ32,1))</f>
      </c>
      <c r="L33" s="440">
        <f t="shared" si="1"/>
      </c>
      <c r="M33" s="440">
        <f>IF(Compétences!BD33="","",Compétences!BD33/10)</f>
      </c>
      <c r="N33" s="439">
        <f>IF(Compétences!AE33="","",Compétences!AE33/18)</f>
      </c>
      <c r="O33" s="440">
        <f>IF(Compétences!AN33="","",Compétences!AN33/7)</f>
      </c>
      <c r="P33" s="350">
        <f>Compétences!H33</f>
      </c>
      <c r="Q33" s="384">
        <f>Compétences!I33</f>
      </c>
      <c r="R33" s="442">
        <f>Compétences!J33</f>
      </c>
      <c r="S33" s="443">
        <f>Compétences!K33</f>
      </c>
      <c r="T33" s="354"/>
    </row>
    <row r="34" spans="1:20" ht="12.75">
      <c r="A34" s="649"/>
      <c r="B34" s="650"/>
      <c r="C34" s="550">
        <v>31</v>
      </c>
      <c r="D34" s="551"/>
      <c r="E34" s="192"/>
      <c r="F34" s="439">
        <f>Compétences!G34</f>
      </c>
      <c r="G34" s="440">
        <f>IF(Compétences!DB34="","",Compétences!DB34/18)</f>
      </c>
      <c r="H34" s="440">
        <f>IF(Compétences!DN34="","",Compétences!DN34/10)</f>
      </c>
      <c r="I34" s="441">
        <f>IF(OR(COUNTIF('Encodage réponses Es'!E33:AB33,"a")&gt;0,COUNTBLANK('Encodage réponses Es'!E33:AB33)&gt;0),"",COUNTIF('Encodage réponses Es'!E33:F33,1)+COUNTIF('Encodage réponses Es'!G33,423)+COUNTIF('Encodage réponses Es'!H33,2)+COUNTIF('Encodage réponses Es'!I33:J33,1)+COUNTIF('Encodage réponses Es'!K33,2)+COUNTIF('Encodage réponses Es'!L33,1)+COUNTIF('Encodage réponses Es'!M33,4)+COUNTIF('Encodage réponses Es'!N33:O33,3)+COUNTIF('Encodage réponses Es'!P33,2)+COUNTIF('Encodage réponses Es'!Q33,3)+COUNTIF('Encodage réponses Es'!R33,1)+COUNTIF('Encodage réponses Es'!T33,3)+COUNTIF('Encodage réponses Es'!U33,1)+COUNTIF('Encodage réponses Es'!V33,4)+COUNTIF('Encodage réponses Es'!W33,2)+COUNTIF('Encodage réponses Es'!X33,1)+COUNTIF('Encodage réponses Es'!Y33,2)+COUNTIF('Encodage réponses Es'!Z33,1)+COUNTIF('Encodage réponses Es'!AA33,3)+COUNTIF('Encodage réponses Es'!AB33,2))</f>
      </c>
      <c r="J34" s="440">
        <f t="shared" si="0"/>
      </c>
      <c r="K34" s="441">
        <f>IF(OR(COUNTIF('Encodage réponses Es'!AU33:BQ33,"a")&gt;0,COUNTBLANK('Encodage réponses Es'!AU33:BQ33)&gt;0),"",COUNTIF('Encodage réponses Es'!AU33,2)+COUNTIF('Encodage réponses Es'!AV33,4)+COUNTIF('Encodage réponses Es'!AW33,1)+COUNTIF('Encodage réponses Es'!AX33,3)+COUNTIF('Encodage réponses Es'!AY33,4)+COUNTIF('Encodage réponses Es'!AZ33,3)+COUNTIF('Encodage réponses Es'!BA33:BB33,1)+COUNTIF('Encodage réponses Es'!BC33,3)+COUNTIF('Encodage réponses Es'!BD33,2)+COUNTIF('Encodage réponses Es'!BE33,1)+COUNTIF('Encodage réponses Es'!BF33,3)+COUNTIF('Encodage réponses Es'!BG33,2)+COUNTIF('Encodage réponses Es'!BH33:BI33,1)+COUNTIF('Encodage réponses Es'!BJ33,4)+COUNTIF('Encodage réponses Es'!BK33:BL33,2)+COUNTIF('Encodage réponses Es'!BM33:BQ33,1))</f>
      </c>
      <c r="L34" s="440">
        <f t="shared" si="1"/>
      </c>
      <c r="M34" s="440">
        <f>IF(Compétences!BD34="","",Compétences!BD34/10)</f>
      </c>
      <c r="N34" s="439">
        <f>IF(Compétences!AE34="","",Compétences!AE34/18)</f>
      </c>
      <c r="O34" s="440">
        <f>IF(Compétences!AN34="","",Compétences!AN34/7)</f>
      </c>
      <c r="P34" s="350">
        <f>Compétences!H34</f>
      </c>
      <c r="Q34" s="384">
        <f>Compétences!I34</f>
      </c>
      <c r="R34" s="442">
        <f>Compétences!J34</f>
      </c>
      <c r="S34" s="443">
        <f>Compétences!K34</f>
      </c>
      <c r="T34" s="354"/>
    </row>
    <row r="35" spans="1:20" ht="12.75">
      <c r="A35" s="649"/>
      <c r="B35" s="650"/>
      <c r="C35" s="550">
        <v>32</v>
      </c>
      <c r="D35" s="551"/>
      <c r="E35" s="192"/>
      <c r="F35" s="439">
        <f>Compétences!G35</f>
      </c>
      <c r="G35" s="440">
        <f>IF(Compétences!DB35="","",Compétences!DB35/18)</f>
      </c>
      <c r="H35" s="440">
        <f>IF(Compétences!DN35="","",Compétences!DN35/10)</f>
      </c>
      <c r="I35" s="441">
        <f>IF(OR(COUNTIF('Encodage réponses Es'!E34:AB34,"a")&gt;0,COUNTBLANK('Encodage réponses Es'!E34:AB34)&gt;0),"",COUNTIF('Encodage réponses Es'!E34:F34,1)+COUNTIF('Encodage réponses Es'!G34,423)+COUNTIF('Encodage réponses Es'!H34,2)+COUNTIF('Encodage réponses Es'!I34:J34,1)+COUNTIF('Encodage réponses Es'!K34,2)+COUNTIF('Encodage réponses Es'!L34,1)+COUNTIF('Encodage réponses Es'!M34,4)+COUNTIF('Encodage réponses Es'!N34:O34,3)+COUNTIF('Encodage réponses Es'!P34,2)+COUNTIF('Encodage réponses Es'!Q34,3)+COUNTIF('Encodage réponses Es'!R34,1)+COUNTIF('Encodage réponses Es'!T34,3)+COUNTIF('Encodage réponses Es'!U34,1)+COUNTIF('Encodage réponses Es'!V34,4)+COUNTIF('Encodage réponses Es'!W34,2)+COUNTIF('Encodage réponses Es'!X34,1)+COUNTIF('Encodage réponses Es'!Y34,2)+COUNTIF('Encodage réponses Es'!Z34,1)+COUNTIF('Encodage réponses Es'!AA34,3)+COUNTIF('Encodage réponses Es'!AB34,2))</f>
      </c>
      <c r="J35" s="440">
        <f t="shared" si="0"/>
      </c>
      <c r="K35" s="441">
        <f>IF(OR(COUNTIF('Encodage réponses Es'!AU34:BQ34,"a")&gt;0,COUNTBLANK('Encodage réponses Es'!AU34:BQ34)&gt;0),"",COUNTIF('Encodage réponses Es'!AU34,2)+COUNTIF('Encodage réponses Es'!AV34,4)+COUNTIF('Encodage réponses Es'!AW34,1)+COUNTIF('Encodage réponses Es'!AX34,3)+COUNTIF('Encodage réponses Es'!AY34,4)+COUNTIF('Encodage réponses Es'!AZ34,3)+COUNTIF('Encodage réponses Es'!BA34:BB34,1)+COUNTIF('Encodage réponses Es'!BC34,3)+COUNTIF('Encodage réponses Es'!BD34,2)+COUNTIF('Encodage réponses Es'!BE34,1)+COUNTIF('Encodage réponses Es'!BF34,3)+COUNTIF('Encodage réponses Es'!BG34,2)+COUNTIF('Encodage réponses Es'!BH34:BI34,1)+COUNTIF('Encodage réponses Es'!BJ34,4)+COUNTIF('Encodage réponses Es'!BK34:BL34,2)+COUNTIF('Encodage réponses Es'!BM34:BQ34,1))</f>
      </c>
      <c r="L35" s="440">
        <f t="shared" si="1"/>
      </c>
      <c r="M35" s="440">
        <f>IF(Compétences!BD35="","",Compétences!BD35/10)</f>
      </c>
      <c r="N35" s="439">
        <f>IF(Compétences!AE35="","",Compétences!AE35/18)</f>
      </c>
      <c r="O35" s="440">
        <f>IF(Compétences!AN35="","",Compétences!AN35/7)</f>
      </c>
      <c r="P35" s="350">
        <f>Compétences!H35</f>
      </c>
      <c r="Q35" s="384">
        <f>Compétences!I35</f>
      </c>
      <c r="R35" s="442">
        <f>Compétences!J35</f>
      </c>
      <c r="S35" s="443">
        <f>Compétences!K35</f>
      </c>
      <c r="T35" s="354"/>
    </row>
    <row r="36" spans="1:20" ht="12.75">
      <c r="A36" s="649"/>
      <c r="B36" s="650"/>
      <c r="C36" s="550">
        <v>33</v>
      </c>
      <c r="D36" s="551"/>
      <c r="E36" s="192"/>
      <c r="F36" s="439">
        <f>Compétences!G36</f>
      </c>
      <c r="G36" s="440">
        <f>IF(Compétences!DB36="","",Compétences!DB36/18)</f>
      </c>
      <c r="H36" s="440">
        <f>IF(Compétences!DN36="","",Compétences!DN36/10)</f>
      </c>
      <c r="I36" s="441">
        <f>IF(OR(COUNTIF('Encodage réponses Es'!E35:AB35,"a")&gt;0,COUNTBLANK('Encodage réponses Es'!E35:AB35)&gt;0),"",COUNTIF('Encodage réponses Es'!E35:F35,1)+COUNTIF('Encodage réponses Es'!G35,423)+COUNTIF('Encodage réponses Es'!H35,2)+COUNTIF('Encodage réponses Es'!I35:J35,1)+COUNTIF('Encodage réponses Es'!K35,2)+COUNTIF('Encodage réponses Es'!L35,1)+COUNTIF('Encodage réponses Es'!M35,4)+COUNTIF('Encodage réponses Es'!N35:O35,3)+COUNTIF('Encodage réponses Es'!P35,2)+COUNTIF('Encodage réponses Es'!Q35,3)+COUNTIF('Encodage réponses Es'!R35,1)+COUNTIF('Encodage réponses Es'!T35,3)+COUNTIF('Encodage réponses Es'!U35,1)+COUNTIF('Encodage réponses Es'!V35,4)+COUNTIF('Encodage réponses Es'!W35,2)+COUNTIF('Encodage réponses Es'!X35,1)+COUNTIF('Encodage réponses Es'!Y35,2)+COUNTIF('Encodage réponses Es'!Z35,1)+COUNTIF('Encodage réponses Es'!AA35,3)+COUNTIF('Encodage réponses Es'!AB35,2))</f>
      </c>
      <c r="J36" s="440">
        <f t="shared" si="0"/>
      </c>
      <c r="K36" s="441">
        <f>IF(OR(COUNTIF('Encodage réponses Es'!AU35:BQ35,"a")&gt;0,COUNTBLANK('Encodage réponses Es'!AU35:BQ35)&gt;0),"",COUNTIF('Encodage réponses Es'!AU35,2)+COUNTIF('Encodage réponses Es'!AV35,4)+COUNTIF('Encodage réponses Es'!AW35,1)+COUNTIF('Encodage réponses Es'!AX35,3)+COUNTIF('Encodage réponses Es'!AY35,4)+COUNTIF('Encodage réponses Es'!AZ35,3)+COUNTIF('Encodage réponses Es'!BA35:BB35,1)+COUNTIF('Encodage réponses Es'!BC35,3)+COUNTIF('Encodage réponses Es'!BD35,2)+COUNTIF('Encodage réponses Es'!BE35,1)+COUNTIF('Encodage réponses Es'!BF35,3)+COUNTIF('Encodage réponses Es'!BG35,2)+COUNTIF('Encodage réponses Es'!BH35:BI35,1)+COUNTIF('Encodage réponses Es'!BJ35,4)+COUNTIF('Encodage réponses Es'!BK35:BL35,2)+COUNTIF('Encodage réponses Es'!BM35:BQ35,1))</f>
      </c>
      <c r="L36" s="440">
        <f t="shared" si="1"/>
      </c>
      <c r="M36" s="440">
        <f>IF(Compétences!BD36="","",Compétences!BD36/10)</f>
      </c>
      <c r="N36" s="439">
        <f>IF(Compétences!AE36="","",Compétences!AE36/18)</f>
      </c>
      <c r="O36" s="440">
        <f>IF(Compétences!AN36="","",Compétences!AN36/7)</f>
      </c>
      <c r="P36" s="350">
        <f>Compétences!H36</f>
      </c>
      <c r="Q36" s="384">
        <f>Compétences!I36</f>
      </c>
      <c r="R36" s="442">
        <f>Compétences!J36</f>
      </c>
      <c r="S36" s="443">
        <f>Compétences!K36</f>
      </c>
      <c r="T36" s="354"/>
    </row>
    <row r="37" spans="1:20" ht="13.5" thickBot="1">
      <c r="A37" s="651"/>
      <c r="B37" s="652"/>
      <c r="C37" s="556">
        <v>34</v>
      </c>
      <c r="D37" s="557"/>
      <c r="E37" s="192"/>
      <c r="F37" s="439">
        <f>Compétences!G37</f>
      </c>
      <c r="G37" s="440">
        <f>IF(Compétences!DB37="","",Compétences!DB37/18)</f>
      </c>
      <c r="H37" s="440">
        <f>IF(Compétences!DN37="","",Compétences!DN37/10)</f>
      </c>
      <c r="I37" s="441">
        <f>IF(OR(COUNTIF('Encodage réponses Es'!E36:AB36,"a")&gt;0,COUNTBLANK('Encodage réponses Es'!E36:AB36)&gt;0),"",COUNTIF('Encodage réponses Es'!E36:F36,1)+COUNTIF('Encodage réponses Es'!G36,423)+COUNTIF('Encodage réponses Es'!H36,2)+COUNTIF('Encodage réponses Es'!I36:J36,1)+COUNTIF('Encodage réponses Es'!K36,2)+COUNTIF('Encodage réponses Es'!L36,1)+COUNTIF('Encodage réponses Es'!M36,4)+COUNTIF('Encodage réponses Es'!N36:O36,3)+COUNTIF('Encodage réponses Es'!P36,2)+COUNTIF('Encodage réponses Es'!Q36,3)+COUNTIF('Encodage réponses Es'!R36,1)+COUNTIF('Encodage réponses Es'!T36,3)+COUNTIF('Encodage réponses Es'!U36,1)+COUNTIF('Encodage réponses Es'!V36,4)+COUNTIF('Encodage réponses Es'!W36,2)+COUNTIF('Encodage réponses Es'!X36,1)+COUNTIF('Encodage réponses Es'!Y36,2)+COUNTIF('Encodage réponses Es'!Z36,1)+COUNTIF('Encodage réponses Es'!AA36,3)+COUNTIF('Encodage réponses Es'!AB36,2))</f>
      </c>
      <c r="J37" s="440">
        <f t="shared" si="0"/>
      </c>
      <c r="K37" s="441">
        <f>IF(OR(COUNTIF('Encodage réponses Es'!AU36:BQ36,"a")&gt;0,COUNTBLANK('Encodage réponses Es'!AU36:BQ36)&gt;0),"",COUNTIF('Encodage réponses Es'!AU36,2)+COUNTIF('Encodage réponses Es'!AV36,4)+COUNTIF('Encodage réponses Es'!AW36,1)+COUNTIF('Encodage réponses Es'!AX36,3)+COUNTIF('Encodage réponses Es'!AY36,4)+COUNTIF('Encodage réponses Es'!AZ36,3)+COUNTIF('Encodage réponses Es'!BA36:BB36,1)+COUNTIF('Encodage réponses Es'!BC36,3)+COUNTIF('Encodage réponses Es'!BD36,2)+COUNTIF('Encodage réponses Es'!BE36,1)+COUNTIF('Encodage réponses Es'!BF36,3)+COUNTIF('Encodage réponses Es'!BG36,2)+COUNTIF('Encodage réponses Es'!BH36:BI36,1)+COUNTIF('Encodage réponses Es'!BJ36,4)+COUNTIF('Encodage réponses Es'!BK36:BL36,2)+COUNTIF('Encodage réponses Es'!BM36:BQ36,1))</f>
      </c>
      <c r="L37" s="440">
        <f t="shared" si="1"/>
      </c>
      <c r="M37" s="440">
        <f>IF(Compétences!BD37="","",Compétences!BD37/10)</f>
      </c>
      <c r="N37" s="439">
        <f>IF(Compétences!AE37="","",Compétences!AE37/18)</f>
      </c>
      <c r="O37" s="440">
        <f>IF(Compétences!AN37="","",Compétences!AN37/7)</f>
      </c>
      <c r="P37" s="351">
        <f>Compétences!H37</f>
      </c>
      <c r="Q37" s="385">
        <f>Compétences!I37</f>
      </c>
      <c r="R37" s="442">
        <f>Compétences!J37</f>
      </c>
      <c r="S37" s="443">
        <f>Compétences!K37</f>
      </c>
      <c r="T37" s="354"/>
    </row>
    <row r="38" spans="1:19" ht="6" customHeight="1" thickBot="1">
      <c r="A38" s="444"/>
      <c r="B38" s="444"/>
      <c r="C38" s="161"/>
      <c r="D38" s="161"/>
      <c r="E38" s="186"/>
      <c r="F38" s="445"/>
      <c r="G38" s="445"/>
      <c r="H38" s="445"/>
      <c r="I38" s="445"/>
      <c r="J38" s="445"/>
      <c r="K38" s="445"/>
      <c r="L38" s="445"/>
      <c r="M38" s="445"/>
      <c r="N38" s="446"/>
      <c r="O38" s="446"/>
      <c r="P38" s="447"/>
      <c r="Q38" s="447"/>
      <c r="R38" s="446"/>
      <c r="S38" s="446"/>
    </row>
    <row r="39" spans="1:19" ht="12.75">
      <c r="A39" s="2"/>
      <c r="B39" s="177"/>
      <c r="C39" s="352"/>
      <c r="D39" s="353" t="s">
        <v>7</v>
      </c>
      <c r="E39" s="193"/>
      <c r="F39" s="448">
        <f>COUNT(F4:F37)</f>
        <v>0</v>
      </c>
      <c r="G39" s="448">
        <f aca="true" t="shared" si="2" ref="G39:O39">COUNT(G4:G37)</f>
        <v>0</v>
      </c>
      <c r="H39" s="448">
        <f t="shared" si="2"/>
        <v>0</v>
      </c>
      <c r="I39" s="448">
        <f t="shared" si="2"/>
        <v>0</v>
      </c>
      <c r="J39" s="448">
        <f t="shared" si="2"/>
        <v>0</v>
      </c>
      <c r="K39" s="448">
        <f t="shared" si="2"/>
        <v>0</v>
      </c>
      <c r="L39" s="448">
        <f t="shared" si="2"/>
        <v>0</v>
      </c>
      <c r="M39" s="448">
        <f t="shared" si="2"/>
        <v>0</v>
      </c>
      <c r="N39" s="448">
        <f t="shared" si="2"/>
        <v>0</v>
      </c>
      <c r="O39" s="448">
        <f t="shared" si="2"/>
        <v>0</v>
      </c>
      <c r="P39" s="448">
        <f>COUNT(P4:P37)</f>
        <v>0</v>
      </c>
      <c r="Q39" s="449">
        <f>COUNT(Q4:Q37)</f>
        <v>0</v>
      </c>
      <c r="R39" s="450">
        <f>COUNT(R4:R37)</f>
        <v>0</v>
      </c>
      <c r="S39" s="451">
        <f>COUNT(R4:R37)</f>
        <v>0</v>
      </c>
    </row>
    <row r="40" spans="1:19" ht="12.75">
      <c r="A40" s="2"/>
      <c r="B40" s="178"/>
      <c r="C40" s="352"/>
      <c r="D40" s="355" t="s">
        <v>1</v>
      </c>
      <c r="E40" s="193"/>
      <c r="F40" s="452">
        <f>IF(COUNT(F4:F37)=0,"",STDEVP(F4:F37))</f>
      </c>
      <c r="G40" s="452">
        <f aca="true" t="shared" si="3" ref="G40:O40">IF(COUNT(G4:G37)=0,"",STDEVP(G4:G37))</f>
      </c>
      <c r="H40" s="452">
        <f t="shared" si="3"/>
      </c>
      <c r="I40" s="452">
        <f t="shared" si="3"/>
      </c>
      <c r="J40" s="452">
        <f t="shared" si="3"/>
      </c>
      <c r="K40" s="452">
        <f t="shared" si="3"/>
      </c>
      <c r="L40" s="452">
        <f t="shared" si="3"/>
      </c>
      <c r="M40" s="452">
        <f t="shared" si="3"/>
      </c>
      <c r="N40" s="452">
        <f t="shared" si="3"/>
      </c>
      <c r="O40" s="452">
        <f t="shared" si="3"/>
      </c>
      <c r="P40" s="452">
        <f>IF(COUNT(P4:P37)=0,"",STDEVP(P4:P37))</f>
      </c>
      <c r="Q40" s="453">
        <f>IF(COUNT(Q4:Q37)=0,"",STDEVP(Q4:Q37))</f>
      </c>
      <c r="R40" s="356" t="s">
        <v>1</v>
      </c>
      <c r="S40" s="454">
        <f>IF(COUNT(S4:S37)=0,"",STDEVP(S4:S37))</f>
      </c>
    </row>
    <row r="41" spans="1:19" ht="13.5" thickBot="1">
      <c r="A41" s="2"/>
      <c r="B41" s="166"/>
      <c r="C41" s="352"/>
      <c r="D41" s="355" t="s">
        <v>3</v>
      </c>
      <c r="E41" s="193"/>
      <c r="F41" s="455">
        <f>IF(COUNT(F4:F37)=0,"",AVERAGE(F4:F37))</f>
      </c>
      <c r="G41" s="455">
        <f>IF(COUNT(G4:G37)=0,"",AVERAGE(G4:G37))</f>
      </c>
      <c r="H41" s="455">
        <f>IF(COUNT(H4:H37)=0,"",AVERAGE(H4:H37))</f>
      </c>
      <c r="I41" s="357" t="s">
        <v>3</v>
      </c>
      <c r="J41" s="455">
        <f>IF(COUNT(J4:J37)=0,"",AVERAGE(J4:J37))</f>
      </c>
      <c r="K41" s="357" t="s">
        <v>3</v>
      </c>
      <c r="L41" s="455">
        <f aca="true" t="shared" si="4" ref="L41:Q41">IF(COUNT(L4:L37)=0,"",AVERAGE(L4:L37))</f>
      </c>
      <c r="M41" s="455">
        <f t="shared" si="4"/>
      </c>
      <c r="N41" s="455">
        <f t="shared" si="4"/>
      </c>
      <c r="O41" s="455">
        <f t="shared" si="4"/>
      </c>
      <c r="P41" s="455">
        <f t="shared" si="4"/>
      </c>
      <c r="Q41" s="456">
        <f t="shared" si="4"/>
      </c>
      <c r="R41" s="358" t="s">
        <v>3</v>
      </c>
      <c r="S41" s="457">
        <f>IF(COUNT(S4:S37)=0,"",AVERAGE(S4:S37))</f>
      </c>
    </row>
    <row r="42" spans="1:19" ht="13.5" thickBot="1">
      <c r="A42" s="2"/>
      <c r="B42" s="166"/>
      <c r="C42" s="352"/>
      <c r="D42" s="359" t="s">
        <v>31</v>
      </c>
      <c r="E42" s="193"/>
      <c r="F42" s="458">
        <v>0.72</v>
      </c>
      <c r="G42" s="458">
        <v>0.82</v>
      </c>
      <c r="H42" s="458">
        <v>0.57</v>
      </c>
      <c r="I42" s="360"/>
      <c r="J42" s="458">
        <v>0.64</v>
      </c>
      <c r="K42" s="360"/>
      <c r="L42" s="458">
        <v>0.73</v>
      </c>
      <c r="M42" s="458">
        <v>0.81</v>
      </c>
      <c r="N42" s="458">
        <v>0.71</v>
      </c>
      <c r="O42" s="458">
        <v>0.67</v>
      </c>
      <c r="P42" s="458"/>
      <c r="Q42" s="458">
        <v>0.81</v>
      </c>
      <c r="R42" s="361"/>
      <c r="S42" s="458">
        <v>0.63</v>
      </c>
    </row>
    <row r="43" spans="1:13" ht="12.75">
      <c r="A43" s="2"/>
      <c r="B43" s="178"/>
      <c r="C43" s="2"/>
      <c r="D43" s="179"/>
      <c r="E43" s="178"/>
      <c r="G43" s="203"/>
      <c r="H43" s="203"/>
      <c r="I43" s="203"/>
      <c r="J43" s="203"/>
      <c r="K43" s="203"/>
      <c r="L43" s="203"/>
      <c r="M43" s="203"/>
    </row>
  </sheetData>
  <sheetProtection password="CA89" sheet="1" objects="1" scenarios="1"/>
  <mergeCells count="52">
    <mergeCell ref="C37:D37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A4:B37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R2:R3"/>
    <mergeCell ref="S2:S3"/>
    <mergeCell ref="P2:P3"/>
    <mergeCell ref="Q2:Q3"/>
    <mergeCell ref="O2:O3"/>
    <mergeCell ref="M2:M3"/>
    <mergeCell ref="N2:N3"/>
    <mergeCell ref="I2:I3"/>
    <mergeCell ref="J2:J3"/>
    <mergeCell ref="K2:K3"/>
    <mergeCell ref="L2:L3"/>
    <mergeCell ref="H2:H3"/>
    <mergeCell ref="B1:D1"/>
    <mergeCell ref="A2:A3"/>
    <mergeCell ref="B2:D3"/>
    <mergeCell ref="F2:F3"/>
    <mergeCell ref="G2:G3"/>
  </mergeCells>
  <conditionalFormatting sqref="N4:O37 F4:M38 R4:S37">
    <cfRule type="cellIs" priority="1" dxfId="14" operator="equal" stopIfTrue="1">
      <formula>0</formula>
    </cfRule>
  </conditionalFormatting>
  <conditionalFormatting sqref="D43">
    <cfRule type="cellIs" priority="2" dxfId="17" operator="equal" stopIfTrue="1">
      <formula>0</formula>
    </cfRule>
  </conditionalFormatting>
  <dataValidations count="1">
    <dataValidation operator="lessThanOrEqual" allowBlank="1" showInputMessage="1" showErrorMessage="1" sqref="Q2:S2 R4:S37 F2:O2 N4:O37 F4:M38"/>
  </dataValidations>
  <printOptions/>
  <pageMargins left="0.3937007874015748" right="0.31496062992125984" top="0.3937007874015748" bottom="0.3937007874015748" header="0.2" footer="0.18"/>
  <pageSetup horizontalDpi="600" verticalDpi="600" orientation="landscape" paperSize="9" r:id="rId1"/>
  <headerFooter alignWithMargins="0">
    <oddHeader>&amp;LLecture et production d'écrit - novembre 2011&amp;R2&amp;Xe&amp;X année primaire</oddHeader>
    <oddFooter>&amp;L&amp;F - &amp;A&amp;RPage&amp;P/&amp;N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B181"/>
  <sheetViews>
    <sheetView showGridLines="0" workbookViewId="0" topLeftCell="A1">
      <selection activeCell="A1" sqref="A1:N1"/>
    </sheetView>
  </sheetViews>
  <sheetFormatPr defaultColWidth="11.421875" defaultRowHeight="12.75"/>
  <cols>
    <col min="1" max="1" width="7.57421875" style="0" customWidth="1"/>
    <col min="2" max="11" width="6.00390625" style="0" customWidth="1"/>
    <col min="12" max="12" width="8.00390625" style="0" customWidth="1"/>
    <col min="13" max="13" width="5.28125" style="0" customWidth="1"/>
    <col min="14" max="14" width="6.00390625" style="0" customWidth="1"/>
    <col min="15" max="21" width="9.7109375" style="0" customWidth="1"/>
    <col min="22" max="22" width="14.28125" style="0" customWidth="1"/>
  </cols>
  <sheetData>
    <row r="1" spans="1:22" s="391" customFormat="1" ht="18" customHeight="1">
      <c r="A1" s="657" t="s">
        <v>127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393"/>
      <c r="P1" s="393"/>
      <c r="Q1" s="393"/>
      <c r="R1" s="393"/>
      <c r="S1" s="393"/>
      <c r="T1" s="393"/>
      <c r="U1" s="393"/>
      <c r="V1" s="393"/>
    </row>
    <row r="2" spans="1:22" ht="12.75">
      <c r="A2" s="421"/>
      <c r="B2" s="422"/>
      <c r="C2" s="422"/>
      <c r="D2" s="423"/>
      <c r="E2" s="423"/>
      <c r="F2" s="401" t="s">
        <v>134</v>
      </c>
      <c r="G2" s="401"/>
      <c r="H2" s="402"/>
      <c r="I2" s="403"/>
      <c r="J2" s="660" t="s">
        <v>129</v>
      </c>
      <c r="K2" s="660"/>
      <c r="L2" s="404" t="s">
        <v>130</v>
      </c>
      <c r="M2" s="401"/>
      <c r="N2" s="401"/>
      <c r="O2" s="394"/>
      <c r="P2" s="394"/>
      <c r="Q2" s="394"/>
      <c r="R2" s="394"/>
      <c r="S2" s="394"/>
      <c r="T2" s="394"/>
      <c r="U2" s="394"/>
      <c r="V2" s="394"/>
    </row>
    <row r="3" spans="1:22" ht="12.75">
      <c r="A3" s="424"/>
      <c r="B3" s="425"/>
      <c r="C3" s="425"/>
      <c r="D3" s="426"/>
      <c r="E3" s="426"/>
      <c r="F3" s="660" t="s">
        <v>131</v>
      </c>
      <c r="G3" s="660"/>
      <c r="H3" s="660" t="s">
        <v>132</v>
      </c>
      <c r="I3" s="660"/>
      <c r="J3" s="660" t="s">
        <v>131</v>
      </c>
      <c r="K3" s="660"/>
      <c r="L3" s="404" t="s">
        <v>131</v>
      </c>
      <c r="M3" s="661" t="s">
        <v>133</v>
      </c>
      <c r="N3" s="661"/>
      <c r="O3" s="394"/>
      <c r="P3" s="394"/>
      <c r="Q3" s="394"/>
      <c r="R3" s="394"/>
      <c r="S3" s="394"/>
      <c r="T3" s="394"/>
      <c r="U3" s="394"/>
      <c r="V3" s="394"/>
    </row>
    <row r="4" spans="1:22" ht="19.5" customHeight="1">
      <c r="A4" s="405" t="s">
        <v>227</v>
      </c>
      <c r="B4" s="405"/>
      <c r="C4" s="405"/>
      <c r="D4" s="405"/>
      <c r="E4" s="405"/>
      <c r="F4" s="655">
        <v>0.72</v>
      </c>
      <c r="G4" s="655"/>
      <c r="H4" s="655">
        <v>0.18</v>
      </c>
      <c r="I4" s="655"/>
      <c r="J4" s="655">
        <v>0.72</v>
      </c>
      <c r="K4" s="655"/>
      <c r="L4" s="406">
        <v>0.65</v>
      </c>
      <c r="M4" s="655">
        <f>Compétences!G41</f>
      </c>
      <c r="N4" s="655"/>
      <c r="O4" s="394"/>
      <c r="P4" s="394"/>
      <c r="Q4" s="394"/>
      <c r="R4" s="394"/>
      <c r="S4" s="394"/>
      <c r="T4" s="394"/>
      <c r="U4" s="394"/>
      <c r="V4" s="394"/>
    </row>
    <row r="5" spans="1:22" ht="19.5" customHeight="1">
      <c r="A5" s="672" t="s">
        <v>247</v>
      </c>
      <c r="B5" s="672"/>
      <c r="C5" s="672"/>
      <c r="D5" s="672"/>
      <c r="E5" s="672"/>
      <c r="F5" s="659">
        <v>0.82</v>
      </c>
      <c r="G5" s="659"/>
      <c r="H5" s="659">
        <v>0.16</v>
      </c>
      <c r="I5" s="659"/>
      <c r="J5" s="659">
        <v>0.83</v>
      </c>
      <c r="K5" s="659"/>
      <c r="L5" s="407">
        <v>0.78</v>
      </c>
      <c r="M5" s="659">
        <f>'Nouveaux résultats'!G41</f>
      </c>
      <c r="N5" s="659"/>
      <c r="O5" s="394"/>
      <c r="P5" s="394"/>
      <c r="Q5" s="394"/>
      <c r="R5" s="394"/>
      <c r="S5" s="394"/>
      <c r="T5" s="394"/>
      <c r="U5" s="394"/>
      <c r="V5" s="394"/>
    </row>
    <row r="6" spans="1:22" ht="19.5" customHeight="1">
      <c r="A6" s="405" t="s">
        <v>163</v>
      </c>
      <c r="B6" s="405"/>
      <c r="C6" s="405"/>
      <c r="D6" s="405"/>
      <c r="E6" s="405"/>
      <c r="F6" s="655">
        <v>0.57</v>
      </c>
      <c r="G6" s="655"/>
      <c r="H6" s="655">
        <v>0.29</v>
      </c>
      <c r="I6" s="655"/>
      <c r="J6" s="655">
        <v>0.59</v>
      </c>
      <c r="K6" s="655"/>
      <c r="L6" s="406">
        <v>0.51</v>
      </c>
      <c r="M6" s="655">
        <f>'Nouveaux résultats'!H41</f>
      </c>
      <c r="N6" s="655"/>
      <c r="O6" s="394"/>
      <c r="P6" s="394"/>
      <c r="Q6" s="394"/>
      <c r="R6" s="394"/>
      <c r="S6" s="394"/>
      <c r="T6" s="394"/>
      <c r="U6" s="394"/>
      <c r="V6" s="394"/>
    </row>
    <row r="7" spans="1:22" ht="19.5" customHeight="1">
      <c r="A7" s="672" t="s">
        <v>169</v>
      </c>
      <c r="B7" s="672"/>
      <c r="C7" s="672"/>
      <c r="D7" s="672"/>
      <c r="E7" s="672"/>
      <c r="F7" s="659">
        <v>0.64</v>
      </c>
      <c r="G7" s="659"/>
      <c r="H7" s="659">
        <v>0.22</v>
      </c>
      <c r="I7" s="659"/>
      <c r="J7" s="659">
        <v>0.65</v>
      </c>
      <c r="K7" s="659"/>
      <c r="L7" s="407">
        <v>0.57</v>
      </c>
      <c r="M7" s="659">
        <f>'Nouveaux résultats'!J41</f>
      </c>
      <c r="N7" s="659"/>
      <c r="O7" s="394"/>
      <c r="P7" s="394"/>
      <c r="Q7" s="394"/>
      <c r="R7" s="394"/>
      <c r="S7" s="394"/>
      <c r="T7" s="394"/>
      <c r="U7" s="394"/>
      <c r="V7" s="394"/>
    </row>
    <row r="8" spans="1:22" ht="19.5" customHeight="1">
      <c r="A8" s="405" t="s">
        <v>164</v>
      </c>
      <c r="B8" s="405"/>
      <c r="C8" s="405"/>
      <c r="D8" s="405"/>
      <c r="E8" s="405"/>
      <c r="F8" s="655">
        <v>0.73</v>
      </c>
      <c r="G8" s="655"/>
      <c r="H8" s="655">
        <v>0.17</v>
      </c>
      <c r="I8" s="655"/>
      <c r="J8" s="655">
        <v>0.73</v>
      </c>
      <c r="K8" s="655"/>
      <c r="L8" s="406">
        <v>0.65</v>
      </c>
      <c r="M8" s="655">
        <f>'Nouveaux résultats'!L41</f>
      </c>
      <c r="N8" s="655"/>
      <c r="O8" s="394"/>
      <c r="P8" s="394"/>
      <c r="Q8" s="394"/>
      <c r="R8" s="394"/>
      <c r="S8" s="394"/>
      <c r="T8" s="394"/>
      <c r="U8" s="394"/>
      <c r="V8" s="394"/>
    </row>
    <row r="9" spans="1:22" ht="19.5" customHeight="1">
      <c r="A9" s="674" t="s">
        <v>165</v>
      </c>
      <c r="B9" s="674"/>
      <c r="C9" s="674"/>
      <c r="D9" s="674"/>
      <c r="E9" s="674"/>
      <c r="F9" s="659">
        <v>0.81</v>
      </c>
      <c r="G9" s="659"/>
      <c r="H9" s="659">
        <v>0.21</v>
      </c>
      <c r="I9" s="659"/>
      <c r="J9" s="659">
        <v>0.83</v>
      </c>
      <c r="K9" s="659"/>
      <c r="L9" s="407">
        <v>0.74</v>
      </c>
      <c r="M9" s="659">
        <f>'Nouveaux résultats'!M41</f>
      </c>
      <c r="N9" s="659"/>
      <c r="O9" s="394"/>
      <c r="P9" s="394"/>
      <c r="Q9" s="394"/>
      <c r="R9" s="394"/>
      <c r="S9" s="394"/>
      <c r="T9" s="394"/>
      <c r="U9" s="394"/>
      <c r="V9" s="394"/>
    </row>
    <row r="10" spans="1:22" ht="19.5" customHeight="1">
      <c r="A10" s="409" t="s">
        <v>166</v>
      </c>
      <c r="B10" s="405"/>
      <c r="C10" s="405"/>
      <c r="D10" s="405"/>
      <c r="E10" s="405"/>
      <c r="F10" s="655"/>
      <c r="G10" s="655"/>
      <c r="H10" s="655"/>
      <c r="I10" s="655"/>
      <c r="J10" s="406"/>
      <c r="K10" s="406"/>
      <c r="L10" s="406"/>
      <c r="M10" s="656"/>
      <c r="N10" s="656"/>
      <c r="O10" s="394"/>
      <c r="P10" s="394"/>
      <c r="Q10" s="394"/>
      <c r="R10" s="394"/>
      <c r="S10" s="394"/>
      <c r="T10" s="394"/>
      <c r="U10" s="394"/>
      <c r="V10" s="394"/>
    </row>
    <row r="11" spans="1:22" ht="19.5" customHeight="1">
      <c r="A11" s="672" t="s">
        <v>167</v>
      </c>
      <c r="B11" s="672"/>
      <c r="C11" s="672"/>
      <c r="D11" s="672"/>
      <c r="E11" s="672"/>
      <c r="F11" s="659">
        <v>0.71</v>
      </c>
      <c r="G11" s="659"/>
      <c r="H11" s="659">
        <v>0.23</v>
      </c>
      <c r="I11" s="659"/>
      <c r="J11" s="659">
        <v>0.73</v>
      </c>
      <c r="K11" s="659"/>
      <c r="L11" s="407">
        <v>0.63</v>
      </c>
      <c r="M11" s="659">
        <f>'Nouveaux résultats'!N41</f>
      </c>
      <c r="N11" s="659"/>
      <c r="O11" s="394"/>
      <c r="P11" s="394"/>
      <c r="Q11" s="394"/>
      <c r="R11" s="394"/>
      <c r="S11" s="394"/>
      <c r="T11" s="394"/>
      <c r="U11" s="394"/>
      <c r="V11" s="394"/>
    </row>
    <row r="12" spans="1:22" ht="19.5" customHeight="1">
      <c r="A12" s="673" t="s">
        <v>168</v>
      </c>
      <c r="B12" s="673"/>
      <c r="C12" s="673"/>
      <c r="D12" s="673"/>
      <c r="E12" s="673"/>
      <c r="F12" s="655">
        <v>0.67</v>
      </c>
      <c r="G12" s="655"/>
      <c r="H12" s="655">
        <v>0.25</v>
      </c>
      <c r="I12" s="655"/>
      <c r="J12" s="655">
        <v>0.68</v>
      </c>
      <c r="K12" s="655"/>
      <c r="L12" s="406">
        <v>0.59</v>
      </c>
      <c r="M12" s="655">
        <f>'Nouveaux résultats'!O41</f>
      </c>
      <c r="N12" s="655"/>
      <c r="O12" s="394"/>
      <c r="P12" s="394"/>
      <c r="Q12" s="394"/>
      <c r="R12" s="394"/>
      <c r="S12" s="394"/>
      <c r="T12" s="394"/>
      <c r="U12" s="394"/>
      <c r="V12" s="394"/>
    </row>
    <row r="13" spans="1:22" ht="6.75" customHeight="1">
      <c r="A13" s="403"/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394"/>
      <c r="P13" s="394"/>
      <c r="Q13" s="394"/>
      <c r="R13" s="394"/>
      <c r="S13" s="394"/>
      <c r="T13" s="394"/>
      <c r="U13" s="394"/>
      <c r="V13" s="394"/>
    </row>
    <row r="14" spans="1:22" ht="18" customHeight="1">
      <c r="A14" s="657" t="s">
        <v>128</v>
      </c>
      <c r="B14" s="657"/>
      <c r="C14" s="657"/>
      <c r="D14" s="657"/>
      <c r="E14" s="657"/>
      <c r="F14" s="657"/>
      <c r="G14" s="657"/>
      <c r="H14" s="657"/>
      <c r="I14" s="657"/>
      <c r="J14" s="657"/>
      <c r="K14" s="657"/>
      <c r="L14" s="657"/>
      <c r="M14" s="657"/>
      <c r="N14" s="657"/>
      <c r="O14" s="394"/>
      <c r="P14" s="394"/>
      <c r="Q14" s="394"/>
      <c r="R14" s="394"/>
      <c r="S14" s="394"/>
      <c r="T14" s="394"/>
      <c r="U14" s="394"/>
      <c r="V14" s="394"/>
    </row>
    <row r="15" spans="1:22" ht="12.75">
      <c r="A15" s="419"/>
      <c r="B15" s="420"/>
      <c r="C15" s="420"/>
      <c r="D15" s="419"/>
      <c r="E15" s="419"/>
      <c r="F15" s="660" t="s">
        <v>134</v>
      </c>
      <c r="G15" s="660"/>
      <c r="H15" s="660"/>
      <c r="I15" s="660"/>
      <c r="J15" s="401" t="s">
        <v>129</v>
      </c>
      <c r="K15" s="401"/>
      <c r="L15" s="404" t="s">
        <v>130</v>
      </c>
      <c r="M15" s="411"/>
      <c r="N15" s="411"/>
      <c r="O15" s="394"/>
      <c r="P15" s="394"/>
      <c r="Q15" s="394"/>
      <c r="R15" s="394"/>
      <c r="S15" s="394"/>
      <c r="T15" s="394"/>
      <c r="U15" s="394"/>
      <c r="V15" s="394"/>
    </row>
    <row r="16" spans="1:22" ht="12.75">
      <c r="A16" s="417"/>
      <c r="B16" s="418"/>
      <c r="C16" s="418"/>
      <c r="D16" s="417"/>
      <c r="E16" s="417"/>
      <c r="F16" s="660" t="s">
        <v>131</v>
      </c>
      <c r="G16" s="660"/>
      <c r="H16" s="660" t="s">
        <v>132</v>
      </c>
      <c r="I16" s="660"/>
      <c r="J16" s="660" t="s">
        <v>131</v>
      </c>
      <c r="K16" s="660"/>
      <c r="L16" s="404" t="s">
        <v>131</v>
      </c>
      <c r="M16" s="661" t="s">
        <v>133</v>
      </c>
      <c r="N16" s="661"/>
      <c r="O16" s="394"/>
      <c r="P16" s="394"/>
      <c r="Q16" s="394"/>
      <c r="R16" s="394"/>
      <c r="S16" s="394"/>
      <c r="T16" s="394"/>
      <c r="U16" s="394"/>
      <c r="V16" s="394"/>
    </row>
    <row r="17" spans="1:22" ht="12.75">
      <c r="A17" s="668" t="s">
        <v>171</v>
      </c>
      <c r="B17" s="668"/>
      <c r="C17" s="668"/>
      <c r="D17" s="668"/>
      <c r="E17" s="668"/>
      <c r="F17" s="666">
        <v>0.81</v>
      </c>
      <c r="G17" s="670"/>
      <c r="H17" s="666">
        <v>0.23</v>
      </c>
      <c r="I17" s="670"/>
      <c r="J17" s="666">
        <v>0.82</v>
      </c>
      <c r="K17" s="670"/>
      <c r="L17" s="474">
        <v>0.75</v>
      </c>
      <c r="M17" s="666">
        <f>Compétences!I41</f>
      </c>
      <c r="N17" s="666"/>
      <c r="O17" s="394"/>
      <c r="P17" s="394"/>
      <c r="Q17" s="394"/>
      <c r="R17" s="394"/>
      <c r="S17" s="394"/>
      <c r="T17" s="394"/>
      <c r="U17" s="394"/>
      <c r="V17" s="394"/>
    </row>
    <row r="18" spans="1:22" ht="12.75">
      <c r="A18" s="403"/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394"/>
      <c r="P18" s="394"/>
      <c r="Q18" s="394"/>
      <c r="R18" s="394"/>
      <c r="S18" s="394"/>
      <c r="T18" s="394"/>
      <c r="U18" s="394"/>
      <c r="V18" s="394"/>
    </row>
    <row r="19" spans="1:22" ht="18" customHeight="1">
      <c r="A19" s="657" t="s">
        <v>170</v>
      </c>
      <c r="B19" s="657"/>
      <c r="C19" s="657"/>
      <c r="D19" s="657"/>
      <c r="E19" s="657"/>
      <c r="F19" s="657"/>
      <c r="G19" s="657"/>
      <c r="H19" s="657"/>
      <c r="I19" s="657"/>
      <c r="J19" s="657"/>
      <c r="K19" s="657"/>
      <c r="L19" s="657"/>
      <c r="M19" s="657"/>
      <c r="N19" s="657"/>
      <c r="O19" s="394"/>
      <c r="P19" s="394"/>
      <c r="Q19" s="394"/>
      <c r="R19" s="394"/>
      <c r="S19" s="394"/>
      <c r="T19" s="394"/>
      <c r="U19" s="394"/>
      <c r="V19" s="394"/>
    </row>
    <row r="20" spans="1:22" ht="12.75">
      <c r="A20" s="419"/>
      <c r="B20" s="420"/>
      <c r="C20" s="420"/>
      <c r="D20" s="419"/>
      <c r="E20" s="419"/>
      <c r="F20" s="660" t="s">
        <v>134</v>
      </c>
      <c r="G20" s="660"/>
      <c r="H20" s="660"/>
      <c r="I20" s="660"/>
      <c r="J20" s="660" t="s">
        <v>129</v>
      </c>
      <c r="K20" s="660"/>
      <c r="L20" s="404" t="s">
        <v>130</v>
      </c>
      <c r="M20" s="410"/>
      <c r="N20" s="410"/>
      <c r="O20" s="394"/>
      <c r="P20" s="394"/>
      <c r="Q20" s="394"/>
      <c r="R20" s="394"/>
      <c r="S20" s="394"/>
      <c r="T20" s="394"/>
      <c r="U20" s="394"/>
      <c r="V20" s="394"/>
    </row>
    <row r="21" spans="1:22" ht="12.75">
      <c r="A21" s="417"/>
      <c r="B21" s="418"/>
      <c r="C21" s="418"/>
      <c r="D21" s="417"/>
      <c r="E21" s="417"/>
      <c r="F21" s="660" t="s">
        <v>131</v>
      </c>
      <c r="G21" s="660"/>
      <c r="H21" s="660" t="s">
        <v>132</v>
      </c>
      <c r="I21" s="660"/>
      <c r="J21" s="654" t="s">
        <v>131</v>
      </c>
      <c r="K21" s="654"/>
      <c r="L21" s="404" t="s">
        <v>131</v>
      </c>
      <c r="M21" s="661" t="s">
        <v>133</v>
      </c>
      <c r="N21" s="661"/>
      <c r="O21" s="394"/>
      <c r="P21" s="394"/>
      <c r="Q21" s="394"/>
      <c r="R21" s="394"/>
      <c r="S21" s="394"/>
      <c r="T21" s="394"/>
      <c r="U21" s="394"/>
      <c r="V21" s="394"/>
    </row>
    <row r="22" spans="1:22" ht="12.75">
      <c r="A22" s="668" t="s">
        <v>172</v>
      </c>
      <c r="B22" s="668"/>
      <c r="C22" s="668"/>
      <c r="D22" s="668"/>
      <c r="E22" s="668"/>
      <c r="F22" s="666">
        <v>0.63</v>
      </c>
      <c r="G22" s="670"/>
      <c r="H22" s="666">
        <v>0.24</v>
      </c>
      <c r="I22" s="670"/>
      <c r="J22" s="666">
        <v>0.64</v>
      </c>
      <c r="K22" s="670"/>
      <c r="L22" s="474">
        <v>0.56</v>
      </c>
      <c r="M22" s="655">
        <f>'Nouveaux résultats'!S41</f>
      </c>
      <c r="N22" s="655"/>
      <c r="O22" s="394"/>
      <c r="P22" s="394"/>
      <c r="Q22" s="394"/>
      <c r="R22" s="394"/>
      <c r="S22" s="394"/>
      <c r="T22" s="394"/>
      <c r="U22" s="394"/>
      <c r="V22" s="394"/>
    </row>
    <row r="23" spans="1:22" ht="6.75" customHeight="1">
      <c r="A23" s="403"/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394"/>
      <c r="P23" s="394"/>
      <c r="Q23" s="394"/>
      <c r="R23" s="394"/>
      <c r="S23" s="394"/>
      <c r="T23" s="394"/>
      <c r="U23" s="394"/>
      <c r="V23" s="394"/>
    </row>
    <row r="24" spans="1:22" ht="18" customHeight="1">
      <c r="A24" s="682" t="s">
        <v>173</v>
      </c>
      <c r="B24" s="682"/>
      <c r="C24" s="682"/>
      <c r="D24" s="682"/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394"/>
      <c r="P24" s="394"/>
      <c r="Q24" s="394"/>
      <c r="R24" s="394"/>
      <c r="S24" s="394"/>
      <c r="T24" s="394"/>
      <c r="U24" s="394"/>
      <c r="V24" s="394"/>
    </row>
    <row r="25" spans="1:22" ht="12.75" customHeight="1">
      <c r="A25" s="403"/>
      <c r="B25" s="401"/>
      <c r="C25" s="401"/>
      <c r="D25" s="660" t="s">
        <v>135</v>
      </c>
      <c r="E25" s="660"/>
      <c r="F25" s="660"/>
      <c r="G25" s="660"/>
      <c r="H25" s="660"/>
      <c r="I25" s="660"/>
      <c r="J25" s="401"/>
      <c r="K25" s="401"/>
      <c r="L25" s="667" t="s">
        <v>175</v>
      </c>
      <c r="M25" s="667"/>
      <c r="N25" s="667"/>
      <c r="O25" s="395"/>
      <c r="P25" s="394"/>
      <c r="Q25" s="394"/>
      <c r="R25" s="394"/>
      <c r="S25" s="394"/>
      <c r="T25" s="394"/>
      <c r="U25" s="394"/>
      <c r="V25" s="394"/>
    </row>
    <row r="26" spans="1:22" ht="12.75">
      <c r="A26" s="664" t="s">
        <v>174</v>
      </c>
      <c r="B26" s="664"/>
      <c r="C26" s="404" t="s">
        <v>137</v>
      </c>
      <c r="D26" s="660" t="s">
        <v>138</v>
      </c>
      <c r="E26" s="660"/>
      <c r="F26" s="660" t="s">
        <v>139</v>
      </c>
      <c r="G26" s="660"/>
      <c r="H26" s="660" t="s">
        <v>140</v>
      </c>
      <c r="I26" s="660"/>
      <c r="J26" s="661" t="s">
        <v>133</v>
      </c>
      <c r="K26" s="661"/>
      <c r="L26" s="667"/>
      <c r="M26" s="667"/>
      <c r="N26" s="667"/>
      <c r="O26" s="395"/>
      <c r="P26" s="394"/>
      <c r="Q26" s="394"/>
      <c r="R26" s="394"/>
      <c r="S26" s="394"/>
      <c r="T26" s="394"/>
      <c r="U26" s="394"/>
      <c r="V26" s="394"/>
    </row>
    <row r="27" spans="1:22" ht="12.75">
      <c r="A27" s="660" t="s">
        <v>141</v>
      </c>
      <c r="B27" s="660"/>
      <c r="C27" s="476">
        <v>1</v>
      </c>
      <c r="D27" s="655">
        <v>0.32</v>
      </c>
      <c r="E27" s="656"/>
      <c r="F27" s="655">
        <v>0.33</v>
      </c>
      <c r="G27" s="656"/>
      <c r="H27" s="655">
        <v>0.27</v>
      </c>
      <c r="I27" s="656"/>
      <c r="J27" s="655">
        <f>'Encodage réponses Es'!E44</f>
      </c>
      <c r="K27" s="655"/>
      <c r="L27" s="660" t="s">
        <v>142</v>
      </c>
      <c r="M27" s="660"/>
      <c r="N27" s="660"/>
      <c r="O27" s="395"/>
      <c r="P27" s="394"/>
      <c r="Q27" s="394"/>
      <c r="R27" s="394"/>
      <c r="S27" s="394"/>
      <c r="T27" s="394"/>
      <c r="U27" s="394"/>
      <c r="V27" s="394"/>
    </row>
    <row r="28" spans="1:22" ht="12.75">
      <c r="A28" s="660" t="s">
        <v>143</v>
      </c>
      <c r="B28" s="660"/>
      <c r="C28" s="477">
        <v>2</v>
      </c>
      <c r="D28" s="659">
        <v>0.77</v>
      </c>
      <c r="E28" s="660"/>
      <c r="F28" s="659">
        <v>0.79</v>
      </c>
      <c r="G28" s="660"/>
      <c r="H28" s="659">
        <v>0.64</v>
      </c>
      <c r="I28" s="660"/>
      <c r="J28" s="659">
        <f>'Encodage réponses Es'!F44</f>
      </c>
      <c r="K28" s="659"/>
      <c r="L28" s="660" t="s">
        <v>144</v>
      </c>
      <c r="M28" s="660"/>
      <c r="N28" s="660"/>
      <c r="O28" s="395"/>
      <c r="P28" s="394"/>
      <c r="Q28" s="394"/>
      <c r="R28" s="394"/>
      <c r="S28" s="394"/>
      <c r="T28" s="394"/>
      <c r="U28" s="394"/>
      <c r="V28" s="394"/>
    </row>
    <row r="29" spans="1:22" ht="12.75">
      <c r="A29" s="660" t="s">
        <v>145</v>
      </c>
      <c r="B29" s="660"/>
      <c r="C29" s="476">
        <v>3</v>
      </c>
      <c r="D29" s="655">
        <v>0.5</v>
      </c>
      <c r="E29" s="656"/>
      <c r="F29" s="655">
        <v>0.51</v>
      </c>
      <c r="G29" s="656"/>
      <c r="H29" s="655">
        <v>0.45</v>
      </c>
      <c r="I29" s="656"/>
      <c r="J29" s="655">
        <f>'Encodage réponses Es'!G44</f>
      </c>
      <c r="K29" s="655"/>
      <c r="L29" s="660" t="s">
        <v>144</v>
      </c>
      <c r="M29" s="660"/>
      <c r="N29" s="660"/>
      <c r="O29" s="395"/>
      <c r="P29" s="394"/>
      <c r="Q29" s="394"/>
      <c r="R29" s="394"/>
      <c r="S29" s="394"/>
      <c r="T29" s="394"/>
      <c r="U29" s="394"/>
      <c r="V29" s="394"/>
    </row>
    <row r="30" spans="1:22" ht="12.75">
      <c r="A30" s="660" t="s">
        <v>146</v>
      </c>
      <c r="B30" s="660"/>
      <c r="C30" s="477">
        <v>4</v>
      </c>
      <c r="D30" s="659">
        <v>0.72</v>
      </c>
      <c r="E30" s="660"/>
      <c r="F30" s="659">
        <v>0.74</v>
      </c>
      <c r="G30" s="660"/>
      <c r="H30" s="659">
        <v>0.66</v>
      </c>
      <c r="I30" s="660"/>
      <c r="J30" s="659">
        <f>'Encodage réponses Es'!H44</f>
      </c>
      <c r="K30" s="659"/>
      <c r="L30" s="660" t="s">
        <v>144</v>
      </c>
      <c r="M30" s="660"/>
      <c r="N30" s="660"/>
      <c r="O30" s="395"/>
      <c r="P30" s="394"/>
      <c r="Q30" s="394"/>
      <c r="R30" s="394"/>
      <c r="S30" s="394"/>
      <c r="T30" s="394"/>
      <c r="U30" s="394"/>
      <c r="V30" s="394"/>
    </row>
    <row r="31" spans="1:22" ht="12.75">
      <c r="A31" s="660" t="s">
        <v>147</v>
      </c>
      <c r="B31" s="660"/>
      <c r="C31" s="476">
        <v>5</v>
      </c>
      <c r="D31" s="655">
        <v>0.92</v>
      </c>
      <c r="E31" s="656"/>
      <c r="F31" s="655">
        <v>0.94</v>
      </c>
      <c r="G31" s="656"/>
      <c r="H31" s="655">
        <v>0.86</v>
      </c>
      <c r="I31" s="656"/>
      <c r="J31" s="655">
        <f>'Encodage réponses Es'!I44</f>
      </c>
      <c r="K31" s="655"/>
      <c r="L31" s="660" t="s">
        <v>144</v>
      </c>
      <c r="M31" s="660"/>
      <c r="N31" s="660"/>
      <c r="O31" s="395"/>
      <c r="P31" s="394"/>
      <c r="Q31" s="394"/>
      <c r="R31" s="394"/>
      <c r="S31" s="394"/>
      <c r="T31" s="394"/>
      <c r="U31" s="394"/>
      <c r="V31" s="394"/>
    </row>
    <row r="32" spans="1:22" ht="12.75">
      <c r="A32" s="660" t="s">
        <v>148</v>
      </c>
      <c r="B32" s="660"/>
      <c r="C32" s="477">
        <v>6</v>
      </c>
      <c r="D32" s="659">
        <v>0.9</v>
      </c>
      <c r="E32" s="660"/>
      <c r="F32" s="659">
        <v>0.91</v>
      </c>
      <c r="G32" s="660"/>
      <c r="H32" s="659">
        <v>0.82</v>
      </c>
      <c r="I32" s="660"/>
      <c r="J32" s="659">
        <f>'Encodage réponses Es'!J44</f>
      </c>
      <c r="K32" s="659"/>
      <c r="L32" s="660" t="s">
        <v>144</v>
      </c>
      <c r="M32" s="660"/>
      <c r="N32" s="660"/>
      <c r="O32" s="395"/>
      <c r="P32" s="394"/>
      <c r="Q32" s="394"/>
      <c r="R32" s="394"/>
      <c r="S32" s="394"/>
      <c r="T32" s="394"/>
      <c r="U32" s="394"/>
      <c r="V32" s="394"/>
    </row>
    <row r="33" spans="1:22" ht="12.75">
      <c r="A33" s="660" t="s">
        <v>149</v>
      </c>
      <c r="B33" s="660"/>
      <c r="C33" s="476">
        <v>7</v>
      </c>
      <c r="D33" s="655">
        <v>0.87</v>
      </c>
      <c r="E33" s="656"/>
      <c r="F33" s="655">
        <v>0.88</v>
      </c>
      <c r="G33" s="656"/>
      <c r="H33" s="655">
        <v>0.82</v>
      </c>
      <c r="I33" s="656"/>
      <c r="J33" s="655">
        <f>'Encodage réponses Es'!K44</f>
      </c>
      <c r="K33" s="655"/>
      <c r="L33" s="660" t="s">
        <v>144</v>
      </c>
      <c r="M33" s="660"/>
      <c r="N33" s="660"/>
      <c r="O33" s="395"/>
      <c r="P33" s="394"/>
      <c r="Q33" s="394"/>
      <c r="R33" s="394"/>
      <c r="S33" s="394"/>
      <c r="T33" s="394"/>
      <c r="U33" s="394"/>
      <c r="V33" s="394"/>
    </row>
    <row r="34" spans="1:22" ht="12.75">
      <c r="A34" s="660" t="s">
        <v>150</v>
      </c>
      <c r="B34" s="660"/>
      <c r="C34" s="477">
        <v>8</v>
      </c>
      <c r="D34" s="659">
        <v>0.52</v>
      </c>
      <c r="E34" s="660"/>
      <c r="F34" s="659">
        <v>0.54</v>
      </c>
      <c r="G34" s="660"/>
      <c r="H34" s="659">
        <v>0.45</v>
      </c>
      <c r="I34" s="660"/>
      <c r="J34" s="659">
        <f>'Encodage réponses Es'!L44</f>
      </c>
      <c r="K34" s="659"/>
      <c r="L34" s="660" t="s">
        <v>142</v>
      </c>
      <c r="M34" s="660"/>
      <c r="N34" s="660"/>
      <c r="O34" s="395"/>
      <c r="P34" s="394"/>
      <c r="Q34" s="394"/>
      <c r="R34" s="394"/>
      <c r="S34" s="394"/>
      <c r="T34" s="394"/>
      <c r="U34" s="394"/>
      <c r="V34" s="394"/>
    </row>
    <row r="35" spans="1:22" ht="12.75">
      <c r="A35" s="660" t="s">
        <v>151</v>
      </c>
      <c r="B35" s="660"/>
      <c r="C35" s="476">
        <v>9</v>
      </c>
      <c r="D35" s="655">
        <v>0.53</v>
      </c>
      <c r="E35" s="656"/>
      <c r="F35" s="655">
        <v>0.54</v>
      </c>
      <c r="G35" s="656"/>
      <c r="H35" s="655">
        <v>0.47</v>
      </c>
      <c r="I35" s="656"/>
      <c r="J35" s="655">
        <f>'Encodage réponses Es'!M44</f>
      </c>
      <c r="K35" s="655"/>
      <c r="L35" s="660" t="s">
        <v>142</v>
      </c>
      <c r="M35" s="660"/>
      <c r="N35" s="660"/>
      <c r="O35" s="395"/>
      <c r="P35" s="394"/>
      <c r="Q35" s="394"/>
      <c r="R35" s="394"/>
      <c r="S35" s="394"/>
      <c r="T35" s="394"/>
      <c r="U35" s="394"/>
      <c r="V35" s="394"/>
    </row>
    <row r="36" spans="1:22" ht="12.75">
      <c r="A36" s="660" t="s">
        <v>152</v>
      </c>
      <c r="B36" s="660"/>
      <c r="C36" s="477">
        <v>10</v>
      </c>
      <c r="D36" s="659">
        <v>0.54</v>
      </c>
      <c r="E36" s="660"/>
      <c r="F36" s="659">
        <v>0.55</v>
      </c>
      <c r="G36" s="660"/>
      <c r="H36" s="659">
        <v>0.49</v>
      </c>
      <c r="I36" s="660"/>
      <c r="J36" s="659">
        <f>'Encodage réponses Es'!N44</f>
      </c>
      <c r="K36" s="659"/>
      <c r="L36" s="660" t="s">
        <v>142</v>
      </c>
      <c r="M36" s="660"/>
      <c r="N36" s="660"/>
      <c r="O36" s="395"/>
      <c r="P36" s="394"/>
      <c r="Q36" s="394"/>
      <c r="R36" s="394"/>
      <c r="S36" s="394"/>
      <c r="T36" s="394"/>
      <c r="U36" s="394"/>
      <c r="V36" s="394"/>
    </row>
    <row r="37" spans="1:22" ht="12.75">
      <c r="A37" s="660" t="s">
        <v>153</v>
      </c>
      <c r="B37" s="660"/>
      <c r="C37" s="476">
        <v>11</v>
      </c>
      <c r="D37" s="655">
        <v>0.64</v>
      </c>
      <c r="E37" s="656"/>
      <c r="F37" s="655">
        <v>0.65</v>
      </c>
      <c r="G37" s="656"/>
      <c r="H37" s="655">
        <v>0.55</v>
      </c>
      <c r="I37" s="656"/>
      <c r="J37" s="655">
        <f>'Encodage réponses Es'!O44</f>
      </c>
      <c r="K37" s="655"/>
      <c r="L37" s="660" t="s">
        <v>142</v>
      </c>
      <c r="M37" s="660"/>
      <c r="N37" s="660"/>
      <c r="O37" s="395"/>
      <c r="P37" s="394"/>
      <c r="Q37" s="394"/>
      <c r="R37" s="394"/>
      <c r="S37" s="394"/>
      <c r="T37" s="394"/>
      <c r="U37" s="394"/>
      <c r="V37" s="394"/>
    </row>
    <row r="38" spans="1:22" ht="12.75">
      <c r="A38" s="660"/>
      <c r="B38" s="660"/>
      <c r="C38" s="477">
        <v>12</v>
      </c>
      <c r="D38" s="659">
        <v>0.57</v>
      </c>
      <c r="E38" s="660"/>
      <c r="F38" s="659">
        <v>0.57</v>
      </c>
      <c r="G38" s="660"/>
      <c r="H38" s="659">
        <v>0.53</v>
      </c>
      <c r="I38" s="660"/>
      <c r="J38" s="659">
        <f>'Encodage réponses Es'!P44</f>
      </c>
      <c r="K38" s="659"/>
      <c r="L38" s="660"/>
      <c r="M38" s="660"/>
      <c r="N38" s="660"/>
      <c r="O38" s="395"/>
      <c r="P38" s="394"/>
      <c r="Q38" s="394"/>
      <c r="R38" s="394"/>
      <c r="S38" s="394"/>
      <c r="T38" s="394"/>
      <c r="U38" s="394"/>
      <c r="V38" s="394"/>
    </row>
    <row r="39" spans="1:22" ht="12.75">
      <c r="A39" s="660"/>
      <c r="B39" s="660"/>
      <c r="C39" s="476">
        <v>13</v>
      </c>
      <c r="D39" s="655">
        <v>0.7</v>
      </c>
      <c r="E39" s="656"/>
      <c r="F39" s="655">
        <v>0.71</v>
      </c>
      <c r="G39" s="656"/>
      <c r="H39" s="655">
        <v>0.64</v>
      </c>
      <c r="I39" s="656"/>
      <c r="J39" s="655">
        <f>'Encodage réponses Es'!Q44</f>
      </c>
      <c r="K39" s="655"/>
      <c r="L39" s="660"/>
      <c r="M39" s="660"/>
      <c r="N39" s="660"/>
      <c r="O39" s="395"/>
      <c r="P39" s="394"/>
      <c r="Q39" s="394"/>
      <c r="R39" s="394"/>
      <c r="S39" s="394"/>
      <c r="T39" s="394"/>
      <c r="U39" s="394"/>
      <c r="V39" s="394"/>
    </row>
    <row r="40" spans="1:22" ht="12.75">
      <c r="A40" s="660" t="s">
        <v>154</v>
      </c>
      <c r="B40" s="660"/>
      <c r="C40" s="477">
        <v>14</v>
      </c>
      <c r="D40" s="659">
        <v>0.21</v>
      </c>
      <c r="E40" s="660"/>
      <c r="F40" s="659">
        <v>0.23</v>
      </c>
      <c r="G40" s="660"/>
      <c r="H40" s="659">
        <v>0.16</v>
      </c>
      <c r="I40" s="660"/>
      <c r="J40" s="659">
        <f>'Encodage réponses Es'!R44</f>
      </c>
      <c r="K40" s="659"/>
      <c r="L40" s="660" t="s">
        <v>155</v>
      </c>
      <c r="M40" s="660"/>
      <c r="N40" s="660"/>
      <c r="O40" s="395"/>
      <c r="P40" s="394"/>
      <c r="Q40" s="394"/>
      <c r="R40" s="394"/>
      <c r="S40" s="394"/>
      <c r="T40" s="394"/>
      <c r="U40" s="394"/>
      <c r="V40" s="394"/>
    </row>
    <row r="41" spans="1:22" ht="12.75">
      <c r="A41" s="660" t="s">
        <v>156</v>
      </c>
      <c r="B41" s="660"/>
      <c r="C41" s="476">
        <v>15</v>
      </c>
      <c r="D41" s="656" t="s">
        <v>157</v>
      </c>
      <c r="E41" s="656"/>
      <c r="F41" s="656"/>
      <c r="G41" s="656"/>
      <c r="H41" s="656"/>
      <c r="I41" s="656"/>
      <c r="J41" s="656"/>
      <c r="K41" s="656"/>
      <c r="L41" s="660" t="s">
        <v>155</v>
      </c>
      <c r="M41" s="660"/>
      <c r="N41" s="660"/>
      <c r="O41" s="395"/>
      <c r="P41" s="394"/>
      <c r="Q41" s="394"/>
      <c r="R41" s="394"/>
      <c r="S41" s="394"/>
      <c r="T41" s="394"/>
      <c r="U41" s="394"/>
      <c r="V41" s="394"/>
    </row>
    <row r="42" spans="1:22" ht="12.75">
      <c r="A42" s="660"/>
      <c r="B42" s="660"/>
      <c r="C42" s="477">
        <v>16</v>
      </c>
      <c r="D42" s="659">
        <v>0.7</v>
      </c>
      <c r="E42" s="660"/>
      <c r="F42" s="659">
        <v>0.71</v>
      </c>
      <c r="G42" s="660"/>
      <c r="H42" s="659">
        <v>0.65</v>
      </c>
      <c r="I42" s="660"/>
      <c r="J42" s="659">
        <f>'Encodage réponses Es'!T44</f>
      </c>
      <c r="K42" s="659"/>
      <c r="L42" s="660"/>
      <c r="M42" s="660"/>
      <c r="N42" s="660"/>
      <c r="O42" s="395"/>
      <c r="P42" s="394"/>
      <c r="Q42" s="394"/>
      <c r="R42" s="394"/>
      <c r="S42" s="394"/>
      <c r="T42" s="394"/>
      <c r="U42" s="394"/>
      <c r="V42" s="394"/>
    </row>
    <row r="43" spans="1:22" ht="12.75">
      <c r="A43" s="660"/>
      <c r="B43" s="660"/>
      <c r="C43" s="476">
        <v>17</v>
      </c>
      <c r="D43" s="655">
        <v>0.65</v>
      </c>
      <c r="E43" s="655"/>
      <c r="F43" s="655">
        <v>0.66</v>
      </c>
      <c r="G43" s="656"/>
      <c r="H43" s="655">
        <v>0.61</v>
      </c>
      <c r="I43" s="656"/>
      <c r="J43" s="655">
        <f>'Encodage réponses Es'!U44</f>
      </c>
      <c r="K43" s="655"/>
      <c r="L43" s="660"/>
      <c r="M43" s="660"/>
      <c r="N43" s="660"/>
      <c r="O43" s="395"/>
      <c r="P43" s="394"/>
      <c r="Q43" s="394"/>
      <c r="R43" s="394"/>
      <c r="S43" s="394"/>
      <c r="T43" s="394"/>
      <c r="U43" s="394"/>
      <c r="V43" s="394"/>
    </row>
    <row r="44" spans="1:22" ht="12.75">
      <c r="A44" s="660"/>
      <c r="B44" s="660"/>
      <c r="C44" s="477">
        <v>18</v>
      </c>
      <c r="D44" s="659">
        <v>0.6</v>
      </c>
      <c r="E44" s="660"/>
      <c r="F44" s="659">
        <v>0.61</v>
      </c>
      <c r="G44" s="660"/>
      <c r="H44" s="659">
        <v>0.53</v>
      </c>
      <c r="I44" s="660"/>
      <c r="J44" s="659">
        <f>'Encodage réponses Es'!V44</f>
      </c>
      <c r="K44" s="659"/>
      <c r="L44" s="660"/>
      <c r="M44" s="660"/>
      <c r="N44" s="660"/>
      <c r="O44" s="395"/>
      <c r="P44" s="394"/>
      <c r="Q44" s="394"/>
      <c r="R44" s="394"/>
      <c r="S44" s="394"/>
      <c r="T44" s="394"/>
      <c r="U44" s="394"/>
      <c r="V44" s="394"/>
    </row>
    <row r="45" spans="1:22" ht="12.75">
      <c r="A45" s="660" t="s">
        <v>158</v>
      </c>
      <c r="B45" s="660"/>
      <c r="C45" s="476">
        <v>19</v>
      </c>
      <c r="D45" s="655">
        <v>0.72</v>
      </c>
      <c r="E45" s="656"/>
      <c r="F45" s="655">
        <v>0.72</v>
      </c>
      <c r="G45" s="656"/>
      <c r="H45" s="655">
        <v>0.68</v>
      </c>
      <c r="I45" s="656"/>
      <c r="J45" s="655">
        <f>'Encodage réponses Es'!W44</f>
      </c>
      <c r="K45" s="655"/>
      <c r="L45" s="660" t="s">
        <v>142</v>
      </c>
      <c r="M45" s="660"/>
      <c r="N45" s="660"/>
      <c r="O45" s="395"/>
      <c r="P45" s="394"/>
      <c r="Q45" s="394"/>
      <c r="R45" s="394"/>
      <c r="S45" s="394"/>
      <c r="T45" s="394"/>
      <c r="U45" s="394"/>
      <c r="V45" s="394"/>
    </row>
    <row r="46" spans="1:22" ht="12.75">
      <c r="A46" s="660"/>
      <c r="B46" s="660"/>
      <c r="C46" s="477">
        <v>20</v>
      </c>
      <c r="D46" s="659">
        <v>0.71</v>
      </c>
      <c r="E46" s="660"/>
      <c r="F46" s="659">
        <v>0.72</v>
      </c>
      <c r="G46" s="660"/>
      <c r="H46" s="659">
        <v>0.63</v>
      </c>
      <c r="I46" s="660"/>
      <c r="J46" s="659">
        <f>'Encodage réponses Es'!X44</f>
      </c>
      <c r="K46" s="659"/>
      <c r="L46" s="660"/>
      <c r="M46" s="660"/>
      <c r="N46" s="660"/>
      <c r="O46" s="395"/>
      <c r="P46" s="394"/>
      <c r="Q46" s="394"/>
      <c r="R46" s="394"/>
      <c r="S46" s="394"/>
      <c r="T46" s="394"/>
      <c r="U46" s="394"/>
      <c r="V46" s="394"/>
    </row>
    <row r="47" spans="1:22" ht="12.75">
      <c r="A47" s="660" t="s">
        <v>159</v>
      </c>
      <c r="B47" s="660"/>
      <c r="C47" s="476">
        <v>21</v>
      </c>
      <c r="D47" s="655">
        <v>0.81</v>
      </c>
      <c r="E47" s="656"/>
      <c r="F47" s="655">
        <v>0.83</v>
      </c>
      <c r="G47" s="656"/>
      <c r="H47" s="655">
        <v>0.73</v>
      </c>
      <c r="I47" s="656"/>
      <c r="J47" s="655">
        <f>'Encodage réponses Es'!Y44</f>
      </c>
      <c r="K47" s="655"/>
      <c r="L47" s="660" t="s">
        <v>144</v>
      </c>
      <c r="M47" s="660"/>
      <c r="N47" s="660"/>
      <c r="O47" s="395"/>
      <c r="P47" s="394"/>
      <c r="Q47" s="394"/>
      <c r="R47" s="394"/>
      <c r="S47" s="394"/>
      <c r="T47" s="394"/>
      <c r="U47" s="394"/>
      <c r="V47" s="394"/>
    </row>
    <row r="48" spans="1:22" ht="12.75">
      <c r="A48" s="660" t="s">
        <v>160</v>
      </c>
      <c r="B48" s="660"/>
      <c r="C48" s="477">
        <v>22</v>
      </c>
      <c r="D48" s="659">
        <v>0.48</v>
      </c>
      <c r="E48" s="660"/>
      <c r="F48" s="659">
        <v>0.51</v>
      </c>
      <c r="G48" s="660"/>
      <c r="H48" s="659">
        <v>0.34</v>
      </c>
      <c r="I48" s="660"/>
      <c r="J48" s="659">
        <f>'Encodage réponses Es'!Z44</f>
      </c>
      <c r="K48" s="659"/>
      <c r="L48" s="660" t="s">
        <v>144</v>
      </c>
      <c r="M48" s="660"/>
      <c r="N48" s="660"/>
      <c r="O48" s="395"/>
      <c r="P48" s="394"/>
      <c r="Q48" s="394"/>
      <c r="R48" s="394"/>
      <c r="S48" s="394"/>
      <c r="T48" s="394"/>
      <c r="U48" s="394"/>
      <c r="V48" s="394"/>
    </row>
    <row r="49" spans="1:22" ht="12.75">
      <c r="A49" s="660" t="s">
        <v>161</v>
      </c>
      <c r="B49" s="660"/>
      <c r="C49" s="476">
        <v>23</v>
      </c>
      <c r="D49" s="655">
        <v>0.68</v>
      </c>
      <c r="E49" s="656"/>
      <c r="F49" s="655">
        <v>0.7</v>
      </c>
      <c r="G49" s="656"/>
      <c r="H49" s="655">
        <v>0.59</v>
      </c>
      <c r="I49" s="656"/>
      <c r="J49" s="655">
        <f>'Encodage réponses Es'!AA44</f>
      </c>
      <c r="K49" s="655"/>
      <c r="L49" s="660" t="s">
        <v>144</v>
      </c>
      <c r="M49" s="660"/>
      <c r="N49" s="660"/>
      <c r="O49" s="395"/>
      <c r="P49" s="394"/>
      <c r="Q49" s="394"/>
      <c r="R49" s="394"/>
      <c r="S49" s="394"/>
      <c r="T49" s="394"/>
      <c r="U49" s="394"/>
      <c r="V49" s="394"/>
    </row>
    <row r="50" spans="1:22" ht="12.75">
      <c r="A50" s="663" t="s">
        <v>162</v>
      </c>
      <c r="B50" s="663"/>
      <c r="C50" s="478">
        <v>24</v>
      </c>
      <c r="D50" s="662">
        <v>0.71</v>
      </c>
      <c r="E50" s="663"/>
      <c r="F50" s="662">
        <v>0.73</v>
      </c>
      <c r="G50" s="663"/>
      <c r="H50" s="662">
        <v>0.62</v>
      </c>
      <c r="I50" s="663"/>
      <c r="J50" s="662">
        <f>'Encodage réponses Es'!AB44</f>
      </c>
      <c r="K50" s="662"/>
      <c r="L50" s="663" t="s">
        <v>144</v>
      </c>
      <c r="M50" s="663"/>
      <c r="N50" s="663"/>
      <c r="O50" s="395"/>
      <c r="P50" s="394"/>
      <c r="Q50" s="394"/>
      <c r="R50" s="394"/>
      <c r="S50" s="394"/>
      <c r="T50" s="394"/>
      <c r="U50" s="394"/>
      <c r="V50" s="394"/>
    </row>
    <row r="51" spans="1:22" ht="18" customHeight="1">
      <c r="A51" s="669" t="s">
        <v>176</v>
      </c>
      <c r="B51" s="669"/>
      <c r="C51" s="669"/>
      <c r="D51" s="669"/>
      <c r="E51" s="669"/>
      <c r="F51" s="669"/>
      <c r="G51" s="669"/>
      <c r="H51" s="669"/>
      <c r="I51" s="669"/>
      <c r="J51" s="669"/>
      <c r="K51" s="669"/>
      <c r="L51" s="669"/>
      <c r="M51" s="669"/>
      <c r="N51" s="669"/>
      <c r="O51" s="394"/>
      <c r="P51" s="394"/>
      <c r="Q51" s="394"/>
      <c r="R51" s="394"/>
      <c r="S51" s="394"/>
      <c r="T51" s="394"/>
      <c r="U51" s="394"/>
      <c r="V51" s="394"/>
    </row>
    <row r="52" spans="1:22" ht="12.75" customHeight="1">
      <c r="A52" s="403"/>
      <c r="B52" s="401"/>
      <c r="C52" s="401"/>
      <c r="D52" s="660" t="s">
        <v>135</v>
      </c>
      <c r="E52" s="660"/>
      <c r="F52" s="660"/>
      <c r="G52" s="660"/>
      <c r="H52" s="660"/>
      <c r="I52" s="660"/>
      <c r="J52" s="660"/>
      <c r="K52" s="660"/>
      <c r="L52" s="667" t="s">
        <v>178</v>
      </c>
      <c r="M52" s="660"/>
      <c r="N52" s="660"/>
      <c r="O52" s="394"/>
      <c r="P52" s="394"/>
      <c r="Q52" s="394"/>
      <c r="R52" s="394"/>
      <c r="S52" s="394"/>
      <c r="T52" s="394"/>
      <c r="U52" s="394"/>
      <c r="V52" s="394"/>
    </row>
    <row r="53" spans="1:22" ht="12.75" customHeight="1">
      <c r="A53" s="660" t="s">
        <v>136</v>
      </c>
      <c r="B53" s="660"/>
      <c r="C53" s="401" t="s">
        <v>137</v>
      </c>
      <c r="D53" s="660" t="s">
        <v>138</v>
      </c>
      <c r="E53" s="660"/>
      <c r="F53" s="660" t="s">
        <v>139</v>
      </c>
      <c r="G53" s="660"/>
      <c r="H53" s="660" t="s">
        <v>140</v>
      </c>
      <c r="I53" s="660"/>
      <c r="J53" s="661" t="s">
        <v>133</v>
      </c>
      <c r="K53" s="661"/>
      <c r="L53" s="660"/>
      <c r="M53" s="660"/>
      <c r="N53" s="660"/>
      <c r="O53" s="394"/>
      <c r="P53" s="394"/>
      <c r="Q53" s="394"/>
      <c r="R53" s="394"/>
      <c r="S53" s="394"/>
      <c r="T53" s="394"/>
      <c r="U53" s="394"/>
      <c r="V53" s="394"/>
    </row>
    <row r="54" spans="1:22" ht="12.75" customHeight="1">
      <c r="A54" s="660" t="s">
        <v>141</v>
      </c>
      <c r="B54" s="660"/>
      <c r="C54" s="476">
        <v>43</v>
      </c>
      <c r="D54" s="655">
        <v>0.71</v>
      </c>
      <c r="E54" s="655"/>
      <c r="F54" s="655">
        <v>0.72</v>
      </c>
      <c r="G54" s="656"/>
      <c r="H54" s="655">
        <v>0.66</v>
      </c>
      <c r="I54" s="656"/>
      <c r="J54" s="655">
        <f>'Encodage réponses Es'!AU44</f>
      </c>
      <c r="K54" s="655"/>
      <c r="L54" s="660" t="s">
        <v>144</v>
      </c>
      <c r="M54" s="660"/>
      <c r="N54" s="660"/>
      <c r="O54" s="394"/>
      <c r="P54" s="394"/>
      <c r="Q54" s="394"/>
      <c r="R54" s="394"/>
      <c r="S54" s="394"/>
      <c r="T54" s="394"/>
      <c r="U54" s="394"/>
      <c r="V54" s="394"/>
    </row>
    <row r="55" spans="1:22" ht="12.75" customHeight="1">
      <c r="A55" s="660" t="s">
        <v>143</v>
      </c>
      <c r="B55" s="660"/>
      <c r="C55" s="477">
        <v>44</v>
      </c>
      <c r="D55" s="659">
        <v>0.65</v>
      </c>
      <c r="E55" s="660"/>
      <c r="F55" s="659">
        <v>0.67</v>
      </c>
      <c r="G55" s="660"/>
      <c r="H55" s="659">
        <v>0.55</v>
      </c>
      <c r="I55" s="660"/>
      <c r="J55" s="659">
        <f>'Encodage réponses Es'!AV44</f>
      </c>
      <c r="K55" s="659"/>
      <c r="L55" s="660" t="s">
        <v>144</v>
      </c>
      <c r="M55" s="660"/>
      <c r="N55" s="660"/>
      <c r="O55" s="394"/>
      <c r="P55" s="394"/>
      <c r="Q55" s="394"/>
      <c r="R55" s="394"/>
      <c r="S55" s="394"/>
      <c r="T55" s="394"/>
      <c r="U55" s="394"/>
      <c r="V55" s="394"/>
    </row>
    <row r="56" spans="1:22" ht="12.75" customHeight="1">
      <c r="A56" s="660" t="s">
        <v>145</v>
      </c>
      <c r="B56" s="660"/>
      <c r="C56" s="476">
        <v>45</v>
      </c>
      <c r="D56" s="655">
        <v>0.81</v>
      </c>
      <c r="E56" s="656"/>
      <c r="F56" s="655">
        <v>0.83</v>
      </c>
      <c r="G56" s="656"/>
      <c r="H56" s="655">
        <v>0.75</v>
      </c>
      <c r="I56" s="656"/>
      <c r="J56" s="655">
        <f>'Encodage réponses Es'!AW44</f>
      </c>
      <c r="K56" s="655"/>
      <c r="L56" s="660" t="s">
        <v>144</v>
      </c>
      <c r="M56" s="660"/>
      <c r="N56" s="660"/>
      <c r="O56" s="394"/>
      <c r="P56" s="394"/>
      <c r="Q56" s="394"/>
      <c r="R56" s="394"/>
      <c r="S56" s="394"/>
      <c r="T56" s="394"/>
      <c r="U56" s="394"/>
      <c r="V56" s="394"/>
    </row>
    <row r="57" spans="1:22" ht="12.75" customHeight="1">
      <c r="A57" s="660" t="s">
        <v>146</v>
      </c>
      <c r="B57" s="660"/>
      <c r="C57" s="477">
        <v>46</v>
      </c>
      <c r="D57" s="659">
        <v>0.78</v>
      </c>
      <c r="E57" s="660"/>
      <c r="F57" s="659">
        <v>0.8</v>
      </c>
      <c r="G57" s="660"/>
      <c r="H57" s="659">
        <v>0.68</v>
      </c>
      <c r="I57" s="660"/>
      <c r="J57" s="659">
        <f>'Encodage réponses Es'!AX44</f>
      </c>
      <c r="K57" s="659"/>
      <c r="L57" s="660" t="s">
        <v>144</v>
      </c>
      <c r="M57" s="660"/>
      <c r="N57" s="660"/>
      <c r="O57" s="394"/>
      <c r="P57" s="394"/>
      <c r="Q57" s="394"/>
      <c r="R57" s="394"/>
      <c r="S57" s="394"/>
      <c r="T57" s="394"/>
      <c r="U57" s="394"/>
      <c r="V57" s="394"/>
    </row>
    <row r="58" spans="1:22" ht="12.75" customHeight="1">
      <c r="A58" s="660" t="s">
        <v>147</v>
      </c>
      <c r="B58" s="660"/>
      <c r="C58" s="476">
        <v>47</v>
      </c>
      <c r="D58" s="655">
        <v>0.76</v>
      </c>
      <c r="E58" s="656"/>
      <c r="F58" s="655">
        <v>0.78</v>
      </c>
      <c r="G58" s="656"/>
      <c r="H58" s="655">
        <v>0.64</v>
      </c>
      <c r="I58" s="656"/>
      <c r="J58" s="655">
        <f>'Encodage réponses Es'!AY44</f>
      </c>
      <c r="K58" s="655"/>
      <c r="L58" s="660" t="s">
        <v>144</v>
      </c>
      <c r="M58" s="660"/>
      <c r="N58" s="660"/>
      <c r="O58" s="394"/>
      <c r="P58" s="394"/>
      <c r="Q58" s="394"/>
      <c r="R58" s="394"/>
      <c r="S58" s="394"/>
      <c r="T58" s="394"/>
      <c r="U58" s="394"/>
      <c r="V58" s="394"/>
    </row>
    <row r="59" spans="1:22" ht="12.75" customHeight="1">
      <c r="A59" s="660" t="s">
        <v>148</v>
      </c>
      <c r="B59" s="660"/>
      <c r="C59" s="477">
        <v>48</v>
      </c>
      <c r="D59" s="659">
        <v>0.48</v>
      </c>
      <c r="E59" s="660"/>
      <c r="F59" s="659">
        <v>0.48</v>
      </c>
      <c r="G59" s="660"/>
      <c r="H59" s="659">
        <v>0.43</v>
      </c>
      <c r="I59" s="660"/>
      <c r="J59" s="659">
        <f>'Encodage réponses Es'!AZ44</f>
      </c>
      <c r="K59" s="659"/>
      <c r="L59" s="660" t="s">
        <v>142</v>
      </c>
      <c r="M59" s="660"/>
      <c r="N59" s="660"/>
      <c r="O59" s="394"/>
      <c r="P59" s="394"/>
      <c r="Q59" s="394"/>
      <c r="R59" s="394"/>
      <c r="S59" s="394"/>
      <c r="T59" s="394"/>
      <c r="U59" s="394"/>
      <c r="V59" s="394"/>
    </row>
    <row r="60" spans="1:22" ht="12.75" customHeight="1">
      <c r="A60" s="660" t="s">
        <v>149</v>
      </c>
      <c r="B60" s="660"/>
      <c r="C60" s="476">
        <v>49</v>
      </c>
      <c r="D60" s="655">
        <v>0.87</v>
      </c>
      <c r="E60" s="656"/>
      <c r="F60" s="655">
        <v>0.88</v>
      </c>
      <c r="G60" s="656"/>
      <c r="H60" s="655">
        <v>0.82</v>
      </c>
      <c r="I60" s="656"/>
      <c r="J60" s="655">
        <f>'Encodage réponses Es'!BA44</f>
      </c>
      <c r="K60" s="655"/>
      <c r="L60" s="660" t="s">
        <v>144</v>
      </c>
      <c r="M60" s="660"/>
      <c r="N60" s="660"/>
      <c r="O60" s="394"/>
      <c r="P60" s="394"/>
      <c r="Q60" s="394"/>
      <c r="R60" s="394"/>
      <c r="S60" s="394"/>
      <c r="T60" s="394"/>
      <c r="U60" s="394"/>
      <c r="V60" s="394"/>
    </row>
    <row r="61" spans="1:22" ht="12.75" customHeight="1">
      <c r="A61" s="660" t="s">
        <v>150</v>
      </c>
      <c r="B61" s="660"/>
      <c r="C61" s="477">
        <v>50</v>
      </c>
      <c r="D61" s="659">
        <v>0.8</v>
      </c>
      <c r="E61" s="660"/>
      <c r="F61" s="659">
        <v>0.81</v>
      </c>
      <c r="G61" s="660"/>
      <c r="H61" s="659">
        <v>0.72</v>
      </c>
      <c r="I61" s="660"/>
      <c r="J61" s="659">
        <f>'Encodage réponses Es'!BB44</f>
      </c>
      <c r="K61" s="659"/>
      <c r="L61" s="660" t="s">
        <v>144</v>
      </c>
      <c r="M61" s="660"/>
      <c r="N61" s="660"/>
      <c r="O61" s="394"/>
      <c r="P61" s="394"/>
      <c r="Q61" s="394"/>
      <c r="R61" s="394"/>
      <c r="S61" s="394"/>
      <c r="T61" s="394"/>
      <c r="U61" s="394"/>
      <c r="V61" s="394"/>
    </row>
    <row r="62" spans="1:22" ht="12.75" customHeight="1">
      <c r="A62" s="660" t="s">
        <v>151</v>
      </c>
      <c r="B62" s="660"/>
      <c r="C62" s="476">
        <v>51</v>
      </c>
      <c r="D62" s="655">
        <v>0.75</v>
      </c>
      <c r="E62" s="656"/>
      <c r="F62" s="655">
        <v>0.76</v>
      </c>
      <c r="G62" s="656"/>
      <c r="H62" s="655">
        <v>0.68</v>
      </c>
      <c r="I62" s="656"/>
      <c r="J62" s="655">
        <f>'Encodage réponses Es'!BC44</f>
      </c>
      <c r="K62" s="655"/>
      <c r="L62" s="660" t="s">
        <v>144</v>
      </c>
      <c r="M62" s="660"/>
      <c r="N62" s="660"/>
      <c r="O62" s="394"/>
      <c r="P62" s="394"/>
      <c r="Q62" s="394"/>
      <c r="R62" s="394"/>
      <c r="S62" s="394"/>
      <c r="T62" s="394"/>
      <c r="U62" s="394"/>
      <c r="V62" s="394"/>
    </row>
    <row r="63" spans="1:22" ht="12.75" customHeight="1">
      <c r="A63" s="660" t="s">
        <v>152</v>
      </c>
      <c r="B63" s="660"/>
      <c r="C63" s="477">
        <v>52</v>
      </c>
      <c r="D63" s="659">
        <v>0.82</v>
      </c>
      <c r="E63" s="660"/>
      <c r="F63" s="659">
        <v>0.84</v>
      </c>
      <c r="G63" s="660"/>
      <c r="H63" s="659">
        <v>0.74</v>
      </c>
      <c r="I63" s="660"/>
      <c r="J63" s="659">
        <f>'Encodage réponses Es'!BD44</f>
      </c>
      <c r="K63" s="659"/>
      <c r="L63" s="660" t="s">
        <v>144</v>
      </c>
      <c r="M63" s="660"/>
      <c r="N63" s="660"/>
      <c r="O63" s="394"/>
      <c r="P63" s="394"/>
      <c r="Q63" s="394"/>
      <c r="R63" s="394"/>
      <c r="S63" s="394"/>
      <c r="T63" s="394"/>
      <c r="U63" s="394"/>
      <c r="V63" s="394"/>
    </row>
    <row r="64" spans="1:22" ht="12.75" customHeight="1">
      <c r="A64" s="660"/>
      <c r="B64" s="660"/>
      <c r="C64" s="476">
        <v>53</v>
      </c>
      <c r="D64" s="655">
        <v>0.84</v>
      </c>
      <c r="E64" s="656"/>
      <c r="F64" s="655">
        <v>0.87</v>
      </c>
      <c r="G64" s="656"/>
      <c r="H64" s="655">
        <v>0.73</v>
      </c>
      <c r="I64" s="656"/>
      <c r="J64" s="655">
        <f>'Encodage réponses Es'!BE44</f>
      </c>
      <c r="K64" s="655"/>
      <c r="L64" s="660"/>
      <c r="M64" s="660"/>
      <c r="N64" s="660"/>
      <c r="O64" s="394"/>
      <c r="P64" s="394"/>
      <c r="Q64" s="394"/>
      <c r="R64" s="394"/>
      <c r="S64" s="394"/>
      <c r="T64" s="394"/>
      <c r="U64" s="394"/>
      <c r="V64" s="394"/>
    </row>
    <row r="65" spans="1:22" ht="12.75" customHeight="1">
      <c r="A65" s="660"/>
      <c r="B65" s="660"/>
      <c r="C65" s="477">
        <v>54</v>
      </c>
      <c r="D65" s="659">
        <v>0.75</v>
      </c>
      <c r="E65" s="660"/>
      <c r="F65" s="659">
        <v>0.77</v>
      </c>
      <c r="G65" s="660"/>
      <c r="H65" s="659">
        <v>0.64</v>
      </c>
      <c r="I65" s="660"/>
      <c r="J65" s="659">
        <f>'Encodage réponses Es'!BF44</f>
      </c>
      <c r="K65" s="659"/>
      <c r="L65" s="660"/>
      <c r="M65" s="660"/>
      <c r="N65" s="660"/>
      <c r="O65" s="394"/>
      <c r="P65" s="394"/>
      <c r="Q65" s="394"/>
      <c r="R65" s="394"/>
      <c r="S65" s="394"/>
      <c r="T65" s="394"/>
      <c r="U65" s="394"/>
      <c r="V65" s="394"/>
    </row>
    <row r="66" spans="1:22" ht="12.75" customHeight="1">
      <c r="A66" s="660" t="s">
        <v>153</v>
      </c>
      <c r="B66" s="660"/>
      <c r="C66" s="476">
        <v>55</v>
      </c>
      <c r="D66" s="655">
        <v>0.8</v>
      </c>
      <c r="E66" s="656"/>
      <c r="F66" s="655">
        <v>0.8</v>
      </c>
      <c r="G66" s="656"/>
      <c r="H66" s="655">
        <v>0.77</v>
      </c>
      <c r="I66" s="656"/>
      <c r="J66" s="655">
        <f>'Encodage réponses Es'!BG44</f>
      </c>
      <c r="K66" s="655"/>
      <c r="L66" s="660" t="s">
        <v>177</v>
      </c>
      <c r="M66" s="660"/>
      <c r="N66" s="660"/>
      <c r="O66" s="394"/>
      <c r="P66" s="394"/>
      <c r="Q66" s="394"/>
      <c r="R66" s="394"/>
      <c r="S66" s="394"/>
      <c r="T66" s="394"/>
      <c r="U66" s="394"/>
      <c r="V66" s="394"/>
    </row>
    <row r="67" spans="1:22" ht="12.75" customHeight="1">
      <c r="A67" s="660" t="s">
        <v>154</v>
      </c>
      <c r="B67" s="660"/>
      <c r="C67" s="477">
        <v>56</v>
      </c>
      <c r="D67" s="659">
        <v>0.76</v>
      </c>
      <c r="E67" s="660"/>
      <c r="F67" s="659">
        <v>0.78</v>
      </c>
      <c r="G67" s="660"/>
      <c r="H67" s="659">
        <v>0.66</v>
      </c>
      <c r="I67" s="660"/>
      <c r="J67" s="659">
        <f>'Encodage réponses Es'!BH44</f>
      </c>
      <c r="K67" s="659"/>
      <c r="L67" s="660" t="s">
        <v>144</v>
      </c>
      <c r="M67" s="660"/>
      <c r="N67" s="660"/>
      <c r="O67" s="394"/>
      <c r="P67" s="394"/>
      <c r="Q67" s="394"/>
      <c r="R67" s="394"/>
      <c r="S67" s="394"/>
      <c r="T67" s="394"/>
      <c r="U67" s="394"/>
      <c r="V67" s="394"/>
    </row>
    <row r="68" spans="1:22" ht="12.75" customHeight="1">
      <c r="A68" s="660"/>
      <c r="B68" s="660"/>
      <c r="C68" s="476">
        <v>57</v>
      </c>
      <c r="D68" s="655">
        <v>0.59</v>
      </c>
      <c r="E68" s="656"/>
      <c r="F68" s="655">
        <v>0.61</v>
      </c>
      <c r="G68" s="656"/>
      <c r="H68" s="655">
        <v>0.48</v>
      </c>
      <c r="I68" s="656"/>
      <c r="J68" s="655">
        <f>'Encodage réponses Es'!BI44</f>
      </c>
      <c r="K68" s="655"/>
      <c r="L68" s="660"/>
      <c r="M68" s="660"/>
      <c r="N68" s="660"/>
      <c r="O68" s="394"/>
      <c r="P68" s="394"/>
      <c r="Q68" s="394"/>
      <c r="R68" s="394"/>
      <c r="S68" s="394"/>
      <c r="T68" s="394"/>
      <c r="U68" s="394"/>
      <c r="V68" s="394"/>
    </row>
    <row r="69" spans="1:22" ht="12.75" customHeight="1">
      <c r="A69" s="660" t="s">
        <v>156</v>
      </c>
      <c r="B69" s="660"/>
      <c r="C69" s="477">
        <v>58</v>
      </c>
      <c r="D69" s="659">
        <v>0.57</v>
      </c>
      <c r="E69" s="660"/>
      <c r="F69" s="659">
        <v>0.58</v>
      </c>
      <c r="G69" s="660"/>
      <c r="H69" s="659">
        <v>0.48</v>
      </c>
      <c r="I69" s="660"/>
      <c r="J69" s="659">
        <f>'Encodage réponses Es'!BJ44</f>
      </c>
      <c r="K69" s="659"/>
      <c r="L69" s="660" t="s">
        <v>155</v>
      </c>
      <c r="M69" s="660"/>
      <c r="N69" s="660"/>
      <c r="O69" s="394"/>
      <c r="P69" s="394"/>
      <c r="Q69" s="394"/>
      <c r="R69" s="394"/>
      <c r="S69" s="394"/>
      <c r="T69" s="394"/>
      <c r="U69" s="394"/>
      <c r="V69" s="394"/>
    </row>
    <row r="70" spans="1:22" ht="12.75" customHeight="1">
      <c r="A70" s="660" t="s">
        <v>158</v>
      </c>
      <c r="B70" s="660"/>
      <c r="C70" s="476">
        <v>59</v>
      </c>
      <c r="D70" s="655">
        <v>0.44</v>
      </c>
      <c r="E70" s="656"/>
      <c r="F70" s="655">
        <v>0.44</v>
      </c>
      <c r="G70" s="656"/>
      <c r="H70" s="655">
        <v>0.42</v>
      </c>
      <c r="I70" s="656"/>
      <c r="J70" s="655">
        <f>'Encodage réponses Es'!BK44</f>
      </c>
      <c r="K70" s="655"/>
      <c r="L70" s="660" t="s">
        <v>155</v>
      </c>
      <c r="M70" s="660"/>
      <c r="N70" s="660"/>
      <c r="O70" s="394"/>
      <c r="P70" s="394"/>
      <c r="Q70" s="394"/>
      <c r="R70" s="394"/>
      <c r="S70" s="394"/>
      <c r="T70" s="394"/>
      <c r="U70" s="394"/>
      <c r="V70" s="394"/>
    </row>
    <row r="71" spans="1:22" ht="12.75" customHeight="1">
      <c r="A71" s="660" t="s">
        <v>159</v>
      </c>
      <c r="B71" s="660"/>
      <c r="C71" s="477">
        <v>60</v>
      </c>
      <c r="D71" s="659">
        <v>0.58</v>
      </c>
      <c r="E71" s="660"/>
      <c r="F71" s="659">
        <v>0.6</v>
      </c>
      <c r="G71" s="660"/>
      <c r="H71" s="659">
        <v>0.49</v>
      </c>
      <c r="I71" s="660"/>
      <c r="J71" s="659">
        <f>'Encodage réponses Es'!BL44</f>
      </c>
      <c r="K71" s="659"/>
      <c r="L71" s="660" t="s">
        <v>155</v>
      </c>
      <c r="M71" s="660"/>
      <c r="N71" s="660"/>
      <c r="O71" s="394"/>
      <c r="P71" s="394"/>
      <c r="Q71" s="394"/>
      <c r="R71" s="394"/>
      <c r="S71" s="394"/>
      <c r="T71" s="394"/>
      <c r="U71" s="394"/>
      <c r="V71" s="394"/>
    </row>
    <row r="72" spans="1:22" ht="12.75" customHeight="1">
      <c r="A72" s="660" t="s">
        <v>160</v>
      </c>
      <c r="B72" s="660"/>
      <c r="C72" s="476">
        <v>61</v>
      </c>
      <c r="D72" s="655">
        <v>0.87</v>
      </c>
      <c r="E72" s="656"/>
      <c r="F72" s="655">
        <v>0.89</v>
      </c>
      <c r="G72" s="656"/>
      <c r="H72" s="655">
        <v>0.79</v>
      </c>
      <c r="I72" s="656"/>
      <c r="J72" s="655">
        <f>'Encodage réponses Es'!BM44</f>
      </c>
      <c r="K72" s="655"/>
      <c r="L72" s="660" t="s">
        <v>144</v>
      </c>
      <c r="M72" s="660"/>
      <c r="N72" s="660"/>
      <c r="O72" s="394"/>
      <c r="P72" s="394"/>
      <c r="Q72" s="394"/>
      <c r="R72" s="394"/>
      <c r="S72" s="394"/>
      <c r="T72" s="394"/>
      <c r="U72" s="394"/>
      <c r="V72" s="394"/>
    </row>
    <row r="73" spans="1:22" ht="12.75" customHeight="1">
      <c r="A73" s="660"/>
      <c r="B73" s="660"/>
      <c r="C73" s="477">
        <v>62</v>
      </c>
      <c r="D73" s="659">
        <v>0.86</v>
      </c>
      <c r="E73" s="660"/>
      <c r="F73" s="659">
        <v>0.88</v>
      </c>
      <c r="G73" s="660"/>
      <c r="H73" s="659">
        <v>0.75</v>
      </c>
      <c r="I73" s="660"/>
      <c r="J73" s="659">
        <f>'Encodage réponses Es'!BN44</f>
      </c>
      <c r="K73" s="659"/>
      <c r="L73" s="660"/>
      <c r="M73" s="660"/>
      <c r="N73" s="660"/>
      <c r="O73" s="394"/>
      <c r="P73" s="394"/>
      <c r="Q73" s="394"/>
      <c r="R73" s="394"/>
      <c r="S73" s="394"/>
      <c r="T73" s="394"/>
      <c r="U73" s="394"/>
      <c r="V73" s="394"/>
    </row>
    <row r="74" spans="1:22" ht="12.75" customHeight="1">
      <c r="A74" s="660"/>
      <c r="B74" s="660"/>
      <c r="C74" s="476">
        <v>63</v>
      </c>
      <c r="D74" s="655">
        <v>0.9</v>
      </c>
      <c r="E74" s="656"/>
      <c r="F74" s="655">
        <v>0.92</v>
      </c>
      <c r="G74" s="656"/>
      <c r="H74" s="655">
        <v>0.82</v>
      </c>
      <c r="I74" s="656"/>
      <c r="J74" s="655">
        <f>'Encodage réponses Es'!BO44</f>
      </c>
      <c r="K74" s="655"/>
      <c r="L74" s="660"/>
      <c r="M74" s="660"/>
      <c r="N74" s="660"/>
      <c r="O74" s="394"/>
      <c r="P74" s="394"/>
      <c r="Q74" s="394"/>
      <c r="R74" s="394"/>
      <c r="S74" s="394"/>
      <c r="T74" s="394"/>
      <c r="U74" s="394"/>
      <c r="V74" s="394"/>
    </row>
    <row r="75" spans="1:22" ht="12.75" customHeight="1">
      <c r="A75" s="660" t="s">
        <v>161</v>
      </c>
      <c r="B75" s="660"/>
      <c r="C75" s="477">
        <v>64</v>
      </c>
      <c r="D75" s="659">
        <v>0.59</v>
      </c>
      <c r="E75" s="660"/>
      <c r="F75" s="659">
        <v>0.61</v>
      </c>
      <c r="G75" s="660"/>
      <c r="H75" s="659">
        <v>0.48</v>
      </c>
      <c r="I75" s="660"/>
      <c r="J75" s="659">
        <f>'Encodage réponses Es'!BP44</f>
      </c>
      <c r="K75" s="659"/>
      <c r="L75" s="660" t="s">
        <v>144</v>
      </c>
      <c r="M75" s="660"/>
      <c r="N75" s="660"/>
      <c r="O75" s="394"/>
      <c r="P75" s="394"/>
      <c r="Q75" s="394"/>
      <c r="R75" s="394"/>
      <c r="S75" s="394"/>
      <c r="T75" s="394"/>
      <c r="U75" s="394"/>
      <c r="V75" s="394"/>
    </row>
    <row r="76" spans="1:22" ht="12.75" customHeight="1">
      <c r="A76" s="660" t="s">
        <v>162</v>
      </c>
      <c r="B76" s="660"/>
      <c r="C76" s="476">
        <v>65</v>
      </c>
      <c r="D76" s="655">
        <v>0.87</v>
      </c>
      <c r="E76" s="656"/>
      <c r="F76" s="655">
        <v>0.88</v>
      </c>
      <c r="G76" s="656"/>
      <c r="H76" s="655">
        <v>0.81</v>
      </c>
      <c r="I76" s="656"/>
      <c r="J76" s="655">
        <f>'Encodage réponses Es'!BQ44</f>
      </c>
      <c r="K76" s="655"/>
      <c r="L76" s="660" t="s">
        <v>144</v>
      </c>
      <c r="M76" s="660"/>
      <c r="N76" s="660"/>
      <c r="O76" s="394"/>
      <c r="P76" s="394"/>
      <c r="Q76" s="394"/>
      <c r="R76" s="394"/>
      <c r="S76" s="394"/>
      <c r="T76" s="394"/>
      <c r="U76" s="394"/>
      <c r="V76" s="394"/>
    </row>
    <row r="77" spans="1:22" ht="12.75" customHeight="1">
      <c r="A77" s="403"/>
      <c r="B77" s="401"/>
      <c r="C77" s="401"/>
      <c r="D77" s="401"/>
      <c r="E77" s="401"/>
      <c r="F77" s="401"/>
      <c r="G77" s="401"/>
      <c r="H77" s="401"/>
      <c r="I77" s="401"/>
      <c r="J77" s="401"/>
      <c r="K77" s="401"/>
      <c r="L77" s="401"/>
      <c r="M77" s="401"/>
      <c r="N77" s="401"/>
      <c r="O77" s="394"/>
      <c r="P77" s="394"/>
      <c r="Q77" s="394"/>
      <c r="R77" s="394"/>
      <c r="S77" s="394"/>
      <c r="T77" s="394"/>
      <c r="U77" s="394"/>
      <c r="V77" s="394"/>
    </row>
    <row r="78" spans="1:22" ht="18" customHeight="1">
      <c r="A78" s="657" t="s">
        <v>213</v>
      </c>
      <c r="B78" s="657"/>
      <c r="C78" s="657"/>
      <c r="D78" s="657"/>
      <c r="E78" s="657"/>
      <c r="F78" s="657"/>
      <c r="G78" s="657"/>
      <c r="H78" s="657"/>
      <c r="I78" s="657"/>
      <c r="J78" s="657"/>
      <c r="K78" s="657"/>
      <c r="L78" s="657"/>
      <c r="M78" s="657"/>
      <c r="N78" s="657"/>
      <c r="O78" s="394"/>
      <c r="P78" s="394"/>
      <c r="Q78" s="394"/>
      <c r="R78" s="394"/>
      <c r="S78" s="394"/>
      <c r="T78" s="394"/>
      <c r="U78" s="394"/>
      <c r="V78" s="394"/>
    </row>
    <row r="79" spans="1:22" ht="12.75" customHeight="1">
      <c r="A79" s="428"/>
      <c r="B79" s="412"/>
      <c r="C79" s="412"/>
      <c r="D79" s="654" t="s">
        <v>135</v>
      </c>
      <c r="E79" s="654"/>
      <c r="F79" s="654"/>
      <c r="G79" s="654"/>
      <c r="H79" s="654"/>
      <c r="I79" s="654"/>
      <c r="J79" s="654"/>
      <c r="K79" s="654"/>
      <c r="L79" s="665" t="s">
        <v>178</v>
      </c>
      <c r="M79" s="654"/>
      <c r="N79" s="654"/>
      <c r="O79" s="394"/>
      <c r="P79" s="394"/>
      <c r="Q79" s="394"/>
      <c r="R79" s="394"/>
      <c r="S79" s="394"/>
      <c r="T79" s="394"/>
      <c r="U79" s="394"/>
      <c r="V79" s="394"/>
    </row>
    <row r="80" spans="1:22" ht="12.75" customHeight="1">
      <c r="A80" s="654" t="s">
        <v>136</v>
      </c>
      <c r="B80" s="654"/>
      <c r="C80" s="412" t="s">
        <v>137</v>
      </c>
      <c r="D80" s="654" t="s">
        <v>138</v>
      </c>
      <c r="E80" s="654"/>
      <c r="F80" s="654" t="s">
        <v>139</v>
      </c>
      <c r="G80" s="654"/>
      <c r="H80" s="654" t="s">
        <v>140</v>
      </c>
      <c r="I80" s="654"/>
      <c r="J80" s="661" t="s">
        <v>133</v>
      </c>
      <c r="K80" s="661"/>
      <c r="L80" s="654"/>
      <c r="M80" s="654"/>
      <c r="N80" s="654"/>
      <c r="O80" s="394"/>
      <c r="P80" s="394"/>
      <c r="Q80" s="394"/>
      <c r="R80" s="394"/>
      <c r="S80" s="394"/>
      <c r="T80" s="394"/>
      <c r="U80" s="394"/>
      <c r="V80" s="394"/>
    </row>
    <row r="81" spans="1:22" ht="12.75" customHeight="1">
      <c r="A81" s="654" t="s">
        <v>141</v>
      </c>
      <c r="B81" s="654"/>
      <c r="C81" s="476">
        <v>80</v>
      </c>
      <c r="D81" s="655">
        <v>0.89</v>
      </c>
      <c r="E81" s="656"/>
      <c r="F81" s="655">
        <v>0.9</v>
      </c>
      <c r="G81" s="656"/>
      <c r="H81" s="655">
        <v>0.85</v>
      </c>
      <c r="I81" s="656"/>
      <c r="J81" s="655">
        <f>'Encodage réponses Es'!CF44</f>
      </c>
      <c r="K81" s="655"/>
      <c r="L81" s="654" t="s">
        <v>144</v>
      </c>
      <c r="M81" s="654"/>
      <c r="N81" s="654"/>
      <c r="O81" s="394"/>
      <c r="P81" s="394"/>
      <c r="Q81" s="394"/>
      <c r="R81" s="394"/>
      <c r="S81" s="394"/>
      <c r="T81" s="394"/>
      <c r="U81" s="394"/>
      <c r="V81" s="394"/>
    </row>
    <row r="82" spans="1:22" ht="12.75" customHeight="1">
      <c r="A82" s="654" t="s">
        <v>143</v>
      </c>
      <c r="B82" s="654"/>
      <c r="C82" s="479">
        <v>81</v>
      </c>
      <c r="D82" s="653">
        <v>0.96</v>
      </c>
      <c r="E82" s="654"/>
      <c r="F82" s="653">
        <v>0.96</v>
      </c>
      <c r="G82" s="654"/>
      <c r="H82" s="653">
        <v>0.93</v>
      </c>
      <c r="I82" s="654"/>
      <c r="J82" s="653">
        <f>'Encodage réponses Es'!CG44</f>
      </c>
      <c r="K82" s="653"/>
      <c r="L82" s="654" t="s">
        <v>144</v>
      </c>
      <c r="M82" s="654"/>
      <c r="N82" s="654"/>
      <c r="O82" s="394"/>
      <c r="P82" s="394"/>
      <c r="Q82" s="394"/>
      <c r="R82" s="394"/>
      <c r="S82" s="394"/>
      <c r="T82" s="394"/>
      <c r="U82" s="394"/>
      <c r="V82" s="394"/>
    </row>
    <row r="83" spans="1:22" ht="12.75" customHeight="1">
      <c r="A83" s="654" t="s">
        <v>145</v>
      </c>
      <c r="B83" s="654"/>
      <c r="C83" s="476">
        <v>82</v>
      </c>
      <c r="D83" s="655">
        <v>0.8</v>
      </c>
      <c r="E83" s="656"/>
      <c r="F83" s="655">
        <v>0.82</v>
      </c>
      <c r="G83" s="656"/>
      <c r="H83" s="655">
        <v>0.71</v>
      </c>
      <c r="I83" s="656"/>
      <c r="J83" s="655">
        <f>'Encodage réponses Es'!CH44</f>
      </c>
      <c r="K83" s="655"/>
      <c r="L83" s="654" t="s">
        <v>144</v>
      </c>
      <c r="M83" s="654"/>
      <c r="N83" s="654"/>
      <c r="O83" s="394"/>
      <c r="P83" s="394"/>
      <c r="Q83" s="394"/>
      <c r="R83" s="394"/>
      <c r="S83" s="394"/>
      <c r="T83" s="394"/>
      <c r="U83" s="394"/>
      <c r="V83" s="394"/>
    </row>
    <row r="84" spans="1:22" ht="12.75" customHeight="1">
      <c r="A84" s="654" t="s">
        <v>146</v>
      </c>
      <c r="B84" s="654"/>
      <c r="C84" s="479">
        <v>83</v>
      </c>
      <c r="D84" s="653">
        <v>0.87</v>
      </c>
      <c r="E84" s="654"/>
      <c r="F84" s="653">
        <v>0.89</v>
      </c>
      <c r="G84" s="654"/>
      <c r="H84" s="653">
        <v>0.8</v>
      </c>
      <c r="I84" s="654"/>
      <c r="J84" s="653">
        <f>'Encodage réponses Es'!CI44</f>
      </c>
      <c r="K84" s="653"/>
      <c r="L84" s="654" t="s">
        <v>144</v>
      </c>
      <c r="M84" s="654"/>
      <c r="N84" s="654"/>
      <c r="O84" s="394"/>
      <c r="P84" s="394"/>
      <c r="Q84" s="394"/>
      <c r="R84" s="394"/>
      <c r="S84" s="394"/>
      <c r="T84" s="394"/>
      <c r="U84" s="394"/>
      <c r="V84" s="394"/>
    </row>
    <row r="85" spans="1:22" ht="12.75" customHeight="1">
      <c r="A85" s="654" t="s">
        <v>147</v>
      </c>
      <c r="B85" s="654"/>
      <c r="C85" s="476">
        <v>84</v>
      </c>
      <c r="D85" s="655">
        <v>0.66</v>
      </c>
      <c r="E85" s="656"/>
      <c r="F85" s="655">
        <v>0.68</v>
      </c>
      <c r="G85" s="656"/>
      <c r="H85" s="655">
        <v>0.57</v>
      </c>
      <c r="I85" s="656"/>
      <c r="J85" s="655">
        <f>'Encodage réponses Es'!CJ44</f>
      </c>
      <c r="K85" s="655"/>
      <c r="L85" s="654" t="s">
        <v>144</v>
      </c>
      <c r="M85" s="654"/>
      <c r="N85" s="654"/>
      <c r="O85" s="394"/>
      <c r="P85" s="394"/>
      <c r="Q85" s="394"/>
      <c r="R85" s="394"/>
      <c r="S85" s="394"/>
      <c r="T85" s="394"/>
      <c r="U85" s="394"/>
      <c r="V85" s="394"/>
    </row>
    <row r="86" spans="1:22" ht="12.75" customHeight="1">
      <c r="A86" s="654" t="s">
        <v>148</v>
      </c>
      <c r="B86" s="654"/>
      <c r="C86" s="479">
        <v>85</v>
      </c>
      <c r="D86" s="653">
        <v>0.7</v>
      </c>
      <c r="E86" s="654"/>
      <c r="F86" s="653">
        <v>0.73</v>
      </c>
      <c r="G86" s="654"/>
      <c r="H86" s="658">
        <v>0.54</v>
      </c>
      <c r="I86" s="658"/>
      <c r="J86" s="653">
        <f>'Encodage réponses Es'!CK44</f>
      </c>
      <c r="K86" s="653"/>
      <c r="L86" s="654" t="s">
        <v>144</v>
      </c>
      <c r="M86" s="654"/>
      <c r="N86" s="654"/>
      <c r="O86" s="394"/>
      <c r="P86" s="394"/>
      <c r="Q86" s="394"/>
      <c r="R86" s="394"/>
      <c r="S86" s="394"/>
      <c r="T86" s="394"/>
      <c r="U86" s="394"/>
      <c r="V86" s="394"/>
    </row>
    <row r="87" spans="1:22" ht="12.75" customHeight="1">
      <c r="A87" s="654" t="s">
        <v>149</v>
      </c>
      <c r="B87" s="654"/>
      <c r="C87" s="476">
        <v>86</v>
      </c>
      <c r="D87" s="655">
        <v>0.86</v>
      </c>
      <c r="E87" s="656"/>
      <c r="F87" s="655">
        <v>0.88</v>
      </c>
      <c r="G87" s="656"/>
      <c r="H87" s="655">
        <v>0.79</v>
      </c>
      <c r="I87" s="656"/>
      <c r="J87" s="655">
        <f>'Encodage réponses Es'!CL44</f>
      </c>
      <c r="K87" s="655"/>
      <c r="L87" s="654" t="s">
        <v>144</v>
      </c>
      <c r="M87" s="654"/>
      <c r="N87" s="654"/>
      <c r="O87" s="394"/>
      <c r="P87" s="394"/>
      <c r="Q87" s="394"/>
      <c r="R87" s="394"/>
      <c r="S87" s="394"/>
      <c r="T87" s="394"/>
      <c r="U87" s="394"/>
      <c r="V87" s="394"/>
    </row>
    <row r="88" spans="1:22" ht="12.75" customHeight="1">
      <c r="A88" s="654" t="s">
        <v>150</v>
      </c>
      <c r="B88" s="654"/>
      <c r="C88" s="479">
        <v>87</v>
      </c>
      <c r="D88" s="653">
        <v>0.91</v>
      </c>
      <c r="E88" s="654"/>
      <c r="F88" s="653">
        <v>0.92</v>
      </c>
      <c r="G88" s="654"/>
      <c r="H88" s="653">
        <v>0.86</v>
      </c>
      <c r="I88" s="654"/>
      <c r="J88" s="653">
        <f>'Encodage réponses Es'!CM44</f>
      </c>
      <c r="K88" s="653"/>
      <c r="L88" s="654" t="s">
        <v>144</v>
      </c>
      <c r="M88" s="654"/>
      <c r="N88" s="654"/>
      <c r="O88" s="394"/>
      <c r="P88" s="394"/>
      <c r="Q88" s="394"/>
      <c r="R88" s="394"/>
      <c r="S88" s="394"/>
      <c r="T88" s="394"/>
      <c r="U88" s="394"/>
      <c r="V88" s="394"/>
    </row>
    <row r="89" spans="1:22" ht="12.75" customHeight="1">
      <c r="A89" s="654" t="s">
        <v>151</v>
      </c>
      <c r="B89" s="654"/>
      <c r="C89" s="476">
        <v>88</v>
      </c>
      <c r="D89" s="655">
        <v>0.79</v>
      </c>
      <c r="E89" s="656"/>
      <c r="F89" s="655">
        <v>0.81</v>
      </c>
      <c r="G89" s="656"/>
      <c r="H89" s="655">
        <v>0.71</v>
      </c>
      <c r="I89" s="656"/>
      <c r="J89" s="655">
        <f>'Encodage réponses Es'!CN44</f>
      </c>
      <c r="K89" s="655"/>
      <c r="L89" s="654" t="s">
        <v>144</v>
      </c>
      <c r="M89" s="654"/>
      <c r="N89" s="654"/>
      <c r="O89" s="394"/>
      <c r="P89" s="394"/>
      <c r="Q89" s="394"/>
      <c r="R89" s="394"/>
      <c r="S89" s="394"/>
      <c r="T89" s="394"/>
      <c r="U89" s="394"/>
      <c r="V89" s="394"/>
    </row>
    <row r="90" spans="1:22" ht="12.75" customHeight="1">
      <c r="A90" s="654" t="s">
        <v>152</v>
      </c>
      <c r="B90" s="654"/>
      <c r="C90" s="479">
        <v>89</v>
      </c>
      <c r="D90" s="653">
        <v>0.66</v>
      </c>
      <c r="E90" s="654"/>
      <c r="F90" s="653">
        <v>0.67</v>
      </c>
      <c r="G90" s="654"/>
      <c r="H90" s="653">
        <v>0.62</v>
      </c>
      <c r="I90" s="654"/>
      <c r="J90" s="653">
        <f>'Encodage réponses Es'!CO44</f>
      </c>
      <c r="K90" s="653"/>
      <c r="L90" s="654" t="s">
        <v>144</v>
      </c>
      <c r="M90" s="654"/>
      <c r="N90" s="654"/>
      <c r="O90" s="394"/>
      <c r="P90" s="394"/>
      <c r="Q90" s="394"/>
      <c r="R90" s="394"/>
      <c r="S90" s="394"/>
      <c r="T90" s="394"/>
      <c r="U90" s="394"/>
      <c r="V90" s="394"/>
    </row>
    <row r="91" spans="1:22" ht="180" customHeight="1">
      <c r="A91" s="403"/>
      <c r="B91" s="427"/>
      <c r="C91" s="427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427"/>
      <c r="O91" s="394"/>
      <c r="P91" s="394"/>
      <c r="Q91" s="394"/>
      <c r="R91" s="394"/>
      <c r="S91" s="394"/>
      <c r="T91" s="394"/>
      <c r="U91" s="394"/>
      <c r="V91" s="394"/>
    </row>
    <row r="92" spans="1:22" ht="18" customHeight="1">
      <c r="A92" s="657" t="s">
        <v>217</v>
      </c>
      <c r="B92" s="657"/>
      <c r="C92" s="657"/>
      <c r="D92" s="657"/>
      <c r="E92" s="657"/>
      <c r="F92" s="657"/>
      <c r="G92" s="657"/>
      <c r="H92" s="657"/>
      <c r="I92" s="657"/>
      <c r="J92" s="657"/>
      <c r="K92" s="657"/>
      <c r="L92" s="657"/>
      <c r="M92" s="657"/>
      <c r="N92" s="657"/>
      <c r="O92" s="394"/>
      <c r="P92" s="394"/>
      <c r="Q92" s="394"/>
      <c r="R92" s="394"/>
      <c r="S92" s="394"/>
      <c r="T92" s="394"/>
      <c r="U92" s="394"/>
      <c r="V92" s="394"/>
    </row>
    <row r="93" spans="1:22" ht="12.75" customHeight="1">
      <c r="A93" s="419"/>
      <c r="B93" s="429"/>
      <c r="C93" s="429"/>
      <c r="D93" s="686" t="s">
        <v>120</v>
      </c>
      <c r="E93" s="686"/>
      <c r="F93" s="686"/>
      <c r="G93" s="686"/>
      <c r="H93" s="686"/>
      <c r="I93" s="686"/>
      <c r="J93" s="686"/>
      <c r="K93" s="686"/>
      <c r="L93" s="671" t="s">
        <v>179</v>
      </c>
      <c r="M93" s="671"/>
      <c r="N93" s="671"/>
      <c r="O93" s="394"/>
      <c r="P93" s="394"/>
      <c r="Q93" s="394"/>
      <c r="R93" s="394"/>
      <c r="S93" s="394"/>
      <c r="T93" s="394"/>
      <c r="U93" s="394"/>
      <c r="V93" s="394"/>
    </row>
    <row r="94" spans="1:22" ht="12.75" customHeight="1">
      <c r="A94" s="683" t="s">
        <v>121</v>
      </c>
      <c r="B94" s="683"/>
      <c r="C94" s="430" t="s">
        <v>122</v>
      </c>
      <c r="D94" s="681" t="s">
        <v>123</v>
      </c>
      <c r="E94" s="681"/>
      <c r="F94" s="681" t="s">
        <v>124</v>
      </c>
      <c r="G94" s="681"/>
      <c r="H94" s="411" t="s">
        <v>125</v>
      </c>
      <c r="I94" s="436"/>
      <c r="J94" s="685" t="s">
        <v>126</v>
      </c>
      <c r="K94" s="685"/>
      <c r="L94" s="671"/>
      <c r="M94" s="671"/>
      <c r="N94" s="671"/>
      <c r="O94" s="394"/>
      <c r="P94" s="394"/>
      <c r="Q94" s="394"/>
      <c r="R94" s="394"/>
      <c r="S94" s="394"/>
      <c r="T94" s="394"/>
      <c r="U94" s="394"/>
      <c r="V94" s="394"/>
    </row>
    <row r="95" spans="1:22" ht="12.75" customHeight="1">
      <c r="A95" s="660" t="s">
        <v>180</v>
      </c>
      <c r="B95" s="660"/>
      <c r="C95" s="476">
        <v>29</v>
      </c>
      <c r="D95" s="655">
        <v>0.61</v>
      </c>
      <c r="E95" s="656"/>
      <c r="F95" s="655">
        <v>0.63</v>
      </c>
      <c r="G95" s="656"/>
      <c r="H95" s="655">
        <v>0.52</v>
      </c>
      <c r="I95" s="656"/>
      <c r="J95" s="655">
        <f>'Encodage réponses Es'!AG44</f>
      </c>
      <c r="K95" s="655"/>
      <c r="L95" s="660" t="s">
        <v>144</v>
      </c>
      <c r="M95" s="660"/>
      <c r="N95" s="660"/>
      <c r="O95" s="394"/>
      <c r="P95" s="394"/>
      <c r="Q95" s="394"/>
      <c r="R95" s="394"/>
      <c r="S95" s="394"/>
      <c r="T95" s="394"/>
      <c r="U95" s="394"/>
      <c r="V95" s="394"/>
    </row>
    <row r="96" spans="1:22" ht="12.75" customHeight="1">
      <c r="A96" s="660" t="s">
        <v>181</v>
      </c>
      <c r="B96" s="660"/>
      <c r="C96" s="477">
        <v>30</v>
      </c>
      <c r="D96" s="653">
        <v>0.52</v>
      </c>
      <c r="E96" s="654"/>
      <c r="F96" s="653">
        <v>0.55</v>
      </c>
      <c r="G96" s="654"/>
      <c r="H96" s="653">
        <v>0.41</v>
      </c>
      <c r="I96" s="654"/>
      <c r="J96" s="659">
        <f>'Encodage réponses Es'!AH44</f>
      </c>
      <c r="K96" s="659"/>
      <c r="L96" s="660" t="s">
        <v>144</v>
      </c>
      <c r="M96" s="660"/>
      <c r="N96" s="660"/>
      <c r="O96" s="394"/>
      <c r="P96" s="394"/>
      <c r="Q96" s="394"/>
      <c r="R96" s="394"/>
      <c r="S96" s="394"/>
      <c r="T96" s="394"/>
      <c r="U96" s="394"/>
      <c r="V96" s="394"/>
    </row>
    <row r="97" spans="1:22" ht="12.75" customHeight="1">
      <c r="A97" s="660" t="s">
        <v>182</v>
      </c>
      <c r="B97" s="660"/>
      <c r="C97" s="476">
        <v>31</v>
      </c>
      <c r="D97" s="655">
        <v>0.72</v>
      </c>
      <c r="E97" s="656"/>
      <c r="F97" s="655">
        <v>0.74</v>
      </c>
      <c r="G97" s="656"/>
      <c r="H97" s="655">
        <v>0.63</v>
      </c>
      <c r="I97" s="656"/>
      <c r="J97" s="655">
        <f>'Encodage réponses Es'!AI44</f>
      </c>
      <c r="K97" s="655"/>
      <c r="L97" s="660" t="s">
        <v>144</v>
      </c>
      <c r="M97" s="660"/>
      <c r="N97" s="660"/>
      <c r="O97" s="394"/>
      <c r="P97" s="394"/>
      <c r="Q97" s="394"/>
      <c r="R97" s="394"/>
      <c r="S97" s="394"/>
      <c r="T97" s="394"/>
      <c r="U97" s="394"/>
      <c r="V97" s="394"/>
    </row>
    <row r="98" spans="1:22" ht="12.75" customHeight="1">
      <c r="A98" s="660" t="s">
        <v>183</v>
      </c>
      <c r="B98" s="660"/>
      <c r="C98" s="477">
        <v>32</v>
      </c>
      <c r="D98" s="653">
        <v>0.48</v>
      </c>
      <c r="E98" s="654"/>
      <c r="F98" s="653">
        <v>0.5</v>
      </c>
      <c r="G98" s="654"/>
      <c r="H98" s="653">
        <v>0.36</v>
      </c>
      <c r="I98" s="654"/>
      <c r="J98" s="659">
        <f>'Encodage réponses Es'!AJ44</f>
      </c>
      <c r="K98" s="659"/>
      <c r="L98" s="660" t="s">
        <v>144</v>
      </c>
      <c r="M98" s="660"/>
      <c r="N98" s="660"/>
      <c r="O98" s="394"/>
      <c r="P98" s="394"/>
      <c r="Q98" s="394"/>
      <c r="R98" s="394"/>
      <c r="S98" s="394"/>
      <c r="T98" s="394"/>
      <c r="U98" s="394"/>
      <c r="V98" s="394"/>
    </row>
    <row r="99" spans="1:22" ht="12.75" customHeight="1">
      <c r="A99" s="660" t="s">
        <v>184</v>
      </c>
      <c r="B99" s="660"/>
      <c r="C99" s="476">
        <v>33</v>
      </c>
      <c r="D99" s="655">
        <v>0.94</v>
      </c>
      <c r="E99" s="656"/>
      <c r="F99" s="655">
        <v>0.95</v>
      </c>
      <c r="G99" s="656"/>
      <c r="H99" s="655">
        <v>0.93</v>
      </c>
      <c r="I99" s="656"/>
      <c r="J99" s="655">
        <f>'Encodage réponses Es'!AK44</f>
      </c>
      <c r="K99" s="655"/>
      <c r="L99" s="660" t="s">
        <v>144</v>
      </c>
      <c r="M99" s="660"/>
      <c r="N99" s="660"/>
      <c r="O99" s="394"/>
      <c r="P99" s="394"/>
      <c r="Q99" s="394"/>
      <c r="R99" s="394"/>
      <c r="S99" s="394"/>
      <c r="T99" s="394"/>
      <c r="U99" s="394"/>
      <c r="V99" s="394"/>
    </row>
    <row r="100" spans="1:22" ht="12.75" customHeight="1">
      <c r="A100" s="660"/>
      <c r="B100" s="660"/>
      <c r="C100" s="477">
        <v>34</v>
      </c>
      <c r="D100" s="653">
        <v>0.94</v>
      </c>
      <c r="E100" s="654"/>
      <c r="F100" s="653">
        <v>0.94</v>
      </c>
      <c r="G100" s="654"/>
      <c r="H100" s="653">
        <v>0.93</v>
      </c>
      <c r="I100" s="654"/>
      <c r="J100" s="659">
        <f>'Encodage réponses Es'!AL44</f>
      </c>
      <c r="K100" s="659"/>
      <c r="L100" s="660"/>
      <c r="M100" s="660"/>
      <c r="N100" s="660"/>
      <c r="O100" s="394"/>
      <c r="P100" s="394"/>
      <c r="Q100" s="394"/>
      <c r="R100" s="394"/>
      <c r="S100" s="394"/>
      <c r="T100" s="394"/>
      <c r="U100" s="394"/>
      <c r="V100" s="394"/>
    </row>
    <row r="101" spans="1:22" ht="12.75" customHeight="1">
      <c r="A101" s="660"/>
      <c r="B101" s="660"/>
      <c r="C101" s="476">
        <v>35</v>
      </c>
      <c r="D101" s="655">
        <v>0.95</v>
      </c>
      <c r="E101" s="656"/>
      <c r="F101" s="655">
        <v>0.95</v>
      </c>
      <c r="G101" s="656"/>
      <c r="H101" s="655">
        <v>0.92</v>
      </c>
      <c r="I101" s="656"/>
      <c r="J101" s="655">
        <f>'Encodage réponses Es'!AM44</f>
      </c>
      <c r="K101" s="655"/>
      <c r="L101" s="660"/>
      <c r="M101" s="660"/>
      <c r="N101" s="660"/>
      <c r="O101" s="394"/>
      <c r="P101" s="394"/>
      <c r="Q101" s="394"/>
      <c r="R101" s="394"/>
      <c r="S101" s="394"/>
      <c r="T101" s="394"/>
      <c r="U101" s="394"/>
      <c r="V101" s="394"/>
    </row>
    <row r="102" spans="1:22" ht="12.75" customHeight="1">
      <c r="A102" s="660"/>
      <c r="B102" s="660"/>
      <c r="C102" s="477">
        <v>36</v>
      </c>
      <c r="D102" s="653">
        <v>0.94</v>
      </c>
      <c r="E102" s="654"/>
      <c r="F102" s="653">
        <v>0.94</v>
      </c>
      <c r="G102" s="654"/>
      <c r="H102" s="653">
        <v>0.92</v>
      </c>
      <c r="I102" s="654"/>
      <c r="J102" s="659">
        <f>'Encodage réponses Es'!AN44</f>
      </c>
      <c r="K102" s="659"/>
      <c r="L102" s="660"/>
      <c r="M102" s="660"/>
      <c r="N102" s="660"/>
      <c r="O102" s="394"/>
      <c r="P102" s="394"/>
      <c r="Q102" s="394"/>
      <c r="R102" s="394"/>
      <c r="S102" s="394"/>
      <c r="T102" s="394"/>
      <c r="U102" s="394"/>
      <c r="V102" s="394"/>
    </row>
    <row r="103" spans="1:22" ht="12.75" customHeight="1">
      <c r="A103" s="660"/>
      <c r="B103" s="660"/>
      <c r="C103" s="476">
        <v>37</v>
      </c>
      <c r="D103" s="655">
        <v>0.94</v>
      </c>
      <c r="E103" s="656"/>
      <c r="F103" s="655">
        <v>0.95</v>
      </c>
      <c r="G103" s="656"/>
      <c r="H103" s="655">
        <v>0.93</v>
      </c>
      <c r="I103" s="656"/>
      <c r="J103" s="655">
        <f>'Encodage réponses Es'!AO44</f>
      </c>
      <c r="K103" s="655"/>
      <c r="L103" s="660"/>
      <c r="M103" s="660"/>
      <c r="N103" s="660"/>
      <c r="O103" s="394"/>
      <c r="P103" s="394"/>
      <c r="Q103" s="394"/>
      <c r="R103" s="394"/>
      <c r="S103" s="394"/>
      <c r="T103" s="394"/>
      <c r="U103" s="394"/>
      <c r="V103" s="394"/>
    </row>
    <row r="104" spans="1:22" ht="12.75" customHeight="1">
      <c r="A104" s="660" t="s">
        <v>185</v>
      </c>
      <c r="B104" s="660"/>
      <c r="C104" s="477">
        <v>38</v>
      </c>
      <c r="D104" s="653">
        <v>0.82</v>
      </c>
      <c r="E104" s="654"/>
      <c r="F104" s="653">
        <v>0.83</v>
      </c>
      <c r="G104" s="654"/>
      <c r="H104" s="653">
        <v>0.75</v>
      </c>
      <c r="I104" s="654"/>
      <c r="J104" s="659">
        <f>'Encodage réponses Es'!AP44</f>
      </c>
      <c r="K104" s="659"/>
      <c r="L104" s="660" t="s">
        <v>144</v>
      </c>
      <c r="M104" s="660"/>
      <c r="N104" s="660"/>
      <c r="O104" s="394"/>
      <c r="P104" s="394"/>
      <c r="Q104" s="394"/>
      <c r="R104" s="394"/>
      <c r="S104" s="394"/>
      <c r="T104" s="394"/>
      <c r="U104" s="394"/>
      <c r="V104" s="394"/>
    </row>
    <row r="105" spans="1:22" ht="12.75" customHeight="1">
      <c r="A105" s="660"/>
      <c r="B105" s="660"/>
      <c r="C105" s="476">
        <v>39</v>
      </c>
      <c r="D105" s="655">
        <v>0.9</v>
      </c>
      <c r="E105" s="656"/>
      <c r="F105" s="655">
        <v>0.9</v>
      </c>
      <c r="G105" s="656"/>
      <c r="H105" s="655">
        <v>0.87</v>
      </c>
      <c r="I105" s="656"/>
      <c r="J105" s="655">
        <f>'Encodage réponses Es'!AQ44</f>
      </c>
      <c r="K105" s="655"/>
      <c r="L105" s="660"/>
      <c r="M105" s="660"/>
      <c r="N105" s="660"/>
      <c r="O105" s="394"/>
      <c r="P105" s="394"/>
      <c r="Q105" s="394"/>
      <c r="R105" s="394"/>
      <c r="S105" s="394"/>
      <c r="T105" s="394"/>
      <c r="U105" s="394"/>
      <c r="V105" s="394"/>
    </row>
    <row r="106" spans="1:22" ht="12.75" customHeight="1">
      <c r="A106" s="660"/>
      <c r="B106" s="660"/>
      <c r="C106" s="477">
        <v>40</v>
      </c>
      <c r="D106" s="653">
        <v>0.94</v>
      </c>
      <c r="E106" s="654"/>
      <c r="F106" s="653">
        <v>0.94</v>
      </c>
      <c r="G106" s="654"/>
      <c r="H106" s="653">
        <v>0.95</v>
      </c>
      <c r="I106" s="654"/>
      <c r="J106" s="659">
        <f>'Encodage réponses Es'!AR44</f>
      </c>
      <c r="K106" s="659"/>
      <c r="L106" s="660"/>
      <c r="M106" s="660"/>
      <c r="N106" s="660"/>
      <c r="O106" s="394"/>
      <c r="P106" s="394"/>
      <c r="Q106" s="394"/>
      <c r="R106" s="394"/>
      <c r="S106" s="394"/>
      <c r="T106" s="394"/>
      <c r="U106" s="394"/>
      <c r="V106" s="394"/>
    </row>
    <row r="107" spans="1:22" ht="12.75" customHeight="1">
      <c r="A107" s="660"/>
      <c r="B107" s="660"/>
      <c r="C107" s="476">
        <v>41</v>
      </c>
      <c r="D107" s="655">
        <v>0.94</v>
      </c>
      <c r="E107" s="656"/>
      <c r="F107" s="655">
        <v>0.95</v>
      </c>
      <c r="G107" s="656"/>
      <c r="H107" s="655">
        <v>0.9</v>
      </c>
      <c r="I107" s="656"/>
      <c r="J107" s="655">
        <f>'Encodage réponses Es'!AS44</f>
      </c>
      <c r="K107" s="655"/>
      <c r="L107" s="660"/>
      <c r="M107" s="660"/>
      <c r="N107" s="660"/>
      <c r="O107" s="394"/>
      <c r="P107" s="394"/>
      <c r="Q107" s="394"/>
      <c r="R107" s="394"/>
      <c r="S107" s="394"/>
      <c r="T107" s="394"/>
      <c r="U107" s="394"/>
      <c r="V107" s="394"/>
    </row>
    <row r="108" spans="1:22" ht="12.75" customHeight="1">
      <c r="A108" s="660"/>
      <c r="B108" s="660"/>
      <c r="C108" s="477">
        <v>42</v>
      </c>
      <c r="D108" s="653">
        <v>0.83</v>
      </c>
      <c r="E108" s="654"/>
      <c r="F108" s="653">
        <v>0.84</v>
      </c>
      <c r="G108" s="654"/>
      <c r="H108" s="653">
        <v>0.82</v>
      </c>
      <c r="I108" s="654"/>
      <c r="J108" s="659">
        <f>'Encodage réponses Es'!AT44</f>
      </c>
      <c r="K108" s="659"/>
      <c r="L108" s="660"/>
      <c r="M108" s="660"/>
      <c r="N108" s="660"/>
      <c r="O108" s="394"/>
      <c r="P108" s="394"/>
      <c r="Q108" s="394"/>
      <c r="R108" s="394"/>
      <c r="S108" s="394"/>
      <c r="T108" s="394"/>
      <c r="U108" s="394"/>
      <c r="V108" s="394"/>
    </row>
    <row r="109" spans="1:22" ht="12.75" customHeight="1">
      <c r="A109" s="660" t="s">
        <v>186</v>
      </c>
      <c r="B109" s="660"/>
      <c r="C109" s="476">
        <v>76</v>
      </c>
      <c r="D109" s="655">
        <v>0.86</v>
      </c>
      <c r="E109" s="656"/>
      <c r="F109" s="655">
        <v>0.86</v>
      </c>
      <c r="G109" s="656"/>
      <c r="H109" s="655">
        <v>0.82</v>
      </c>
      <c r="I109" s="656"/>
      <c r="J109" s="655">
        <f>'Encodage réponses Es'!CB44</f>
      </c>
      <c r="K109" s="655"/>
      <c r="L109" s="660" t="s">
        <v>144</v>
      </c>
      <c r="M109" s="660"/>
      <c r="N109" s="660"/>
      <c r="O109" s="394"/>
      <c r="P109" s="394"/>
      <c r="Q109" s="394"/>
      <c r="R109" s="394"/>
      <c r="S109" s="394"/>
      <c r="T109" s="394"/>
      <c r="U109" s="394"/>
      <c r="V109" s="394"/>
    </row>
    <row r="110" spans="1:22" ht="12.75" customHeight="1">
      <c r="A110" s="660"/>
      <c r="B110" s="660"/>
      <c r="C110" s="477">
        <v>77</v>
      </c>
      <c r="D110" s="653">
        <v>0.84</v>
      </c>
      <c r="E110" s="654"/>
      <c r="F110" s="653">
        <v>0.85</v>
      </c>
      <c r="G110" s="654"/>
      <c r="H110" s="653">
        <v>0.78</v>
      </c>
      <c r="I110" s="654"/>
      <c r="J110" s="659">
        <f>'Encodage réponses Es'!CC44</f>
      </c>
      <c r="K110" s="659"/>
      <c r="L110" s="660"/>
      <c r="M110" s="660"/>
      <c r="N110" s="660"/>
      <c r="O110" s="394"/>
      <c r="P110" s="394"/>
      <c r="Q110" s="394"/>
      <c r="R110" s="394"/>
      <c r="S110" s="394"/>
      <c r="T110" s="394"/>
      <c r="U110" s="394"/>
      <c r="V110" s="394"/>
    </row>
    <row r="111" spans="1:22" ht="12.75" customHeight="1">
      <c r="A111" s="660"/>
      <c r="B111" s="660"/>
      <c r="C111" s="476">
        <v>78</v>
      </c>
      <c r="D111" s="655">
        <v>0.84</v>
      </c>
      <c r="E111" s="656"/>
      <c r="F111" s="655">
        <v>0.85</v>
      </c>
      <c r="G111" s="656"/>
      <c r="H111" s="655">
        <v>0.8</v>
      </c>
      <c r="I111" s="656"/>
      <c r="J111" s="655">
        <f>'Encodage réponses Es'!CD44</f>
      </c>
      <c r="K111" s="655"/>
      <c r="L111" s="660"/>
      <c r="M111" s="660"/>
      <c r="N111" s="660"/>
      <c r="O111" s="394"/>
      <c r="P111" s="394"/>
      <c r="Q111" s="394"/>
      <c r="R111" s="394"/>
      <c r="S111" s="394"/>
      <c r="T111" s="394"/>
      <c r="U111" s="394"/>
      <c r="V111" s="394"/>
    </row>
    <row r="112" spans="1:22" ht="12.75" customHeight="1">
      <c r="A112" s="660"/>
      <c r="B112" s="660"/>
      <c r="C112" s="477">
        <v>79</v>
      </c>
      <c r="D112" s="653">
        <v>0.8</v>
      </c>
      <c r="E112" s="654"/>
      <c r="F112" s="653">
        <v>0.82</v>
      </c>
      <c r="G112" s="654"/>
      <c r="H112" s="653">
        <v>0.73</v>
      </c>
      <c r="I112" s="654"/>
      <c r="J112" s="659">
        <f>'Encodage réponses Es'!CE44</f>
      </c>
      <c r="K112" s="659"/>
      <c r="L112" s="660"/>
      <c r="M112" s="660"/>
      <c r="N112" s="660"/>
      <c r="O112" s="394"/>
      <c r="P112" s="394"/>
      <c r="Q112" s="394"/>
      <c r="R112" s="394"/>
      <c r="S112" s="394"/>
      <c r="T112" s="394"/>
      <c r="U112" s="394"/>
      <c r="V112" s="394"/>
    </row>
    <row r="113" spans="1:22" ht="3" customHeight="1">
      <c r="A113" s="410"/>
      <c r="B113" s="411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394"/>
      <c r="P113" s="394"/>
      <c r="Q113" s="394"/>
      <c r="R113" s="394"/>
      <c r="S113" s="394"/>
      <c r="T113" s="394"/>
      <c r="U113" s="394"/>
      <c r="V113" s="394"/>
    </row>
    <row r="114" spans="1:22" ht="12.75" customHeight="1">
      <c r="A114" s="657" t="s">
        <v>214</v>
      </c>
      <c r="B114" s="657"/>
      <c r="C114" s="657"/>
      <c r="D114" s="657"/>
      <c r="E114" s="657"/>
      <c r="F114" s="657"/>
      <c r="G114" s="657"/>
      <c r="H114" s="657"/>
      <c r="I114" s="657"/>
      <c r="J114" s="657"/>
      <c r="K114" s="657"/>
      <c r="L114" s="657"/>
      <c r="M114" s="657"/>
      <c r="N114" s="657"/>
      <c r="O114" s="394"/>
      <c r="P114" s="394"/>
      <c r="Q114" s="394"/>
      <c r="R114" s="394"/>
      <c r="S114" s="394"/>
      <c r="T114" s="394"/>
      <c r="U114" s="394"/>
      <c r="V114" s="394"/>
    </row>
    <row r="115" spans="1:22" ht="12.75" customHeight="1">
      <c r="A115" s="419"/>
      <c r="B115" s="420"/>
      <c r="C115" s="420"/>
      <c r="D115" s="660" t="s">
        <v>135</v>
      </c>
      <c r="E115" s="660"/>
      <c r="F115" s="660"/>
      <c r="G115" s="660"/>
      <c r="H115" s="660"/>
      <c r="I115" s="660"/>
      <c r="J115" s="660"/>
      <c r="K115" s="660"/>
      <c r="L115" s="667" t="s">
        <v>187</v>
      </c>
      <c r="M115" s="660"/>
      <c r="N115" s="660"/>
      <c r="O115" s="394"/>
      <c r="P115" s="394"/>
      <c r="Q115" s="394"/>
      <c r="R115" s="394"/>
      <c r="S115" s="394"/>
      <c r="T115" s="394"/>
      <c r="U115" s="394"/>
      <c r="V115" s="394"/>
    </row>
    <row r="116" spans="1:22" ht="12.75" customHeight="1">
      <c r="A116" s="684" t="s">
        <v>136</v>
      </c>
      <c r="B116" s="684"/>
      <c r="C116" s="418" t="s">
        <v>137</v>
      </c>
      <c r="D116" s="660" t="s">
        <v>138</v>
      </c>
      <c r="E116" s="660"/>
      <c r="F116" s="660" t="s">
        <v>139</v>
      </c>
      <c r="G116" s="660"/>
      <c r="H116" s="660" t="s">
        <v>140</v>
      </c>
      <c r="I116" s="660"/>
      <c r="J116" s="661" t="s">
        <v>133</v>
      </c>
      <c r="K116" s="661"/>
      <c r="L116" s="660"/>
      <c r="M116" s="660"/>
      <c r="N116" s="660"/>
      <c r="O116" s="394"/>
      <c r="P116" s="394"/>
      <c r="Q116" s="394"/>
      <c r="R116" s="394"/>
      <c r="S116" s="394"/>
      <c r="T116" s="394"/>
      <c r="U116" s="394"/>
      <c r="V116" s="394"/>
    </row>
    <row r="117" spans="1:22" ht="12.75" customHeight="1">
      <c r="A117" s="660" t="s">
        <v>188</v>
      </c>
      <c r="B117" s="660"/>
      <c r="C117" s="476">
        <v>66</v>
      </c>
      <c r="D117" s="655">
        <v>0.58</v>
      </c>
      <c r="E117" s="656"/>
      <c r="F117" s="655">
        <v>0.59</v>
      </c>
      <c r="G117" s="656"/>
      <c r="H117" s="655">
        <v>0.53</v>
      </c>
      <c r="I117" s="656"/>
      <c r="J117" s="655">
        <f>'Encodage réponses Es'!BR44</f>
      </c>
      <c r="K117" s="655"/>
      <c r="L117" s="660" t="s">
        <v>142</v>
      </c>
      <c r="M117" s="660"/>
      <c r="N117" s="660"/>
      <c r="O117" s="394"/>
      <c r="P117" s="394"/>
      <c r="Q117" s="394"/>
      <c r="R117" s="394"/>
      <c r="S117" s="394"/>
      <c r="T117" s="394"/>
      <c r="U117" s="394"/>
      <c r="V117" s="394"/>
    </row>
    <row r="118" spans="1:22" ht="12.75" customHeight="1">
      <c r="A118" s="660"/>
      <c r="B118" s="660"/>
      <c r="C118" s="477">
        <v>67</v>
      </c>
      <c r="D118" s="659">
        <v>0.45</v>
      </c>
      <c r="E118" s="660"/>
      <c r="F118" s="659">
        <v>0.47</v>
      </c>
      <c r="G118" s="660"/>
      <c r="H118" s="659">
        <v>0.39</v>
      </c>
      <c r="I118" s="660"/>
      <c r="J118" s="659">
        <f>'Encodage réponses Es'!BS44</f>
      </c>
      <c r="K118" s="659"/>
      <c r="L118" s="660"/>
      <c r="M118" s="660"/>
      <c r="N118" s="660"/>
      <c r="O118" s="394"/>
      <c r="P118" s="394"/>
      <c r="Q118" s="394"/>
      <c r="R118" s="394"/>
      <c r="S118" s="394"/>
      <c r="T118" s="394"/>
      <c r="U118" s="394"/>
      <c r="V118" s="394"/>
    </row>
    <row r="119" spans="1:22" ht="12.75" customHeight="1">
      <c r="A119" s="660"/>
      <c r="B119" s="660"/>
      <c r="C119" s="476">
        <v>68</v>
      </c>
      <c r="D119" s="655">
        <v>0.45</v>
      </c>
      <c r="E119" s="656"/>
      <c r="F119" s="655">
        <v>0.47</v>
      </c>
      <c r="G119" s="656"/>
      <c r="H119" s="655">
        <v>0.37</v>
      </c>
      <c r="I119" s="656"/>
      <c r="J119" s="655">
        <f>'Encodage réponses Es'!BT44</f>
      </c>
      <c r="K119" s="655"/>
      <c r="L119" s="660"/>
      <c r="M119" s="660"/>
      <c r="N119" s="660"/>
      <c r="O119" s="394"/>
      <c r="P119" s="394"/>
      <c r="Q119" s="394"/>
      <c r="R119" s="394"/>
      <c r="S119" s="394"/>
      <c r="T119" s="394"/>
      <c r="U119" s="394"/>
      <c r="V119" s="394"/>
    </row>
    <row r="120" spans="1:22" ht="12.75" customHeight="1">
      <c r="A120" s="660"/>
      <c r="B120" s="660"/>
      <c r="C120" s="477">
        <v>69</v>
      </c>
      <c r="D120" s="659">
        <v>0.51</v>
      </c>
      <c r="E120" s="660"/>
      <c r="F120" s="659">
        <v>0.53</v>
      </c>
      <c r="G120" s="660"/>
      <c r="H120" s="659">
        <v>0.44</v>
      </c>
      <c r="I120" s="660"/>
      <c r="J120" s="659">
        <f>'Encodage réponses Es'!BU44</f>
      </c>
      <c r="K120" s="659"/>
      <c r="L120" s="660"/>
      <c r="M120" s="660"/>
      <c r="N120" s="660"/>
      <c r="O120" s="394"/>
      <c r="P120" s="394"/>
      <c r="Q120" s="394"/>
      <c r="R120" s="394"/>
      <c r="S120" s="394"/>
      <c r="T120" s="394"/>
      <c r="U120" s="394"/>
      <c r="V120" s="394"/>
    </row>
    <row r="121" spans="1:22" ht="12.75" customHeight="1">
      <c r="A121" s="660" t="s">
        <v>189</v>
      </c>
      <c r="B121" s="660"/>
      <c r="C121" s="476">
        <v>70</v>
      </c>
      <c r="D121" s="655">
        <v>0.49</v>
      </c>
      <c r="E121" s="656"/>
      <c r="F121" s="655">
        <v>0.5</v>
      </c>
      <c r="G121" s="656"/>
      <c r="H121" s="655">
        <v>0.43</v>
      </c>
      <c r="I121" s="656"/>
      <c r="J121" s="655">
        <f>'Encodage réponses Es'!BV44</f>
      </c>
      <c r="K121" s="655"/>
      <c r="L121" s="660" t="s">
        <v>144</v>
      </c>
      <c r="M121" s="660"/>
      <c r="N121" s="660"/>
      <c r="O121" s="394"/>
      <c r="P121" s="394"/>
      <c r="Q121" s="394"/>
      <c r="R121" s="394"/>
      <c r="S121" s="394"/>
      <c r="T121" s="394"/>
      <c r="U121" s="394"/>
      <c r="V121" s="394"/>
    </row>
    <row r="122" spans="1:22" ht="12.75" customHeight="1">
      <c r="A122" s="660"/>
      <c r="B122" s="660"/>
      <c r="C122" s="477">
        <v>71</v>
      </c>
      <c r="D122" s="659">
        <v>0.82</v>
      </c>
      <c r="E122" s="660"/>
      <c r="F122" s="659">
        <v>0.82</v>
      </c>
      <c r="G122" s="660"/>
      <c r="H122" s="659">
        <v>0.8</v>
      </c>
      <c r="I122" s="660"/>
      <c r="J122" s="659">
        <f>'Encodage réponses Es'!BW44</f>
      </c>
      <c r="K122" s="659"/>
      <c r="L122" s="660"/>
      <c r="M122" s="660"/>
      <c r="N122" s="660"/>
      <c r="O122" s="394"/>
      <c r="P122" s="394"/>
      <c r="Q122" s="394"/>
      <c r="R122" s="394"/>
      <c r="S122" s="394"/>
      <c r="T122" s="394"/>
      <c r="U122" s="394"/>
      <c r="V122" s="394"/>
    </row>
    <row r="123" spans="1:22" ht="12.75" customHeight="1">
      <c r="A123" s="660" t="s">
        <v>190</v>
      </c>
      <c r="B123" s="660"/>
      <c r="C123" s="476">
        <v>72</v>
      </c>
      <c r="D123" s="655">
        <v>0.68</v>
      </c>
      <c r="E123" s="656"/>
      <c r="F123" s="655">
        <v>0.7</v>
      </c>
      <c r="G123" s="656"/>
      <c r="H123" s="655">
        <v>0.57</v>
      </c>
      <c r="I123" s="656"/>
      <c r="J123" s="655">
        <f>'Encodage réponses Es'!BX44</f>
      </c>
      <c r="K123" s="655"/>
      <c r="L123" s="660" t="s">
        <v>142</v>
      </c>
      <c r="M123" s="660"/>
      <c r="N123" s="660"/>
      <c r="O123" s="394"/>
      <c r="P123" s="394"/>
      <c r="Q123" s="394"/>
      <c r="R123" s="394"/>
      <c r="S123" s="394"/>
      <c r="T123" s="394"/>
      <c r="U123" s="394"/>
      <c r="V123" s="394"/>
    </row>
    <row r="124" spans="1:22" ht="12.75" customHeight="1">
      <c r="A124" s="660"/>
      <c r="B124" s="660"/>
      <c r="C124" s="477">
        <v>73</v>
      </c>
      <c r="D124" s="659">
        <v>0.54</v>
      </c>
      <c r="E124" s="660"/>
      <c r="F124" s="659">
        <v>0.56</v>
      </c>
      <c r="G124" s="660"/>
      <c r="H124" s="659">
        <v>0.44</v>
      </c>
      <c r="I124" s="660"/>
      <c r="J124" s="659">
        <f>'Encodage réponses Es'!BY44</f>
      </c>
      <c r="K124" s="659"/>
      <c r="L124" s="660"/>
      <c r="M124" s="660"/>
      <c r="N124" s="660"/>
      <c r="O124" s="394"/>
      <c r="P124" s="394"/>
      <c r="Q124" s="394"/>
      <c r="R124" s="394"/>
      <c r="S124" s="394"/>
      <c r="T124" s="394"/>
      <c r="U124" s="394"/>
      <c r="V124" s="394"/>
    </row>
    <row r="125" spans="1:22" ht="12.75" customHeight="1">
      <c r="A125" s="660" t="s">
        <v>191</v>
      </c>
      <c r="B125" s="660"/>
      <c r="C125" s="476">
        <v>74</v>
      </c>
      <c r="D125" s="655">
        <v>0.63</v>
      </c>
      <c r="E125" s="656"/>
      <c r="F125" s="655">
        <v>0.65</v>
      </c>
      <c r="G125" s="656"/>
      <c r="H125" s="655">
        <v>0.53</v>
      </c>
      <c r="I125" s="656"/>
      <c r="J125" s="655">
        <f>'Encodage réponses Es'!BZ44</f>
      </c>
      <c r="K125" s="655"/>
      <c r="L125" s="660" t="s">
        <v>144</v>
      </c>
      <c r="M125" s="660"/>
      <c r="N125" s="660"/>
      <c r="O125" s="394"/>
      <c r="P125" s="394"/>
      <c r="Q125" s="394"/>
      <c r="R125" s="394"/>
      <c r="S125" s="394"/>
      <c r="T125" s="394"/>
      <c r="U125" s="394"/>
      <c r="V125" s="394"/>
    </row>
    <row r="126" spans="1:22" ht="12.75" customHeight="1">
      <c r="A126" s="660" t="s">
        <v>192</v>
      </c>
      <c r="B126" s="660"/>
      <c r="C126" s="477">
        <v>75</v>
      </c>
      <c r="D126" s="659">
        <v>0.59</v>
      </c>
      <c r="E126" s="660"/>
      <c r="F126" s="659">
        <v>0.6</v>
      </c>
      <c r="G126" s="660"/>
      <c r="H126" s="659">
        <v>0.56</v>
      </c>
      <c r="I126" s="660"/>
      <c r="J126" s="659">
        <f>'Encodage réponses Es'!CA44</f>
      </c>
      <c r="K126" s="659"/>
      <c r="L126" s="660" t="s">
        <v>144</v>
      </c>
      <c r="M126" s="660"/>
      <c r="N126" s="660"/>
      <c r="O126" s="394"/>
      <c r="P126" s="394"/>
      <c r="Q126" s="394"/>
      <c r="R126" s="394"/>
      <c r="S126" s="394"/>
      <c r="T126" s="394"/>
      <c r="U126" s="394"/>
      <c r="V126" s="394"/>
    </row>
    <row r="127" spans="1:22" ht="3.75" customHeight="1">
      <c r="A127" s="403"/>
      <c r="B127" s="427"/>
      <c r="C127" s="427"/>
      <c r="D127" s="427"/>
      <c r="E127" s="427"/>
      <c r="F127" s="427"/>
      <c r="G127" s="427"/>
      <c r="H127" s="427"/>
      <c r="I127" s="427"/>
      <c r="J127" s="427"/>
      <c r="K127" s="427"/>
      <c r="L127" s="427"/>
      <c r="M127" s="427"/>
      <c r="N127" s="427"/>
      <c r="O127" s="394"/>
      <c r="P127" s="394"/>
      <c r="Q127" s="394"/>
      <c r="R127" s="394"/>
      <c r="S127" s="394"/>
      <c r="T127" s="394"/>
      <c r="U127" s="394"/>
      <c r="V127" s="394"/>
    </row>
    <row r="128" spans="1:22" ht="12" customHeight="1">
      <c r="A128" s="657" t="s">
        <v>215</v>
      </c>
      <c r="B128" s="657"/>
      <c r="C128" s="657"/>
      <c r="D128" s="657"/>
      <c r="E128" s="657"/>
      <c r="F128" s="657"/>
      <c r="G128" s="657"/>
      <c r="H128" s="657"/>
      <c r="I128" s="657"/>
      <c r="J128" s="657"/>
      <c r="K128" s="657"/>
      <c r="L128" s="657"/>
      <c r="M128" s="657"/>
      <c r="N128" s="657"/>
      <c r="O128" s="398"/>
      <c r="P128" s="398"/>
      <c r="Q128" s="398"/>
      <c r="R128" s="398"/>
      <c r="S128" s="398"/>
      <c r="T128" s="398"/>
      <c r="U128" s="398"/>
      <c r="V128" s="398"/>
    </row>
    <row r="129" spans="1:22" ht="34.5" customHeight="1">
      <c r="A129" s="431"/>
      <c r="B129" s="414"/>
      <c r="C129" s="680" t="s">
        <v>218</v>
      </c>
      <c r="D129" s="680"/>
      <c r="E129" s="680"/>
      <c r="F129" s="680" t="s">
        <v>219</v>
      </c>
      <c r="G129" s="680"/>
      <c r="H129" s="680"/>
      <c r="I129" s="680" t="s">
        <v>220</v>
      </c>
      <c r="J129" s="680"/>
      <c r="K129" s="680"/>
      <c r="L129" s="467" t="s">
        <v>117</v>
      </c>
      <c r="M129" s="467" t="s">
        <v>118</v>
      </c>
      <c r="N129" s="468" t="s">
        <v>119</v>
      </c>
      <c r="O129" s="675" t="s">
        <v>187</v>
      </c>
      <c r="P129" s="396"/>
      <c r="Q129" s="399"/>
      <c r="R129" s="399"/>
      <c r="S129" s="396"/>
      <c r="T129" s="396"/>
      <c r="U129" s="396"/>
      <c r="V129" s="396"/>
    </row>
    <row r="130" spans="1:23" ht="12.75">
      <c r="A130" s="413" t="s">
        <v>221</v>
      </c>
      <c r="B130" s="413" t="s">
        <v>222</v>
      </c>
      <c r="C130" s="413" t="s">
        <v>223</v>
      </c>
      <c r="D130" s="413" t="s">
        <v>224</v>
      </c>
      <c r="E130" s="413" t="s">
        <v>225</v>
      </c>
      <c r="F130" s="413" t="s">
        <v>223</v>
      </c>
      <c r="G130" s="413" t="s">
        <v>224</v>
      </c>
      <c r="H130" s="413" t="s">
        <v>225</v>
      </c>
      <c r="I130" s="413" t="s">
        <v>223</v>
      </c>
      <c r="J130" s="413" t="s">
        <v>224</v>
      </c>
      <c r="K130" s="413" t="s">
        <v>225</v>
      </c>
      <c r="L130" s="678" t="s">
        <v>226</v>
      </c>
      <c r="M130" s="678"/>
      <c r="N130" s="678"/>
      <c r="O130" s="675"/>
      <c r="P130" s="396"/>
      <c r="Q130" s="396"/>
      <c r="R130" s="396"/>
      <c r="S130" s="396"/>
      <c r="T130" s="396"/>
      <c r="U130" s="396"/>
      <c r="V130" s="396"/>
      <c r="W130" s="392"/>
    </row>
    <row r="131" spans="1:23" ht="12.75">
      <c r="A131" s="476">
        <v>1</v>
      </c>
      <c r="B131" s="476">
        <v>90</v>
      </c>
      <c r="C131" s="406">
        <v>0.84</v>
      </c>
      <c r="D131" s="406">
        <v>0.85</v>
      </c>
      <c r="E131" s="406">
        <v>0.81</v>
      </c>
      <c r="F131" s="406">
        <v>0.13</v>
      </c>
      <c r="G131" s="406">
        <v>0.12</v>
      </c>
      <c r="H131" s="406">
        <v>0.13</v>
      </c>
      <c r="I131" s="406">
        <v>0.03</v>
      </c>
      <c r="J131" s="406">
        <v>0.03</v>
      </c>
      <c r="K131" s="406">
        <v>0.05</v>
      </c>
      <c r="L131" s="406">
        <f>'Encodage réponses Es'!CP44</f>
      </c>
      <c r="M131" s="415">
        <f>IF(L131="","",1-L131-N131)</f>
      </c>
      <c r="N131" s="415">
        <f>IF('Encodage réponses Es'!CP44="","",'Encodage réponses Es'!CP42/'Encodage réponses Es'!CP38)</f>
      </c>
      <c r="O131" s="676" t="s">
        <v>142</v>
      </c>
      <c r="P131" s="396"/>
      <c r="Q131" s="396"/>
      <c r="R131" s="396"/>
      <c r="S131" s="396"/>
      <c r="T131" s="396"/>
      <c r="U131" s="396"/>
      <c r="V131" s="396"/>
      <c r="W131" s="392"/>
    </row>
    <row r="132" spans="1:23" ht="12.75">
      <c r="A132" s="477">
        <v>2</v>
      </c>
      <c r="B132" s="477">
        <v>91</v>
      </c>
      <c r="C132" s="407">
        <v>0.93</v>
      </c>
      <c r="D132" s="407">
        <v>0.94</v>
      </c>
      <c r="E132" s="407">
        <v>0.87</v>
      </c>
      <c r="F132" s="407">
        <v>0.05</v>
      </c>
      <c r="G132" s="407">
        <v>0.04</v>
      </c>
      <c r="H132" s="407">
        <v>0.1</v>
      </c>
      <c r="I132" s="407">
        <v>0.01</v>
      </c>
      <c r="J132" s="407">
        <v>0.02</v>
      </c>
      <c r="K132" s="480">
        <v>0.025</v>
      </c>
      <c r="L132" s="407">
        <f>'Encodage réponses Es'!CQ44</f>
      </c>
      <c r="M132" s="416">
        <f aca="true" t="shared" si="0" ref="M132:M145">IF(L132="","",1-L132-N132)</f>
      </c>
      <c r="N132" s="416">
        <f>IF('Encodage réponses Es'!CQ44="","",'Encodage réponses Es'!CQ42/'Encodage réponses Es'!CQ38)</f>
      </c>
      <c r="O132" s="676"/>
      <c r="P132" s="396"/>
      <c r="Q132" s="396"/>
      <c r="R132" s="396"/>
      <c r="S132" s="396"/>
      <c r="T132" s="396"/>
      <c r="U132" s="396"/>
      <c r="V132" s="396"/>
      <c r="W132" s="392"/>
    </row>
    <row r="133" spans="1:23" ht="12.75">
      <c r="A133" s="476">
        <v>3</v>
      </c>
      <c r="B133" s="476">
        <v>92</v>
      </c>
      <c r="C133" s="406">
        <v>0.95</v>
      </c>
      <c r="D133" s="406">
        <v>0.96</v>
      </c>
      <c r="E133" s="406">
        <v>0.92</v>
      </c>
      <c r="F133" s="406">
        <v>0.03</v>
      </c>
      <c r="G133" s="406">
        <v>0.02</v>
      </c>
      <c r="H133" s="406">
        <v>0.06</v>
      </c>
      <c r="I133" s="406">
        <v>0.02</v>
      </c>
      <c r="J133" s="406">
        <v>0.02</v>
      </c>
      <c r="K133" s="406">
        <v>0.03</v>
      </c>
      <c r="L133" s="406">
        <f>'Encodage réponses Es'!CR44</f>
      </c>
      <c r="M133" s="415">
        <f t="shared" si="0"/>
      </c>
      <c r="N133" s="415">
        <f>IF('Encodage réponses Es'!CR44="","",'Encodage réponses Es'!CR42/'Encodage réponses Es'!CQ38)</f>
      </c>
      <c r="O133" s="676"/>
      <c r="P133" s="396"/>
      <c r="Q133" s="396"/>
      <c r="R133" s="396"/>
      <c r="S133" s="396"/>
      <c r="T133" s="396"/>
      <c r="U133" s="396"/>
      <c r="V133" s="396"/>
      <c r="W133" s="392"/>
    </row>
    <row r="134" spans="1:23" ht="12.75">
      <c r="A134" s="477">
        <v>4</v>
      </c>
      <c r="B134" s="477">
        <v>93</v>
      </c>
      <c r="C134" s="407">
        <v>0.77</v>
      </c>
      <c r="D134" s="407">
        <v>0.79</v>
      </c>
      <c r="E134" s="407">
        <v>0.68</v>
      </c>
      <c r="F134" s="407">
        <v>0.21</v>
      </c>
      <c r="G134" s="407">
        <v>0.19</v>
      </c>
      <c r="H134" s="407">
        <v>0.29</v>
      </c>
      <c r="I134" s="407">
        <v>0.02</v>
      </c>
      <c r="J134" s="407">
        <v>0.02</v>
      </c>
      <c r="K134" s="407">
        <v>0.03</v>
      </c>
      <c r="L134" s="407">
        <f>'Encodage réponses Es'!CS44</f>
      </c>
      <c r="M134" s="416">
        <f t="shared" si="0"/>
      </c>
      <c r="N134" s="416">
        <f>IF('Encodage réponses Es'!CS44="","",'Encodage réponses Es'!CS42/'Encodage réponses Es'!CS38)</f>
      </c>
      <c r="O134" s="676"/>
      <c r="P134" s="396"/>
      <c r="Q134" s="396"/>
      <c r="R134" s="396"/>
      <c r="S134" s="396"/>
      <c r="T134" s="396"/>
      <c r="U134" s="396"/>
      <c r="V134" s="396"/>
      <c r="W134" s="392"/>
    </row>
    <row r="135" spans="1:23" ht="12.75">
      <c r="A135" s="476">
        <v>5</v>
      </c>
      <c r="B135" s="476">
        <v>94</v>
      </c>
      <c r="C135" s="406">
        <v>0.93</v>
      </c>
      <c r="D135" s="406">
        <v>0.94</v>
      </c>
      <c r="E135" s="406">
        <v>0.9</v>
      </c>
      <c r="F135" s="406">
        <v>0.04</v>
      </c>
      <c r="G135" s="406">
        <v>0.03</v>
      </c>
      <c r="H135" s="406">
        <v>0.06</v>
      </c>
      <c r="I135" s="481">
        <v>0.03</v>
      </c>
      <c r="J135" s="406">
        <v>0.03</v>
      </c>
      <c r="K135" s="406">
        <v>0.04</v>
      </c>
      <c r="L135" s="406">
        <f>'Encodage réponses Es'!CT44</f>
      </c>
      <c r="M135" s="415">
        <f t="shared" si="0"/>
      </c>
      <c r="N135" s="415">
        <f>IF('Encodage réponses Es'!CT44="","",'Encodage réponses Es'!CT42/'Encodage réponses Es'!CT38)</f>
      </c>
      <c r="O135" s="676"/>
      <c r="P135" s="396"/>
      <c r="Q135" s="396"/>
      <c r="R135" s="396"/>
      <c r="S135" s="396"/>
      <c r="T135" s="396"/>
      <c r="U135" s="396"/>
      <c r="V135" s="396"/>
      <c r="W135" s="392"/>
    </row>
    <row r="136" spans="1:23" ht="12.75">
      <c r="A136" s="477">
        <v>6</v>
      </c>
      <c r="B136" s="477">
        <v>95</v>
      </c>
      <c r="C136" s="407">
        <v>0.93</v>
      </c>
      <c r="D136" s="407">
        <v>0.94</v>
      </c>
      <c r="E136" s="407">
        <v>0.87</v>
      </c>
      <c r="F136" s="407">
        <v>0.03</v>
      </c>
      <c r="G136" s="407">
        <v>0.03</v>
      </c>
      <c r="H136" s="407">
        <v>0.07</v>
      </c>
      <c r="I136" s="482">
        <v>0.03</v>
      </c>
      <c r="J136" s="407">
        <v>0.03</v>
      </c>
      <c r="K136" s="407">
        <v>0.06</v>
      </c>
      <c r="L136" s="407">
        <f>'Encodage réponses Es'!CU44</f>
      </c>
      <c r="M136" s="416">
        <f t="shared" si="0"/>
      </c>
      <c r="N136" s="416">
        <f>IF('Encodage réponses Es'!CU44="","",'Encodage réponses Es'!CU42/'Encodage réponses Es'!CU38)</f>
      </c>
      <c r="O136" s="676"/>
      <c r="P136" s="396"/>
      <c r="Q136" s="396"/>
      <c r="R136" s="396"/>
      <c r="S136" s="396"/>
      <c r="T136" s="396"/>
      <c r="U136" s="396"/>
      <c r="V136" s="396"/>
      <c r="W136" s="392"/>
    </row>
    <row r="137" spans="1:23" ht="12.75">
      <c r="A137" s="476">
        <v>7</v>
      </c>
      <c r="B137" s="476">
        <v>96</v>
      </c>
      <c r="C137" s="406">
        <v>0.93</v>
      </c>
      <c r="D137" s="406">
        <v>0.94</v>
      </c>
      <c r="E137" s="406">
        <v>0.88</v>
      </c>
      <c r="F137" s="406">
        <v>0.03</v>
      </c>
      <c r="G137" s="406">
        <v>0.02</v>
      </c>
      <c r="H137" s="406">
        <v>0.05</v>
      </c>
      <c r="I137" s="406">
        <v>0.04</v>
      </c>
      <c r="J137" s="406">
        <v>0.04</v>
      </c>
      <c r="K137" s="406">
        <v>0.07</v>
      </c>
      <c r="L137" s="406">
        <f>'Encodage réponses Es'!CV44</f>
      </c>
      <c r="M137" s="415">
        <f t="shared" si="0"/>
      </c>
      <c r="N137" s="415">
        <f>IF('Encodage réponses Es'!CV44="","",'Encodage réponses Es'!CV42/'Encodage réponses Es'!CV38)</f>
      </c>
      <c r="O137" s="676"/>
      <c r="P137" s="396"/>
      <c r="Q137" s="396"/>
      <c r="R137" s="396"/>
      <c r="S137" s="396"/>
      <c r="T137" s="396"/>
      <c r="U137" s="396"/>
      <c r="V137" s="396"/>
      <c r="W137" s="392"/>
    </row>
    <row r="138" spans="1:23" ht="12.75">
      <c r="A138" s="477">
        <v>8</v>
      </c>
      <c r="B138" s="477">
        <v>97</v>
      </c>
      <c r="C138" s="407">
        <v>0.89</v>
      </c>
      <c r="D138" s="407">
        <v>0.91</v>
      </c>
      <c r="E138" s="407">
        <v>0.84</v>
      </c>
      <c r="F138" s="407">
        <v>0.04</v>
      </c>
      <c r="G138" s="407">
        <v>0.03</v>
      </c>
      <c r="H138" s="407">
        <v>0.08</v>
      </c>
      <c r="I138" s="407">
        <v>0.06</v>
      </c>
      <c r="J138" s="475">
        <v>0.06</v>
      </c>
      <c r="K138" s="407">
        <v>0.08</v>
      </c>
      <c r="L138" s="407">
        <f>'Encodage réponses Es'!CW44</f>
      </c>
      <c r="M138" s="416">
        <f t="shared" si="0"/>
      </c>
      <c r="N138" s="416">
        <f>IF('Encodage réponses Es'!CW44="","",'Encodage réponses Es'!CW42/'Encodage réponses Es'!CW38)</f>
      </c>
      <c r="O138" s="676"/>
      <c r="P138" s="396"/>
      <c r="Q138" s="396"/>
      <c r="R138" s="396"/>
      <c r="S138" s="396"/>
      <c r="T138" s="396"/>
      <c r="U138" s="396"/>
      <c r="V138" s="396"/>
      <c r="W138" s="392"/>
    </row>
    <row r="139" spans="1:23" ht="12.75">
      <c r="A139" s="476">
        <v>9</v>
      </c>
      <c r="B139" s="476">
        <v>98</v>
      </c>
      <c r="C139" s="406">
        <v>0.77</v>
      </c>
      <c r="D139" s="406">
        <v>0.79</v>
      </c>
      <c r="E139" s="406">
        <v>0.69</v>
      </c>
      <c r="F139" s="406">
        <v>0.1</v>
      </c>
      <c r="G139" s="406">
        <v>0.09</v>
      </c>
      <c r="H139" s="406">
        <v>0.15</v>
      </c>
      <c r="I139" s="406">
        <v>0.13</v>
      </c>
      <c r="J139" s="483">
        <v>0.12</v>
      </c>
      <c r="K139" s="406">
        <v>0.16</v>
      </c>
      <c r="L139" s="406">
        <f>'Encodage réponses Es'!CX44</f>
      </c>
      <c r="M139" s="415">
        <f t="shared" si="0"/>
      </c>
      <c r="N139" s="415">
        <f>IF('Encodage réponses Es'!CX44="","",'Encodage réponses Es'!CX42/'Encodage réponses Es'!CX38)</f>
      </c>
      <c r="O139" s="676"/>
      <c r="P139" s="396"/>
      <c r="Q139" s="396"/>
      <c r="R139" s="396"/>
      <c r="S139" s="396"/>
      <c r="T139" s="396"/>
      <c r="U139" s="396"/>
      <c r="V139" s="396"/>
      <c r="W139" s="392"/>
    </row>
    <row r="140" spans="1:23" ht="12.75">
      <c r="A140" s="477">
        <v>10</v>
      </c>
      <c r="B140" s="477">
        <v>99</v>
      </c>
      <c r="C140" s="407">
        <v>0.79</v>
      </c>
      <c r="D140" s="407">
        <v>0.8</v>
      </c>
      <c r="E140" s="407">
        <v>0.72</v>
      </c>
      <c r="F140" s="407">
        <v>0.05</v>
      </c>
      <c r="G140" s="407">
        <v>0.04</v>
      </c>
      <c r="H140" s="407">
        <v>0.07</v>
      </c>
      <c r="I140" s="407">
        <v>0.16</v>
      </c>
      <c r="J140" s="407">
        <v>0.16</v>
      </c>
      <c r="K140" s="407">
        <v>0.21</v>
      </c>
      <c r="L140" s="407">
        <f>'Encodage réponses Es'!CY44</f>
      </c>
      <c r="M140" s="416">
        <f t="shared" si="0"/>
      </c>
      <c r="N140" s="416">
        <f>IF('Encodage réponses Es'!CY44="","",'Encodage réponses Es'!CY42/'Encodage réponses Es'!CY38)</f>
      </c>
      <c r="O140" s="676"/>
      <c r="P140" s="396"/>
      <c r="Q140" s="396"/>
      <c r="R140" s="396"/>
      <c r="S140" s="396"/>
      <c r="T140" s="396"/>
      <c r="U140" s="396"/>
      <c r="V140" s="396"/>
      <c r="W140" s="392"/>
    </row>
    <row r="141" spans="1:23" ht="12.75">
      <c r="A141" s="476">
        <v>11</v>
      </c>
      <c r="B141" s="476">
        <v>100</v>
      </c>
      <c r="C141" s="406">
        <v>0.74</v>
      </c>
      <c r="D141" s="406">
        <v>0.75</v>
      </c>
      <c r="E141" s="406">
        <v>0.69</v>
      </c>
      <c r="F141" s="406">
        <v>0.06</v>
      </c>
      <c r="G141" s="406">
        <v>0.06</v>
      </c>
      <c r="H141" s="406">
        <v>0.07</v>
      </c>
      <c r="I141" s="406">
        <v>0.2</v>
      </c>
      <c r="J141" s="406">
        <v>0.19</v>
      </c>
      <c r="K141" s="406">
        <v>0.24</v>
      </c>
      <c r="L141" s="406">
        <f>'Encodage réponses Es'!CZ44</f>
      </c>
      <c r="M141" s="415">
        <f t="shared" si="0"/>
      </c>
      <c r="N141" s="415">
        <f>IF('Encodage réponses Es'!CZ44="","",'Encodage réponses Es'!CZ42/'Encodage réponses Es'!CZ38)</f>
      </c>
      <c r="O141" s="676"/>
      <c r="P141" s="396"/>
      <c r="Q141" s="396"/>
      <c r="R141" s="396"/>
      <c r="S141" s="396"/>
      <c r="T141" s="396"/>
      <c r="U141" s="396"/>
      <c r="V141" s="396"/>
      <c r="W141" s="392"/>
    </row>
    <row r="142" spans="1:23" ht="12.75">
      <c r="A142" s="477">
        <v>12</v>
      </c>
      <c r="B142" s="477">
        <v>101</v>
      </c>
      <c r="C142" s="407">
        <v>0.7</v>
      </c>
      <c r="D142" s="407">
        <v>0.72</v>
      </c>
      <c r="E142" s="407">
        <v>0.6</v>
      </c>
      <c r="F142" s="407">
        <v>0.06</v>
      </c>
      <c r="G142" s="407">
        <v>0.05</v>
      </c>
      <c r="H142" s="407">
        <v>0.13</v>
      </c>
      <c r="I142" s="407">
        <v>0.24</v>
      </c>
      <c r="J142" s="407">
        <v>0.23</v>
      </c>
      <c r="K142" s="407">
        <v>0.27</v>
      </c>
      <c r="L142" s="407">
        <f>'Encodage réponses Es'!DA44</f>
      </c>
      <c r="M142" s="416">
        <f t="shared" si="0"/>
      </c>
      <c r="N142" s="416">
        <f>IF('Encodage réponses Es'!DA44="","",'Encodage réponses Es'!DA42/'Encodage réponses Es'!DA38)</f>
      </c>
      <c r="O142" s="676"/>
      <c r="P142" s="396"/>
      <c r="Q142" s="396"/>
      <c r="R142" s="396"/>
      <c r="S142" s="396"/>
      <c r="T142" s="396"/>
      <c r="U142" s="396"/>
      <c r="V142" s="396"/>
      <c r="W142" s="392"/>
    </row>
    <row r="143" spans="1:23" ht="12.75">
      <c r="A143" s="476">
        <v>13</v>
      </c>
      <c r="B143" s="476">
        <v>102</v>
      </c>
      <c r="C143" s="406">
        <v>0.69</v>
      </c>
      <c r="D143" s="406">
        <v>0.7</v>
      </c>
      <c r="E143" s="406">
        <v>0.65</v>
      </c>
      <c r="F143" s="406">
        <v>0.04</v>
      </c>
      <c r="G143" s="406">
        <v>0.04</v>
      </c>
      <c r="H143" s="406">
        <v>0.06</v>
      </c>
      <c r="I143" s="406">
        <v>0.27</v>
      </c>
      <c r="J143" s="406">
        <v>0.26</v>
      </c>
      <c r="K143" s="406">
        <v>0.29</v>
      </c>
      <c r="L143" s="406">
        <f>'Encodage réponses Es'!DB44</f>
      </c>
      <c r="M143" s="415">
        <f t="shared" si="0"/>
      </c>
      <c r="N143" s="415">
        <f>IF('Encodage réponses Es'!DB44="","",'Encodage réponses Es'!DB42/'Encodage réponses Es'!DB38)</f>
      </c>
      <c r="O143" s="676"/>
      <c r="P143" s="396"/>
      <c r="Q143" s="396"/>
      <c r="R143" s="396"/>
      <c r="S143" s="396"/>
      <c r="T143" s="396"/>
      <c r="U143" s="396"/>
      <c r="V143" s="396"/>
      <c r="W143" s="392"/>
    </row>
    <row r="144" spans="1:23" ht="12.75">
      <c r="A144" s="477">
        <v>14</v>
      </c>
      <c r="B144" s="477">
        <v>103</v>
      </c>
      <c r="C144" s="407">
        <v>0.63</v>
      </c>
      <c r="D144" s="407">
        <v>0.65</v>
      </c>
      <c r="E144" s="407">
        <v>0.58</v>
      </c>
      <c r="F144" s="407">
        <v>0.06</v>
      </c>
      <c r="G144" s="407">
        <v>0.05</v>
      </c>
      <c r="H144" s="407">
        <v>0.09</v>
      </c>
      <c r="I144" s="407">
        <v>0.31</v>
      </c>
      <c r="J144" s="407">
        <v>0.3</v>
      </c>
      <c r="K144" s="407">
        <v>0.33</v>
      </c>
      <c r="L144" s="407">
        <f>'Encodage réponses Es'!DC44</f>
      </c>
      <c r="M144" s="416">
        <f t="shared" si="0"/>
      </c>
      <c r="N144" s="416">
        <f>IF('Encodage réponses Es'!DC44="","",'Encodage réponses Es'!DC42/'Encodage réponses Es'!DC38)</f>
      </c>
      <c r="O144" s="676"/>
      <c r="P144" s="396"/>
      <c r="Q144" s="396"/>
      <c r="R144" s="396"/>
      <c r="S144" s="396"/>
      <c r="T144" s="396"/>
      <c r="U144" s="396"/>
      <c r="V144" s="396"/>
      <c r="W144" s="392"/>
    </row>
    <row r="145" spans="1:28" ht="12.75">
      <c r="A145" s="476">
        <v>15</v>
      </c>
      <c r="B145" s="476">
        <v>104</v>
      </c>
      <c r="C145" s="406">
        <v>0.63</v>
      </c>
      <c r="D145" s="406">
        <v>0.64</v>
      </c>
      <c r="E145" s="406">
        <v>0.59</v>
      </c>
      <c r="F145" s="406">
        <v>0.04</v>
      </c>
      <c r="G145" s="406">
        <v>0.03</v>
      </c>
      <c r="H145" s="406">
        <v>0.06</v>
      </c>
      <c r="I145" s="406">
        <v>0.33</v>
      </c>
      <c r="J145" s="406">
        <v>0.33</v>
      </c>
      <c r="K145" s="406">
        <v>0.34</v>
      </c>
      <c r="L145" s="406">
        <f>'Encodage réponses Es'!DD44</f>
      </c>
      <c r="M145" s="415">
        <f t="shared" si="0"/>
      </c>
      <c r="N145" s="415">
        <f>IF('Encodage réponses Es'!DD44="","",'Encodage réponses Es'!DD42/'Encodage réponses Es'!DD38)</f>
      </c>
      <c r="O145" s="676"/>
      <c r="P145" s="396"/>
      <c r="Q145" s="396"/>
      <c r="R145" s="396"/>
      <c r="S145" s="396"/>
      <c r="T145" s="396"/>
      <c r="U145" s="396"/>
      <c r="V145" s="396"/>
      <c r="W145" s="397"/>
      <c r="X145" s="396"/>
      <c r="Y145" s="396"/>
      <c r="Z145" s="396"/>
      <c r="AA145" s="396"/>
      <c r="AB145" s="396"/>
    </row>
    <row r="146" spans="1:22" ht="12.75">
      <c r="A146" s="657" t="s">
        <v>216</v>
      </c>
      <c r="B146" s="657"/>
      <c r="C146" s="657"/>
      <c r="D146" s="657"/>
      <c r="E146" s="657"/>
      <c r="F146" s="657"/>
      <c r="G146" s="657"/>
      <c r="H146" s="657"/>
      <c r="I146" s="657"/>
      <c r="J146" s="657"/>
      <c r="K146" s="657"/>
      <c r="L146" s="657"/>
      <c r="M146" s="657"/>
      <c r="N146" s="657"/>
      <c r="O146" s="394"/>
      <c r="P146" s="394"/>
      <c r="Q146" s="394"/>
      <c r="R146" s="394"/>
      <c r="S146" s="394"/>
      <c r="T146" s="394"/>
      <c r="U146" s="394"/>
      <c r="V146" s="394"/>
    </row>
    <row r="147" spans="1:22" ht="12.75">
      <c r="A147" s="403"/>
      <c r="B147" s="408" t="s">
        <v>193</v>
      </c>
      <c r="C147" s="402"/>
      <c r="D147" s="403"/>
      <c r="E147" s="408"/>
      <c r="F147" s="404"/>
      <c r="G147" s="404"/>
      <c r="H147" s="404"/>
      <c r="I147" s="404"/>
      <c r="J147" s="404"/>
      <c r="K147" s="404"/>
      <c r="L147" s="404"/>
      <c r="M147" s="404"/>
      <c r="N147" s="404"/>
      <c r="O147" s="394"/>
      <c r="P147" s="394"/>
      <c r="Q147" s="394"/>
      <c r="R147" s="394"/>
      <c r="S147" s="394"/>
      <c r="T147" s="394"/>
      <c r="U147" s="394"/>
      <c r="V147" s="394"/>
    </row>
    <row r="148" spans="1:22" ht="12.75">
      <c r="A148" s="404" t="s">
        <v>137</v>
      </c>
      <c r="B148" s="401" t="s">
        <v>194</v>
      </c>
      <c r="C148" s="404"/>
      <c r="D148" s="403"/>
      <c r="E148" s="401"/>
      <c r="F148" s="401"/>
      <c r="G148" s="401"/>
      <c r="H148" s="660" t="s">
        <v>138</v>
      </c>
      <c r="I148" s="660"/>
      <c r="J148" s="660" t="s">
        <v>139</v>
      </c>
      <c r="K148" s="660"/>
      <c r="L148" s="404" t="s">
        <v>140</v>
      </c>
      <c r="M148" s="661" t="s">
        <v>133</v>
      </c>
      <c r="N148" s="661"/>
      <c r="O148" s="394"/>
      <c r="P148" s="394"/>
      <c r="Q148" s="394"/>
      <c r="R148" s="394"/>
      <c r="S148" s="394"/>
      <c r="T148" s="394"/>
      <c r="U148" s="394"/>
      <c r="V148" s="394"/>
    </row>
    <row r="149" spans="1:22" ht="12.75">
      <c r="A149" s="412" t="s">
        <v>195</v>
      </c>
      <c r="B149" s="677" t="s">
        <v>207</v>
      </c>
      <c r="C149" s="677"/>
      <c r="D149" s="677"/>
      <c r="E149" s="677"/>
      <c r="F149" s="677"/>
      <c r="G149" s="677"/>
      <c r="H149" s="653">
        <v>0.82</v>
      </c>
      <c r="I149" s="654"/>
      <c r="J149" s="653">
        <v>0.83</v>
      </c>
      <c r="K149" s="654"/>
      <c r="L149" s="473">
        <v>0.76</v>
      </c>
      <c r="M149" s="653">
        <f>'Encodage réponses Es'!AC44</f>
      </c>
      <c r="N149" s="653"/>
      <c r="O149" s="394"/>
      <c r="P149" s="394"/>
      <c r="Q149" s="394"/>
      <c r="R149" s="394"/>
      <c r="S149" s="394"/>
      <c r="T149" s="394"/>
      <c r="U149" s="394"/>
      <c r="V149" s="394"/>
    </row>
    <row r="150" spans="1:22" ht="12.75">
      <c r="A150" s="654" t="s">
        <v>196</v>
      </c>
      <c r="B150" s="677" t="s">
        <v>197</v>
      </c>
      <c r="C150" s="677"/>
      <c r="D150" s="677"/>
      <c r="E150" s="677"/>
      <c r="F150" s="677"/>
      <c r="G150" s="677"/>
      <c r="H150" s="654"/>
      <c r="I150" s="654"/>
      <c r="J150" s="654"/>
      <c r="K150" s="654"/>
      <c r="L150" s="412"/>
      <c r="M150" s="412"/>
      <c r="N150" s="433"/>
      <c r="O150" s="394"/>
      <c r="P150" s="394"/>
      <c r="Q150" s="394"/>
      <c r="R150" s="394"/>
      <c r="S150" s="394"/>
      <c r="T150" s="394"/>
      <c r="U150" s="394"/>
      <c r="V150" s="394"/>
    </row>
    <row r="151" spans="1:22" ht="12.75">
      <c r="A151" s="654"/>
      <c r="B151" s="432" t="s">
        <v>198</v>
      </c>
      <c r="C151" s="432"/>
      <c r="D151" s="434"/>
      <c r="E151" s="432"/>
      <c r="F151" s="432"/>
      <c r="G151" s="432"/>
      <c r="H151" s="653">
        <v>0.21</v>
      </c>
      <c r="I151" s="654"/>
      <c r="J151" s="653">
        <v>0.21</v>
      </c>
      <c r="K151" s="654"/>
      <c r="L151" s="473">
        <v>0.22</v>
      </c>
      <c r="M151" s="658">
        <f>IF('Encodage réponses Es'!DN44=0,"",'Encodage réponses Es'!DN38/'Encodage réponses Es'!DN$44)</f>
      </c>
      <c r="N151" s="658"/>
      <c r="O151" s="394"/>
      <c r="P151" s="394"/>
      <c r="Q151" s="394"/>
      <c r="R151" s="394"/>
      <c r="S151" s="394"/>
      <c r="T151" s="394"/>
      <c r="U151" s="394"/>
      <c r="V151" s="394"/>
    </row>
    <row r="152" spans="1:22" ht="12.75">
      <c r="A152" s="654"/>
      <c r="B152" s="677" t="s">
        <v>199</v>
      </c>
      <c r="C152" s="677"/>
      <c r="D152" s="677"/>
      <c r="E152" s="677"/>
      <c r="F152" s="677"/>
      <c r="G152" s="677"/>
      <c r="H152" s="653">
        <v>0.04</v>
      </c>
      <c r="I152" s="654"/>
      <c r="J152" s="653">
        <v>0.03</v>
      </c>
      <c r="K152" s="654"/>
      <c r="L152" s="473">
        <v>0.07</v>
      </c>
      <c r="M152" s="658">
        <f>IF('Encodage réponses Es'!DN44=0,"",'Encodage réponses Es'!DN39/'Encodage réponses Es'!DN$44)</f>
      </c>
      <c r="N152" s="658"/>
      <c r="O152" s="394"/>
      <c r="P152" s="394"/>
      <c r="Q152" s="394"/>
      <c r="R152" s="394"/>
      <c r="S152" s="394"/>
      <c r="T152" s="394"/>
      <c r="U152" s="394"/>
      <c r="V152" s="394"/>
    </row>
    <row r="153" spans="1:22" ht="12.75">
      <c r="A153" s="654"/>
      <c r="B153" s="677" t="s">
        <v>200</v>
      </c>
      <c r="C153" s="677"/>
      <c r="D153" s="677"/>
      <c r="E153" s="677"/>
      <c r="F153" s="677"/>
      <c r="G153" s="677"/>
      <c r="H153" s="653">
        <v>0.05</v>
      </c>
      <c r="I153" s="654"/>
      <c r="J153" s="653">
        <v>0.04</v>
      </c>
      <c r="K153" s="654"/>
      <c r="L153" s="473">
        <v>0.08</v>
      </c>
      <c r="M153" s="658">
        <f>IF('Encodage réponses Es'!DN44=0,"",'Encodage réponses Es'!DN40/'Encodage réponses Es'!DN$44)</f>
      </c>
      <c r="N153" s="658"/>
      <c r="O153" s="394"/>
      <c r="P153" s="394"/>
      <c r="Q153" s="394"/>
      <c r="R153" s="394"/>
      <c r="S153" s="394"/>
      <c r="T153" s="394"/>
      <c r="U153" s="394"/>
      <c r="V153" s="394"/>
    </row>
    <row r="154" spans="1:22" ht="12.75">
      <c r="A154" s="654"/>
      <c r="B154" s="677" t="s">
        <v>201</v>
      </c>
      <c r="C154" s="677"/>
      <c r="D154" s="677"/>
      <c r="E154" s="677"/>
      <c r="F154" s="677"/>
      <c r="G154" s="677"/>
      <c r="H154" s="653">
        <v>0.15</v>
      </c>
      <c r="I154" s="654"/>
      <c r="J154" s="653">
        <v>0.15</v>
      </c>
      <c r="K154" s="654"/>
      <c r="L154" s="473">
        <v>0.16</v>
      </c>
      <c r="M154" s="658">
        <f>IF('Encodage réponses Es'!DN44=0,"",'Encodage réponses Es'!DN41/'Encodage réponses Es'!DN$44)</f>
      </c>
      <c r="N154" s="658"/>
      <c r="O154" s="394"/>
      <c r="P154" s="394"/>
      <c r="Q154" s="394"/>
      <c r="R154" s="394"/>
      <c r="S154" s="394"/>
      <c r="T154" s="394"/>
      <c r="U154" s="394"/>
      <c r="V154" s="394"/>
    </row>
    <row r="155" spans="1:22" ht="12.75">
      <c r="A155" s="654"/>
      <c r="B155" s="677" t="s">
        <v>202</v>
      </c>
      <c r="C155" s="677"/>
      <c r="D155" s="677"/>
      <c r="E155" s="677"/>
      <c r="F155" s="677"/>
      <c r="G155" s="677"/>
      <c r="H155" s="653">
        <v>0.55</v>
      </c>
      <c r="I155" s="654"/>
      <c r="J155" s="653">
        <v>0.57</v>
      </c>
      <c r="K155" s="654"/>
      <c r="L155" s="473">
        <v>0.48</v>
      </c>
      <c r="M155" s="658">
        <f>IF('Encodage réponses Es'!DN44=0,"",'Encodage réponses Es'!DN42/'Encodage réponses Es'!DN$44)</f>
      </c>
      <c r="N155" s="658"/>
      <c r="O155" s="394"/>
      <c r="P155" s="394"/>
      <c r="Q155" s="394"/>
      <c r="R155" s="394"/>
      <c r="S155" s="394"/>
      <c r="T155" s="394"/>
      <c r="U155" s="394"/>
      <c r="V155" s="394"/>
    </row>
    <row r="156" spans="1:22" ht="12.75">
      <c r="A156" s="412" t="s">
        <v>203</v>
      </c>
      <c r="B156" s="677" t="s">
        <v>204</v>
      </c>
      <c r="C156" s="677"/>
      <c r="D156" s="677"/>
      <c r="E156" s="677"/>
      <c r="F156" s="677"/>
      <c r="G156" s="677"/>
      <c r="H156" s="653">
        <v>0.59</v>
      </c>
      <c r="I156" s="654"/>
      <c r="J156" s="653">
        <v>0.6</v>
      </c>
      <c r="K156" s="654"/>
      <c r="L156" s="473">
        <v>0.5</v>
      </c>
      <c r="M156" s="658">
        <f>IF('Encodage réponses Es'!DO44=0,"",SUM('Encodage réponses Es'!DO39:DO40)/'Encodage réponses Es'!DO44)</f>
      </c>
      <c r="N156" s="658"/>
      <c r="O156" s="394"/>
      <c r="P156" s="394"/>
      <c r="Q156" s="394"/>
      <c r="R156" s="394"/>
      <c r="S156" s="394"/>
      <c r="T156" s="394"/>
      <c r="U156" s="394"/>
      <c r="V156" s="394"/>
    </row>
    <row r="157" spans="1:22" ht="12.75">
      <c r="A157" s="412" t="s">
        <v>205</v>
      </c>
      <c r="B157" s="677" t="s">
        <v>206</v>
      </c>
      <c r="C157" s="677"/>
      <c r="D157" s="677"/>
      <c r="E157" s="677"/>
      <c r="F157" s="677"/>
      <c r="G157" s="677"/>
      <c r="H157" s="653">
        <v>0.87</v>
      </c>
      <c r="I157" s="654"/>
      <c r="J157" s="653">
        <v>0.89</v>
      </c>
      <c r="K157" s="654"/>
      <c r="L157" s="473">
        <v>0.9</v>
      </c>
      <c r="M157" s="658">
        <f>IF('Encodage réponses Es'!DP44=0,"",'Encodage réponses Es'!DP40/'Encodage réponses Es'!DP44)</f>
      </c>
      <c r="N157" s="658"/>
      <c r="O157" s="394"/>
      <c r="P157" s="394"/>
      <c r="Q157" s="394"/>
      <c r="R157" s="394"/>
      <c r="S157" s="394"/>
      <c r="T157" s="394"/>
      <c r="U157" s="394"/>
      <c r="V157" s="394"/>
    </row>
    <row r="158" spans="1:22" ht="9" customHeight="1">
      <c r="A158" s="427"/>
      <c r="B158" s="427"/>
      <c r="C158" s="427"/>
      <c r="D158" s="427"/>
      <c r="E158" s="427"/>
      <c r="F158" s="427"/>
      <c r="G158" s="427"/>
      <c r="H158" s="427"/>
      <c r="I158" s="427"/>
      <c r="J158" s="427"/>
      <c r="K158" s="427"/>
      <c r="L158" s="427"/>
      <c r="M158" s="427"/>
      <c r="N158" s="427"/>
      <c r="O158" s="394"/>
      <c r="P158" s="394"/>
      <c r="Q158" s="394"/>
      <c r="R158" s="394"/>
      <c r="S158" s="394"/>
      <c r="T158" s="394"/>
      <c r="U158" s="394"/>
      <c r="V158" s="394"/>
    </row>
    <row r="159" spans="1:22" ht="12.75">
      <c r="A159" s="657" t="s">
        <v>208</v>
      </c>
      <c r="B159" s="657"/>
      <c r="C159" s="657"/>
      <c r="D159" s="657"/>
      <c r="E159" s="657"/>
      <c r="F159" s="657"/>
      <c r="G159" s="657"/>
      <c r="H159" s="657"/>
      <c r="I159" s="657"/>
      <c r="J159" s="657"/>
      <c r="K159" s="657"/>
      <c r="L159" s="657"/>
      <c r="M159" s="657"/>
      <c r="N159" s="657"/>
      <c r="O159" s="394"/>
      <c r="P159" s="394"/>
      <c r="Q159" s="394"/>
      <c r="R159" s="394"/>
      <c r="S159" s="394"/>
      <c r="T159" s="394"/>
      <c r="U159" s="394"/>
      <c r="V159" s="394"/>
    </row>
    <row r="160" spans="1:22" ht="12.75">
      <c r="A160" s="427"/>
      <c r="B160" s="435"/>
      <c r="C160" s="435"/>
      <c r="D160" s="401" t="s">
        <v>193</v>
      </c>
      <c r="E160" s="401"/>
      <c r="F160" s="435"/>
      <c r="G160" s="435"/>
      <c r="H160" s="435"/>
      <c r="I160" s="435"/>
      <c r="J160" s="435"/>
      <c r="K160" s="435"/>
      <c r="L160" s="435"/>
      <c r="M160" s="435"/>
      <c r="N160" s="435"/>
      <c r="O160" s="394"/>
      <c r="P160" s="394"/>
      <c r="Q160" s="394"/>
      <c r="R160" s="394"/>
      <c r="S160" s="394"/>
      <c r="T160" s="394"/>
      <c r="U160" s="394"/>
      <c r="V160" s="394"/>
    </row>
    <row r="161" spans="1:22" ht="12.75">
      <c r="A161" s="408" t="s">
        <v>137</v>
      </c>
      <c r="B161" s="401" t="s">
        <v>194</v>
      </c>
      <c r="C161" s="408"/>
      <c r="D161" s="427"/>
      <c r="E161" s="401"/>
      <c r="F161" s="427"/>
      <c r="G161" s="427"/>
      <c r="H161" s="660" t="s">
        <v>138</v>
      </c>
      <c r="I161" s="660"/>
      <c r="J161" s="660" t="s">
        <v>139</v>
      </c>
      <c r="K161" s="660"/>
      <c r="L161" s="404" t="s">
        <v>140</v>
      </c>
      <c r="M161" s="661" t="s">
        <v>133</v>
      </c>
      <c r="N161" s="661"/>
      <c r="O161" s="394"/>
      <c r="P161" s="394"/>
      <c r="Q161" s="394"/>
      <c r="R161" s="394"/>
      <c r="S161" s="394"/>
      <c r="T161" s="394"/>
      <c r="U161" s="394"/>
      <c r="V161" s="394"/>
    </row>
    <row r="162" spans="1:22" ht="12.75">
      <c r="A162" s="408" t="s">
        <v>209</v>
      </c>
      <c r="B162" s="401" t="s">
        <v>207</v>
      </c>
      <c r="C162" s="408"/>
      <c r="D162" s="427"/>
      <c r="E162" s="401"/>
      <c r="F162" s="427"/>
      <c r="G162" s="427"/>
      <c r="H162" s="659">
        <v>0.71</v>
      </c>
      <c r="I162" s="660"/>
      <c r="J162" s="659">
        <v>0.74</v>
      </c>
      <c r="K162" s="660"/>
      <c r="L162" s="407">
        <v>0.58</v>
      </c>
      <c r="M162" s="659">
        <f>M149</f>
      </c>
      <c r="N162" s="659"/>
      <c r="O162" s="394"/>
      <c r="P162" s="394"/>
      <c r="Q162" s="394"/>
      <c r="R162" s="394"/>
      <c r="S162" s="394"/>
      <c r="T162" s="394"/>
      <c r="U162" s="394"/>
      <c r="V162" s="394"/>
    </row>
    <row r="163" spans="1:22" ht="12.75">
      <c r="A163" s="674" t="s">
        <v>210</v>
      </c>
      <c r="B163" s="401" t="s">
        <v>211</v>
      </c>
      <c r="C163" s="408"/>
      <c r="D163" s="427"/>
      <c r="E163" s="401"/>
      <c r="F163" s="427"/>
      <c r="G163" s="427"/>
      <c r="H163" s="660"/>
      <c r="I163" s="660"/>
      <c r="J163" s="660"/>
      <c r="K163" s="660"/>
      <c r="L163" s="404"/>
      <c r="M163" s="404"/>
      <c r="N163" s="404"/>
      <c r="O163" s="394"/>
      <c r="P163" s="394"/>
      <c r="Q163" s="394"/>
      <c r="R163" s="394"/>
      <c r="S163" s="394"/>
      <c r="T163" s="394"/>
      <c r="U163" s="394"/>
      <c r="V163" s="394"/>
    </row>
    <row r="164" spans="1:22" ht="12.75">
      <c r="A164" s="674"/>
      <c r="B164" s="401" t="s">
        <v>212</v>
      </c>
      <c r="C164" s="408"/>
      <c r="D164" s="427"/>
      <c r="E164" s="401"/>
      <c r="F164" s="427"/>
      <c r="G164" s="427"/>
      <c r="H164" s="659">
        <v>0.08</v>
      </c>
      <c r="I164" s="660"/>
      <c r="J164" s="659">
        <v>0.08</v>
      </c>
      <c r="K164" s="660"/>
      <c r="L164" s="407">
        <v>0.1</v>
      </c>
      <c r="M164" s="679">
        <f>IF('Encodage réponses Es'!DQ44=0,"",'Encodage réponses Es'!DQ38/'Encodage réponses Es'!DQ$44)</f>
      </c>
      <c r="N164" s="679"/>
      <c r="O164" s="394"/>
      <c r="P164" s="394"/>
      <c r="Q164" s="394"/>
      <c r="R164" s="394"/>
      <c r="S164" s="394"/>
      <c r="T164" s="394"/>
      <c r="U164" s="394"/>
      <c r="V164" s="394"/>
    </row>
    <row r="165" spans="1:22" ht="12.75">
      <c r="A165" s="674"/>
      <c r="B165" s="401" t="s">
        <v>228</v>
      </c>
      <c r="C165" s="408"/>
      <c r="D165" s="427"/>
      <c r="E165" s="401"/>
      <c r="F165" s="427"/>
      <c r="G165" s="427"/>
      <c r="H165" s="659">
        <v>0.06</v>
      </c>
      <c r="I165" s="660"/>
      <c r="J165" s="659">
        <v>0.06</v>
      </c>
      <c r="K165" s="660"/>
      <c r="L165" s="407">
        <v>0.08</v>
      </c>
      <c r="M165" s="679">
        <f>IF('Encodage réponses Es'!DQ44=0,"",'Encodage réponses Es'!DQ39/'Encodage réponses Es'!DQ$44)</f>
      </c>
      <c r="N165" s="679"/>
      <c r="O165" s="396"/>
      <c r="P165" s="396"/>
      <c r="Q165" s="396"/>
      <c r="R165" s="396"/>
      <c r="S165" s="396"/>
      <c r="T165" s="396"/>
      <c r="U165" s="396"/>
      <c r="V165" s="396"/>
    </row>
    <row r="166" spans="1:22" ht="12.75">
      <c r="A166" s="674"/>
      <c r="B166" s="401" t="s">
        <v>229</v>
      </c>
      <c r="C166" s="408"/>
      <c r="D166" s="427"/>
      <c r="E166" s="401"/>
      <c r="F166" s="427"/>
      <c r="G166" s="427"/>
      <c r="H166" s="659">
        <v>0.07</v>
      </c>
      <c r="I166" s="660"/>
      <c r="J166" s="659">
        <v>0.07</v>
      </c>
      <c r="K166" s="660"/>
      <c r="L166" s="407">
        <v>0.07</v>
      </c>
      <c r="M166" s="679">
        <f>IF('Encodage réponses Es'!DQ44=0,"",'Encodage réponses Es'!DQ40/'Encodage réponses Es'!DQ$44)</f>
      </c>
      <c r="N166" s="679"/>
      <c r="O166" s="396"/>
      <c r="P166" s="396"/>
      <c r="Q166" s="396"/>
      <c r="R166" s="396"/>
      <c r="S166" s="396"/>
      <c r="T166" s="396"/>
      <c r="U166" s="396"/>
      <c r="V166" s="396"/>
    </row>
    <row r="167" spans="1:22" ht="12.75">
      <c r="A167" s="674"/>
      <c r="B167" s="401" t="s">
        <v>230</v>
      </c>
      <c r="C167" s="408"/>
      <c r="D167" s="427"/>
      <c r="E167" s="401"/>
      <c r="F167" s="427"/>
      <c r="G167" s="427"/>
      <c r="H167" s="659">
        <v>0.25</v>
      </c>
      <c r="I167" s="660"/>
      <c r="J167" s="659">
        <v>0.24</v>
      </c>
      <c r="K167" s="660"/>
      <c r="L167" s="407">
        <v>0.27</v>
      </c>
      <c r="M167" s="679">
        <f>IF('Encodage réponses Es'!DQ44=0,"",'Encodage réponses Es'!DQ41/'Encodage réponses Es'!DQ$44)</f>
      </c>
      <c r="N167" s="679"/>
      <c r="O167" s="396"/>
      <c r="P167" s="396"/>
      <c r="Q167" s="396"/>
      <c r="R167" s="396"/>
      <c r="S167" s="396"/>
      <c r="T167" s="396"/>
      <c r="U167" s="396"/>
      <c r="V167" s="396"/>
    </row>
    <row r="168" spans="1:22" ht="12.75">
      <c r="A168" s="674"/>
      <c r="B168" s="401" t="s">
        <v>231</v>
      </c>
      <c r="C168" s="408"/>
      <c r="D168" s="427"/>
      <c r="E168" s="401"/>
      <c r="F168" s="427"/>
      <c r="G168" s="427"/>
      <c r="H168" s="659">
        <v>0.54</v>
      </c>
      <c r="I168" s="660"/>
      <c r="J168" s="659">
        <v>0.55</v>
      </c>
      <c r="K168" s="660"/>
      <c r="L168" s="407">
        <v>0.48</v>
      </c>
      <c r="M168" s="679">
        <f>IF('Encodage réponses Es'!DQ44=0,"",'Encodage réponses Es'!DQ42/'Encodage réponses Es'!DQ$44)</f>
      </c>
      <c r="N168" s="679"/>
      <c r="O168" s="396"/>
      <c r="P168" s="396"/>
      <c r="Q168" s="396"/>
      <c r="R168" s="396"/>
      <c r="S168" s="396"/>
      <c r="T168" s="396"/>
      <c r="U168" s="396"/>
      <c r="V168" s="396"/>
    </row>
    <row r="169" spans="1:22" ht="12.75">
      <c r="A169" s="674" t="s">
        <v>232</v>
      </c>
      <c r="B169" s="401" t="s">
        <v>233</v>
      </c>
      <c r="C169" s="408"/>
      <c r="D169" s="427"/>
      <c r="E169" s="401"/>
      <c r="F169" s="427"/>
      <c r="G169" s="427"/>
      <c r="H169" s="660"/>
      <c r="I169" s="660"/>
      <c r="J169" s="660"/>
      <c r="K169" s="660"/>
      <c r="L169" s="404"/>
      <c r="M169" s="404"/>
      <c r="N169" s="404"/>
      <c r="O169" s="396"/>
      <c r="P169" s="396"/>
      <c r="Q169" s="396"/>
      <c r="R169" s="396"/>
      <c r="S169" s="396"/>
      <c r="T169" s="396"/>
      <c r="U169" s="396"/>
      <c r="V169" s="396"/>
    </row>
    <row r="170" spans="1:22" ht="12.75">
      <c r="A170" s="674"/>
      <c r="B170" s="401" t="s">
        <v>234</v>
      </c>
      <c r="C170" s="408"/>
      <c r="D170" s="427"/>
      <c r="E170" s="401"/>
      <c r="F170" s="427"/>
      <c r="G170" s="427"/>
      <c r="H170" s="659">
        <v>0.16</v>
      </c>
      <c r="I170" s="660"/>
      <c r="J170" s="659">
        <v>0.16</v>
      </c>
      <c r="K170" s="660"/>
      <c r="L170" s="407">
        <v>0.15</v>
      </c>
      <c r="M170" s="679">
        <f>IF('Encodage réponses Es'!DR44=0,"",'Encodage réponses Es'!DR39/'Encodage réponses Es'!DR$44)</f>
      </c>
      <c r="N170" s="679"/>
      <c r="O170" s="396"/>
      <c r="P170" s="396"/>
      <c r="Q170" s="396"/>
      <c r="R170" s="396"/>
      <c r="S170" s="396"/>
      <c r="T170" s="396"/>
      <c r="U170" s="396"/>
      <c r="V170" s="396"/>
    </row>
    <row r="171" spans="1:22" ht="12.75">
      <c r="A171" s="674"/>
      <c r="B171" s="401" t="s">
        <v>235</v>
      </c>
      <c r="C171" s="408"/>
      <c r="D171" s="427"/>
      <c r="E171" s="401"/>
      <c r="F171" s="427"/>
      <c r="G171" s="427"/>
      <c r="H171" s="659">
        <v>0.33</v>
      </c>
      <c r="I171" s="660"/>
      <c r="J171" s="659">
        <v>0.32</v>
      </c>
      <c r="K171" s="660"/>
      <c r="L171" s="407">
        <v>0.36</v>
      </c>
      <c r="M171" s="679">
        <f>IF('Encodage réponses Es'!DR44=0,"",'Encodage réponses Es'!DR40/'Encodage réponses Es'!DR$44)</f>
      </c>
      <c r="N171" s="679"/>
      <c r="O171" s="396"/>
      <c r="P171" s="396"/>
      <c r="Q171" s="396"/>
      <c r="R171" s="396"/>
      <c r="S171" s="396"/>
      <c r="T171" s="396"/>
      <c r="U171" s="396"/>
      <c r="V171" s="396"/>
    </row>
    <row r="172" spans="1:22" ht="12.75">
      <c r="A172" s="674"/>
      <c r="B172" s="401" t="s">
        <v>236</v>
      </c>
      <c r="C172" s="408"/>
      <c r="D172" s="427"/>
      <c r="E172" s="401"/>
      <c r="F172" s="427"/>
      <c r="G172" s="427"/>
      <c r="H172" s="659">
        <v>0.51</v>
      </c>
      <c r="I172" s="660"/>
      <c r="J172" s="659">
        <v>0.51</v>
      </c>
      <c r="K172" s="660"/>
      <c r="L172" s="407">
        <v>0.49</v>
      </c>
      <c r="M172" s="679">
        <f>IF('Encodage réponses Es'!DR44=0,"",'Encodage réponses Es'!DR41/'Encodage réponses Es'!DR$44)</f>
      </c>
      <c r="N172" s="679"/>
      <c r="O172" s="396"/>
      <c r="P172" s="396"/>
      <c r="Q172" s="396"/>
      <c r="R172" s="396"/>
      <c r="S172" s="396"/>
      <c r="T172" s="396"/>
      <c r="U172" s="396"/>
      <c r="V172" s="396"/>
    </row>
    <row r="173" spans="1:22" ht="12.75">
      <c r="A173" s="408" t="s">
        <v>237</v>
      </c>
      <c r="B173" s="401" t="s">
        <v>238</v>
      </c>
      <c r="C173" s="408"/>
      <c r="D173" s="427"/>
      <c r="E173" s="401"/>
      <c r="F173" s="427"/>
      <c r="G173" s="427"/>
      <c r="H173" s="659">
        <v>0.84</v>
      </c>
      <c r="I173" s="660"/>
      <c r="J173" s="659">
        <v>0.84</v>
      </c>
      <c r="K173" s="660"/>
      <c r="L173" s="407">
        <v>0.83</v>
      </c>
      <c r="M173" s="679">
        <f>IF('Encodage réponses Es'!DR44=0,"",'Encodage réponses Es'!DS41/'Encodage réponses Es'!DS44)</f>
      </c>
      <c r="N173" s="679"/>
      <c r="O173" s="396"/>
      <c r="P173" s="396"/>
      <c r="Q173" s="396"/>
      <c r="R173" s="396"/>
      <c r="S173" s="396"/>
      <c r="T173" s="396"/>
      <c r="U173" s="396"/>
      <c r="V173" s="396"/>
    </row>
    <row r="174" spans="1:22" ht="12.75">
      <c r="A174" s="674" t="s">
        <v>239</v>
      </c>
      <c r="B174" s="401" t="s">
        <v>240</v>
      </c>
      <c r="C174" s="408"/>
      <c r="D174" s="427"/>
      <c r="E174" s="401"/>
      <c r="F174" s="427"/>
      <c r="G174" s="427"/>
      <c r="H174" s="660"/>
      <c r="I174" s="660"/>
      <c r="J174" s="660"/>
      <c r="K174" s="660"/>
      <c r="L174" s="404"/>
      <c r="M174" s="404"/>
      <c r="N174" s="404"/>
      <c r="O174" s="396"/>
      <c r="P174" s="396"/>
      <c r="Q174" s="396"/>
      <c r="R174" s="396"/>
      <c r="S174" s="396"/>
      <c r="T174" s="396"/>
      <c r="U174" s="396"/>
      <c r="V174" s="396"/>
    </row>
    <row r="175" spans="1:22" ht="12.75">
      <c r="A175" s="674"/>
      <c r="B175" s="401" t="s">
        <v>241</v>
      </c>
      <c r="C175" s="408"/>
      <c r="D175" s="427"/>
      <c r="E175" s="401"/>
      <c r="F175" s="427"/>
      <c r="G175" s="427"/>
      <c r="H175" s="659">
        <v>0.21</v>
      </c>
      <c r="I175" s="660"/>
      <c r="J175" s="659">
        <v>0.2</v>
      </c>
      <c r="K175" s="660"/>
      <c r="L175" s="407">
        <v>0.28</v>
      </c>
      <c r="M175" s="679">
        <f>IF('Encodage réponses Es'!DT44=0,"",'Encodage réponses Es'!DT39/'Encodage réponses Es'!DT$44)</f>
      </c>
      <c r="N175" s="679"/>
      <c r="O175" s="396"/>
      <c r="P175" s="396"/>
      <c r="Q175" s="396"/>
      <c r="R175" s="396"/>
      <c r="S175" s="396"/>
      <c r="T175" s="396"/>
      <c r="U175" s="396"/>
      <c r="V175" s="396"/>
    </row>
    <row r="176" spans="1:22" ht="12.75">
      <c r="A176" s="674"/>
      <c r="B176" s="401" t="s">
        <v>242</v>
      </c>
      <c r="C176" s="408"/>
      <c r="D176" s="427"/>
      <c r="E176" s="401"/>
      <c r="F176" s="427"/>
      <c r="G176" s="427"/>
      <c r="H176" s="659">
        <v>0.24</v>
      </c>
      <c r="I176" s="660"/>
      <c r="J176" s="659">
        <v>0.24</v>
      </c>
      <c r="K176" s="660"/>
      <c r="L176" s="407">
        <v>0.26</v>
      </c>
      <c r="M176" s="679">
        <f>IF('Encodage réponses Es'!DT44=0,"",'Encodage réponses Es'!DT40/'Encodage réponses Es'!DT$44)</f>
      </c>
      <c r="N176" s="679"/>
      <c r="O176" s="396"/>
      <c r="P176" s="396"/>
      <c r="Q176" s="396"/>
      <c r="R176" s="396"/>
      <c r="S176" s="396"/>
      <c r="T176" s="396"/>
      <c r="U176" s="396"/>
      <c r="V176" s="396"/>
    </row>
    <row r="177" spans="1:22" ht="12.75">
      <c r="A177" s="674"/>
      <c r="B177" s="401" t="s">
        <v>236</v>
      </c>
      <c r="C177" s="408"/>
      <c r="D177" s="427"/>
      <c r="E177" s="401"/>
      <c r="F177" s="427"/>
      <c r="G177" s="427"/>
      <c r="H177" s="659">
        <v>0.54</v>
      </c>
      <c r="I177" s="660"/>
      <c r="J177" s="659">
        <v>0.56</v>
      </c>
      <c r="K177" s="660"/>
      <c r="L177" s="407">
        <v>0.46</v>
      </c>
      <c r="M177" s="679">
        <f>IF('Encodage réponses Es'!DT44=0,"",'Encodage réponses Es'!DT41/'Encodage réponses Es'!DT$44)</f>
      </c>
      <c r="N177" s="679"/>
      <c r="O177" s="396"/>
      <c r="P177" s="396"/>
      <c r="Q177" s="396"/>
      <c r="R177" s="396"/>
      <c r="S177" s="396"/>
      <c r="T177" s="396"/>
      <c r="U177" s="396"/>
      <c r="V177" s="396"/>
    </row>
    <row r="178" spans="1:22" ht="12.75">
      <c r="A178" s="408" t="s">
        <v>243</v>
      </c>
      <c r="B178" s="401" t="s">
        <v>244</v>
      </c>
      <c r="C178" s="408"/>
      <c r="D178" s="427"/>
      <c r="E178" s="401"/>
      <c r="F178" s="427"/>
      <c r="G178" s="427"/>
      <c r="H178" s="659">
        <v>0.71</v>
      </c>
      <c r="I178" s="660"/>
      <c r="J178" s="659">
        <v>0.71</v>
      </c>
      <c r="K178" s="660"/>
      <c r="L178" s="407">
        <v>0.69</v>
      </c>
      <c r="M178" s="679">
        <f>IF('Encodage réponses Es'!DU44=0,"",'Encodage réponses Es'!DU39/'Encodage réponses Es'!DU44)</f>
      </c>
      <c r="N178" s="679"/>
      <c r="O178" s="396"/>
      <c r="P178" s="396"/>
      <c r="Q178" s="396"/>
      <c r="R178" s="396"/>
      <c r="S178" s="396"/>
      <c r="T178" s="396"/>
      <c r="U178" s="396"/>
      <c r="V178" s="396"/>
    </row>
    <row r="179" spans="1:22" ht="12.75">
      <c r="A179" s="408" t="s">
        <v>245</v>
      </c>
      <c r="B179" s="401" t="s">
        <v>246</v>
      </c>
      <c r="C179" s="408"/>
      <c r="D179" s="427"/>
      <c r="E179" s="401"/>
      <c r="F179" s="427"/>
      <c r="G179" s="427"/>
      <c r="H179" s="659">
        <v>0.64</v>
      </c>
      <c r="I179" s="660"/>
      <c r="J179" s="659">
        <v>0.64</v>
      </c>
      <c r="K179" s="660"/>
      <c r="L179" s="407">
        <v>0.65</v>
      </c>
      <c r="M179" s="679">
        <f>IF('Encodage réponses Es'!DV44=0,"",'Encodage réponses Es'!DV39/'Encodage réponses Es'!DV44)</f>
      </c>
      <c r="N179" s="679"/>
      <c r="O179" s="396"/>
      <c r="P179" s="396"/>
      <c r="Q179" s="396"/>
      <c r="R179" s="396"/>
      <c r="S179" s="396"/>
      <c r="T179" s="396"/>
      <c r="U179" s="396"/>
      <c r="V179" s="396"/>
    </row>
    <row r="180" spans="2:22" ht="12.75">
      <c r="B180" s="396"/>
      <c r="C180" s="396"/>
      <c r="D180" s="396"/>
      <c r="E180" s="396"/>
      <c r="F180" s="396"/>
      <c r="G180" s="396"/>
      <c r="H180" s="396"/>
      <c r="I180" s="396"/>
      <c r="J180" s="400"/>
      <c r="K180" s="400"/>
      <c r="L180" s="400"/>
      <c r="M180" s="400"/>
      <c r="N180" s="400"/>
      <c r="O180" s="396"/>
      <c r="P180" s="396"/>
      <c r="Q180" s="396"/>
      <c r="R180" s="396"/>
      <c r="S180" s="396"/>
      <c r="T180" s="396"/>
      <c r="U180" s="396"/>
      <c r="V180" s="396"/>
    </row>
    <row r="181" spans="2:22" ht="12.75">
      <c r="B181" s="396"/>
      <c r="C181" s="396"/>
      <c r="D181" s="396"/>
      <c r="E181" s="396"/>
      <c r="F181" s="396"/>
      <c r="G181" s="396"/>
      <c r="H181" s="396"/>
      <c r="I181" s="396"/>
      <c r="J181" s="396"/>
      <c r="K181" s="396"/>
      <c r="L181" s="396"/>
      <c r="M181" s="396"/>
      <c r="N181" s="396"/>
      <c r="O181" s="396"/>
      <c r="P181" s="396"/>
      <c r="Q181" s="396"/>
      <c r="R181" s="396"/>
      <c r="S181" s="396"/>
      <c r="T181" s="396"/>
      <c r="U181" s="396"/>
      <c r="V181" s="396"/>
    </row>
  </sheetData>
  <sheetProtection password="CA89" sheet="1" objects="1" scenarios="1"/>
  <mergeCells count="665">
    <mergeCell ref="J94:K94"/>
    <mergeCell ref="D93:K93"/>
    <mergeCell ref="F119:G119"/>
    <mergeCell ref="F120:G120"/>
    <mergeCell ref="J110:K110"/>
    <mergeCell ref="J103:K103"/>
    <mergeCell ref="J104:K104"/>
    <mergeCell ref="J105:K105"/>
    <mergeCell ref="J107:K107"/>
    <mergeCell ref="J108:K108"/>
    <mergeCell ref="F121:G121"/>
    <mergeCell ref="H116:I116"/>
    <mergeCell ref="H117:I117"/>
    <mergeCell ref="H118:I118"/>
    <mergeCell ref="H119:I119"/>
    <mergeCell ref="H120:I120"/>
    <mergeCell ref="H121:I121"/>
    <mergeCell ref="D126:E126"/>
    <mergeCell ref="F116:G116"/>
    <mergeCell ref="F117:G117"/>
    <mergeCell ref="F118:G118"/>
    <mergeCell ref="F122:G122"/>
    <mergeCell ref="F123:G123"/>
    <mergeCell ref="F124:G124"/>
    <mergeCell ref="F125:G125"/>
    <mergeCell ref="F126:G126"/>
    <mergeCell ref="D125:E125"/>
    <mergeCell ref="D122:E122"/>
    <mergeCell ref="D123:E123"/>
    <mergeCell ref="D124:E124"/>
    <mergeCell ref="D121:E121"/>
    <mergeCell ref="H122:I122"/>
    <mergeCell ref="H123:I123"/>
    <mergeCell ref="H124:I124"/>
    <mergeCell ref="J111:K111"/>
    <mergeCell ref="J112:K112"/>
    <mergeCell ref="J116:K116"/>
    <mergeCell ref="A116:B116"/>
    <mergeCell ref="A117:B120"/>
    <mergeCell ref="D116:E116"/>
    <mergeCell ref="D117:E117"/>
    <mergeCell ref="D118:E118"/>
    <mergeCell ref="D119:E119"/>
    <mergeCell ref="D120:E120"/>
    <mergeCell ref="J109:K109"/>
    <mergeCell ref="J106:K106"/>
    <mergeCell ref="J102:K102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22:K122"/>
    <mergeCell ref="H110:I110"/>
    <mergeCell ref="H111:I111"/>
    <mergeCell ref="H112:I112"/>
    <mergeCell ref="J95:K95"/>
    <mergeCell ref="J96:K96"/>
    <mergeCell ref="J97:K97"/>
    <mergeCell ref="J98:K98"/>
    <mergeCell ref="J99:K99"/>
    <mergeCell ref="J100:K100"/>
    <mergeCell ref="J101:K101"/>
    <mergeCell ref="H106:I106"/>
    <mergeCell ref="H107:I107"/>
    <mergeCell ref="H108:I108"/>
    <mergeCell ref="H109:I109"/>
    <mergeCell ref="H102:I102"/>
    <mergeCell ref="H103:I103"/>
    <mergeCell ref="H104:I104"/>
    <mergeCell ref="H105:I105"/>
    <mergeCell ref="H98:I98"/>
    <mergeCell ref="H99:I99"/>
    <mergeCell ref="H100:I100"/>
    <mergeCell ref="H101:I101"/>
    <mergeCell ref="H95:I95"/>
    <mergeCell ref="H96:I96"/>
    <mergeCell ref="H97:I97"/>
    <mergeCell ref="F109:G109"/>
    <mergeCell ref="F101:G101"/>
    <mergeCell ref="F102:G102"/>
    <mergeCell ref="F103:G103"/>
    <mergeCell ref="F104:G104"/>
    <mergeCell ref="F97:G97"/>
    <mergeCell ref="F98:G98"/>
    <mergeCell ref="F110:G110"/>
    <mergeCell ref="F111:G111"/>
    <mergeCell ref="F112:G112"/>
    <mergeCell ref="F105:G105"/>
    <mergeCell ref="F106:G106"/>
    <mergeCell ref="F107:G107"/>
    <mergeCell ref="F108:G108"/>
    <mergeCell ref="F99:G99"/>
    <mergeCell ref="F100:G100"/>
    <mergeCell ref="A99:B103"/>
    <mergeCell ref="A104:B108"/>
    <mergeCell ref="D103:E103"/>
    <mergeCell ref="D104:E104"/>
    <mergeCell ref="D105:E105"/>
    <mergeCell ref="D106:E106"/>
    <mergeCell ref="D107:E107"/>
    <mergeCell ref="D108:E108"/>
    <mergeCell ref="A109:B112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J178:K178"/>
    <mergeCell ref="J179:K179"/>
    <mergeCell ref="A150:A155"/>
    <mergeCell ref="A94:B94"/>
    <mergeCell ref="A95:B95"/>
    <mergeCell ref="A96:B96"/>
    <mergeCell ref="A97:B97"/>
    <mergeCell ref="A98:B98"/>
    <mergeCell ref="D109:E109"/>
    <mergeCell ref="D110:E110"/>
    <mergeCell ref="J174:K174"/>
    <mergeCell ref="J175:K175"/>
    <mergeCell ref="J176:K176"/>
    <mergeCell ref="J177:K177"/>
    <mergeCell ref="J170:K170"/>
    <mergeCell ref="J171:K171"/>
    <mergeCell ref="J172:K172"/>
    <mergeCell ref="J173:K173"/>
    <mergeCell ref="H179:I179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H175:I175"/>
    <mergeCell ref="H176:I176"/>
    <mergeCell ref="H177:I177"/>
    <mergeCell ref="H178:I178"/>
    <mergeCell ref="H171:I171"/>
    <mergeCell ref="H172:I172"/>
    <mergeCell ref="H173:I173"/>
    <mergeCell ref="H174:I174"/>
    <mergeCell ref="H167:I167"/>
    <mergeCell ref="H168:I168"/>
    <mergeCell ref="H169:I169"/>
    <mergeCell ref="H170:I170"/>
    <mergeCell ref="H163:I163"/>
    <mergeCell ref="H164:I164"/>
    <mergeCell ref="H165:I165"/>
    <mergeCell ref="H166:I166"/>
    <mergeCell ref="J156:K156"/>
    <mergeCell ref="J157:K157"/>
    <mergeCell ref="H161:I161"/>
    <mergeCell ref="H162:I162"/>
    <mergeCell ref="J152:K152"/>
    <mergeCell ref="J153:K153"/>
    <mergeCell ref="J154:K154"/>
    <mergeCell ref="J155:K155"/>
    <mergeCell ref="J148:K148"/>
    <mergeCell ref="J149:K149"/>
    <mergeCell ref="J150:K150"/>
    <mergeCell ref="J151:K151"/>
    <mergeCell ref="H149:I149"/>
    <mergeCell ref="H150:I150"/>
    <mergeCell ref="H151:I151"/>
    <mergeCell ref="H152:I152"/>
    <mergeCell ref="B149:G149"/>
    <mergeCell ref="B150:G150"/>
    <mergeCell ref="B152:G152"/>
    <mergeCell ref="B153:G153"/>
    <mergeCell ref="A1:N1"/>
    <mergeCell ref="A14:N14"/>
    <mergeCell ref="A19:N19"/>
    <mergeCell ref="A24:N24"/>
    <mergeCell ref="F3:G3"/>
    <mergeCell ref="F4:G4"/>
    <mergeCell ref="F5:G5"/>
    <mergeCell ref="F6:G6"/>
    <mergeCell ref="F7:G7"/>
    <mergeCell ref="F8:G8"/>
    <mergeCell ref="A92:N92"/>
    <mergeCell ref="A114:N114"/>
    <mergeCell ref="L109:N112"/>
    <mergeCell ref="L98:N98"/>
    <mergeCell ref="L99:N103"/>
    <mergeCell ref="D111:E111"/>
    <mergeCell ref="D112:E112"/>
    <mergeCell ref="F94:G94"/>
    <mergeCell ref="F95:G95"/>
    <mergeCell ref="F96:G96"/>
    <mergeCell ref="A163:A168"/>
    <mergeCell ref="C129:E129"/>
    <mergeCell ref="F129:H129"/>
    <mergeCell ref="I129:K129"/>
    <mergeCell ref="A146:N146"/>
    <mergeCell ref="A159:N159"/>
    <mergeCell ref="M168:N168"/>
    <mergeCell ref="M161:N161"/>
    <mergeCell ref="M162:N162"/>
    <mergeCell ref="B154:G154"/>
    <mergeCell ref="M178:N178"/>
    <mergeCell ref="M179:N179"/>
    <mergeCell ref="A174:A177"/>
    <mergeCell ref="A169:A172"/>
    <mergeCell ref="M173:N173"/>
    <mergeCell ref="M175:N175"/>
    <mergeCell ref="M176:N176"/>
    <mergeCell ref="M177:N177"/>
    <mergeCell ref="M170:N170"/>
    <mergeCell ref="M171:N171"/>
    <mergeCell ref="M172:N172"/>
    <mergeCell ref="M164:N164"/>
    <mergeCell ref="M165:N165"/>
    <mergeCell ref="M166:N166"/>
    <mergeCell ref="M167:N167"/>
    <mergeCell ref="F9:G9"/>
    <mergeCell ref="F10:G10"/>
    <mergeCell ref="F11:G11"/>
    <mergeCell ref="M156:N156"/>
    <mergeCell ref="M153:N153"/>
    <mergeCell ref="M154:N154"/>
    <mergeCell ref="M155:N155"/>
    <mergeCell ref="L130:N130"/>
    <mergeCell ref="H10:I10"/>
    <mergeCell ref="H11:I11"/>
    <mergeCell ref="M157:N157"/>
    <mergeCell ref="M152:N152"/>
    <mergeCell ref="B155:G155"/>
    <mergeCell ref="B156:G156"/>
    <mergeCell ref="B157:G157"/>
    <mergeCell ref="H153:I153"/>
    <mergeCell ref="H154:I154"/>
    <mergeCell ref="H155:I155"/>
    <mergeCell ref="H156:I156"/>
    <mergeCell ref="H157:I157"/>
    <mergeCell ref="O129:O130"/>
    <mergeCell ref="O131:O145"/>
    <mergeCell ref="F12:G12"/>
    <mergeCell ref="H3:I3"/>
    <mergeCell ref="H4:I4"/>
    <mergeCell ref="H5:I5"/>
    <mergeCell ref="H6:I6"/>
    <mergeCell ref="H7:I7"/>
    <mergeCell ref="H8:I8"/>
    <mergeCell ref="H9:I9"/>
    <mergeCell ref="H12:I12"/>
    <mergeCell ref="J11:K11"/>
    <mergeCell ref="J12:K12"/>
    <mergeCell ref="H16:I16"/>
    <mergeCell ref="J16:K16"/>
    <mergeCell ref="J17:K17"/>
    <mergeCell ref="J3:K3"/>
    <mergeCell ref="J4:K4"/>
    <mergeCell ref="J5:K5"/>
    <mergeCell ref="J6:K6"/>
    <mergeCell ref="J7:K7"/>
    <mergeCell ref="J8:K8"/>
    <mergeCell ref="J9:K9"/>
    <mergeCell ref="A5:E5"/>
    <mergeCell ref="J2:K2"/>
    <mergeCell ref="F16:G16"/>
    <mergeCell ref="F17:G17"/>
    <mergeCell ref="F15:I15"/>
    <mergeCell ref="A11:E11"/>
    <mergeCell ref="A12:E12"/>
    <mergeCell ref="A9:E9"/>
    <mergeCell ref="A7:E7"/>
    <mergeCell ref="H17:I17"/>
    <mergeCell ref="L123:N124"/>
    <mergeCell ref="L125:N125"/>
    <mergeCell ref="L126:N126"/>
    <mergeCell ref="A121:B122"/>
    <mergeCell ref="A123:B124"/>
    <mergeCell ref="A125:B125"/>
    <mergeCell ref="A126:B126"/>
    <mergeCell ref="H125:I125"/>
    <mergeCell ref="H126:I126"/>
    <mergeCell ref="J123:K123"/>
    <mergeCell ref="L115:N116"/>
    <mergeCell ref="L117:N120"/>
    <mergeCell ref="L121:N122"/>
    <mergeCell ref="A17:E17"/>
    <mergeCell ref="F21:G21"/>
    <mergeCell ref="F22:G22"/>
    <mergeCell ref="H21:I21"/>
    <mergeCell ref="H22:I22"/>
    <mergeCell ref="F20:I20"/>
    <mergeCell ref="J20:K20"/>
    <mergeCell ref="L104:N108"/>
    <mergeCell ref="J21:K21"/>
    <mergeCell ref="J22:K22"/>
    <mergeCell ref="L93:N94"/>
    <mergeCell ref="L95:N95"/>
    <mergeCell ref="L96:N96"/>
    <mergeCell ref="L97:N97"/>
    <mergeCell ref="L89:N89"/>
    <mergeCell ref="L90:N90"/>
    <mergeCell ref="L85:N85"/>
    <mergeCell ref="A22:E22"/>
    <mergeCell ref="D25:I25"/>
    <mergeCell ref="J65:K65"/>
    <mergeCell ref="J66:K66"/>
    <mergeCell ref="A51:N51"/>
    <mergeCell ref="L63:N65"/>
    <mergeCell ref="L66:N66"/>
    <mergeCell ref="L59:N59"/>
    <mergeCell ref="L60:N60"/>
    <mergeCell ref="L61:N61"/>
    <mergeCell ref="L87:N87"/>
    <mergeCell ref="L88:N88"/>
    <mergeCell ref="L75:N75"/>
    <mergeCell ref="L76:N76"/>
    <mergeCell ref="A78:N78"/>
    <mergeCell ref="J75:K75"/>
    <mergeCell ref="J76:K76"/>
    <mergeCell ref="A80:B80"/>
    <mergeCell ref="A81:B81"/>
    <mergeCell ref="J80:K80"/>
    <mergeCell ref="L67:N68"/>
    <mergeCell ref="L86:N86"/>
    <mergeCell ref="L69:N69"/>
    <mergeCell ref="L70:N70"/>
    <mergeCell ref="L71:N71"/>
    <mergeCell ref="L72:N74"/>
    <mergeCell ref="L62:N62"/>
    <mergeCell ref="L55:N55"/>
    <mergeCell ref="L56:N56"/>
    <mergeCell ref="L57:N57"/>
    <mergeCell ref="L58:N58"/>
    <mergeCell ref="L36:N36"/>
    <mergeCell ref="L40:N40"/>
    <mergeCell ref="L49:N49"/>
    <mergeCell ref="L50:N50"/>
    <mergeCell ref="L41:N44"/>
    <mergeCell ref="L45:N46"/>
    <mergeCell ref="L37:N39"/>
    <mergeCell ref="L47:N47"/>
    <mergeCell ref="L29:N29"/>
    <mergeCell ref="L30:N30"/>
    <mergeCell ref="L54:N54"/>
    <mergeCell ref="L31:N31"/>
    <mergeCell ref="L32:N32"/>
    <mergeCell ref="L33:N33"/>
    <mergeCell ref="L34:N34"/>
    <mergeCell ref="L48:N48"/>
    <mergeCell ref="L52:N53"/>
    <mergeCell ref="L35:N35"/>
    <mergeCell ref="M10:N10"/>
    <mergeCell ref="M11:N11"/>
    <mergeCell ref="M12:N12"/>
    <mergeCell ref="M3:N3"/>
    <mergeCell ref="M4:N4"/>
    <mergeCell ref="M5:N5"/>
    <mergeCell ref="M6:N6"/>
    <mergeCell ref="M7:N7"/>
    <mergeCell ref="M8:N8"/>
    <mergeCell ref="M9:N9"/>
    <mergeCell ref="M17:N17"/>
    <mergeCell ref="M16:N16"/>
    <mergeCell ref="M148:N148"/>
    <mergeCell ref="M149:N149"/>
    <mergeCell ref="L84:N84"/>
    <mergeCell ref="M21:N21"/>
    <mergeCell ref="M22:N22"/>
    <mergeCell ref="L25:N26"/>
    <mergeCell ref="L27:N27"/>
    <mergeCell ref="L28:N28"/>
    <mergeCell ref="M151:N151"/>
    <mergeCell ref="D52:K52"/>
    <mergeCell ref="D79:K79"/>
    <mergeCell ref="D115:K115"/>
    <mergeCell ref="L79:N80"/>
    <mergeCell ref="L81:N81"/>
    <mergeCell ref="L82:N82"/>
    <mergeCell ref="L83:N83"/>
    <mergeCell ref="H148:I148"/>
    <mergeCell ref="D56:E56"/>
    <mergeCell ref="J26:K26"/>
    <mergeCell ref="J27:K27"/>
    <mergeCell ref="J63:K63"/>
    <mergeCell ref="J64:K64"/>
    <mergeCell ref="J28:K28"/>
    <mergeCell ref="J29:K29"/>
    <mergeCell ref="J30:K30"/>
    <mergeCell ref="J31:K31"/>
    <mergeCell ref="J32:K32"/>
    <mergeCell ref="J33:K3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9"/>
    <mergeCell ref="A40:B40"/>
    <mergeCell ref="A41:B44"/>
    <mergeCell ref="A45:B46"/>
    <mergeCell ref="A47:B47"/>
    <mergeCell ref="A48:B48"/>
    <mergeCell ref="A49:B49"/>
    <mergeCell ref="A50:B50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3:E43"/>
    <mergeCell ref="D44:E44"/>
    <mergeCell ref="F43:G43"/>
    <mergeCell ref="F44:G44"/>
    <mergeCell ref="D45:E45"/>
    <mergeCell ref="D46:E46"/>
    <mergeCell ref="D47:E47"/>
    <mergeCell ref="D48:E48"/>
    <mergeCell ref="D49:E49"/>
    <mergeCell ref="D50:E50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2:G42"/>
    <mergeCell ref="D41:K41"/>
    <mergeCell ref="D42:E42"/>
    <mergeCell ref="H38:I38"/>
    <mergeCell ref="H39:I39"/>
    <mergeCell ref="H40:I40"/>
    <mergeCell ref="J38:K38"/>
    <mergeCell ref="F45:G45"/>
    <mergeCell ref="F46:G46"/>
    <mergeCell ref="F47:G47"/>
    <mergeCell ref="F48:G48"/>
    <mergeCell ref="F49:G49"/>
    <mergeCell ref="F50:G50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J34:K34"/>
    <mergeCell ref="J35:K35"/>
    <mergeCell ref="J36:K36"/>
    <mergeCell ref="J37:K37"/>
    <mergeCell ref="J39:K39"/>
    <mergeCell ref="J40:K40"/>
    <mergeCell ref="H42:I42"/>
    <mergeCell ref="J62:K62"/>
    <mergeCell ref="H43:I43"/>
    <mergeCell ref="H44:I44"/>
    <mergeCell ref="H45:I45"/>
    <mergeCell ref="H46:I46"/>
    <mergeCell ref="H47:I47"/>
    <mergeCell ref="H48:I48"/>
    <mergeCell ref="H49:I49"/>
    <mergeCell ref="H50:I50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A53:B53"/>
    <mergeCell ref="A54:B54"/>
    <mergeCell ref="A55:B55"/>
    <mergeCell ref="D53:E53"/>
    <mergeCell ref="D54:E54"/>
    <mergeCell ref="D55:E55"/>
    <mergeCell ref="F53:G53"/>
    <mergeCell ref="F54:G54"/>
    <mergeCell ref="F55:G55"/>
    <mergeCell ref="A56:B56"/>
    <mergeCell ref="A57:B57"/>
    <mergeCell ref="A58:B58"/>
    <mergeCell ref="A59:B59"/>
    <mergeCell ref="A60:B60"/>
    <mergeCell ref="A61:B61"/>
    <mergeCell ref="A62:B62"/>
    <mergeCell ref="A63:B65"/>
    <mergeCell ref="A66:B66"/>
    <mergeCell ref="A67:B68"/>
    <mergeCell ref="A69:B69"/>
    <mergeCell ref="A70:B70"/>
    <mergeCell ref="A71:B71"/>
    <mergeCell ref="A72:B74"/>
    <mergeCell ref="A75:B75"/>
    <mergeCell ref="A76:B76"/>
    <mergeCell ref="D57:E57"/>
    <mergeCell ref="D58:E58"/>
    <mergeCell ref="D59:E59"/>
    <mergeCell ref="D66:E66"/>
    <mergeCell ref="D64:E64"/>
    <mergeCell ref="D65:E65"/>
    <mergeCell ref="D67:E67"/>
    <mergeCell ref="D60:E60"/>
    <mergeCell ref="D61:E61"/>
    <mergeCell ref="D62:E62"/>
    <mergeCell ref="D63:E63"/>
    <mergeCell ref="D72:E72"/>
    <mergeCell ref="D73:E73"/>
    <mergeCell ref="D74:E74"/>
    <mergeCell ref="D68:E68"/>
    <mergeCell ref="D69:E69"/>
    <mergeCell ref="D70:E70"/>
    <mergeCell ref="D71:E71"/>
    <mergeCell ref="F56:G56"/>
    <mergeCell ref="F62:G62"/>
    <mergeCell ref="F63:G63"/>
    <mergeCell ref="F64:G64"/>
    <mergeCell ref="F57:G57"/>
    <mergeCell ref="F58:G58"/>
    <mergeCell ref="F59:G59"/>
    <mergeCell ref="F60:G60"/>
    <mergeCell ref="F61:G61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H53:I53"/>
    <mergeCell ref="H54:I54"/>
    <mergeCell ref="H55:I55"/>
    <mergeCell ref="H56:I56"/>
    <mergeCell ref="H57:I57"/>
    <mergeCell ref="H58:I58"/>
    <mergeCell ref="H59:I59"/>
    <mergeCell ref="H66:I66"/>
    <mergeCell ref="H67:I67"/>
    <mergeCell ref="H60:I60"/>
    <mergeCell ref="H61:I61"/>
    <mergeCell ref="H62:I62"/>
    <mergeCell ref="H63:I63"/>
    <mergeCell ref="J61:K61"/>
    <mergeCell ref="H72:I72"/>
    <mergeCell ref="H73:I73"/>
    <mergeCell ref="H74:I74"/>
    <mergeCell ref="H68:I68"/>
    <mergeCell ref="H69:I69"/>
    <mergeCell ref="H70:I70"/>
    <mergeCell ref="H71:I71"/>
    <mergeCell ref="H64:I64"/>
    <mergeCell ref="H65:I65"/>
    <mergeCell ref="J57:K57"/>
    <mergeCell ref="J58:K58"/>
    <mergeCell ref="J59:K59"/>
    <mergeCell ref="J60:K60"/>
    <mergeCell ref="J53:K53"/>
    <mergeCell ref="J54:K54"/>
    <mergeCell ref="J55:K55"/>
    <mergeCell ref="J56:K56"/>
    <mergeCell ref="J67:K67"/>
    <mergeCell ref="J68:K68"/>
    <mergeCell ref="J69:K69"/>
    <mergeCell ref="J70:K70"/>
    <mergeCell ref="J71:K71"/>
    <mergeCell ref="J72:K72"/>
    <mergeCell ref="J73:K73"/>
    <mergeCell ref="J74:K74"/>
    <mergeCell ref="J81:K81"/>
    <mergeCell ref="H76:I76"/>
    <mergeCell ref="H75:I75"/>
    <mergeCell ref="D76:E76"/>
    <mergeCell ref="D75:E75"/>
    <mergeCell ref="H80:I80"/>
    <mergeCell ref="H81:I81"/>
    <mergeCell ref="F80:G80"/>
    <mergeCell ref="F81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D81:E81"/>
    <mergeCell ref="D80:E80"/>
    <mergeCell ref="D82:E82"/>
    <mergeCell ref="D83:E83"/>
    <mergeCell ref="D84:E84"/>
    <mergeCell ref="D85:E85"/>
    <mergeCell ref="D86:E86"/>
    <mergeCell ref="D87:E87"/>
    <mergeCell ref="D88:E88"/>
    <mergeCell ref="F88:G88"/>
    <mergeCell ref="F89:G89"/>
    <mergeCell ref="F84:G84"/>
    <mergeCell ref="F85:G85"/>
    <mergeCell ref="F86:G86"/>
    <mergeCell ref="F87:G87"/>
    <mergeCell ref="D90:E90"/>
    <mergeCell ref="J82:K82"/>
    <mergeCell ref="H87:I87"/>
    <mergeCell ref="H88:I88"/>
    <mergeCell ref="H89:I89"/>
    <mergeCell ref="H84:I84"/>
    <mergeCell ref="H85:I85"/>
    <mergeCell ref="H86:I86"/>
    <mergeCell ref="F82:G82"/>
    <mergeCell ref="F83:G83"/>
    <mergeCell ref="A128:N128"/>
    <mergeCell ref="J90:K90"/>
    <mergeCell ref="J83:K83"/>
    <mergeCell ref="J84:K84"/>
    <mergeCell ref="J85:K85"/>
    <mergeCell ref="J87:K87"/>
    <mergeCell ref="J88:K88"/>
    <mergeCell ref="J89:K89"/>
    <mergeCell ref="F90:G90"/>
    <mergeCell ref="D89:E89"/>
    <mergeCell ref="J86:K86"/>
    <mergeCell ref="H90:I90"/>
    <mergeCell ref="H82:I82"/>
    <mergeCell ref="H83:I8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&amp;LLecture et production d'écrit - novembre 2011&amp;R2&amp;Xe&amp;X année primaire</oddHeader>
    <oddFooter>&amp;L&amp;F - &amp;A&amp;RPage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EENC P5 2010 Lecture et production d'écrit</dc:title>
  <dc:subject>Evaluation externe</dc:subject>
  <dc:creator>S. DELATTRE</dc:creator>
  <cp:keywords/>
  <dc:description/>
  <cp:lastModifiedBy>CFWB</cp:lastModifiedBy>
  <cp:lastPrinted>2011-03-09T08:45:00Z</cp:lastPrinted>
  <dcterms:created xsi:type="dcterms:W3CDTF">1996-10-21T11:03:58Z</dcterms:created>
  <dcterms:modified xsi:type="dcterms:W3CDTF">2011-04-06T09:14:51Z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