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35" windowHeight="5025" tabRatio="684" activeTab="0"/>
  </bookViews>
  <sheets>
    <sheet name="Encodage réponses Es" sheetId="1" r:id="rId1"/>
    <sheet name="Compétences" sheetId="2" r:id="rId2"/>
    <sheet name="Tri" sheetId="3" r:id="rId3"/>
    <sheet name="Nouveaux résultats" sheetId="4" r:id="rId4"/>
    <sheet name="Résultats et commentaires" sheetId="5" r:id="rId5"/>
    <sheet name="Instructions" sheetId="6" r:id="rId6"/>
  </sheets>
  <definedNames>
    <definedName name="_xlnm._FilterDatabase" localSheetId="2" hidden="1">'Tri'!$A$1:$D$125</definedName>
    <definedName name="_xlnm.Print_Titles" localSheetId="1">'Compétences'!$A:$D,'Compétences'!$1:$2</definedName>
    <definedName name="_xlnm.Print_Titles" localSheetId="0">'Encodage réponses Es'!$A:$F,'Encodage réponses Es'!$1:$1</definedName>
    <definedName name="_xlnm.Print_Titles" localSheetId="2">'Tri'!$1:$1</definedName>
    <definedName name="_xlnm.Print_Area" localSheetId="1">'Compétences'!$A$1:$FJ$59</definedName>
    <definedName name="_xlnm.Print_Area" localSheetId="0">'Encodage réponses Es'!$A$1:$EA$47</definedName>
    <definedName name="_xlnm.Print_Area" localSheetId="3">'Nouveaux résultats'!$A$1:$S$43</definedName>
    <definedName name="_xlnm.Print_Area" localSheetId="4">'Résultats et commentaires'!$A$1:$N$227</definedName>
    <definedName name="_xlnm.Print_Area" localSheetId="2">'Tri'!$A$1:$D$125</definedName>
  </definedNames>
  <calcPr fullCalcOnLoad="1"/>
</workbook>
</file>

<file path=xl/sharedStrings.xml><?xml version="1.0" encoding="utf-8"?>
<sst xmlns="http://schemas.openxmlformats.org/spreadsheetml/2006/main" count="788" uniqueCount="263">
  <si>
    <t>80/89</t>
  </si>
  <si>
    <t>90/100</t>
  </si>
  <si>
    <t>Participants</t>
  </si>
  <si>
    <t>a</t>
  </si>
  <si>
    <t>Items</t>
  </si>
  <si>
    <t>Compétences</t>
  </si>
  <si>
    <t>Nombre de réponses</t>
  </si>
  <si>
    <t>Réponses correctes</t>
  </si>
  <si>
    <t>Réponses incorrectes</t>
  </si>
  <si>
    <t xml:space="preserve">   Pas de réponse</t>
  </si>
  <si>
    <t>Ecole</t>
  </si>
  <si>
    <t>Classe</t>
  </si>
  <si>
    <t>Ecole :</t>
  </si>
  <si>
    <t>Classe :</t>
  </si>
  <si>
    <t>Pas de réponse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</si>
  <si>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</si>
  <si>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</si>
  <si>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</si>
  <si>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* Seuls les codes admis pourront être introduits.</t>
  </si>
  <si>
    <t>* Une fois tous les items encodés, vous obtiendrez pour chaque élève et pour votre classe une série de scores.</t>
  </si>
  <si>
    <t>* Le score des élèves absents n'intervient pas dans le score moyen de la classe.</t>
  </si>
  <si>
    <t>En cas de problème avec cette grille</t>
  </si>
  <si>
    <t>0-1-9</t>
  </si>
  <si>
    <t xml:space="preserve">Total / </t>
  </si>
  <si>
    <t>Total</t>
  </si>
  <si>
    <t>en %</t>
  </si>
  <si>
    <t>Réponses  partiellement correctes</t>
  </si>
  <si>
    <t>Ecart-type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</si>
  <si>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</si>
  <si>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</si>
  <si>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</si>
  <si>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</si>
  <si>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</si>
  <si>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</si>
  <si>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</si>
  <si>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</si>
  <si>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</si>
  <si>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Solides et figures</t>
  </si>
  <si>
    <t>Grandeurs</t>
  </si>
  <si>
    <t>0-1-8-9</t>
  </si>
  <si>
    <t>Elèves</t>
  </si>
  <si>
    <t>Elèves                  Encodage</t>
  </si>
  <si>
    <t>Items réussis / 10</t>
  </si>
  <si>
    <t>Moyenne / 10</t>
  </si>
  <si>
    <t>Abs</t>
  </si>
  <si>
    <t>1</t>
  </si>
  <si>
    <t>2</t>
  </si>
  <si>
    <t>Items réussis / 12</t>
  </si>
  <si>
    <t>Résoudre des problèmes simples de proportionnalité directe.</t>
  </si>
  <si>
    <t>Items réussis / 7</t>
  </si>
  <si>
    <t>Moyenne / 7</t>
  </si>
  <si>
    <t>Dans une situation de proportionnalité directe, compléter, construire, exploiter un tableau qui met en relation deux grandeurs.</t>
  </si>
  <si>
    <t>Items réussis / 3</t>
  </si>
  <si>
    <t>Moyenne / 3</t>
  </si>
  <si>
    <t>Calculer des pourcentages.</t>
  </si>
  <si>
    <t>Items réussis / 16</t>
  </si>
  <si>
    <t>Moyenne / 16</t>
  </si>
  <si>
    <t>Effectuer le mesurage en utilisant des étalons familiers et conventionnels et en exprimer le résultat.</t>
  </si>
  <si>
    <t>Construire et effectuer des démarches pour calculer des périmètres, des aires et des volumes.</t>
  </si>
  <si>
    <t>Items réussis / 13</t>
  </si>
  <si>
    <t>Moyenne / 13</t>
  </si>
  <si>
    <t>Etablir des relations dans un système pour donner du sens à la lecture et à l'écriture d'une mesure.</t>
  </si>
  <si>
    <t>Fractionner des objets en vue de les comparer.</t>
  </si>
  <si>
    <t>Items réussis / 17</t>
  </si>
  <si>
    <t>Moyenne / 17</t>
  </si>
  <si>
    <t>Reconnaitre, comparer des solides et des figures, les différencier et les classer : sur base de propriétés de côtés, d'angles pour les figures.</t>
  </si>
  <si>
    <t>Items réussis / 18</t>
  </si>
  <si>
    <t>Moyenne / 18</t>
  </si>
  <si>
    <t>Construire des figures et des solides simples avec du matériel varié.</t>
  </si>
  <si>
    <t>Tracer des figures simples : en lien avec les propriétés des figures et au moyen de la règle graduée, de l'équerre et du compas.</t>
  </si>
  <si>
    <t>Dans un contexte de pliage, de découpage, de pavage et de reproduction de dessins, relever la présence de régularités : reconnaitre la présence d'un axe de symétrie.</t>
  </si>
  <si>
    <t>Moyenne / 12</t>
  </si>
  <si>
    <t>% réussite</t>
  </si>
  <si>
    <t>% FWB</t>
  </si>
  <si>
    <t>FASE ETAB :</t>
  </si>
  <si>
    <t xml:space="preserve">FASE IMPL : </t>
  </si>
  <si>
    <t>FASE IMPL :</t>
  </si>
  <si>
    <t>Comparer, mesurer</t>
  </si>
  <si>
    <t>Opérer, fractionner</t>
  </si>
  <si>
    <t>Total /</t>
  </si>
  <si>
    <t>Proportion d'élèves ayant réussi l'item</t>
  </si>
  <si>
    <t>Proportion d'élèves ayant réussi l'item en FWB</t>
  </si>
  <si>
    <t>0 - 0,5</t>
  </si>
  <si>
    <t>1 - 1,5</t>
  </si>
  <si>
    <t>2 - 2,5</t>
  </si>
  <si>
    <t>3 - 3,5</t>
  </si>
  <si>
    <t>4 - 4,5</t>
  </si>
  <si>
    <t>5 - 5,5</t>
  </si>
  <si>
    <t>6 - 6,5</t>
  </si>
  <si>
    <r>
      <t xml:space="preserve">les feuilles "Compétences" et "Tri" </t>
    </r>
    <r>
      <rPr>
        <b/>
        <sz val="12"/>
        <rFont val="Arial"/>
        <family val="2"/>
      </rPr>
      <t>se complètent automatiquement</t>
    </r>
    <r>
      <rPr>
        <sz val="12"/>
        <rFont val="Arial"/>
        <family val="2"/>
      </rPr>
      <t>.</t>
    </r>
  </si>
  <si>
    <r>
      <t>Code</t>
    </r>
    <r>
      <rPr>
        <b/>
        <sz val="12"/>
        <rFont val="Arial"/>
        <family val="0"/>
      </rPr>
      <t xml:space="preserve"> 1</t>
    </r>
  </si>
  <si>
    <t>réponse correcte</t>
  </si>
  <si>
    <r>
      <t>Code</t>
    </r>
    <r>
      <rPr>
        <b/>
        <sz val="12"/>
        <rFont val="Arial"/>
        <family val="0"/>
      </rPr>
      <t xml:space="preserve"> 0</t>
    </r>
  </si>
  <si>
    <t>réponse incorrecte</t>
  </si>
  <si>
    <r>
      <t>Code</t>
    </r>
    <r>
      <rPr>
        <b/>
        <sz val="12"/>
        <rFont val="Arial"/>
        <family val="0"/>
      </rPr>
      <t xml:space="preserve"> 8</t>
    </r>
  </si>
  <si>
    <t>réponse partiellement correcte</t>
  </si>
  <si>
    <r>
      <t>Code</t>
    </r>
    <r>
      <rPr>
        <b/>
        <sz val="12"/>
        <rFont val="Arial"/>
        <family val="0"/>
      </rPr>
      <t xml:space="preserve"> 9</t>
    </r>
  </si>
  <si>
    <t>pas de réponse (omission)</t>
  </si>
  <si>
    <r>
      <t>Code</t>
    </r>
    <r>
      <rPr>
        <b/>
        <sz val="12"/>
        <rFont val="Arial"/>
        <family val="0"/>
      </rPr>
      <t xml:space="preserve"> a</t>
    </r>
  </si>
  <si>
    <t>absence</t>
  </si>
  <si>
    <t>Score global à l'épreuve</t>
  </si>
  <si>
    <t>Pascal FIEVEZ : 02 / 690 82 04</t>
  </si>
  <si>
    <t>Moy FWB</t>
  </si>
  <si>
    <t>Cette grille a été conçue dans le cadre de l'évaluation externe non certificative en Mathématiques</t>
  </si>
  <si>
    <r>
      <t>Vous devez d'abord</t>
    </r>
    <r>
      <rPr>
        <b/>
        <sz val="12"/>
        <rFont val="Arial"/>
        <family val="2"/>
      </rPr>
      <t xml:space="preserve"> impérativement</t>
    </r>
    <r>
      <rPr>
        <sz val="12"/>
        <rFont val="Arial"/>
        <family val="2"/>
      </rPr>
      <t xml:space="preserve"> encoder </t>
    </r>
    <r>
      <rPr>
        <b/>
        <sz val="12"/>
        <rFont val="Arial"/>
        <family val="2"/>
      </rPr>
      <t>le nom de l'école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le nom de la classe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</si>
  <si>
    <r>
      <t>le N° FASE de l'établissement</t>
    </r>
    <r>
      <rPr>
        <sz val="12"/>
        <rFont val="Arial"/>
        <family val="0"/>
      </rPr>
      <t xml:space="preserve"> (obligatoire) et</t>
    </r>
    <r>
      <rPr>
        <b/>
        <sz val="12"/>
        <rFont val="Arial"/>
        <family val="2"/>
      </rPr>
      <t xml:space="preserve"> le N° FASE de l'implantation</t>
    </r>
    <r>
      <rPr>
        <sz val="12"/>
        <rFont val="Arial"/>
        <family val="0"/>
      </rPr>
      <t xml:space="preserve"> (si nécessaire).</t>
    </r>
  </si>
  <si>
    <t>* Si un élève est absent, il faut encoder "a" dans les différents items concernés, ce qui fera apparaitre "a" dans la colonne finale "Abs"</t>
  </si>
  <si>
    <r>
      <t>* Pour l'encodage, TOUTES les cellules d'une même ligne doivent être remplies sinon un "</t>
    </r>
    <r>
      <rPr>
        <b/>
        <sz val="12"/>
        <color indexed="10"/>
        <rFont val="Arial"/>
        <family val="2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apparait dans la colonne "Abs"</t>
    </r>
  </si>
  <si>
    <t>2011 – 5e année de l'enseignement primaire</t>
  </si>
  <si>
    <t>1-8</t>
  </si>
  <si>
    <t>Commencez l'encodage ici !</t>
  </si>
  <si>
    <r>
      <t>Si des cases restent blanches dans l'onglet "</t>
    </r>
    <r>
      <rPr>
        <b/>
        <sz val="12"/>
        <rFont val="Arial"/>
        <family val="2"/>
      </rPr>
      <t>Compétences</t>
    </r>
    <r>
      <rPr>
        <sz val="12"/>
        <rFont val="Arial"/>
        <family val="2"/>
      </rPr>
      <t>", cela signifie que des cases n'ont pas été complétées dans l'onglet "</t>
    </r>
    <r>
      <rPr>
        <b/>
        <sz val="12"/>
        <rFont val="Arial"/>
        <family val="2"/>
      </rPr>
      <t>Encodage réponses Es</t>
    </r>
    <r>
      <rPr>
        <sz val="12"/>
        <rFont val="Arial"/>
        <family val="2"/>
      </rPr>
      <t>".</t>
    </r>
  </si>
  <si>
    <r>
      <t>Evaluation externe non certificative
Mathématiques - 2011
5</t>
    </r>
    <r>
      <rPr>
        <b/>
        <vertAlign val="superscript"/>
        <sz val="16"/>
        <color indexed="9"/>
        <rFont val="Arial"/>
        <family val="2"/>
      </rPr>
      <t>e</t>
    </r>
    <r>
      <rPr>
        <b/>
        <sz val="16"/>
        <color indexed="9"/>
        <rFont val="Arial"/>
        <family val="2"/>
      </rPr>
      <t xml:space="preserve"> année primaire</t>
    </r>
  </si>
  <si>
    <r>
      <t>Evaluation externe non certificative
Mathématiques - 2011
5</t>
    </r>
    <r>
      <rPr>
        <b/>
        <vertAlign val="superscript"/>
        <sz val="14"/>
        <color indexed="9"/>
        <rFont val="Arial"/>
        <family val="2"/>
      </rPr>
      <t>e</t>
    </r>
    <r>
      <rPr>
        <b/>
        <sz val="14"/>
        <color indexed="9"/>
        <rFont val="Arial"/>
        <family val="2"/>
      </rPr>
      <t xml:space="preserve"> année primaire</t>
    </r>
  </si>
  <si>
    <t>Items réussis / 6</t>
  </si>
  <si>
    <t>Moyenne / 6</t>
  </si>
  <si>
    <t>Items réussis / 4</t>
  </si>
  <si>
    <t>Moyenne / 4</t>
  </si>
  <si>
    <t>Ensemble du test</t>
  </si>
  <si>
    <t>Total en %</t>
  </si>
  <si>
    <t>Ma classe</t>
  </si>
  <si>
    <t>Grandeurs (84 items)</t>
  </si>
  <si>
    <t>Effectuer le mesurage en utilisant des étalons familiers et conventionnels et en exprimer le résultat (16 items)</t>
  </si>
  <si>
    <t>Comparer, mesurer (41 items)</t>
  </si>
  <si>
    <t>Construire et utiliser des démarches pour calculer des périmètres, des aires et des volumes (13 items)</t>
  </si>
  <si>
    <t>Établir des relations dans un système pour donner du sens à la lecture et à l'écriture d'une mesure (12 items)</t>
  </si>
  <si>
    <t>Opérer, fractionner (43 items)</t>
  </si>
  <si>
    <t>Fractionner des objets en vue de les comparer (17 items)</t>
  </si>
  <si>
    <t>Calculer des pourcentages (10 items)</t>
  </si>
  <si>
    <t>Résoudre des problèmes simples de proportionnalité directe (16 items)</t>
  </si>
  <si>
    <t>Solides et Figures (38 items)</t>
  </si>
  <si>
    <t>Reconnaitre, comparer des solides et des figures, les différencier et les classer : sur base des propriétés de côtés, d'angles pour les figures (18 items)</t>
  </si>
  <si>
    <t>Grandeurs - Effectuer le mesurage en utilisant des étalons familiers et conventionnels et en exprimer le résultat</t>
  </si>
  <si>
    <t>Pourcentage d'élèves ayant réussi l'item</t>
  </si>
  <si>
    <t>Question</t>
  </si>
  <si>
    <t>Item</t>
  </si>
  <si>
    <t>Total FWB</t>
  </si>
  <si>
    <t>Avis sur le niveau de difficulté de la question</t>
  </si>
  <si>
    <t>Q1</t>
  </si>
  <si>
    <t>Q2</t>
  </si>
  <si>
    <t>Q3</t>
  </si>
  <si>
    <t>Q4</t>
  </si>
  <si>
    <t>Q5</t>
  </si>
  <si>
    <t>Q6</t>
  </si>
  <si>
    <t>Q7</t>
  </si>
  <si>
    <t>Q8</t>
  </si>
  <si>
    <t>Q10</t>
  </si>
  <si>
    <t>Q11</t>
  </si>
  <si>
    <t>Q14</t>
  </si>
  <si>
    <t>Q54</t>
  </si>
  <si>
    <t>Tout à fait adaptée</t>
  </si>
  <si>
    <t>Adaptée</t>
  </si>
  <si>
    <t>Adaptée à facile</t>
  </si>
  <si>
    <t xml:space="preserve">Grandeurs - Construire et utiliser des démarches pour calculer des périmètres, des aires et des volumes 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</si>
  <si>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</si>
  <si>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</si>
  <si>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</si>
  <si>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</si>
  <si>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</si>
  <si>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</si>
  <si>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</si>
  <si>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</si>
  <si>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</si>
  <si>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Adaptée à difficile</t>
  </si>
  <si>
    <t>Trop difficile</t>
  </si>
  <si>
    <t>Q9</t>
  </si>
  <si>
    <t>Q12</t>
  </si>
  <si>
    <t>Q13</t>
  </si>
  <si>
    <t>Grandeurs - Fractionner des objets en vue de les comparer</t>
  </si>
  <si>
    <t>Q24</t>
  </si>
  <si>
    <t>Q25</t>
  </si>
  <si>
    <t>Q26</t>
  </si>
  <si>
    <t>Q27</t>
  </si>
  <si>
    <t>Q28</t>
  </si>
  <si>
    <t>Q29</t>
  </si>
  <si>
    <t>Q30</t>
  </si>
  <si>
    <t>Q31</t>
  </si>
  <si>
    <t>Grandeurs - Calculer des pourcentages</t>
  </si>
  <si>
    <t>Q32</t>
  </si>
  <si>
    <t>Q33</t>
  </si>
  <si>
    <t>Q35</t>
  </si>
  <si>
    <t>Q34</t>
  </si>
  <si>
    <t>Grandeurs - Résoudre des problèmes simples de proportionnalité directe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</si>
  <si>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</si>
  <si>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</si>
  <si>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</si>
  <si>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</si>
  <si>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</si>
  <si>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</si>
  <si>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</si>
  <si>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</si>
  <si>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</si>
  <si>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Q48</t>
  </si>
  <si>
    <t>Q46</t>
  </si>
  <si>
    <t>Solides et Figures - Reconnaitre, comparer des solides et des figures, les différencier et les classer : sur base des propriétés de côtés, d'angles pour les figures</t>
  </si>
  <si>
    <t>Solides et Figures - Construire des figures et des solides avec du matériel varié</t>
  </si>
  <si>
    <t>Q55</t>
  </si>
  <si>
    <t>Solides et Figures - Tracer des figures simples : en lien avec les propriétés des figures et au moyen de la règle graduée, de l'équerre et du compas</t>
  </si>
  <si>
    <t>Q45</t>
  </si>
  <si>
    <t>Q50</t>
  </si>
  <si>
    <t>Q51</t>
  </si>
  <si>
    <t>Q52</t>
  </si>
  <si>
    <t>Solides et Figures - Connaitre et énoncer les propriétés de côtés et d'angles utiles dans la construction de quadrilatères et de triangles</t>
  </si>
  <si>
    <t>Q47</t>
  </si>
  <si>
    <t>Q49</t>
  </si>
  <si>
    <t>Item rejeté</t>
  </si>
  <si>
    <t>Solides et Figures - Reconnaitre la présence d'un axe de symétrie</t>
  </si>
  <si>
    <t>Q53</t>
  </si>
  <si>
    <t>Connaitre et énoncer les propriétés de côtés et d'angles utiles dans la construction de quadrilatères et de triangles</t>
  </si>
  <si>
    <t>De 10 à 19,9 %</t>
  </si>
  <si>
    <t>De 20 à 29,9 %</t>
  </si>
  <si>
    <t>De 30 à 39,9 %</t>
  </si>
  <si>
    <t>De 40 à 49,9 %</t>
  </si>
  <si>
    <t>De 50 à 59,9 %</t>
  </si>
  <si>
    <t>De 60 à 69,9 %</t>
  </si>
  <si>
    <t>De 70 à 79,9 %</t>
  </si>
  <si>
    <t>De 80 à 89,9 %</t>
  </si>
  <si>
    <t>De 90 à 100 %</t>
  </si>
  <si>
    <t>De  0 à   9,9 %</t>
  </si>
  <si>
    <t>Hors ED</t>
  </si>
  <si>
    <t>ED</t>
  </si>
  <si>
    <t>Élèves hors ED</t>
  </si>
  <si>
    <t>Élèves ED</t>
  </si>
  <si>
    <t>Ensemble du test (122 items)</t>
  </si>
  <si>
    <t>Moyenne à l'ensemble du test de mathématiques, sous-scores par domaine et par compétences</t>
  </si>
  <si>
    <t>Élèves en FWB</t>
  </si>
  <si>
    <r>
      <t xml:space="preserve">122 </t>
    </r>
    <r>
      <rPr>
        <sz val="8"/>
        <color indexed="63"/>
        <rFont val="Arial"/>
        <family val="0"/>
      </rPr>
      <t>code 1</t>
    </r>
  </si>
  <si>
    <r>
      <t xml:space="preserve">122 </t>
    </r>
    <r>
      <rPr>
        <sz val="8"/>
        <color indexed="63"/>
        <rFont val="Arial"/>
        <family val="0"/>
      </rPr>
      <t>code 8</t>
    </r>
  </si>
  <si>
    <r>
      <t xml:space="preserve">123 </t>
    </r>
    <r>
      <rPr>
        <sz val="8"/>
        <color indexed="63"/>
        <rFont val="Arial"/>
        <family val="0"/>
      </rPr>
      <t>code 1</t>
    </r>
  </si>
  <si>
    <r>
      <t xml:space="preserve">123 </t>
    </r>
    <r>
      <rPr>
        <sz val="8"/>
        <color indexed="63"/>
        <rFont val="Arial"/>
        <family val="0"/>
      </rPr>
      <t>code 8</t>
    </r>
  </si>
  <si>
    <r>
      <t xml:space="preserve">124 </t>
    </r>
    <r>
      <rPr>
        <sz val="8"/>
        <color indexed="63"/>
        <rFont val="Arial"/>
        <family val="0"/>
      </rPr>
      <t>code 1</t>
    </r>
  </si>
  <si>
    <r>
      <t xml:space="preserve">124 </t>
    </r>
    <r>
      <rPr>
        <sz val="8"/>
        <color indexed="63"/>
        <rFont val="Arial"/>
        <family val="0"/>
      </rPr>
      <t>code 8</t>
    </r>
  </si>
  <si>
    <r>
      <t xml:space="preserve">110 </t>
    </r>
    <r>
      <rPr>
        <sz val="8"/>
        <color indexed="63"/>
        <rFont val="Arial"/>
        <family val="0"/>
      </rPr>
      <t>code 1</t>
    </r>
  </si>
  <si>
    <r>
      <t xml:space="preserve">110 </t>
    </r>
    <r>
      <rPr>
        <sz val="8"/>
        <color indexed="63"/>
        <rFont val="Arial"/>
        <family val="0"/>
      </rPr>
      <t>code 8</t>
    </r>
  </si>
  <si>
    <r>
      <t xml:space="preserve">111 </t>
    </r>
    <r>
      <rPr>
        <sz val="8"/>
        <color indexed="63"/>
        <rFont val="Arial"/>
        <family val="0"/>
      </rPr>
      <t>code 1</t>
    </r>
  </si>
  <si>
    <r>
      <t xml:space="preserve">111 </t>
    </r>
    <r>
      <rPr>
        <sz val="8"/>
        <color indexed="63"/>
        <rFont val="Arial"/>
        <family val="0"/>
      </rPr>
      <t>code 8</t>
    </r>
  </si>
  <si>
    <r>
      <t xml:space="preserve">112 </t>
    </r>
    <r>
      <rPr>
        <sz val="8"/>
        <color indexed="63"/>
        <rFont val="Arial"/>
        <family val="0"/>
      </rPr>
      <t>code 1</t>
    </r>
  </si>
  <si>
    <r>
      <t xml:space="preserve">112 </t>
    </r>
    <r>
      <rPr>
        <sz val="8"/>
        <color indexed="63"/>
        <rFont val="Arial"/>
        <family val="0"/>
      </rPr>
      <t>code 8</t>
    </r>
  </si>
  <si>
    <r>
      <t xml:space="preserve">113 </t>
    </r>
    <r>
      <rPr>
        <sz val="8"/>
        <color indexed="63"/>
        <rFont val="Arial"/>
        <family val="0"/>
      </rPr>
      <t>code 1</t>
    </r>
  </si>
  <si>
    <r>
      <t xml:space="preserve">113 </t>
    </r>
    <r>
      <rPr>
        <sz val="8"/>
        <color indexed="63"/>
        <rFont val="Arial"/>
        <family val="0"/>
      </rPr>
      <t>code 8</t>
    </r>
  </si>
  <si>
    <r>
      <t xml:space="preserve">114 </t>
    </r>
    <r>
      <rPr>
        <sz val="8"/>
        <color indexed="63"/>
        <rFont val="Arial"/>
        <family val="0"/>
      </rPr>
      <t>code 1</t>
    </r>
  </si>
  <si>
    <r>
      <t xml:space="preserve">114 </t>
    </r>
    <r>
      <rPr>
        <sz val="8"/>
        <color indexed="63"/>
        <rFont val="Arial"/>
        <family val="0"/>
      </rPr>
      <t>code 8</t>
    </r>
  </si>
  <si>
    <r>
      <t xml:space="preserve">115 </t>
    </r>
    <r>
      <rPr>
        <sz val="8"/>
        <color indexed="63"/>
        <rFont val="Arial"/>
        <family val="0"/>
      </rPr>
      <t>code 1</t>
    </r>
  </si>
  <si>
    <r>
      <t xml:space="preserve">115 </t>
    </r>
    <r>
      <rPr>
        <sz val="8"/>
        <color indexed="63"/>
        <rFont val="Arial"/>
        <family val="0"/>
      </rPr>
      <t>code 8</t>
    </r>
  </si>
  <si>
    <t>Position de votre classe si celle-ci se trouve dans une implantation bénéficiant d'un encadrement différencié</t>
  </si>
  <si>
    <t>Position de votre classe si celle-ci se trouve dans une implantation ne bénéficiant pas d'un encadrement différencié</t>
  </si>
  <si>
    <t>Grandeurs - Établir des relations dans un système pour donner du sens à la lecture et à l'écriture d'une mesure</t>
  </si>
  <si>
    <t>Graphique 1a - Distribution du score global des classes hors ED à l'épreuve de mathématiques</t>
  </si>
  <si>
    <t>Graphique 1b - Distribution du score global des classes en ED à l'épreuve de mathématiques</t>
  </si>
  <si>
    <t>(Moyenne FWB : 51%)</t>
  </si>
  <si>
    <t>(Moyenne FWB : 45%)</t>
  </si>
  <si>
    <t>(Moyenne FWB : 41%)</t>
  </si>
  <si>
    <t>(Moyenne FWB : 59%)</t>
  </si>
  <si>
    <t>(Moyenne FWB : 48%)</t>
  </si>
  <si>
    <t>(Moyenne FWB : 67%)</t>
  </si>
  <si>
    <t>(Moyenne FWB : 66%)</t>
  </si>
  <si>
    <t>Effectuer le mesurage en utilisant des étalons familiers et conventionnels et en exprimer le résultat</t>
  </si>
  <si>
    <t>Construire et utiliser des démarches pour calculer des périmètres, des aires et des volumes</t>
  </si>
  <si>
    <t>Établir des relations dans un système pour donner du sens à la lecture et à l'écriture d'une mesure</t>
  </si>
  <si>
    <t>Fractionner des objets en vue de les comparer</t>
  </si>
  <si>
    <t>Calculer des pourcentages</t>
  </si>
  <si>
    <t>Résoudre des problèmes simples de proportionnalité directe</t>
  </si>
  <si>
    <t>Reconnaitre, comparer des solides et des figures, les différencier et les classer : sur base des propriétés de côtés, d'angles pour les figures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</si>
</sst>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0.00\ %"/>
    <numFmt numFmtId="205" formatCode="0.0"/>
    <numFmt numFmtId="206" formatCode="0.000000"/>
    <numFmt numFmtId="207" formatCode="0.000000000"/>
    <numFmt numFmtId="208" formatCode="0.00000000"/>
    <numFmt numFmtId="209" formatCode="0.0000000"/>
    <numFmt numFmtId="210" formatCode="0.00000"/>
    <numFmt numFmtId="211" formatCode="0.0000"/>
    <numFmt numFmtId="212" formatCode="0.000"/>
    <numFmt numFmtId="213" formatCode="0.0000000000"/>
    <numFmt numFmtId="214" formatCode="0.0%"/>
    <numFmt numFmtId="215" formatCode="&quot;Vrai&quot;;&quot;Vrai&quot;;&quot;Faux&quot;"/>
    <numFmt numFmtId="216" formatCode="&quot;Actif&quot;;&quot;Actif&quot;;&quot;Inactif&quot;"/>
    <numFmt numFmtId="217" formatCode="[$-80C]dddd\ d\ mmmm\ yyyy"/>
    <numFmt numFmtId="218" formatCode="_-* #,##0.00\ [$€-1]_-;\-* #,##0.00\ [$€-1]_-;_-* &quot;-&quot;??\ [$€-1]_-"/>
    <numFmt numFmtId="219" formatCode="#,##0_ ;\-#,##0\ "/>
    <numFmt numFmtId="220" formatCode="#,##0.0_ ;\-#,##0.0\ "/>
  </numFmts>
  <fonts count="7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3.25"/>
      <color indexed="8"/>
      <name val="Arial"/>
      <family val="0"/>
    </font>
    <font>
      <sz val="3.75"/>
      <color indexed="8"/>
      <name val="Arial"/>
      <family val="0"/>
    </font>
    <font>
      <b/>
      <sz val="8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32"/>
      <name val="Arial"/>
      <family val="2"/>
    </font>
    <font>
      <b/>
      <sz val="10"/>
      <color indexed="55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36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63"/>
      <name val="Arial"/>
      <family val="0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b/>
      <sz val="36"/>
      <color indexed="38"/>
      <name val="Arial"/>
      <family val="0"/>
    </font>
    <font>
      <i/>
      <sz val="10"/>
      <color indexed="63"/>
      <name val="Arial"/>
      <family val="2"/>
    </font>
    <font>
      <b/>
      <sz val="9"/>
      <color indexed="63"/>
      <name val="Arial"/>
      <family val="0"/>
    </font>
    <font>
      <sz val="8"/>
      <color indexed="63"/>
      <name val="Arial"/>
      <family val="0"/>
    </font>
    <font>
      <b/>
      <sz val="9"/>
      <color indexed="9"/>
      <name val="Arial"/>
      <family val="0"/>
    </font>
    <font>
      <sz val="12"/>
      <color indexed="9"/>
      <name val="Arial"/>
      <family val="0"/>
    </font>
    <font>
      <b/>
      <sz val="10"/>
      <color indexed="9"/>
      <name val="Arial"/>
      <family val="2"/>
    </font>
    <font>
      <sz val="10"/>
      <color indexed="27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darkUp"/>
    </fill>
    <fill>
      <patternFill patternType="darkUp">
        <bgColor indexed="9"/>
      </patternFill>
    </fill>
    <fill>
      <patternFill patternType="darkUp">
        <bgColor indexed="22"/>
      </patternFill>
    </fill>
    <fill>
      <patternFill patternType="darkUp"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darkUp">
        <bgColor indexed="42"/>
      </patternFill>
    </fill>
    <fill>
      <patternFill patternType="solid">
        <fgColor indexed="3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24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819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9" fontId="0" fillId="0" borderId="0" xfId="52" applyFont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9" fontId="0" fillId="0" borderId="0" xfId="52" applyFont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 vertical="center" shrinkToFit="1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2" fillId="5" borderId="23" xfId="0" applyFont="1" applyFill="1" applyBorder="1" applyAlignment="1" applyProtection="1">
      <alignment/>
      <protection hidden="1"/>
    </xf>
    <xf numFmtId="0" fontId="2" fillId="18" borderId="24" xfId="0" applyFont="1" applyFill="1" applyBorder="1" applyAlignment="1" applyProtection="1">
      <alignment/>
      <protection hidden="1"/>
    </xf>
    <xf numFmtId="1" fontId="0" fillId="0" borderId="25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2" fillId="5" borderId="29" xfId="0" applyFont="1" applyFill="1" applyBorder="1" applyAlignment="1" applyProtection="1">
      <alignment horizontal="center"/>
      <protection hidden="1"/>
    </xf>
    <xf numFmtId="9" fontId="2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31" xfId="0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17" borderId="33" xfId="0" applyFont="1" applyFill="1" applyBorder="1" applyAlignment="1" applyProtection="1">
      <alignment horizontal="center" vertical="center" shrinkToFit="1"/>
      <protection hidden="1"/>
    </xf>
    <xf numFmtId="0" fontId="2" fillId="5" borderId="34" xfId="0" applyFont="1" applyFill="1" applyBorder="1" applyAlignment="1" applyProtection="1">
      <alignment horizontal="center" vertical="center" shrinkToFit="1"/>
      <protection hidden="1"/>
    </xf>
    <xf numFmtId="0" fontId="2" fillId="17" borderId="29" xfId="0" applyFont="1" applyFill="1" applyBorder="1" applyAlignment="1" applyProtection="1">
      <alignment horizontal="center"/>
      <protection hidden="1"/>
    </xf>
    <xf numFmtId="0" fontId="2" fillId="17" borderId="23" xfId="0" applyFont="1" applyFill="1" applyBorder="1" applyAlignment="1" applyProtection="1">
      <alignment/>
      <protection hidden="1"/>
    </xf>
    <xf numFmtId="0" fontId="2" fillId="17" borderId="20" xfId="0" applyFont="1" applyFill="1" applyBorder="1" applyAlignment="1" applyProtection="1">
      <alignment horizontal="center" vertical="center" shrinkToFit="1"/>
      <protection hidden="1"/>
    </xf>
    <xf numFmtId="214" fontId="6" fillId="0" borderId="35" xfId="0" applyNumberFormat="1" applyFont="1" applyFill="1" applyBorder="1" applyAlignment="1" applyProtection="1">
      <alignment horizontal="center"/>
      <protection hidden="1"/>
    </xf>
    <xf numFmtId="214" fontId="6" fillId="0" borderId="27" xfId="0" applyNumberFormat="1" applyFont="1" applyFill="1" applyBorder="1" applyAlignment="1" applyProtection="1">
      <alignment horizontal="center"/>
      <protection hidden="1"/>
    </xf>
    <xf numFmtId="214" fontId="6" fillId="0" borderId="36" xfId="0" applyNumberFormat="1" applyFont="1" applyFill="1" applyBorder="1" applyAlignment="1" applyProtection="1">
      <alignment horizontal="center"/>
      <protection hidden="1"/>
    </xf>
    <xf numFmtId="0" fontId="2" fillId="17" borderId="31" xfId="0" applyFont="1" applyFill="1" applyBorder="1" applyAlignment="1" applyProtection="1">
      <alignment/>
      <protection hidden="1"/>
    </xf>
    <xf numFmtId="205" fontId="6" fillId="17" borderId="27" xfId="0" applyNumberFormat="1" applyFont="1" applyFill="1" applyBorder="1" applyAlignment="1" applyProtection="1">
      <alignment horizontal="center"/>
      <protection hidden="1"/>
    </xf>
    <xf numFmtId="0" fontId="2" fillId="17" borderId="37" xfId="0" applyFont="1" applyFill="1" applyBorder="1" applyAlignment="1" applyProtection="1">
      <alignment/>
      <protection hidden="1"/>
    </xf>
    <xf numFmtId="0" fontId="2" fillId="0" borderId="38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1" fontId="6" fillId="17" borderId="35" xfId="0" applyNumberFormat="1" applyFont="1" applyFill="1" applyBorder="1" applyAlignment="1" applyProtection="1">
      <alignment horizontal="center"/>
      <protection hidden="1"/>
    </xf>
    <xf numFmtId="9" fontId="6" fillId="17" borderId="27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9" fontId="6" fillId="5" borderId="27" xfId="0" applyNumberFormat="1" applyFont="1" applyFill="1" applyBorder="1" applyAlignment="1" applyProtection="1">
      <alignment horizontal="center"/>
      <protection hidden="1"/>
    </xf>
    <xf numFmtId="49" fontId="2" fillId="0" borderId="31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2" fillId="17" borderId="43" xfId="0" applyFont="1" applyFill="1" applyBorder="1" applyAlignment="1" applyProtection="1">
      <alignment horizontal="center" vertical="center"/>
      <protection hidden="1"/>
    </xf>
    <xf numFmtId="0" fontId="0" fillId="0" borderId="44" xfId="0" applyNumberFormat="1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hidden="1"/>
    </xf>
    <xf numFmtId="0" fontId="2" fillId="17" borderId="12" xfId="0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 vertic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0" fillId="19" borderId="12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2" fillId="17" borderId="41" xfId="0" applyFont="1" applyFill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 vertical="center"/>
      <protection hidden="1"/>
    </xf>
    <xf numFmtId="9" fontId="0" fillId="5" borderId="31" xfId="0" applyNumberFormat="1" applyFill="1" applyBorder="1" applyAlignment="1">
      <alignment/>
    </xf>
    <xf numFmtId="0" fontId="0" fillId="5" borderId="31" xfId="0" applyFill="1" applyBorder="1" applyAlignment="1">
      <alignment/>
    </xf>
    <xf numFmtId="0" fontId="0" fillId="17" borderId="31" xfId="0" applyFill="1" applyBorder="1" applyAlignment="1">
      <alignment/>
    </xf>
    <xf numFmtId="0" fontId="2" fillId="0" borderId="50" xfId="0" applyFont="1" applyBorder="1" applyAlignment="1">
      <alignment horizontal="center"/>
    </xf>
    <xf numFmtId="0" fontId="0" fillId="19" borderId="10" xfId="0" applyFont="1" applyFill="1" applyBorder="1" applyAlignment="1" applyProtection="1">
      <alignment horizontal="center"/>
      <protection hidden="1"/>
    </xf>
    <xf numFmtId="0" fontId="0" fillId="19" borderId="10" xfId="0" applyFont="1" applyFill="1" applyBorder="1" applyAlignment="1" applyProtection="1">
      <alignment horizontal="center"/>
      <protection hidden="1"/>
    </xf>
    <xf numFmtId="0" fontId="6" fillId="16" borderId="51" xfId="0" applyFont="1" applyFill="1" applyBorder="1" applyAlignment="1" applyProtection="1">
      <alignment vertical="center" wrapText="1"/>
      <protection hidden="1"/>
    </xf>
    <xf numFmtId="0" fontId="6" fillId="16" borderId="52" xfId="0" applyFont="1" applyFill="1" applyBorder="1" applyAlignment="1" applyProtection="1">
      <alignment vertical="center" wrapText="1"/>
      <protection hidden="1"/>
    </xf>
    <xf numFmtId="1" fontId="2" fillId="0" borderId="23" xfId="0" applyNumberFormat="1" applyFont="1" applyBorder="1" applyAlignment="1" applyProtection="1">
      <alignment horizontal="center"/>
      <protection hidden="1"/>
    </xf>
    <xf numFmtId="1" fontId="2" fillId="0" borderId="29" xfId="0" applyNumberFormat="1" applyFont="1" applyBorder="1" applyAlignment="1" applyProtection="1">
      <alignment horizontal="center"/>
      <protection hidden="1"/>
    </xf>
    <xf numFmtId="1" fontId="2" fillId="0" borderId="24" xfId="0" applyNumberFormat="1" applyFont="1" applyBorder="1" applyAlignment="1" applyProtection="1">
      <alignment horizontal="center"/>
      <protection hidden="1"/>
    </xf>
    <xf numFmtId="0" fontId="2" fillId="5" borderId="33" xfId="0" applyFont="1" applyFill="1" applyBorder="1" applyAlignment="1" applyProtection="1">
      <alignment horizontal="center" vertical="center" shrinkToFit="1"/>
      <protection hidden="1"/>
    </xf>
    <xf numFmtId="0" fontId="2" fillId="17" borderId="53" xfId="0" applyFont="1" applyFill="1" applyBorder="1" applyAlignment="1" applyProtection="1">
      <alignment horizontal="center" vertical="center" shrinkToFit="1"/>
      <protection hidden="1"/>
    </xf>
    <xf numFmtId="0" fontId="2" fillId="5" borderId="53" xfId="0" applyFont="1" applyFill="1" applyBorder="1" applyAlignment="1" applyProtection="1">
      <alignment horizontal="center" vertical="center" shrinkToFit="1"/>
      <protection hidden="1"/>
    </xf>
    <xf numFmtId="214" fontId="6" fillId="0" borderId="35" xfId="0" applyNumberFormat="1" applyFont="1" applyBorder="1" applyAlignment="1" applyProtection="1">
      <alignment horizontal="center"/>
      <protection hidden="1"/>
    </xf>
    <xf numFmtId="214" fontId="6" fillId="0" borderId="27" xfId="0" applyNumberFormat="1" applyFont="1" applyBorder="1" applyAlignment="1" applyProtection="1">
      <alignment horizontal="center"/>
      <protection hidden="1"/>
    </xf>
    <xf numFmtId="214" fontId="6" fillId="0" borderId="36" xfId="0" applyNumberFormat="1" applyFont="1" applyBorder="1" applyAlignment="1" applyProtection="1">
      <alignment horizontal="center"/>
      <protection hidden="1"/>
    </xf>
    <xf numFmtId="0" fontId="2" fillId="11" borderId="29" xfId="0" applyFont="1" applyFill="1" applyBorder="1" applyAlignment="1" applyProtection="1">
      <alignment horizontal="center"/>
      <protection hidden="1"/>
    </xf>
    <xf numFmtId="1" fontId="6" fillId="11" borderId="35" xfId="0" applyNumberFormat="1" applyFont="1" applyFill="1" applyBorder="1" applyAlignment="1" applyProtection="1">
      <alignment horizontal="center"/>
      <protection hidden="1"/>
    </xf>
    <xf numFmtId="0" fontId="2" fillId="11" borderId="23" xfId="0" applyFont="1" applyFill="1" applyBorder="1" applyAlignment="1" applyProtection="1">
      <alignment/>
      <protection hidden="1"/>
    </xf>
    <xf numFmtId="9" fontId="6" fillId="11" borderId="27" xfId="0" applyNumberFormat="1" applyFont="1" applyFill="1" applyBorder="1" applyAlignment="1" applyProtection="1">
      <alignment horizontal="center"/>
      <protection hidden="1"/>
    </xf>
    <xf numFmtId="0" fontId="2" fillId="20" borderId="29" xfId="0" applyFont="1" applyFill="1" applyBorder="1" applyAlignment="1" applyProtection="1">
      <alignment horizontal="center"/>
      <protection hidden="1"/>
    </xf>
    <xf numFmtId="1" fontId="6" fillId="20" borderId="35" xfId="0" applyNumberFormat="1" applyFont="1" applyFill="1" applyBorder="1" applyAlignment="1" applyProtection="1">
      <alignment horizontal="center"/>
      <protection hidden="1"/>
    </xf>
    <xf numFmtId="0" fontId="2" fillId="20" borderId="23" xfId="0" applyFont="1" applyFill="1" applyBorder="1" applyAlignment="1" applyProtection="1">
      <alignment/>
      <protection hidden="1"/>
    </xf>
    <xf numFmtId="9" fontId="6" fillId="20" borderId="27" xfId="0" applyNumberFormat="1" applyFont="1" applyFill="1" applyBorder="1" applyAlignment="1" applyProtection="1">
      <alignment horizontal="center"/>
      <protection hidden="1"/>
    </xf>
    <xf numFmtId="0" fontId="2" fillId="11" borderId="31" xfId="0" applyFont="1" applyFill="1" applyBorder="1" applyAlignment="1" applyProtection="1">
      <alignment/>
      <protection hidden="1"/>
    </xf>
    <xf numFmtId="205" fontId="6" fillId="11" borderId="27" xfId="0" applyNumberFormat="1" applyFont="1" applyFill="1" applyBorder="1" applyAlignment="1" applyProtection="1">
      <alignment horizontal="center"/>
      <protection hidden="1"/>
    </xf>
    <xf numFmtId="0" fontId="2" fillId="20" borderId="31" xfId="0" applyFont="1" applyFill="1" applyBorder="1" applyAlignment="1" applyProtection="1">
      <alignment/>
      <protection hidden="1"/>
    </xf>
    <xf numFmtId="205" fontId="6" fillId="20" borderId="27" xfId="0" applyNumberFormat="1" applyFont="1" applyFill="1" applyBorder="1" applyAlignment="1" applyProtection="1">
      <alignment horizontal="center"/>
      <protection hidden="1"/>
    </xf>
    <xf numFmtId="0" fontId="2" fillId="20" borderId="37" xfId="0" applyFont="1" applyFill="1" applyBorder="1" applyAlignment="1" applyProtection="1">
      <alignment/>
      <protection hidden="1"/>
    </xf>
    <xf numFmtId="0" fontId="2" fillId="11" borderId="12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/>
      <protection hidden="1"/>
    </xf>
    <xf numFmtId="0" fontId="2" fillId="11" borderId="42" xfId="0" applyFont="1" applyFill="1" applyBorder="1" applyAlignment="1" applyProtection="1">
      <alignment horizontal="center"/>
      <protection hidden="1"/>
    </xf>
    <xf numFmtId="0" fontId="2" fillId="11" borderId="17" xfId="0" applyFont="1" applyFill="1" applyBorder="1" applyAlignment="1" applyProtection="1">
      <alignment horizontal="center"/>
      <protection hidden="1"/>
    </xf>
    <xf numFmtId="0" fontId="2" fillId="20" borderId="42" xfId="0" applyFont="1" applyFill="1" applyBorder="1" applyAlignment="1" applyProtection="1">
      <alignment horizontal="center"/>
      <protection hidden="1"/>
    </xf>
    <xf numFmtId="0" fontId="2" fillId="20" borderId="54" xfId="0" applyFont="1" applyFill="1" applyBorder="1" applyAlignment="1" applyProtection="1">
      <alignment horizontal="center"/>
      <protection hidden="1"/>
    </xf>
    <xf numFmtId="0" fontId="2" fillId="20" borderId="55" xfId="0" applyFont="1" applyFill="1" applyBorder="1" applyAlignment="1" applyProtection="1">
      <alignment horizontal="center"/>
      <protection hidden="1"/>
    </xf>
    <xf numFmtId="0" fontId="48" fillId="6" borderId="12" xfId="0" applyFont="1" applyFill="1" applyBorder="1" applyAlignment="1" applyProtection="1">
      <alignment horizontal="center"/>
      <protection hidden="1"/>
    </xf>
    <xf numFmtId="0" fontId="48" fillId="6" borderId="10" xfId="0" applyFont="1" applyFill="1" applyBorder="1" applyAlignment="1" applyProtection="1">
      <alignment horizontal="center"/>
      <protection hidden="1"/>
    </xf>
    <xf numFmtId="0" fontId="48" fillId="6" borderId="11" xfId="0" applyFont="1" applyFill="1" applyBorder="1" applyAlignment="1" applyProtection="1">
      <alignment horizontal="center"/>
      <protection hidden="1"/>
    </xf>
    <xf numFmtId="0" fontId="48" fillId="6" borderId="13" xfId="0" applyFont="1" applyFill="1" applyBorder="1" applyAlignment="1" applyProtection="1">
      <alignment horizontal="center"/>
      <protection hidden="1"/>
    </xf>
    <xf numFmtId="0" fontId="48" fillId="6" borderId="42" xfId="0" applyFont="1" applyFill="1" applyBorder="1" applyAlignment="1" applyProtection="1">
      <alignment horizontal="center"/>
      <protection hidden="1"/>
    </xf>
    <xf numFmtId="0" fontId="0" fillId="21" borderId="12" xfId="0" applyFont="1" applyFill="1" applyBorder="1" applyAlignment="1" applyProtection="1">
      <alignment horizontal="center"/>
      <protection hidden="1"/>
    </xf>
    <xf numFmtId="0" fontId="0" fillId="21" borderId="10" xfId="0" applyFont="1" applyFill="1" applyBorder="1" applyAlignment="1" applyProtection="1">
      <alignment horizontal="center"/>
      <protection hidden="1"/>
    </xf>
    <xf numFmtId="0" fontId="0" fillId="21" borderId="11" xfId="0" applyFont="1" applyFill="1" applyBorder="1" applyAlignment="1" applyProtection="1">
      <alignment horizontal="center"/>
      <protection hidden="1"/>
    </xf>
    <xf numFmtId="0" fontId="0" fillId="21" borderId="13" xfId="0" applyFont="1" applyFill="1" applyBorder="1" applyAlignment="1" applyProtection="1">
      <alignment horizontal="center"/>
      <protection hidden="1"/>
    </xf>
    <xf numFmtId="0" fontId="0" fillId="21" borderId="42" xfId="0" applyFont="1" applyFill="1" applyBorder="1" applyAlignment="1" applyProtection="1">
      <alignment horizontal="center"/>
      <protection hidden="1"/>
    </xf>
    <xf numFmtId="0" fontId="7" fillId="21" borderId="10" xfId="0" applyFont="1" applyFill="1" applyBorder="1" applyAlignment="1" applyProtection="1">
      <alignment horizontal="center"/>
      <protection hidden="1"/>
    </xf>
    <xf numFmtId="0" fontId="2" fillId="21" borderId="10" xfId="0" applyFont="1" applyFill="1" applyBorder="1" applyAlignment="1" applyProtection="1">
      <alignment horizontal="center"/>
      <protection hidden="1"/>
    </xf>
    <xf numFmtId="0" fontId="7" fillId="21" borderId="11" xfId="0" applyFont="1" applyFill="1" applyBorder="1" applyAlignment="1" applyProtection="1">
      <alignment horizontal="center"/>
      <protection hidden="1"/>
    </xf>
    <xf numFmtId="0" fontId="2" fillId="0" borderId="56" xfId="0" applyFont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44" fillId="16" borderId="0" xfId="0" applyFont="1" applyFill="1" applyAlignment="1">
      <alignment/>
    </xf>
    <xf numFmtId="0" fontId="44" fillId="16" borderId="0" xfId="0" applyFont="1" applyFill="1" applyAlignment="1">
      <alignment horizontal="left" wrapText="1"/>
    </xf>
    <xf numFmtId="0" fontId="0" fillId="16" borderId="0" xfId="0" applyFill="1" applyAlignment="1">
      <alignment/>
    </xf>
    <xf numFmtId="0" fontId="12" fillId="0" borderId="0" xfId="0" applyFont="1" applyFill="1" applyAlignment="1">
      <alignment/>
    </xf>
    <xf numFmtId="0" fontId="2" fillId="10" borderId="34" xfId="0" applyFont="1" applyFill="1" applyBorder="1" applyAlignment="1" applyProtection="1">
      <alignment horizontal="center"/>
      <protection hidden="1"/>
    </xf>
    <xf numFmtId="0" fontId="2" fillId="10" borderId="20" xfId="0" applyFont="1" applyFill="1" applyBorder="1" applyAlignment="1" applyProtection="1">
      <alignment horizontal="center"/>
      <protection hidden="1"/>
    </xf>
    <xf numFmtId="0" fontId="2" fillId="10" borderId="33" xfId="0" applyFont="1" applyFill="1" applyBorder="1" applyAlignment="1" applyProtection="1">
      <alignment horizontal="center"/>
      <protection hidden="1"/>
    </xf>
    <xf numFmtId="0" fontId="2" fillId="10" borderId="53" xfId="0" applyFont="1" applyFill="1" applyBorder="1" applyAlignment="1" applyProtection="1">
      <alignment horizontal="center"/>
      <protection hidden="1"/>
    </xf>
    <xf numFmtId="0" fontId="2" fillId="10" borderId="29" xfId="0" applyFont="1" applyFill="1" applyBorder="1" applyAlignment="1" applyProtection="1">
      <alignment horizontal="center"/>
      <protection hidden="1"/>
    </xf>
    <xf numFmtId="1" fontId="6" fillId="10" borderId="35" xfId="0" applyNumberFormat="1" applyFont="1" applyFill="1" applyBorder="1" applyAlignment="1" applyProtection="1">
      <alignment horizontal="center"/>
      <protection hidden="1"/>
    </xf>
    <xf numFmtId="0" fontId="2" fillId="10" borderId="23" xfId="0" applyFont="1" applyFill="1" applyBorder="1" applyAlignment="1" applyProtection="1">
      <alignment/>
      <protection hidden="1"/>
    </xf>
    <xf numFmtId="9" fontId="6" fillId="10" borderId="27" xfId="0" applyNumberFormat="1" applyFont="1" applyFill="1" applyBorder="1" applyAlignment="1" applyProtection="1">
      <alignment horizontal="center"/>
      <protection hidden="1"/>
    </xf>
    <xf numFmtId="0" fontId="2" fillId="11" borderId="34" xfId="0" applyFont="1" applyFill="1" applyBorder="1" applyAlignment="1" applyProtection="1">
      <alignment horizontal="center"/>
      <protection hidden="1"/>
    </xf>
    <xf numFmtId="0" fontId="2" fillId="11" borderId="20" xfId="0" applyFont="1" applyFill="1" applyBorder="1" applyAlignment="1" applyProtection="1">
      <alignment horizontal="center"/>
      <protection hidden="1"/>
    </xf>
    <xf numFmtId="0" fontId="2" fillId="11" borderId="33" xfId="0" applyFont="1" applyFill="1" applyBorder="1" applyAlignment="1" applyProtection="1">
      <alignment horizontal="center"/>
      <protection hidden="1"/>
    </xf>
    <xf numFmtId="0" fontId="2" fillId="11" borderId="53" xfId="0" applyFont="1" applyFill="1" applyBorder="1" applyAlignment="1" applyProtection="1">
      <alignment horizontal="center"/>
      <protection hidden="1"/>
    </xf>
    <xf numFmtId="0" fontId="2" fillId="20" borderId="34" xfId="0" applyFont="1" applyFill="1" applyBorder="1" applyAlignment="1" applyProtection="1">
      <alignment horizontal="center"/>
      <protection hidden="1"/>
    </xf>
    <xf numFmtId="0" fontId="2" fillId="20" borderId="20" xfId="0" applyFont="1" applyFill="1" applyBorder="1" applyAlignment="1" applyProtection="1">
      <alignment horizontal="center"/>
      <protection hidden="1"/>
    </xf>
    <xf numFmtId="0" fontId="2" fillId="20" borderId="33" xfId="0" applyFont="1" applyFill="1" applyBorder="1" applyAlignment="1" applyProtection="1">
      <alignment horizontal="center"/>
      <protection hidden="1"/>
    </xf>
    <xf numFmtId="0" fontId="2" fillId="20" borderId="53" xfId="0" applyFont="1" applyFill="1" applyBorder="1" applyAlignment="1" applyProtection="1">
      <alignment horizontal="center"/>
      <protection hidden="1"/>
    </xf>
    <xf numFmtId="9" fontId="6" fillId="18" borderId="36" xfId="0" applyNumberFormat="1" applyFont="1" applyFill="1" applyBorder="1" applyAlignment="1" applyProtection="1">
      <alignment horizontal="center"/>
      <protection locked="0"/>
    </xf>
    <xf numFmtId="0" fontId="12" fillId="16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hidden="1"/>
    </xf>
    <xf numFmtId="214" fontId="2" fillId="0" borderId="27" xfId="0" applyNumberFormat="1" applyFont="1" applyBorder="1" applyAlignment="1" applyProtection="1">
      <alignment horizontal="center"/>
      <protection hidden="1"/>
    </xf>
    <xf numFmtId="0" fontId="0" fillId="5" borderId="57" xfId="0" applyFill="1" applyBorder="1" applyAlignment="1">
      <alignment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2" fillId="17" borderId="42" xfId="0" applyFont="1" applyFill="1" applyBorder="1" applyAlignment="1" applyProtection="1">
      <alignment horizontal="center"/>
      <protection hidden="1"/>
    </xf>
    <xf numFmtId="0" fontId="12" fillId="16" borderId="58" xfId="0" applyFont="1" applyFill="1" applyBorder="1" applyAlignment="1" applyProtection="1">
      <alignment vertical="center" wrapText="1"/>
      <protection locked="0"/>
    </xf>
    <xf numFmtId="0" fontId="12" fillId="16" borderId="59" xfId="0" applyFont="1" applyFill="1" applyBorder="1" applyAlignment="1" applyProtection="1">
      <alignment vertical="center" wrapText="1"/>
      <protection locked="0"/>
    </xf>
    <xf numFmtId="0" fontId="0" fillId="0" borderId="60" xfId="0" applyFont="1" applyBorder="1" applyAlignment="1" applyProtection="1">
      <alignment shrinkToFit="1"/>
      <protection locked="0"/>
    </xf>
    <xf numFmtId="0" fontId="0" fillId="0" borderId="61" xfId="0" applyFont="1" applyBorder="1" applyAlignment="1" applyProtection="1">
      <alignment shrinkToFit="1"/>
      <protection locked="0"/>
    </xf>
    <xf numFmtId="0" fontId="0" fillId="0" borderId="62" xfId="0" applyFont="1" applyBorder="1" applyAlignment="1" applyProtection="1">
      <alignment shrinkToFit="1"/>
      <protection locked="0"/>
    </xf>
    <xf numFmtId="0" fontId="2" fillId="16" borderId="63" xfId="0" applyFont="1" applyFill="1" applyBorder="1" applyAlignment="1" applyProtection="1">
      <alignment vertical="center"/>
      <protection hidden="1"/>
    </xf>
    <xf numFmtId="0" fontId="2" fillId="16" borderId="64" xfId="0" applyFont="1" applyFill="1" applyBorder="1" applyAlignment="1" applyProtection="1">
      <alignment vertical="center"/>
      <protection hidden="1"/>
    </xf>
    <xf numFmtId="0" fontId="2" fillId="16" borderId="65" xfId="0" applyFont="1" applyFill="1" applyBorder="1" applyAlignment="1" applyProtection="1">
      <alignment vertical="center" wrapText="1"/>
      <protection locked="0"/>
    </xf>
    <xf numFmtId="0" fontId="2" fillId="16" borderId="65" xfId="0" applyFont="1" applyFill="1" applyBorder="1" applyAlignment="1" applyProtection="1">
      <alignment vertical="center" wrapText="1"/>
      <protection hidden="1"/>
    </xf>
    <xf numFmtId="0" fontId="2" fillId="22" borderId="0" xfId="0" applyFont="1" applyFill="1" applyBorder="1" applyAlignment="1" applyProtection="1">
      <alignment horizontal="right" indent="1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11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0" fillId="22" borderId="66" xfId="0" applyFont="1" applyFill="1" applyBorder="1" applyAlignment="1" applyProtection="1">
      <alignment/>
      <protection hidden="1"/>
    </xf>
    <xf numFmtId="0" fontId="0" fillId="22" borderId="67" xfId="0" applyFont="1" applyFill="1" applyBorder="1" applyAlignment="1" applyProtection="1">
      <alignment/>
      <protection hidden="1"/>
    </xf>
    <xf numFmtId="0" fontId="0" fillId="22" borderId="66" xfId="0" applyFont="1" applyFill="1" applyBorder="1" applyAlignment="1" applyProtection="1">
      <alignment horizontal="center"/>
      <protection hidden="1"/>
    </xf>
    <xf numFmtId="0" fontId="13" fillId="22" borderId="66" xfId="0" applyFont="1" applyFill="1" applyBorder="1" applyAlignment="1" applyProtection="1">
      <alignment horizontal="center" vertical="center" textRotation="90"/>
      <protection hidden="1"/>
    </xf>
    <xf numFmtId="0" fontId="0" fillId="22" borderId="66" xfId="0" applyFont="1" applyFill="1" applyBorder="1" applyAlignment="1" applyProtection="1">
      <alignment/>
      <protection hidden="1"/>
    </xf>
    <xf numFmtId="0" fontId="0" fillId="22" borderId="68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9" fontId="2" fillId="18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22" borderId="25" xfId="0" applyFont="1" applyFill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2" fillId="22" borderId="0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/>
      <protection hidden="1"/>
    </xf>
    <xf numFmtId="0" fontId="2" fillId="22" borderId="69" xfId="0" applyFont="1" applyFill="1" applyBorder="1" applyAlignment="1" applyProtection="1">
      <alignment/>
      <protection hidden="1"/>
    </xf>
    <xf numFmtId="0" fontId="2" fillId="22" borderId="0" xfId="0" applyFont="1" applyFill="1" applyAlignment="1" applyProtection="1">
      <alignment/>
      <protection hidden="1"/>
    </xf>
    <xf numFmtId="0" fontId="9" fillId="22" borderId="66" xfId="0" applyFont="1" applyFill="1" applyBorder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 horizontal="right"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0" fontId="2" fillId="22" borderId="0" xfId="0" applyFont="1" applyFill="1" applyAlignment="1" applyProtection="1">
      <alignment/>
      <protection hidden="1"/>
    </xf>
    <xf numFmtId="0" fontId="8" fillId="22" borderId="0" xfId="0" applyFont="1" applyFill="1" applyBorder="1" applyAlignment="1" applyProtection="1">
      <alignment horizontal="right"/>
      <protection hidden="1"/>
    </xf>
    <xf numFmtId="0" fontId="2" fillId="22" borderId="69" xfId="0" applyFont="1" applyFill="1" applyBorder="1" applyAlignment="1" applyProtection="1">
      <alignment horizontal="right"/>
      <protection hidden="1"/>
    </xf>
    <xf numFmtId="0" fontId="2" fillId="22" borderId="0" xfId="0" applyFont="1" applyFill="1" applyBorder="1" applyAlignment="1" applyProtection="1">
      <alignment horizontal="left"/>
      <protection hidden="1"/>
    </xf>
    <xf numFmtId="0" fontId="2" fillId="22" borderId="70" xfId="0" applyFont="1" applyFill="1" applyBorder="1" applyAlignment="1" applyProtection="1">
      <alignment horizontal="right"/>
      <protection hidden="1"/>
    </xf>
    <xf numFmtId="0" fontId="0" fillId="22" borderId="0" xfId="0" applyFont="1" applyFill="1" applyAlignment="1" applyProtection="1">
      <alignment vertical="center"/>
      <protection hidden="1"/>
    </xf>
    <xf numFmtId="0" fontId="0" fillId="22" borderId="66" xfId="0" applyFont="1" applyFill="1" applyBorder="1" applyAlignment="1" applyProtection="1">
      <alignment vertical="center"/>
      <protection hidden="1"/>
    </xf>
    <xf numFmtId="0" fontId="6" fillId="22" borderId="66" xfId="0" applyFont="1" applyFill="1" applyBorder="1" applyAlignment="1" applyProtection="1">
      <alignment horizontal="right" vertical="center"/>
      <protection hidden="1"/>
    </xf>
    <xf numFmtId="0" fontId="2" fillId="22" borderId="66" xfId="0" applyFont="1" applyFill="1" applyBorder="1" applyAlignment="1" applyProtection="1">
      <alignment horizontal="right" vertic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9" fontId="0" fillId="22" borderId="0" xfId="52" applyFont="1" applyFill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center" vertical="center" shrinkToFit="1"/>
      <protection hidden="1"/>
    </xf>
    <xf numFmtId="0" fontId="2" fillId="22" borderId="0" xfId="0" applyFont="1" applyFill="1" applyBorder="1" applyAlignment="1" applyProtection="1">
      <alignment horizontal="center" vertical="center" shrinkToFit="1"/>
      <protection hidden="1"/>
    </xf>
    <xf numFmtId="0" fontId="0" fillId="22" borderId="0" xfId="0" applyFont="1" applyFill="1" applyBorder="1" applyAlignment="1" applyProtection="1">
      <alignment horizontal="center"/>
      <protection hidden="1"/>
    </xf>
    <xf numFmtId="0" fontId="6" fillId="22" borderId="0" xfId="0" applyFont="1" applyFill="1" applyAlignment="1" applyProtection="1">
      <alignment horizontal="right"/>
      <protection hidden="1"/>
    </xf>
    <xf numFmtId="0" fontId="2" fillId="22" borderId="71" xfId="0" applyFont="1" applyFill="1" applyBorder="1" applyAlignment="1" applyProtection="1">
      <alignment horizontal="center" vertical="center" shrinkToFit="1"/>
      <protection hidden="1"/>
    </xf>
    <xf numFmtId="0" fontId="0" fillId="22" borderId="38" xfId="0" applyFont="1" applyFill="1" applyBorder="1" applyAlignment="1" applyProtection="1">
      <alignment horizontal="center"/>
      <protection hidden="1"/>
    </xf>
    <xf numFmtId="0" fontId="2" fillId="22" borderId="0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2" fillId="22" borderId="38" xfId="0" applyFont="1" applyFill="1" applyBorder="1" applyAlignment="1" applyProtection="1">
      <alignment horizontal="center" vertical="center" shrinkToFit="1"/>
      <protection hidden="1"/>
    </xf>
    <xf numFmtId="0" fontId="0" fillId="22" borderId="0" xfId="0" applyFont="1" applyFill="1" applyAlignment="1" applyProtection="1">
      <alignment horizontal="center"/>
      <protection hidden="1"/>
    </xf>
    <xf numFmtId="0" fontId="0" fillId="22" borderId="69" xfId="0" applyFont="1" applyFill="1" applyBorder="1" applyAlignment="1" applyProtection="1">
      <alignment/>
      <protection hidden="1"/>
    </xf>
    <xf numFmtId="0" fontId="2" fillId="22" borderId="31" xfId="0" applyFont="1" applyFill="1" applyBorder="1" applyAlignment="1" applyProtection="1">
      <alignment horizontal="center"/>
      <protection hidden="1"/>
    </xf>
    <xf numFmtId="1" fontId="2" fillId="22" borderId="31" xfId="0" applyNumberFormat="1" applyFont="1" applyFill="1" applyBorder="1" applyAlignment="1" applyProtection="1">
      <alignment horizontal="center"/>
      <protection hidden="1"/>
    </xf>
    <xf numFmtId="0" fontId="2" fillId="22" borderId="27" xfId="0" applyFont="1" applyFill="1" applyBorder="1" applyAlignment="1" applyProtection="1">
      <alignment horizontal="center"/>
      <protection hidden="1"/>
    </xf>
    <xf numFmtId="0" fontId="2" fillId="22" borderId="72" xfId="0" applyFont="1" applyFill="1" applyBorder="1" applyAlignment="1" applyProtection="1">
      <alignment horizontal="center"/>
      <protection hidden="1"/>
    </xf>
    <xf numFmtId="0" fontId="2" fillId="22" borderId="32" xfId="0" applyFont="1" applyFill="1" applyBorder="1" applyAlignment="1" applyProtection="1">
      <alignment horizontal="center"/>
      <protection hidden="1"/>
    </xf>
    <xf numFmtId="0" fontId="2" fillId="22" borderId="70" xfId="0" applyFont="1" applyFill="1" applyBorder="1" applyAlignment="1" applyProtection="1">
      <alignment horizontal="center"/>
      <protection hidden="1"/>
    </xf>
    <xf numFmtId="0" fontId="0" fillId="22" borderId="0" xfId="0" applyFill="1" applyAlignment="1" applyProtection="1">
      <alignment/>
      <protection hidden="1"/>
    </xf>
    <xf numFmtId="0" fontId="2" fillId="22" borderId="38" xfId="0" applyFont="1" applyFill="1" applyBorder="1" applyAlignment="1" applyProtection="1">
      <alignment horizontal="center"/>
      <protection hidden="1"/>
    </xf>
    <xf numFmtId="0" fontId="2" fillId="22" borderId="56" xfId="0" applyFont="1" applyFill="1" applyBorder="1" applyAlignment="1" applyProtection="1">
      <alignment horizontal="center"/>
      <protection hidden="1"/>
    </xf>
    <xf numFmtId="9" fontId="2" fillId="22" borderId="0" xfId="52" applyFont="1" applyFill="1" applyAlignment="1" applyProtection="1">
      <alignment horizontal="center"/>
      <protection hidden="1"/>
    </xf>
    <xf numFmtId="0" fontId="0" fillId="22" borderId="73" xfId="0" applyFont="1" applyFill="1" applyBorder="1" applyAlignment="1" applyProtection="1">
      <alignment/>
      <protection hidden="1"/>
    </xf>
    <xf numFmtId="0" fontId="2" fillId="22" borderId="73" xfId="0" applyFont="1" applyFill="1" applyBorder="1" applyAlignment="1" applyProtection="1">
      <alignment horizontal="right"/>
      <protection hidden="1"/>
    </xf>
    <xf numFmtId="0" fontId="0" fillId="0" borderId="74" xfId="0" applyFont="1" applyFill="1" applyBorder="1" applyAlignment="1" applyProtection="1">
      <alignment horizontal="center"/>
      <protection hidden="1"/>
    </xf>
    <xf numFmtId="0" fontId="2" fillId="17" borderId="57" xfId="0" applyFont="1" applyFill="1" applyBorder="1" applyAlignment="1" applyProtection="1">
      <alignment/>
      <protection hidden="1"/>
    </xf>
    <xf numFmtId="1" fontId="6" fillId="17" borderId="26" xfId="0" applyNumberFormat="1" applyFont="1" applyFill="1" applyBorder="1" applyAlignment="1" applyProtection="1">
      <alignment horizontal="center"/>
      <protection hidden="1"/>
    </xf>
    <xf numFmtId="0" fontId="0" fillId="0" borderId="75" xfId="0" applyFont="1" applyFill="1" applyBorder="1" applyAlignment="1" applyProtection="1">
      <alignment horizontal="center"/>
      <protection hidden="1"/>
    </xf>
    <xf numFmtId="0" fontId="0" fillId="22" borderId="73" xfId="0" applyFont="1" applyFill="1" applyBorder="1" applyAlignment="1" applyProtection="1">
      <alignment horizontal="center"/>
      <protection hidden="1"/>
    </xf>
    <xf numFmtId="0" fontId="0" fillId="22" borderId="76" xfId="0" applyFont="1" applyFill="1" applyBorder="1" applyAlignment="1" applyProtection="1">
      <alignment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2" fillId="17" borderId="78" xfId="0" applyFont="1" applyFill="1" applyBorder="1" applyAlignment="1" applyProtection="1">
      <alignment/>
      <protection hidden="1"/>
    </xf>
    <xf numFmtId="0" fontId="2" fillId="20" borderId="78" xfId="0" applyFont="1" applyFill="1" applyBorder="1" applyAlignment="1" applyProtection="1">
      <alignment/>
      <protection hidden="1"/>
    </xf>
    <xf numFmtId="0" fontId="2" fillId="20" borderId="26" xfId="0" applyFont="1" applyFill="1" applyBorder="1" applyAlignment="1" applyProtection="1">
      <alignment horizontal="center"/>
      <protection hidden="1"/>
    </xf>
    <xf numFmtId="0" fontId="0" fillId="22" borderId="73" xfId="0" applyFont="1" applyFill="1" applyBorder="1" applyAlignment="1" applyProtection="1">
      <alignment/>
      <protection hidden="1"/>
    </xf>
    <xf numFmtId="0" fontId="0" fillId="22" borderId="79" xfId="0" applyFont="1" applyFill="1" applyBorder="1" applyAlignment="1" applyProtection="1">
      <alignment/>
      <protection hidden="1"/>
    </xf>
    <xf numFmtId="0" fontId="2" fillId="20" borderId="57" xfId="0" applyFont="1" applyFill="1" applyBorder="1" applyAlignment="1" applyProtection="1">
      <alignment/>
      <protection hidden="1"/>
    </xf>
    <xf numFmtId="0" fontId="2" fillId="11" borderId="26" xfId="0" applyFont="1" applyFill="1" applyBorder="1" applyAlignment="1" applyProtection="1">
      <alignment horizontal="center"/>
      <protection hidden="1"/>
    </xf>
    <xf numFmtId="0" fontId="2" fillId="11" borderId="57" xfId="0" applyFont="1" applyFill="1" applyBorder="1" applyAlignment="1" applyProtection="1">
      <alignment/>
      <protection hidden="1"/>
    </xf>
    <xf numFmtId="0" fontId="2" fillId="11" borderId="80" xfId="0" applyFont="1" applyFill="1" applyBorder="1" applyAlignment="1" applyProtection="1">
      <alignment horizontal="center"/>
      <protection hidden="1"/>
    </xf>
    <xf numFmtId="0" fontId="0" fillId="22" borderId="73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right"/>
      <protection hidden="1"/>
    </xf>
    <xf numFmtId="0" fontId="0" fillId="22" borderId="38" xfId="0" applyFont="1" applyFill="1" applyBorder="1" applyAlignment="1" applyProtection="1">
      <alignment horizontal="right"/>
      <protection hidden="1"/>
    </xf>
    <xf numFmtId="0" fontId="6" fillId="22" borderId="38" xfId="0" applyFont="1" applyFill="1" applyBorder="1" applyAlignment="1" applyProtection="1">
      <alignment horizontal="right"/>
      <protection hidden="1"/>
    </xf>
    <xf numFmtId="9" fontId="2" fillId="0" borderId="81" xfId="0" applyNumberFormat="1" applyFont="1" applyFill="1" applyBorder="1" applyAlignment="1" applyProtection="1">
      <alignment horizontal="center" vertical="center" shrinkToFit="1"/>
      <protection hidden="1"/>
    </xf>
    <xf numFmtId="0" fontId="0" fillId="22" borderId="38" xfId="0" applyFont="1" applyFill="1" applyBorder="1" applyAlignment="1" applyProtection="1">
      <alignment/>
      <protection hidden="1"/>
    </xf>
    <xf numFmtId="0" fontId="0" fillId="22" borderId="38" xfId="0" applyFont="1" applyFill="1" applyBorder="1" applyAlignment="1" applyProtection="1">
      <alignment vertical="center"/>
      <protection hidden="1"/>
    </xf>
    <xf numFmtId="0" fontId="0" fillId="22" borderId="44" xfId="0" applyFont="1" applyFill="1" applyBorder="1" applyAlignment="1" applyProtection="1">
      <alignment horizontal="center"/>
      <protection hidden="1"/>
    </xf>
    <xf numFmtId="0" fontId="0" fillId="22" borderId="37" xfId="0" applyFont="1" applyFill="1" applyBorder="1" applyAlignment="1" applyProtection="1">
      <alignment horizontal="center"/>
      <protection hidden="1"/>
    </xf>
    <xf numFmtId="0" fontId="2" fillId="22" borderId="40" xfId="0" applyFont="1" applyFill="1" applyBorder="1" applyAlignment="1" applyProtection="1">
      <alignment horizontal="center"/>
      <protection hidden="1"/>
    </xf>
    <xf numFmtId="0" fontId="0" fillId="22" borderId="41" xfId="0" applyFont="1" applyFill="1" applyBorder="1" applyAlignment="1" applyProtection="1">
      <alignment horizontal="center"/>
      <protection hidden="1"/>
    </xf>
    <xf numFmtId="0" fontId="0" fillId="22" borderId="32" xfId="0" applyFont="1" applyFill="1" applyBorder="1" applyAlignment="1" applyProtection="1">
      <alignment horizontal="center"/>
      <protection hidden="1"/>
    </xf>
    <xf numFmtId="0" fontId="13" fillId="17" borderId="31" xfId="0" applyFont="1" applyFill="1" applyBorder="1" applyAlignment="1">
      <alignment/>
    </xf>
    <xf numFmtId="0" fontId="0" fillId="0" borderId="29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22" borderId="38" xfId="0" applyFont="1" applyFill="1" applyBorder="1" applyAlignment="1" applyProtection="1">
      <alignment horizontal="right" indent="1"/>
      <protection hidden="1"/>
    </xf>
    <xf numFmtId="0" fontId="2" fillId="22" borderId="59" xfId="0" applyFont="1" applyFill="1" applyBorder="1" applyAlignment="1" applyProtection="1">
      <alignment horizontal="right" indent="1"/>
      <protection hidden="1"/>
    </xf>
    <xf numFmtId="9" fontId="2" fillId="18" borderId="82" xfId="0" applyNumberFormat="1" applyFont="1" applyFill="1" applyBorder="1" applyAlignment="1" applyProtection="1">
      <alignment horizontal="center" vertical="center" shrinkToFit="1"/>
      <protection locked="0"/>
    </xf>
    <xf numFmtId="0" fontId="2" fillId="22" borderId="83" xfId="0" applyFont="1" applyFill="1" applyBorder="1" applyAlignment="1" applyProtection="1">
      <alignment horizontal="right" indent="1"/>
      <protection hidden="1"/>
    </xf>
    <xf numFmtId="0" fontId="11" fillId="22" borderId="25" xfId="0" applyFont="1" applyFill="1" applyBorder="1" applyAlignment="1" applyProtection="1">
      <alignment/>
      <protection hidden="1"/>
    </xf>
    <xf numFmtId="0" fontId="2" fillId="22" borderId="0" xfId="0" applyFont="1" applyFill="1" applyBorder="1" applyAlignment="1" applyProtection="1">
      <alignment horizontal="right"/>
      <protection hidden="1"/>
    </xf>
    <xf numFmtId="9" fontId="2" fillId="0" borderId="43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74" xfId="0" applyNumberFormat="1" applyFont="1" applyFill="1" applyBorder="1" applyAlignment="1" applyProtection="1">
      <alignment horizontal="center" vertical="center" shrinkToFit="1"/>
      <protection hidden="1"/>
    </xf>
    <xf numFmtId="0" fontId="2" fillId="17" borderId="12" xfId="0" applyFont="1" applyFill="1" applyBorder="1" applyAlignment="1" applyProtection="1">
      <alignment horizontal="center"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0" fillId="22" borderId="84" xfId="0" applyFont="1" applyFill="1" applyBorder="1" applyAlignment="1" applyProtection="1">
      <alignment horizontal="center"/>
      <protection hidden="1"/>
    </xf>
    <xf numFmtId="0" fontId="0" fillId="22" borderId="85" xfId="0" applyFont="1" applyFill="1" applyBorder="1" applyAlignment="1" applyProtection="1">
      <alignment horizontal="center"/>
      <protection hidden="1"/>
    </xf>
    <xf numFmtId="0" fontId="0" fillId="22" borderId="86" xfId="0" applyFont="1" applyFill="1" applyBorder="1" applyAlignment="1" applyProtection="1">
      <alignment horizontal="center"/>
      <protection hidden="1"/>
    </xf>
    <xf numFmtId="9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42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9" fontId="2" fillId="18" borderId="44" xfId="52" applyFont="1" applyFill="1" applyBorder="1" applyAlignment="1" applyProtection="1">
      <alignment horizontal="center" vertical="center" shrinkToFit="1"/>
      <protection hidden="1"/>
    </xf>
    <xf numFmtId="9" fontId="2" fillId="18" borderId="42" xfId="52" applyFont="1" applyFill="1" applyBorder="1" applyAlignment="1" applyProtection="1">
      <alignment horizontal="center" vertical="center" shrinkToFit="1"/>
      <protection hidden="1"/>
    </xf>
    <xf numFmtId="9" fontId="2" fillId="18" borderId="10" xfId="52" applyFont="1" applyFill="1" applyBorder="1" applyAlignment="1" applyProtection="1">
      <alignment horizontal="center" vertical="center" shrinkToFit="1"/>
      <protection hidden="1"/>
    </xf>
    <xf numFmtId="0" fontId="0" fillId="0" borderId="28" xfId="0" applyNumberFormat="1" applyFont="1" applyFill="1" applyBorder="1" applyAlignment="1" applyProtection="1">
      <alignment horizontal="center" shrinkToFit="1"/>
      <protection locked="0"/>
    </xf>
    <xf numFmtId="0" fontId="0" fillId="0" borderId="82" xfId="0" applyNumberFormat="1" applyFont="1" applyFill="1" applyBorder="1" applyAlignment="1" applyProtection="1">
      <alignment horizontal="center" shrinkToFit="1"/>
      <protection locked="0"/>
    </xf>
    <xf numFmtId="0" fontId="0" fillId="0" borderId="21" xfId="0" applyNumberFormat="1" applyFont="1" applyFill="1" applyBorder="1" applyAlignment="1" applyProtection="1">
      <alignment horizontal="center" shrinkToFit="1"/>
      <protection locked="0"/>
    </xf>
    <xf numFmtId="0" fontId="0" fillId="0" borderId="87" xfId="0" applyNumberFormat="1" applyFont="1" applyFill="1" applyBorder="1" applyAlignment="1" applyProtection="1">
      <alignment horizontal="center" shrinkToFit="1"/>
      <protection locked="0"/>
    </xf>
    <xf numFmtId="0" fontId="2" fillId="0" borderId="20" xfId="0" applyFont="1" applyBorder="1" applyAlignment="1" applyProtection="1">
      <alignment horizontal="center"/>
      <protection hidden="1"/>
    </xf>
    <xf numFmtId="0" fontId="0" fillId="22" borderId="59" xfId="0" applyFont="1" applyFill="1" applyBorder="1" applyAlignment="1" applyProtection="1">
      <alignment/>
      <protection hidden="1"/>
    </xf>
    <xf numFmtId="0" fontId="0" fillId="22" borderId="0" xfId="0" applyFont="1" applyFill="1" applyBorder="1" applyAlignment="1" applyProtection="1">
      <alignment/>
      <protection hidden="1"/>
    </xf>
    <xf numFmtId="9" fontId="2" fillId="0" borderId="88" xfId="0" applyNumberFormat="1" applyFont="1" applyFill="1" applyBorder="1" applyAlignment="1" applyProtection="1">
      <alignment horizontal="center" vertical="center" shrinkToFit="1"/>
      <protection hidden="1"/>
    </xf>
    <xf numFmtId="9" fontId="2" fillId="18" borderId="89" xfId="0" applyNumberFormat="1" applyFont="1" applyFill="1" applyBorder="1" applyAlignment="1" applyProtection="1">
      <alignment horizontal="center" vertical="center" shrinkToFit="1"/>
      <protection locked="0"/>
    </xf>
    <xf numFmtId="0" fontId="0" fillId="22" borderId="0" xfId="0" applyFont="1" applyFill="1" applyBorder="1" applyAlignment="1" applyProtection="1">
      <alignment/>
      <protection hidden="1"/>
    </xf>
    <xf numFmtId="0" fontId="0" fillId="0" borderId="88" xfId="0" applyFont="1" applyFill="1" applyBorder="1" applyAlignment="1" applyProtection="1">
      <alignment horizontal="center"/>
      <protection hidden="1"/>
    </xf>
    <xf numFmtId="0" fontId="2" fillId="17" borderId="90" xfId="0" applyFont="1" applyFill="1" applyBorder="1" applyAlignment="1" applyProtection="1">
      <alignment horizontal="center"/>
      <protection hidden="1"/>
    </xf>
    <xf numFmtId="0" fontId="0" fillId="0" borderId="90" xfId="0" applyFont="1" applyFill="1" applyBorder="1" applyAlignment="1" applyProtection="1">
      <alignment horizontal="center"/>
      <protection hidden="1"/>
    </xf>
    <xf numFmtId="0" fontId="0" fillId="19" borderId="90" xfId="0" applyFont="1" applyFill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214" fontId="2" fillId="0" borderId="35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214" fontId="2" fillId="0" borderId="36" xfId="0" applyNumberFormat="1" applyFont="1" applyBorder="1" applyAlignment="1" applyProtection="1">
      <alignment horizontal="center"/>
      <protection hidden="1"/>
    </xf>
    <xf numFmtId="205" fontId="2" fillId="0" borderId="29" xfId="0" applyNumberFormat="1" applyFont="1" applyBorder="1" applyAlignment="1" applyProtection="1">
      <alignment horizontal="center"/>
      <protection hidden="1"/>
    </xf>
    <xf numFmtId="205" fontId="2" fillId="0" borderId="23" xfId="0" applyNumberFormat="1" applyFont="1" applyBorder="1" applyAlignment="1" applyProtection="1">
      <alignment horizontal="center"/>
      <protection hidden="1"/>
    </xf>
    <xf numFmtId="205" fontId="2" fillId="0" borderId="24" xfId="0" applyNumberFormat="1" applyFont="1" applyBorder="1" applyAlignment="1" applyProtection="1">
      <alignment horizontal="center"/>
      <protection hidden="1"/>
    </xf>
    <xf numFmtId="1" fontId="6" fillId="0" borderId="29" xfId="0" applyNumberFormat="1" applyFont="1" applyBorder="1" applyAlignment="1" applyProtection="1">
      <alignment horizontal="center"/>
      <protection hidden="1"/>
    </xf>
    <xf numFmtId="1" fontId="6" fillId="0" borderId="23" xfId="0" applyNumberFormat="1" applyFont="1" applyBorder="1" applyAlignment="1" applyProtection="1">
      <alignment horizontal="center"/>
      <protection hidden="1"/>
    </xf>
    <xf numFmtId="1" fontId="6" fillId="0" borderId="24" xfId="0" applyNumberFormat="1" applyFont="1" applyBorder="1" applyAlignment="1" applyProtection="1">
      <alignment horizontal="center"/>
      <protection hidden="1"/>
    </xf>
    <xf numFmtId="0" fontId="48" fillId="6" borderId="82" xfId="0" applyFont="1" applyFill="1" applyBorder="1" applyAlignment="1" applyProtection="1">
      <alignment horizontal="center"/>
      <protection hidden="1"/>
    </xf>
    <xf numFmtId="0" fontId="48" fillId="6" borderId="21" xfId="0" applyFont="1" applyFill="1" applyBorder="1" applyAlignment="1" applyProtection="1">
      <alignment horizontal="center"/>
      <protection hidden="1"/>
    </xf>
    <xf numFmtId="0" fontId="10" fillId="22" borderId="91" xfId="0" applyFont="1" applyFill="1" applyBorder="1" applyAlignment="1" applyProtection="1">
      <alignment/>
      <protection hidden="1"/>
    </xf>
    <xf numFmtId="0" fontId="0" fillId="22" borderId="66" xfId="0" applyFont="1" applyFill="1" applyBorder="1" applyAlignment="1" applyProtection="1">
      <alignment/>
      <protection hidden="1"/>
    </xf>
    <xf numFmtId="0" fontId="48" fillId="6" borderId="89" xfId="0" applyFont="1" applyFill="1" applyBorder="1" applyAlignment="1" applyProtection="1">
      <alignment horizontal="center"/>
      <protection hidden="1"/>
    </xf>
    <xf numFmtId="0" fontId="0" fillId="23" borderId="11" xfId="0" applyNumberFormat="1" applyFont="1" applyFill="1" applyBorder="1" applyAlignment="1" applyProtection="1">
      <alignment horizontal="center" shrinkToFit="1"/>
      <protection locked="0"/>
    </xf>
    <xf numFmtId="0" fontId="0" fillId="23" borderId="82" xfId="0" applyNumberFormat="1" applyFont="1" applyFill="1" applyBorder="1" applyAlignment="1" applyProtection="1">
      <alignment horizontal="center" shrinkToFit="1"/>
      <protection locked="0"/>
    </xf>
    <xf numFmtId="0" fontId="0" fillId="24" borderId="66" xfId="0" applyFont="1" applyFill="1" applyBorder="1" applyAlignment="1" applyProtection="1">
      <alignment/>
      <protection hidden="1"/>
    </xf>
    <xf numFmtId="0" fontId="0" fillId="23" borderId="13" xfId="0" applyFont="1" applyFill="1" applyBorder="1" applyAlignment="1" applyProtection="1">
      <alignment horizontal="center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7" fillId="23" borderId="10" xfId="0" applyFont="1" applyFill="1" applyBorder="1" applyAlignment="1" applyProtection="1">
      <alignment horizontal="center"/>
      <protection hidden="1"/>
    </xf>
    <xf numFmtId="0" fontId="48" fillId="25" borderId="21" xfId="0" applyFont="1" applyFill="1" applyBorder="1" applyAlignment="1" applyProtection="1">
      <alignment horizontal="center"/>
      <protection hidden="1"/>
    </xf>
    <xf numFmtId="0" fontId="0" fillId="24" borderId="66" xfId="0" applyFont="1" applyFill="1" applyBorder="1" applyAlignment="1" applyProtection="1">
      <alignment horizontal="center"/>
      <protection hidden="1"/>
    </xf>
    <xf numFmtId="9" fontId="2" fillId="23" borderId="30" xfId="0" applyNumberFormat="1" applyFont="1" applyFill="1" applyBorder="1" applyAlignment="1" applyProtection="1">
      <alignment horizontal="center" vertical="center" shrinkToFit="1"/>
      <protection hidden="1"/>
    </xf>
    <xf numFmtId="9" fontId="2" fillId="26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23" borderId="10" xfId="0" applyFont="1" applyFill="1" applyBorder="1" applyAlignment="1" applyProtection="1">
      <alignment horizontal="center"/>
      <protection hidden="1"/>
    </xf>
    <xf numFmtId="0" fontId="0" fillId="23" borderId="47" xfId="0" applyFont="1" applyFill="1" applyBorder="1" applyAlignment="1" applyProtection="1">
      <alignment horizontal="center"/>
      <protection hidden="1"/>
    </xf>
    <xf numFmtId="0" fontId="0" fillId="23" borderId="10" xfId="0" applyFont="1" applyFill="1" applyBorder="1" applyAlignment="1" applyProtection="1">
      <alignment horizontal="center"/>
      <protection hidden="1"/>
    </xf>
    <xf numFmtId="0" fontId="0" fillId="23" borderId="22" xfId="0" applyFont="1" applyFill="1" applyBorder="1" applyAlignment="1" applyProtection="1">
      <alignment horizontal="center"/>
      <protection hidden="1"/>
    </xf>
    <xf numFmtId="0" fontId="0" fillId="24" borderId="73" xfId="0" applyFont="1" applyFill="1" applyBorder="1" applyAlignment="1" applyProtection="1">
      <alignment horizontal="center"/>
      <protection hidden="1"/>
    </xf>
    <xf numFmtId="0" fontId="0" fillId="23" borderId="13" xfId="0" applyFont="1" applyFill="1" applyBorder="1" applyAlignment="1" applyProtection="1">
      <alignment horizontal="center"/>
      <protection hidden="1"/>
    </xf>
    <xf numFmtId="0" fontId="48" fillId="25" borderId="10" xfId="0" applyFont="1" applyFill="1" applyBorder="1" applyAlignment="1" applyProtection="1">
      <alignment horizontal="center"/>
      <protection hidden="1"/>
    </xf>
    <xf numFmtId="0" fontId="0" fillId="24" borderId="37" xfId="0" applyFont="1" applyFill="1" applyBorder="1" applyAlignment="1" applyProtection="1">
      <alignment horizontal="center"/>
      <protection hidden="1"/>
    </xf>
    <xf numFmtId="9" fontId="2" fillId="23" borderId="74" xfId="0" applyNumberFormat="1" applyFont="1" applyFill="1" applyBorder="1" applyAlignment="1" applyProtection="1">
      <alignment horizontal="center" vertical="center" shrinkToFit="1"/>
      <protection hidden="1"/>
    </xf>
    <xf numFmtId="9" fontId="2" fillId="26" borderId="42" xfId="52" applyFont="1" applyFill="1" applyBorder="1" applyAlignment="1" applyProtection="1">
      <alignment horizontal="center" vertical="center" shrinkToFit="1"/>
      <protection hidden="1"/>
    </xf>
    <xf numFmtId="0" fontId="0" fillId="23" borderId="14" xfId="0" applyFont="1" applyFill="1" applyBorder="1" applyAlignment="1" applyProtection="1">
      <alignment horizontal="center"/>
      <protection hidden="1"/>
    </xf>
    <xf numFmtId="0" fontId="0" fillId="23" borderId="21" xfId="0" applyFont="1" applyFill="1" applyBorder="1" applyAlignment="1" applyProtection="1">
      <alignment horizontal="center"/>
      <protection hidden="1"/>
    </xf>
    <xf numFmtId="0" fontId="0" fillId="24" borderId="44" xfId="0" applyFont="1" applyFill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18" borderId="19" xfId="0" applyFont="1" applyFill="1" applyBorder="1" applyAlignment="1" applyProtection="1">
      <alignment/>
      <protection hidden="1"/>
    </xf>
    <xf numFmtId="0" fontId="0" fillId="10" borderId="65" xfId="0" applyFill="1" applyBorder="1" applyAlignment="1">
      <alignment horizontal="center"/>
    </xf>
    <xf numFmtId="9" fontId="0" fillId="0" borderId="0" xfId="0" applyNumberFormat="1" applyAlignment="1">
      <alignment/>
    </xf>
    <xf numFmtId="0" fontId="0" fillId="10" borderId="39" xfId="0" applyFill="1" applyBorder="1" applyAlignment="1">
      <alignment/>
    </xf>
    <xf numFmtId="0" fontId="0" fillId="5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20" borderId="39" xfId="0" applyFill="1" applyBorder="1" applyAlignment="1">
      <alignment/>
    </xf>
    <xf numFmtId="0" fontId="0" fillId="17" borderId="39" xfId="0" applyFill="1" applyBorder="1" applyAlignment="1">
      <alignment/>
    </xf>
    <xf numFmtId="9" fontId="0" fillId="10" borderId="18" xfId="0" applyNumberFormat="1" applyFill="1" applyBorder="1" applyAlignment="1">
      <alignment/>
    </xf>
    <xf numFmtId="9" fontId="0" fillId="5" borderId="18" xfId="0" applyNumberFormat="1" applyFill="1" applyBorder="1" applyAlignment="1">
      <alignment/>
    </xf>
    <xf numFmtId="9" fontId="0" fillId="11" borderId="18" xfId="0" applyNumberFormat="1" applyFill="1" applyBorder="1" applyAlignment="1">
      <alignment/>
    </xf>
    <xf numFmtId="9" fontId="0" fillId="20" borderId="18" xfId="0" applyNumberFormat="1" applyFill="1" applyBorder="1" applyAlignment="1">
      <alignment/>
    </xf>
    <xf numFmtId="9" fontId="0" fillId="17" borderId="18" xfId="0" applyNumberFormat="1" applyFill="1" applyBorder="1" applyAlignment="1">
      <alignment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14" fillId="0" borderId="0" xfId="0" applyFont="1" applyAlignment="1">
      <alignment horizontal="centerContinuous" shrinkToFit="1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center" wrapText="1"/>
    </xf>
    <xf numFmtId="0" fontId="0" fillId="0" borderId="0" xfId="0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Continuous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23" borderId="11" xfId="0" applyFont="1" applyFill="1" applyBorder="1" applyAlignment="1" applyProtection="1">
      <alignment horizontal="center"/>
      <protection hidden="1"/>
    </xf>
    <xf numFmtId="0" fontId="2" fillId="23" borderId="10" xfId="0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vertical="center"/>
    </xf>
    <xf numFmtId="0" fontId="61" fillId="0" borderId="0" xfId="0" applyFont="1" applyAlignment="1">
      <alignment/>
    </xf>
    <xf numFmtId="0" fontId="65" fillId="0" borderId="0" xfId="0" applyFont="1" applyAlignment="1">
      <alignment vertical="center"/>
    </xf>
    <xf numFmtId="0" fontId="61" fillId="0" borderId="0" xfId="0" applyFont="1" applyAlignment="1">
      <alignment/>
    </xf>
    <xf numFmtId="0" fontId="66" fillId="0" borderId="0" xfId="0" applyFont="1" applyAlignment="1">
      <alignment horizontal="centerContinuous" vertical="center" wrapText="1"/>
    </xf>
    <xf numFmtId="0" fontId="0" fillId="27" borderId="0" xfId="0" applyFill="1" applyAlignment="1">
      <alignment horizontal="centerContinuous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right" vertical="center" wrapText="1" indent="3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 indent="1"/>
    </xf>
    <xf numFmtId="0" fontId="0" fillId="27" borderId="0" xfId="0" applyFill="1" applyAlignment="1">
      <alignment/>
    </xf>
    <xf numFmtId="0" fontId="0" fillId="4" borderId="0" xfId="0" applyFill="1" applyAlignment="1">
      <alignment/>
    </xf>
    <xf numFmtId="0" fontId="61" fillId="4" borderId="0" xfId="0" applyFont="1" applyFill="1" applyAlignment="1">
      <alignment/>
    </xf>
    <xf numFmtId="9" fontId="61" fillId="4" borderId="0" xfId="0" applyNumberFormat="1" applyFont="1" applyFill="1" applyAlignment="1">
      <alignment horizontal="centerContinuous" vertical="center" wrapText="1"/>
    </xf>
    <xf numFmtId="0" fontId="65" fillId="0" borderId="0" xfId="0" applyFont="1" applyAlignment="1">
      <alignment horizontal="centerContinuous" vertical="center" wrapText="1"/>
    </xf>
    <xf numFmtId="0" fontId="63" fillId="4" borderId="0" xfId="0" applyFont="1" applyFill="1" applyAlignment="1">
      <alignment/>
    </xf>
    <xf numFmtId="9" fontId="63" fillId="4" borderId="0" xfId="0" applyNumberFormat="1" applyFont="1" applyFill="1" applyAlignment="1">
      <alignment horizontal="centerContinuous" vertical="center" wrapText="1"/>
    </xf>
    <xf numFmtId="9" fontId="63" fillId="4" borderId="0" xfId="0" applyNumberFormat="1" applyFont="1" applyFill="1" applyAlignment="1">
      <alignment horizontal="centerContinuous" vertical="center"/>
    </xf>
    <xf numFmtId="9" fontId="63" fillId="4" borderId="0" xfId="0" applyNumberFormat="1" applyFont="1" applyFill="1" applyAlignment="1">
      <alignment horizontal="centerContinuous"/>
    </xf>
    <xf numFmtId="9" fontId="2" fillId="4" borderId="0" xfId="0" applyNumberFormat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3" fillId="18" borderId="0" xfId="0" applyFont="1" applyFill="1" applyAlignment="1">
      <alignment horizontal="centerContinuous" vertical="center"/>
    </xf>
    <xf numFmtId="0" fontId="61" fillId="22" borderId="0" xfId="0" applyFont="1" applyFill="1" applyBorder="1" applyAlignment="1">
      <alignment horizontal="center"/>
    </xf>
    <xf numFmtId="9" fontId="61" fillId="22" borderId="0" xfId="0" applyNumberFormat="1" applyFont="1" applyFill="1" applyBorder="1" applyAlignment="1">
      <alignment horizontal="centerContinuous" vertical="center"/>
    </xf>
    <xf numFmtId="9" fontId="61" fillId="22" borderId="0" xfId="0" applyNumberFormat="1" applyFont="1" applyFill="1" applyBorder="1" applyAlignment="1">
      <alignment horizontal="centerContinuous"/>
    </xf>
    <xf numFmtId="9" fontId="61" fillId="22" borderId="0" xfId="0" applyNumberFormat="1" applyFont="1" applyFill="1" applyBorder="1" applyAlignment="1">
      <alignment/>
    </xf>
    <xf numFmtId="9" fontId="61" fillId="0" borderId="0" xfId="52" applyFont="1" applyBorder="1" applyAlignment="1">
      <alignment horizontal="centerContinuous"/>
    </xf>
    <xf numFmtId="9" fontId="61" fillId="28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9" fontId="61" fillId="0" borderId="0" xfId="0" applyNumberFormat="1" applyFont="1" applyBorder="1" applyAlignment="1">
      <alignment horizontal="center" vertical="center"/>
    </xf>
    <xf numFmtId="0" fontId="61" fillId="28" borderId="0" xfId="0" applyFont="1" applyFill="1" applyBorder="1" applyAlignment="1">
      <alignment horizontal="center"/>
    </xf>
    <xf numFmtId="9" fontId="61" fillId="0" borderId="0" xfId="0" applyNumberFormat="1" applyFont="1" applyBorder="1" applyAlignment="1">
      <alignment horizontal="centerContinuous"/>
    </xf>
    <xf numFmtId="9" fontId="61" fillId="28" borderId="0" xfId="0" applyNumberFormat="1" applyFont="1" applyFill="1" applyBorder="1" applyAlignment="1">
      <alignment horizontal="centerContinuous"/>
    </xf>
    <xf numFmtId="9" fontId="61" fillId="0" borderId="0" xfId="0" applyNumberFormat="1" applyFont="1" applyBorder="1" applyAlignment="1">
      <alignment horizontal="center"/>
    </xf>
    <xf numFmtId="9" fontId="61" fillId="28" borderId="0" xfId="0" applyNumberFormat="1" applyFont="1" applyFill="1" applyBorder="1" applyAlignment="1">
      <alignment horizontal="center"/>
    </xf>
    <xf numFmtId="0" fontId="61" fillId="28" borderId="0" xfId="0" applyFont="1" applyFill="1" applyBorder="1" applyAlignment="1">
      <alignment horizontal="center" shrinkToFit="1"/>
    </xf>
    <xf numFmtId="0" fontId="61" fillId="0" borderId="0" xfId="0" applyFont="1" applyBorder="1" applyAlignment="1">
      <alignment horizontal="center" shrinkToFit="1"/>
    </xf>
    <xf numFmtId="0" fontId="71" fillId="18" borderId="0" xfId="0" applyFont="1" applyFill="1" applyAlignment="1">
      <alignment horizontal="centerContinuous" vertical="center"/>
    </xf>
    <xf numFmtId="0" fontId="0" fillId="18" borderId="0" xfId="0" applyFill="1" applyBorder="1" applyAlignment="1">
      <alignment horizontal="centerContinuous" vertical="center"/>
    </xf>
    <xf numFmtId="0" fontId="61" fillId="0" borderId="0" xfId="0" applyFont="1" applyBorder="1" applyAlignment="1">
      <alignment horizontal="center" vertical="center"/>
    </xf>
    <xf numFmtId="9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9" fillId="18" borderId="0" xfId="0" applyFont="1" applyFill="1" applyAlignment="1">
      <alignment horizontal="centerContinuous" vertical="center"/>
    </xf>
    <xf numFmtId="9" fontId="63" fillId="29" borderId="92" xfId="0" applyNumberFormat="1" applyFont="1" applyFill="1" applyBorder="1" applyAlignment="1">
      <alignment horizontal="centerContinuous" vertical="center" wrapText="1"/>
    </xf>
    <xf numFmtId="9" fontId="63" fillId="29" borderId="92" xfId="0" applyNumberFormat="1" applyFont="1" applyFill="1" applyBorder="1" applyAlignment="1">
      <alignment horizontal="centerContinuous" vertical="center"/>
    </xf>
    <xf numFmtId="9" fontId="63" fillId="29" borderId="92" xfId="0" applyNumberFormat="1" applyFont="1" applyFill="1" applyBorder="1" applyAlignment="1">
      <alignment horizontal="centerContinuous"/>
    </xf>
    <xf numFmtId="9" fontId="2" fillId="29" borderId="92" xfId="0" applyNumberFormat="1" applyFont="1" applyFill="1" applyBorder="1" applyAlignment="1">
      <alignment horizontal="centerContinuous"/>
    </xf>
    <xf numFmtId="0" fontId="68" fillId="2" borderId="93" xfId="0" applyFont="1" applyFill="1" applyBorder="1" applyAlignment="1">
      <alignment/>
    </xf>
    <xf numFmtId="0" fontId="0" fillId="2" borderId="93" xfId="0" applyFill="1" applyBorder="1" applyAlignment="1">
      <alignment/>
    </xf>
    <xf numFmtId="9" fontId="61" fillId="2" borderId="93" xfId="0" applyNumberFormat="1" applyFont="1" applyFill="1" applyBorder="1" applyAlignment="1">
      <alignment horizontal="centerContinuous" vertical="center" wrapText="1"/>
    </xf>
    <xf numFmtId="9" fontId="63" fillId="2" borderId="93" xfId="0" applyNumberFormat="1" applyFont="1" applyFill="1" applyBorder="1" applyAlignment="1">
      <alignment horizontal="centerContinuous" vertical="center" wrapText="1"/>
    </xf>
    <xf numFmtId="9" fontId="63" fillId="2" borderId="93" xfId="0" applyNumberFormat="1" applyFont="1" applyFill="1" applyBorder="1" applyAlignment="1">
      <alignment horizontal="centerContinuous" vertical="center"/>
    </xf>
    <xf numFmtId="9" fontId="63" fillId="2" borderId="93" xfId="0" applyNumberFormat="1" applyFont="1" applyFill="1" applyBorder="1" applyAlignment="1">
      <alignment horizontal="centerContinuous"/>
    </xf>
    <xf numFmtId="0" fontId="2" fillId="2" borderId="93" xfId="0" applyFont="1" applyFill="1" applyBorder="1" applyAlignment="1">
      <alignment horizontal="centerContinuous"/>
    </xf>
    <xf numFmtId="9" fontId="63" fillId="2" borderId="94" xfId="0" applyNumberFormat="1" applyFont="1" applyFill="1" applyBorder="1" applyAlignment="1">
      <alignment horizontal="centerContinuous" vertical="center" wrapText="1"/>
    </xf>
    <xf numFmtId="9" fontId="63" fillId="2" borderId="94" xfId="0" applyNumberFormat="1" applyFont="1" applyFill="1" applyBorder="1" applyAlignment="1">
      <alignment horizontal="centerContinuous" vertical="center"/>
    </xf>
    <xf numFmtId="0" fontId="2" fillId="2" borderId="94" xfId="0" applyFont="1" applyFill="1" applyBorder="1" applyAlignment="1">
      <alignment horizontal="centerContinuous"/>
    </xf>
    <xf numFmtId="9" fontId="63" fillId="0" borderId="0" xfId="0" applyNumberFormat="1" applyFont="1" applyBorder="1" applyAlignment="1">
      <alignment horizontal="centerContinuous" vertical="center" wrapText="1"/>
    </xf>
    <xf numFmtId="9" fontId="63" fillId="0" borderId="0" xfId="0" applyNumberFormat="1" applyFont="1" applyBorder="1" applyAlignment="1">
      <alignment horizontal="centerContinuous" vertical="center"/>
    </xf>
    <xf numFmtId="9" fontId="63" fillId="0" borderId="95" xfId="0" applyNumberFormat="1" applyFont="1" applyBorder="1" applyAlignment="1">
      <alignment horizontal="centerContinuous" vertical="center" wrapText="1"/>
    </xf>
    <xf numFmtId="9" fontId="63" fillId="0" borderId="95" xfId="0" applyNumberFormat="1" applyFont="1" applyBorder="1" applyAlignment="1">
      <alignment horizontal="centerContinuous" vertical="center"/>
    </xf>
    <xf numFmtId="0" fontId="2" fillId="0" borderId="95" xfId="0" applyFont="1" applyFill="1" applyBorder="1" applyAlignment="1">
      <alignment horizontal="centerContinuous" vertical="center"/>
    </xf>
    <xf numFmtId="9" fontId="63" fillId="4" borderId="96" xfId="0" applyNumberFormat="1" applyFont="1" applyFill="1" applyBorder="1" applyAlignment="1">
      <alignment horizontal="centerContinuous" vertical="center" wrapText="1"/>
    </xf>
    <xf numFmtId="9" fontId="63" fillId="4" borderId="96" xfId="0" applyNumberFormat="1" applyFont="1" applyFill="1" applyBorder="1" applyAlignment="1">
      <alignment horizontal="centerContinuous" vertical="center"/>
    </xf>
    <xf numFmtId="9" fontId="2" fillId="4" borderId="96" xfId="0" applyNumberFormat="1" applyFont="1" applyFill="1" applyBorder="1" applyAlignment="1">
      <alignment horizontal="centerContinuous"/>
    </xf>
    <xf numFmtId="0" fontId="60" fillId="30" borderId="95" xfId="0" applyFont="1" applyFill="1" applyBorder="1" applyAlignment="1">
      <alignment horizontal="centerContinuous" vertical="center" shrinkToFit="1"/>
    </xf>
    <xf numFmtId="0" fontId="9" fillId="30" borderId="95" xfId="0" applyFont="1" applyFill="1" applyBorder="1" applyAlignment="1">
      <alignment horizontal="centerContinuous" shrinkToFit="1"/>
    </xf>
    <xf numFmtId="0" fontId="0" fillId="30" borderId="95" xfId="0" applyFill="1" applyBorder="1" applyAlignment="1">
      <alignment horizontal="centerContinuous" shrinkToFit="1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Continuous" vertical="center"/>
    </xf>
    <xf numFmtId="9" fontId="63" fillId="0" borderId="93" xfId="0" applyNumberFormat="1" applyFont="1" applyBorder="1" applyAlignment="1">
      <alignment horizontal="centerContinuous" vertical="center" wrapText="1"/>
    </xf>
    <xf numFmtId="9" fontId="63" fillId="0" borderId="93" xfId="0" applyNumberFormat="1" applyFont="1" applyBorder="1" applyAlignment="1">
      <alignment horizontal="centerContinuous" vertical="center"/>
    </xf>
    <xf numFmtId="0" fontId="2" fillId="0" borderId="93" xfId="0" applyFont="1" applyFill="1" applyBorder="1" applyAlignment="1">
      <alignment horizontal="centerContinuous"/>
    </xf>
    <xf numFmtId="9" fontId="61" fillId="2" borderId="0" xfId="0" applyNumberFormat="1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/>
    </xf>
    <xf numFmtId="9" fontId="61" fillId="2" borderId="0" xfId="0" applyNumberFormat="1" applyFont="1" applyFill="1" applyBorder="1" applyAlignment="1">
      <alignment horizontal="center" vertical="center"/>
    </xf>
    <xf numFmtId="9" fontId="61" fillId="2" borderId="0" xfId="0" applyNumberFormat="1" applyFont="1" applyFill="1" applyBorder="1" applyAlignment="1">
      <alignment horizontal="centerContinuous"/>
    </xf>
    <xf numFmtId="0" fontId="61" fillId="2" borderId="97" xfId="0" applyFont="1" applyFill="1" applyBorder="1" applyAlignment="1">
      <alignment horizontal="center"/>
    </xf>
    <xf numFmtId="9" fontId="61" fillId="2" borderId="97" xfId="0" applyNumberFormat="1" applyFont="1" applyFill="1" applyBorder="1" applyAlignment="1">
      <alignment horizontal="centerContinuous" vertical="center"/>
    </xf>
    <xf numFmtId="9" fontId="61" fillId="2" borderId="97" xfId="0" applyNumberFormat="1" applyFont="1" applyFill="1" applyBorder="1" applyAlignment="1">
      <alignment horizontal="centerContinuous"/>
    </xf>
    <xf numFmtId="9" fontId="61" fillId="2" borderId="97" xfId="0" applyNumberFormat="1" applyFont="1" applyFill="1" applyBorder="1" applyAlignment="1">
      <alignment/>
    </xf>
    <xf numFmtId="0" fontId="61" fillId="2" borderId="97" xfId="0" applyFont="1" applyFill="1" applyBorder="1" applyAlignment="1">
      <alignment horizontal="centerContinuous"/>
    </xf>
    <xf numFmtId="0" fontId="61" fillId="2" borderId="98" xfId="0" applyFont="1" applyFill="1" applyBorder="1" applyAlignment="1">
      <alignment horizontal="center"/>
    </xf>
    <xf numFmtId="9" fontId="61" fillId="2" borderId="98" xfId="0" applyNumberFormat="1" applyFont="1" applyFill="1" applyBorder="1" applyAlignment="1">
      <alignment horizontal="centerContinuous" vertical="center"/>
    </xf>
    <xf numFmtId="9" fontId="61" fillId="2" borderId="98" xfId="0" applyNumberFormat="1" applyFont="1" applyFill="1" applyBorder="1" applyAlignment="1">
      <alignment horizontal="centerContinuous"/>
    </xf>
    <xf numFmtId="9" fontId="61" fillId="2" borderId="98" xfId="0" applyNumberFormat="1" applyFont="1" applyFill="1" applyBorder="1" applyAlignment="1">
      <alignment/>
    </xf>
    <xf numFmtId="9" fontId="61" fillId="2" borderId="98" xfId="52" applyFont="1" applyFill="1" applyBorder="1" applyAlignment="1">
      <alignment horizontal="centerContinuous"/>
    </xf>
    <xf numFmtId="0" fontId="61" fillId="22" borderId="99" xfId="0" applyFont="1" applyFill="1" applyBorder="1" applyAlignment="1">
      <alignment horizontal="center" vertical="center"/>
    </xf>
    <xf numFmtId="0" fontId="61" fillId="0" borderId="99" xfId="0" applyFont="1" applyBorder="1" applyAlignment="1">
      <alignment horizontal="center"/>
    </xf>
    <xf numFmtId="9" fontId="61" fillId="0" borderId="99" xfId="0" applyNumberFormat="1" applyFont="1" applyBorder="1" applyAlignment="1">
      <alignment horizontal="centerContinuous" vertical="center"/>
    </xf>
    <xf numFmtId="9" fontId="61" fillId="0" borderId="99" xfId="0" applyNumberFormat="1" applyFont="1" applyBorder="1" applyAlignment="1">
      <alignment horizontal="centerContinuous"/>
    </xf>
    <xf numFmtId="9" fontId="61" fillId="0" borderId="99" xfId="0" applyNumberFormat="1" applyFont="1" applyBorder="1" applyAlignment="1">
      <alignment/>
    </xf>
    <xf numFmtId="9" fontId="61" fillId="0" borderId="99" xfId="52" applyFont="1" applyBorder="1" applyAlignment="1">
      <alignment horizontal="centerContinuous"/>
    </xf>
    <xf numFmtId="0" fontId="61" fillId="22" borderId="99" xfId="0" applyFont="1" applyFill="1" applyBorder="1" applyAlignment="1">
      <alignment horizontal="center"/>
    </xf>
    <xf numFmtId="0" fontId="61" fillId="2" borderId="99" xfId="0" applyFont="1" applyFill="1" applyBorder="1" applyAlignment="1">
      <alignment horizontal="center"/>
    </xf>
    <xf numFmtId="9" fontId="61" fillId="2" borderId="99" xfId="0" applyNumberFormat="1" applyFont="1" applyFill="1" applyBorder="1" applyAlignment="1">
      <alignment horizontal="centerContinuous" vertical="center"/>
    </xf>
    <xf numFmtId="9" fontId="61" fillId="2" borderId="99" xfId="0" applyNumberFormat="1" applyFont="1" applyFill="1" applyBorder="1" applyAlignment="1">
      <alignment horizontal="centerContinuous"/>
    </xf>
    <xf numFmtId="9" fontId="61" fillId="2" borderId="99" xfId="0" applyNumberFormat="1" applyFont="1" applyFill="1" applyBorder="1" applyAlignment="1">
      <alignment/>
    </xf>
    <xf numFmtId="9" fontId="61" fillId="2" borderId="99" xfId="52" applyFont="1" applyFill="1" applyBorder="1" applyAlignment="1">
      <alignment horizontal="centerContinuous"/>
    </xf>
    <xf numFmtId="0" fontId="61" fillId="0" borderId="97" xfId="0" applyFont="1" applyBorder="1" applyAlignment="1">
      <alignment horizontal="center"/>
    </xf>
    <xf numFmtId="9" fontId="61" fillId="0" borderId="97" xfId="0" applyNumberFormat="1" applyFont="1" applyBorder="1" applyAlignment="1">
      <alignment horizontal="centerContinuous" vertical="center"/>
    </xf>
    <xf numFmtId="9" fontId="61" fillId="0" borderId="97" xfId="0" applyNumberFormat="1" applyFont="1" applyBorder="1" applyAlignment="1">
      <alignment horizontal="centerContinuous"/>
    </xf>
    <xf numFmtId="9" fontId="61" fillId="0" borderId="97" xfId="0" applyNumberFormat="1" applyFont="1" applyBorder="1" applyAlignment="1">
      <alignment/>
    </xf>
    <xf numFmtId="9" fontId="61" fillId="0" borderId="97" xfId="52" applyFont="1" applyBorder="1" applyAlignment="1">
      <alignment horizontal="centerContinuous"/>
    </xf>
    <xf numFmtId="0" fontId="61" fillId="22" borderId="97" xfId="0" applyFont="1" applyFill="1" applyBorder="1" applyAlignment="1">
      <alignment horizontal="center"/>
    </xf>
    <xf numFmtId="9" fontId="61" fillId="22" borderId="97" xfId="0" applyNumberFormat="1" applyFont="1" applyFill="1" applyBorder="1" applyAlignment="1">
      <alignment horizontal="centerContinuous" vertical="center"/>
    </xf>
    <xf numFmtId="9" fontId="61" fillId="22" borderId="97" xfId="0" applyNumberFormat="1" applyFont="1" applyFill="1" applyBorder="1" applyAlignment="1">
      <alignment horizontal="centerContinuous"/>
    </xf>
    <xf numFmtId="9" fontId="61" fillId="22" borderId="97" xfId="0" applyNumberFormat="1" applyFont="1" applyFill="1" applyBorder="1" applyAlignment="1">
      <alignment/>
    </xf>
    <xf numFmtId="9" fontId="61" fillId="2" borderId="97" xfId="0" applyNumberFormat="1" applyFont="1" applyFill="1" applyBorder="1" applyAlignment="1">
      <alignment horizontal="center" vertical="center"/>
    </xf>
    <xf numFmtId="9" fontId="61" fillId="2" borderId="97" xfId="0" applyNumberFormat="1" applyFont="1" applyFill="1" applyBorder="1" applyAlignment="1">
      <alignment horizontal="center"/>
    </xf>
    <xf numFmtId="0" fontId="61" fillId="22" borderId="98" xfId="0" applyFont="1" applyFill="1" applyBorder="1" applyAlignment="1">
      <alignment horizontal="center"/>
    </xf>
    <xf numFmtId="9" fontId="61" fillId="22" borderId="98" xfId="0" applyNumberFormat="1" applyFont="1" applyFill="1" applyBorder="1" applyAlignment="1">
      <alignment horizontal="center"/>
    </xf>
    <xf numFmtId="9" fontId="61" fillId="0" borderId="98" xfId="0" applyNumberFormat="1" applyFont="1" applyBorder="1" applyAlignment="1">
      <alignment horizontal="centerContinuous"/>
    </xf>
    <xf numFmtId="9" fontId="61" fillId="2" borderId="98" xfId="0" applyNumberFormat="1" applyFont="1" applyFill="1" applyBorder="1" applyAlignment="1">
      <alignment horizontal="center"/>
    </xf>
    <xf numFmtId="9" fontId="61" fillId="22" borderId="99" xfId="0" applyNumberFormat="1" applyFont="1" applyFill="1" applyBorder="1" applyAlignment="1">
      <alignment horizontal="center"/>
    </xf>
    <xf numFmtId="9" fontId="61" fillId="2" borderId="99" xfId="0" applyNumberFormat="1" applyFont="1" applyFill="1" applyBorder="1" applyAlignment="1">
      <alignment horizontal="center"/>
    </xf>
    <xf numFmtId="0" fontId="61" fillId="22" borderId="99" xfId="0" applyFont="1" applyFill="1" applyBorder="1" applyAlignment="1">
      <alignment horizontal="centerContinuous"/>
    </xf>
    <xf numFmtId="0" fontId="61" fillId="0" borderId="99" xfId="0" applyFont="1" applyBorder="1" applyAlignment="1">
      <alignment horizontal="centerContinuous"/>
    </xf>
    <xf numFmtId="9" fontId="61" fillId="22" borderId="99" xfId="0" applyNumberFormat="1" applyFont="1" applyFill="1" applyBorder="1" applyAlignment="1">
      <alignment horizontal="centerContinuous"/>
    </xf>
    <xf numFmtId="0" fontId="61" fillId="0" borderId="98" xfId="0" applyFont="1" applyBorder="1" applyAlignment="1">
      <alignment horizontal="center"/>
    </xf>
    <xf numFmtId="9" fontId="61" fillId="0" borderId="98" xfId="0" applyNumberFormat="1" applyFont="1" applyBorder="1" applyAlignment="1">
      <alignment horizontal="center" vertical="center"/>
    </xf>
    <xf numFmtId="9" fontId="61" fillId="0" borderId="98" xfId="0" applyNumberFormat="1" applyFont="1" applyBorder="1" applyAlignment="1">
      <alignment horizontal="center"/>
    </xf>
    <xf numFmtId="9" fontId="61" fillId="0" borderId="99" xfId="0" applyNumberFormat="1" applyFont="1" applyBorder="1" applyAlignment="1">
      <alignment horizontal="center" vertical="center"/>
    </xf>
    <xf numFmtId="9" fontId="61" fillId="0" borderId="99" xfId="0" applyNumberFormat="1" applyFont="1" applyBorder="1" applyAlignment="1">
      <alignment horizontal="center"/>
    </xf>
    <xf numFmtId="9" fontId="61" fillId="0" borderId="98" xfId="0" applyNumberFormat="1" applyFont="1" applyBorder="1" applyAlignment="1">
      <alignment horizontal="centerContinuous" vertical="center"/>
    </xf>
    <xf numFmtId="9" fontId="61" fillId="0" borderId="97" xfId="0" applyNumberFormat="1" applyFont="1" applyBorder="1" applyAlignment="1">
      <alignment horizontal="center" vertical="center"/>
    </xf>
    <xf numFmtId="9" fontId="61" fillId="0" borderId="97" xfId="0" applyNumberFormat="1" applyFont="1" applyBorder="1" applyAlignment="1">
      <alignment horizontal="center"/>
    </xf>
    <xf numFmtId="0" fontId="61" fillId="28" borderId="97" xfId="0" applyFont="1" applyFill="1" applyBorder="1" applyAlignment="1">
      <alignment horizontal="center"/>
    </xf>
    <xf numFmtId="9" fontId="61" fillId="28" borderId="97" xfId="0" applyNumberFormat="1" applyFont="1" applyFill="1" applyBorder="1" applyAlignment="1">
      <alignment horizontal="center" vertical="center"/>
    </xf>
    <xf numFmtId="9" fontId="61" fillId="28" borderId="97" xfId="0" applyNumberFormat="1" applyFont="1" applyFill="1" applyBorder="1" applyAlignment="1">
      <alignment horizontal="centerContinuous"/>
    </xf>
    <xf numFmtId="0" fontId="61" fillId="28" borderId="98" xfId="0" applyFont="1" applyFill="1" applyBorder="1" applyAlignment="1">
      <alignment horizontal="center"/>
    </xf>
    <xf numFmtId="9" fontId="61" fillId="28" borderId="98" xfId="0" applyNumberFormat="1" applyFont="1" applyFill="1" applyBorder="1" applyAlignment="1">
      <alignment horizontal="center" vertical="center"/>
    </xf>
    <xf numFmtId="9" fontId="61" fillId="28" borderId="98" xfId="0" applyNumberFormat="1" applyFont="1" applyFill="1" applyBorder="1" applyAlignment="1">
      <alignment horizontal="centerContinuous"/>
    </xf>
    <xf numFmtId="9" fontId="61" fillId="28" borderId="97" xfId="0" applyNumberFormat="1" applyFont="1" applyFill="1" applyBorder="1" applyAlignment="1">
      <alignment horizontal="center"/>
    </xf>
    <xf numFmtId="9" fontId="61" fillId="28" borderId="98" xfId="0" applyNumberFormat="1" applyFont="1" applyFill="1" applyBorder="1" applyAlignment="1">
      <alignment horizontal="center"/>
    </xf>
    <xf numFmtId="0" fontId="61" fillId="28" borderId="99" xfId="0" applyFont="1" applyFill="1" applyBorder="1" applyAlignment="1">
      <alignment horizontal="center"/>
    </xf>
    <xf numFmtId="9" fontId="61" fillId="28" borderId="99" xfId="0" applyNumberFormat="1" applyFont="1" applyFill="1" applyBorder="1" applyAlignment="1">
      <alignment horizontal="center"/>
    </xf>
    <xf numFmtId="9" fontId="61" fillId="28" borderId="99" xfId="0" applyNumberFormat="1" applyFont="1" applyFill="1" applyBorder="1" applyAlignment="1">
      <alignment horizontal="centerContinuous"/>
    </xf>
    <xf numFmtId="0" fontId="61" fillId="28" borderId="97" xfId="0" applyFont="1" applyFill="1" applyBorder="1" applyAlignment="1">
      <alignment horizontal="center" shrinkToFit="1"/>
    </xf>
    <xf numFmtId="0" fontId="61" fillId="28" borderId="98" xfId="0" applyFont="1" applyFill="1" applyBorder="1" applyAlignment="1">
      <alignment horizontal="center" shrinkToFit="1"/>
    </xf>
    <xf numFmtId="0" fontId="61" fillId="0" borderId="97" xfId="0" applyFont="1" applyBorder="1" applyAlignment="1">
      <alignment horizontal="center" shrinkToFit="1"/>
    </xf>
    <xf numFmtId="0" fontId="61" fillId="0" borderId="98" xfId="0" applyFont="1" applyBorder="1" applyAlignment="1">
      <alignment horizontal="center" shrinkToFit="1"/>
    </xf>
    <xf numFmtId="0" fontId="0" fillId="22" borderId="0" xfId="0" applyFill="1" applyAlignment="1">
      <alignment/>
    </xf>
    <xf numFmtId="9" fontId="0" fillId="22" borderId="0" xfId="0" applyNumberFormat="1" applyFill="1" applyAlignment="1">
      <alignment/>
    </xf>
    <xf numFmtId="0" fontId="0" fillId="22" borderId="0" xfId="0" applyFill="1" applyAlignment="1">
      <alignment horizontal="center" vertical="center"/>
    </xf>
    <xf numFmtId="0" fontId="0" fillId="5" borderId="65" xfId="0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20" borderId="65" xfId="0" applyFill="1" applyBorder="1" applyAlignment="1">
      <alignment horizontal="center" wrapText="1"/>
    </xf>
    <xf numFmtId="0" fontId="0" fillId="17" borderId="65" xfId="0" applyFill="1" applyBorder="1" applyAlignment="1">
      <alignment horizontal="center" wrapText="1"/>
    </xf>
    <xf numFmtId="0" fontId="1" fillId="16" borderId="82" xfId="0" applyFont="1" applyFill="1" applyBorder="1" applyAlignment="1" applyProtection="1">
      <alignment horizontal="center" vertical="center"/>
      <protection hidden="1"/>
    </xf>
    <xf numFmtId="0" fontId="1" fillId="16" borderId="82" xfId="0" applyFont="1" applyFill="1" applyBorder="1" applyAlignment="1" applyProtection="1">
      <alignment horizontal="center" vertical="center"/>
      <protection hidden="1"/>
    </xf>
    <xf numFmtId="0" fontId="1" fillId="16" borderId="100" xfId="0" applyFont="1" applyFill="1" applyBorder="1" applyAlignment="1" applyProtection="1">
      <alignment horizontal="center" vertical="center"/>
      <protection hidden="1"/>
    </xf>
    <xf numFmtId="0" fontId="0" fillId="16" borderId="36" xfId="0" applyFont="1" applyFill="1" applyBorder="1" applyAlignment="1" applyProtection="1">
      <alignment horizontal="center" vertical="center"/>
      <protection hidden="1"/>
    </xf>
    <xf numFmtId="0" fontId="2" fillId="16" borderId="28" xfId="0" applyFont="1" applyFill="1" applyBorder="1" applyAlignment="1" applyProtection="1">
      <alignment horizontal="center" vertical="center"/>
      <protection hidden="1"/>
    </xf>
    <xf numFmtId="0" fontId="2" fillId="16" borderId="21" xfId="0" applyFont="1" applyFill="1" applyBorder="1" applyAlignment="1" applyProtection="1">
      <alignment horizontal="center" vertical="center"/>
      <protection hidden="1"/>
    </xf>
    <xf numFmtId="0" fontId="2" fillId="16" borderId="101" xfId="0" applyFont="1" applyFill="1" applyBorder="1" applyAlignment="1" applyProtection="1">
      <alignment horizontal="center" vertical="center"/>
      <protection hidden="1"/>
    </xf>
    <xf numFmtId="0" fontId="2" fillId="16" borderId="22" xfId="0" applyFont="1" applyFill="1" applyBorder="1" applyAlignment="1" applyProtection="1">
      <alignment horizontal="center" vertical="center"/>
      <protection hidden="1"/>
    </xf>
    <xf numFmtId="0" fontId="2" fillId="16" borderId="28" xfId="0" applyFont="1" applyFill="1" applyBorder="1" applyAlignment="1" applyProtection="1">
      <alignment horizontal="center" vertical="center" wrapText="1"/>
      <protection hidden="1"/>
    </xf>
    <xf numFmtId="0" fontId="2" fillId="16" borderId="21" xfId="0" applyFont="1" applyFill="1" applyBorder="1" applyAlignment="1" applyProtection="1">
      <alignment horizontal="center" vertical="center" wrapText="1"/>
      <protection hidden="1"/>
    </xf>
    <xf numFmtId="0" fontId="2" fillId="16" borderId="82" xfId="0" applyFont="1" applyFill="1" applyBorder="1" applyAlignment="1" applyProtection="1">
      <alignment horizontal="center" vertical="center"/>
      <protection hidden="1"/>
    </xf>
    <xf numFmtId="0" fontId="2" fillId="16" borderId="100" xfId="0" applyFont="1" applyFill="1" applyBorder="1" applyAlignment="1" applyProtection="1">
      <alignment horizontal="center" vertical="center"/>
      <protection hidden="1"/>
    </xf>
    <xf numFmtId="0" fontId="2" fillId="16" borderId="22" xfId="0" applyFont="1" applyFill="1" applyBorder="1" applyAlignment="1" applyProtection="1">
      <alignment horizontal="center" vertical="center" wrapText="1"/>
      <protection hidden="1"/>
    </xf>
    <xf numFmtId="0" fontId="2" fillId="16" borderId="102" xfId="0" applyFont="1" applyFill="1" applyBorder="1" applyAlignment="1" applyProtection="1">
      <alignment horizontal="center" vertical="center"/>
      <protection hidden="1"/>
    </xf>
    <xf numFmtId="0" fontId="2" fillId="16" borderId="103" xfId="0" applyFont="1" applyFill="1" applyBorder="1" applyAlignment="1" applyProtection="1">
      <alignment horizontal="center" vertical="center"/>
      <protection hidden="1"/>
    </xf>
    <xf numFmtId="0" fontId="2" fillId="16" borderId="104" xfId="0" applyFont="1" applyFill="1" applyBorder="1" applyAlignment="1" applyProtection="1">
      <alignment horizontal="center" vertical="center"/>
      <protection hidden="1"/>
    </xf>
    <xf numFmtId="49" fontId="2" fillId="16" borderId="28" xfId="0" applyNumberFormat="1" applyFont="1" applyFill="1" applyBorder="1" applyAlignment="1" applyProtection="1">
      <alignment horizontal="center" vertical="center"/>
      <protection hidden="1"/>
    </xf>
    <xf numFmtId="49" fontId="2" fillId="16" borderId="21" xfId="0" applyNumberFormat="1" applyFont="1" applyFill="1" applyBorder="1" applyAlignment="1" applyProtection="1">
      <alignment horizontal="center" vertical="center"/>
      <protection hidden="1"/>
    </xf>
    <xf numFmtId="1" fontId="2" fillId="16" borderId="28" xfId="0" applyNumberFormat="1" applyFont="1" applyFill="1" applyBorder="1" applyAlignment="1" applyProtection="1" quotePrefix="1">
      <alignment horizontal="center" vertical="center"/>
      <protection hidden="1"/>
    </xf>
    <xf numFmtId="1" fontId="2" fillId="16" borderId="82" xfId="0" applyNumberFormat="1" applyFont="1" applyFill="1" applyBorder="1" applyAlignment="1" applyProtection="1" quotePrefix="1">
      <alignment horizontal="center" vertical="center"/>
      <protection hidden="1"/>
    </xf>
    <xf numFmtId="1" fontId="2" fillId="16" borderId="21" xfId="0" applyNumberFormat="1" applyFont="1" applyFill="1" applyBorder="1" applyAlignment="1" applyProtection="1" quotePrefix="1">
      <alignment horizontal="center" vertical="center"/>
      <protection hidden="1"/>
    </xf>
    <xf numFmtId="9" fontId="2" fillId="10" borderId="18" xfId="0" applyNumberFormat="1" applyFont="1" applyFill="1" applyBorder="1" applyAlignment="1">
      <alignment/>
    </xf>
    <xf numFmtId="9" fontId="2" fillId="22" borderId="0" xfId="0" applyNumberFormat="1" applyFont="1" applyFill="1" applyAlignment="1">
      <alignment/>
    </xf>
    <xf numFmtId="9" fontId="2" fillId="5" borderId="18" xfId="0" applyNumberFormat="1" applyFont="1" applyFill="1" applyBorder="1" applyAlignment="1">
      <alignment/>
    </xf>
    <xf numFmtId="9" fontId="2" fillId="11" borderId="18" xfId="0" applyNumberFormat="1" applyFont="1" applyFill="1" applyBorder="1" applyAlignment="1">
      <alignment/>
    </xf>
    <xf numFmtId="9" fontId="2" fillId="20" borderId="18" xfId="0" applyNumberFormat="1" applyFont="1" applyFill="1" applyBorder="1" applyAlignment="1">
      <alignment/>
    </xf>
    <xf numFmtId="9" fontId="2" fillId="17" borderId="18" xfId="0" applyNumberFormat="1" applyFont="1" applyFill="1" applyBorder="1" applyAlignment="1">
      <alignment/>
    </xf>
    <xf numFmtId="9" fontId="0" fillId="22" borderId="0" xfId="0" applyNumberFormat="1" applyFill="1" applyAlignment="1">
      <alignment horizontal="center"/>
    </xf>
    <xf numFmtId="9" fontId="2" fillId="0" borderId="23" xfId="0" applyNumberFormat="1" applyFont="1" applyBorder="1" applyAlignment="1" applyProtection="1">
      <alignment horizontal="center"/>
      <protection hidden="1"/>
    </xf>
    <xf numFmtId="9" fontId="2" fillId="18" borderId="19" xfId="0" applyNumberFormat="1" applyFont="1" applyFill="1" applyBorder="1" applyAlignment="1">
      <alignment/>
    </xf>
    <xf numFmtId="0" fontId="2" fillId="22" borderId="0" xfId="0" applyFont="1" applyFill="1" applyAlignment="1">
      <alignment/>
    </xf>
    <xf numFmtId="0" fontId="0" fillId="31" borderId="31" xfId="0" applyFill="1" applyBorder="1" applyAlignment="1">
      <alignment/>
    </xf>
    <xf numFmtId="0" fontId="13" fillId="31" borderId="31" xfId="0" applyFont="1" applyFill="1" applyBorder="1" applyAlignment="1">
      <alignment/>
    </xf>
    <xf numFmtId="0" fontId="2" fillId="20" borderId="48" xfId="0" applyFont="1" applyFill="1" applyBorder="1" applyAlignment="1" applyProtection="1">
      <alignment horizontal="center" vertical="center" wrapText="1"/>
      <protection hidden="1"/>
    </xf>
    <xf numFmtId="1" fontId="2" fillId="17" borderId="48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81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60" xfId="0" applyNumberFormat="1" applyFont="1" applyFill="1" applyBorder="1" applyAlignment="1" applyProtection="1">
      <alignment horizontal="center" vertical="center" wrapText="1"/>
      <protection hidden="1"/>
    </xf>
    <xf numFmtId="1" fontId="6" fillId="17" borderId="48" xfId="0" applyNumberFormat="1" applyFont="1" applyFill="1" applyBorder="1" applyAlignment="1" applyProtection="1">
      <alignment horizontal="center" vertical="center" wrapText="1"/>
      <protection hidden="1"/>
    </xf>
    <xf numFmtId="1" fontId="6" fillId="17" borderId="81" xfId="0" applyNumberFormat="1" applyFont="1" applyFill="1" applyBorder="1" applyAlignment="1" applyProtection="1">
      <alignment horizontal="center" vertical="center" wrapText="1"/>
      <protection hidden="1"/>
    </xf>
    <xf numFmtId="1" fontId="6" fillId="17" borderId="60" xfId="0" applyNumberFormat="1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left" vertical="center"/>
      <protection hidden="1"/>
    </xf>
    <xf numFmtId="0" fontId="2" fillId="16" borderId="71" xfId="0" applyFont="1" applyFill="1" applyBorder="1" applyAlignment="1" applyProtection="1">
      <alignment horizontal="left" vertical="center"/>
      <protection hidden="1"/>
    </xf>
    <xf numFmtId="0" fontId="43" fillId="5" borderId="66" xfId="0" applyFont="1" applyFill="1" applyBorder="1" applyAlignment="1" applyProtection="1">
      <alignment horizontal="center" vertical="center"/>
      <protection hidden="1"/>
    </xf>
    <xf numFmtId="0" fontId="43" fillId="5" borderId="83" xfId="0" applyFont="1" applyFill="1" applyBorder="1" applyAlignment="1" applyProtection="1">
      <alignment horizontal="center" vertical="center"/>
      <protection hidden="1"/>
    </xf>
    <xf numFmtId="0" fontId="43" fillId="17" borderId="105" xfId="0" applyFont="1" applyFill="1" applyBorder="1" applyAlignment="1" applyProtection="1">
      <alignment horizontal="center" vertical="center"/>
      <protection hidden="1"/>
    </xf>
    <xf numFmtId="0" fontId="43" fillId="17" borderId="66" xfId="0" applyFont="1" applyFill="1" applyBorder="1" applyAlignment="1" applyProtection="1">
      <alignment horizontal="center" vertical="center"/>
      <protection hidden="1"/>
    </xf>
    <xf numFmtId="0" fontId="43" fillId="17" borderId="83" xfId="0" applyFont="1" applyFill="1" applyBorder="1" applyAlignment="1" applyProtection="1">
      <alignment horizontal="center" vertical="center"/>
      <protection hidden="1"/>
    </xf>
    <xf numFmtId="9" fontId="0" fillId="5" borderId="57" xfId="0" applyNumberFormat="1" applyFill="1" applyBorder="1" applyAlignment="1">
      <alignment horizontal="center"/>
    </xf>
    <xf numFmtId="9" fontId="0" fillId="18" borderId="106" xfId="0" applyNumberFormat="1" applyFill="1" applyBorder="1" applyAlignment="1">
      <alignment horizontal="center"/>
    </xf>
    <xf numFmtId="9" fontId="0" fillId="5" borderId="31" xfId="0" applyNumberFormat="1" applyFill="1" applyBorder="1" applyAlignment="1">
      <alignment horizontal="center"/>
    </xf>
    <xf numFmtId="9" fontId="0" fillId="18" borderId="31" xfId="0" applyNumberFormat="1" applyFill="1" applyBorder="1" applyAlignment="1">
      <alignment horizontal="center"/>
    </xf>
    <xf numFmtId="9" fontId="0" fillId="17" borderId="31" xfId="0" applyNumberFormat="1" applyFill="1" applyBorder="1" applyAlignment="1">
      <alignment horizontal="center"/>
    </xf>
    <xf numFmtId="9" fontId="0" fillId="31" borderId="31" xfId="0" applyNumberFormat="1" applyFill="1" applyBorder="1" applyAlignment="1">
      <alignment horizontal="center"/>
    </xf>
    <xf numFmtId="9" fontId="0" fillId="26" borderId="31" xfId="0" applyNumberFormat="1" applyFill="1" applyBorder="1" applyAlignment="1">
      <alignment horizontal="center"/>
    </xf>
    <xf numFmtId="49" fontId="2" fillId="16" borderId="79" xfId="0" applyNumberFormat="1" applyFont="1" applyFill="1" applyBorder="1" applyAlignment="1" applyProtection="1">
      <alignment horizontal="center" vertical="center" shrinkToFit="1"/>
      <protection locked="0"/>
    </xf>
    <xf numFmtId="49" fontId="2" fillId="16" borderId="73" xfId="0" applyNumberFormat="1" applyFont="1" applyFill="1" applyBorder="1" applyAlignment="1" applyProtection="1">
      <alignment horizontal="center" vertical="center" shrinkToFit="1"/>
      <protection locked="0"/>
    </xf>
    <xf numFmtId="49" fontId="2" fillId="16" borderId="76" xfId="0" applyNumberFormat="1" applyFont="1" applyFill="1" applyBorder="1" applyAlignment="1" applyProtection="1">
      <alignment horizontal="center" vertical="center" shrinkToFit="1"/>
      <protection locked="0"/>
    </xf>
    <xf numFmtId="0" fontId="2" fillId="16" borderId="79" xfId="0" applyFont="1" applyFill="1" applyBorder="1" applyAlignment="1" applyProtection="1">
      <alignment horizontal="center" vertical="center" wrapText="1" shrinkToFit="1"/>
      <protection locked="0"/>
    </xf>
    <xf numFmtId="0" fontId="2" fillId="16" borderId="73" xfId="0" applyFont="1" applyFill="1" applyBorder="1" applyAlignment="1" applyProtection="1">
      <alignment horizontal="center" vertical="center" wrapText="1" shrinkToFit="1"/>
      <protection locked="0"/>
    </xf>
    <xf numFmtId="0" fontId="2" fillId="16" borderId="76" xfId="0" applyFont="1" applyFill="1" applyBorder="1" applyAlignment="1" applyProtection="1">
      <alignment horizontal="center" vertical="center" wrapText="1" shrinkToFit="1"/>
      <protection locked="0"/>
    </xf>
    <xf numFmtId="0" fontId="54" fillId="32" borderId="0" xfId="0" applyFont="1" applyFill="1" applyBorder="1" applyAlignment="1" applyProtection="1">
      <alignment horizontal="center" vertical="center" textRotation="90" wrapText="1"/>
      <protection hidden="1"/>
    </xf>
    <xf numFmtId="0" fontId="54" fillId="32" borderId="38" xfId="0" applyFont="1" applyFill="1" applyBorder="1" applyAlignment="1" applyProtection="1">
      <alignment horizontal="center" vertical="center" textRotation="90" wrapText="1"/>
      <protection hidden="1"/>
    </xf>
    <xf numFmtId="0" fontId="54" fillId="32" borderId="66" xfId="0" applyFont="1" applyFill="1" applyBorder="1" applyAlignment="1" applyProtection="1">
      <alignment horizontal="center" vertical="center" textRotation="90" wrapText="1"/>
      <protection hidden="1"/>
    </xf>
    <xf numFmtId="0" fontId="54" fillId="32" borderId="83" xfId="0" applyFont="1" applyFill="1" applyBorder="1" applyAlignment="1" applyProtection="1">
      <alignment horizontal="center" vertical="center" textRotation="90" wrapText="1"/>
      <protection hidden="1"/>
    </xf>
    <xf numFmtId="0" fontId="0" fillId="22" borderId="0" xfId="0" applyFont="1" applyFill="1" applyBorder="1" applyAlignment="1" applyProtection="1">
      <alignment horizontal="left"/>
      <protection hidden="1"/>
    </xf>
    <xf numFmtId="0" fontId="2" fillId="22" borderId="66" xfId="0" applyFont="1" applyFill="1" applyBorder="1" applyAlignment="1" applyProtection="1">
      <alignment horizontal="right" indent="1"/>
      <protection hidden="1"/>
    </xf>
    <xf numFmtId="0" fontId="2" fillId="22" borderId="83" xfId="0" applyFont="1" applyFill="1" applyBorder="1" applyAlignment="1" applyProtection="1">
      <alignment horizontal="right" indent="1"/>
      <protection hidden="1"/>
    </xf>
    <xf numFmtId="0" fontId="2" fillId="22" borderId="0" xfId="0" applyFont="1" applyFill="1" applyBorder="1" applyAlignment="1" applyProtection="1">
      <alignment horizontal="right" indent="1"/>
      <protection hidden="1"/>
    </xf>
    <xf numFmtId="0" fontId="2" fillId="22" borderId="38" xfId="0" applyFont="1" applyFill="1" applyBorder="1" applyAlignment="1" applyProtection="1">
      <alignment horizontal="right" indent="1"/>
      <protection hidden="1"/>
    </xf>
    <xf numFmtId="0" fontId="2" fillId="22" borderId="25" xfId="0" applyFont="1" applyFill="1" applyBorder="1" applyAlignment="1" applyProtection="1">
      <alignment horizontal="right" indent="1"/>
      <protection hidden="1"/>
    </xf>
    <xf numFmtId="0" fontId="2" fillId="22" borderId="59" xfId="0" applyFont="1" applyFill="1" applyBorder="1" applyAlignment="1" applyProtection="1">
      <alignment horizontal="right" indent="1"/>
      <protection hidden="1"/>
    </xf>
    <xf numFmtId="0" fontId="43" fillId="5" borderId="105" xfId="0" applyFont="1" applyFill="1" applyBorder="1" applyAlignment="1" applyProtection="1">
      <alignment horizontal="center" vertical="center"/>
      <protection hidden="1"/>
    </xf>
    <xf numFmtId="0" fontId="2" fillId="20" borderId="81" xfId="0" applyFont="1" applyFill="1" applyBorder="1" applyAlignment="1" applyProtection="1">
      <alignment horizontal="center" vertical="center" wrapText="1"/>
      <protection hidden="1"/>
    </xf>
    <xf numFmtId="0" fontId="2" fillId="20" borderId="60" xfId="0" applyFont="1" applyFill="1" applyBorder="1" applyAlignment="1" applyProtection="1">
      <alignment horizontal="center" vertical="center" wrapText="1"/>
      <protection hidden="1"/>
    </xf>
    <xf numFmtId="0" fontId="12" fillId="17" borderId="49" xfId="0" applyFont="1" applyFill="1" applyBorder="1" applyAlignment="1" applyProtection="1">
      <alignment horizontal="center" vertical="center"/>
      <protection hidden="1"/>
    </xf>
    <xf numFmtId="0" fontId="12" fillId="17" borderId="38" xfId="0" applyFont="1" applyFill="1" applyBorder="1" applyAlignment="1" applyProtection="1">
      <alignment horizontal="center" vertical="center"/>
      <protection hidden="1"/>
    </xf>
    <xf numFmtId="0" fontId="12" fillId="17" borderId="107" xfId="0" applyFont="1" applyFill="1" applyBorder="1" applyAlignment="1" applyProtection="1">
      <alignment horizontal="center" vertical="center"/>
      <protection hidden="1"/>
    </xf>
    <xf numFmtId="0" fontId="12" fillId="17" borderId="108" xfId="0" applyFont="1" applyFill="1" applyBorder="1" applyAlignment="1" applyProtection="1">
      <alignment horizontal="center" vertical="center"/>
      <protection hidden="1"/>
    </xf>
    <xf numFmtId="0" fontId="12" fillId="5" borderId="49" xfId="0" applyFont="1" applyFill="1" applyBorder="1" applyAlignment="1" applyProtection="1">
      <alignment horizontal="center" vertical="center"/>
      <protection hidden="1"/>
    </xf>
    <xf numFmtId="0" fontId="12" fillId="5" borderId="38" xfId="0" applyFont="1" applyFill="1" applyBorder="1" applyAlignment="1" applyProtection="1">
      <alignment horizontal="center" vertical="center"/>
      <protection hidden="1"/>
    </xf>
    <xf numFmtId="0" fontId="12" fillId="5" borderId="107" xfId="0" applyFont="1" applyFill="1" applyBorder="1" applyAlignment="1" applyProtection="1">
      <alignment horizontal="center" vertical="center"/>
      <protection hidden="1"/>
    </xf>
    <xf numFmtId="0" fontId="12" fillId="5" borderId="108" xfId="0" applyFont="1" applyFill="1" applyBorder="1" applyAlignment="1" applyProtection="1">
      <alignment horizontal="center" vertical="center"/>
      <protection hidden="1"/>
    </xf>
    <xf numFmtId="0" fontId="2" fillId="11" borderId="43" xfId="0" applyFont="1" applyFill="1" applyBorder="1" applyAlignment="1" applyProtection="1">
      <alignment horizontal="center" vertical="center" wrapText="1"/>
      <protection hidden="1"/>
    </xf>
    <xf numFmtId="0" fontId="2" fillId="11" borderId="108" xfId="0" applyFont="1" applyFill="1" applyBorder="1" applyAlignment="1" applyProtection="1">
      <alignment horizontal="center" vertical="center" wrapText="1"/>
      <protection hidden="1"/>
    </xf>
    <xf numFmtId="1" fontId="2" fillId="20" borderId="48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81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6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2" xfId="0" applyNumberFormat="1" applyFont="1" applyFill="1" applyBorder="1" applyAlignment="1" applyProtection="1">
      <alignment horizontal="center" vertical="center"/>
      <protection hidden="1"/>
    </xf>
    <xf numFmtId="1" fontId="2" fillId="0" borderId="61" xfId="0" applyNumberFormat="1" applyFont="1" applyFill="1" applyBorder="1" applyAlignment="1" applyProtection="1">
      <alignment horizontal="center" vertical="center"/>
      <protection hidden="1"/>
    </xf>
    <xf numFmtId="0" fontId="2" fillId="16" borderId="109" xfId="0" applyFont="1" applyFill="1" applyBorder="1" applyAlignment="1" applyProtection="1">
      <alignment horizontal="center" vertical="center" shrinkToFit="1"/>
      <protection hidden="1"/>
    </xf>
    <xf numFmtId="0" fontId="2" fillId="16" borderId="110" xfId="0" applyFont="1" applyFill="1" applyBorder="1" applyAlignment="1" applyProtection="1">
      <alignment horizontal="center" vertical="center" shrinkToFit="1"/>
      <protection hidden="1"/>
    </xf>
    <xf numFmtId="0" fontId="2" fillId="16" borderId="66" xfId="0" applyFont="1" applyFill="1" applyBorder="1" applyAlignment="1" applyProtection="1">
      <alignment horizontal="center" vertical="center" shrinkToFit="1"/>
      <protection hidden="1"/>
    </xf>
    <xf numFmtId="0" fontId="2" fillId="16" borderId="83" xfId="0" applyFont="1" applyFill="1" applyBorder="1" applyAlignment="1" applyProtection="1">
      <alignment horizontal="center" vertical="center" shrinkToFit="1"/>
      <protection hidden="1"/>
    </xf>
    <xf numFmtId="1" fontId="2" fillId="20" borderId="107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108" xfId="0" applyNumberFormat="1" applyFont="1" applyFill="1" applyBorder="1" applyAlignment="1" applyProtection="1">
      <alignment horizontal="center" vertical="center" wrapText="1"/>
      <protection hidden="1"/>
    </xf>
    <xf numFmtId="49" fontId="6" fillId="11" borderId="107" xfId="0" applyNumberFormat="1" applyFont="1" applyFill="1" applyBorder="1" applyAlignment="1" applyProtection="1">
      <alignment horizontal="center" vertical="center" wrapText="1"/>
      <protection hidden="1"/>
    </xf>
    <xf numFmtId="49" fontId="6" fillId="11" borderId="43" xfId="0" applyNumberFormat="1" applyFont="1" applyFill="1" applyBorder="1" applyAlignment="1" applyProtection="1">
      <alignment horizontal="center" vertical="center" wrapText="1"/>
      <protection hidden="1"/>
    </xf>
    <xf numFmtId="49" fontId="6" fillId="11" borderId="108" xfId="0" applyNumberFormat="1" applyFont="1" applyFill="1" applyBorder="1" applyAlignment="1" applyProtection="1">
      <alignment horizontal="center" vertical="center" wrapText="1"/>
      <protection hidden="1"/>
    </xf>
    <xf numFmtId="49" fontId="2" fillId="11" borderId="48" xfId="0" applyNumberFormat="1" applyFont="1" applyFill="1" applyBorder="1" applyAlignment="1" applyProtection="1">
      <alignment horizontal="center" vertical="center" wrapText="1"/>
      <protection hidden="1"/>
    </xf>
    <xf numFmtId="49" fontId="2" fillId="11" borderId="81" xfId="0" applyNumberFormat="1" applyFont="1" applyFill="1" applyBorder="1" applyAlignment="1" applyProtection="1">
      <alignment horizontal="center" vertical="center" wrapText="1"/>
      <protection hidden="1"/>
    </xf>
    <xf numFmtId="49" fontId="2" fillId="11" borderId="6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61" xfId="0" applyNumberFormat="1" applyFont="1" applyFill="1" applyBorder="1" applyAlignment="1" applyProtection="1">
      <alignment horizontal="center" vertical="center"/>
      <protection hidden="1"/>
    </xf>
    <xf numFmtId="1" fontId="6" fillId="0" borderId="111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62" xfId="0" applyNumberFormat="1" applyFont="1" applyFill="1" applyBorder="1" applyAlignment="1" applyProtection="1">
      <alignment horizontal="center" vertical="center"/>
      <protection hidden="1"/>
    </xf>
    <xf numFmtId="205" fontId="6" fillId="0" borderId="111" xfId="0" applyNumberFormat="1" applyFont="1" applyFill="1" applyBorder="1" applyAlignment="1" applyProtection="1">
      <alignment horizontal="center" vertical="center"/>
      <protection hidden="1"/>
    </xf>
    <xf numFmtId="205" fontId="6" fillId="0" borderId="62" xfId="0" applyNumberFormat="1" applyFont="1" applyFill="1" applyBorder="1" applyAlignment="1" applyProtection="1">
      <alignment horizontal="center" vertical="center"/>
      <protection hidden="1"/>
    </xf>
    <xf numFmtId="1" fontId="2" fillId="17" borderId="84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40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49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3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12" xfId="0" applyNumberFormat="1" applyFont="1" applyFill="1" applyBorder="1" applyAlignment="1" applyProtection="1">
      <alignment horizontal="center" vertical="center"/>
      <protection hidden="1"/>
    </xf>
    <xf numFmtId="1" fontId="6" fillId="0" borderId="60" xfId="0" applyNumberFormat="1" applyFont="1" applyFill="1" applyBorder="1" applyAlignment="1" applyProtection="1">
      <alignment horizontal="center" vertical="center"/>
      <protection hidden="1"/>
    </xf>
    <xf numFmtId="205" fontId="6" fillId="0" borderId="32" xfId="0" applyNumberFormat="1" applyFont="1" applyFill="1" applyBorder="1" applyAlignment="1" applyProtection="1">
      <alignment horizontal="center" vertical="center"/>
      <protection hidden="1"/>
    </xf>
    <xf numFmtId="205" fontId="6" fillId="0" borderId="61" xfId="0" applyNumberFormat="1" applyFont="1" applyFill="1" applyBorder="1" applyAlignment="1" applyProtection="1">
      <alignment horizontal="center" vertical="center"/>
      <protection hidden="1"/>
    </xf>
    <xf numFmtId="1" fontId="2" fillId="17" borderId="72" xfId="0" applyNumberFormat="1" applyFont="1" applyFill="1" applyBorder="1" applyAlignment="1" applyProtection="1">
      <alignment horizontal="center" vertical="center" wrapText="1"/>
      <protection hidden="1"/>
    </xf>
    <xf numFmtId="1" fontId="2" fillId="17" borderId="7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/>
      <protection hidden="1"/>
    </xf>
    <xf numFmtId="1" fontId="2" fillId="0" borderId="61" xfId="0" applyNumberFormat="1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61" xfId="0" applyFont="1" applyFill="1" applyBorder="1" applyAlignment="1" applyProtection="1">
      <alignment horizontal="center"/>
      <protection hidden="1"/>
    </xf>
    <xf numFmtId="1" fontId="2" fillId="0" borderId="60" xfId="0" applyNumberFormat="1" applyFont="1" applyFill="1" applyBorder="1" applyAlignment="1" applyProtection="1">
      <alignment horizontal="center" vertical="center"/>
      <protection hidden="1"/>
    </xf>
    <xf numFmtId="0" fontId="2" fillId="11" borderId="72" xfId="0" applyFont="1" applyFill="1" applyBorder="1" applyAlignment="1" applyProtection="1">
      <alignment horizontal="center" vertical="center" wrapText="1"/>
      <protection hidden="1"/>
    </xf>
    <xf numFmtId="0" fontId="0" fillId="11" borderId="40" xfId="0" applyFill="1" applyBorder="1" applyAlignment="1" applyProtection="1">
      <alignment horizontal="center" vertical="center" wrapText="1"/>
      <protection hidden="1"/>
    </xf>
    <xf numFmtId="0" fontId="0" fillId="11" borderId="70" xfId="0" applyFill="1" applyBorder="1" applyAlignment="1" applyProtection="1">
      <alignment horizontal="center" vertical="center" wrapText="1"/>
      <protection hidden="1"/>
    </xf>
    <xf numFmtId="0" fontId="0" fillId="11" borderId="38" xfId="0" applyFill="1" applyBorder="1" applyAlignment="1" applyProtection="1">
      <alignment horizontal="center" vertical="center" wrapText="1"/>
      <protection hidden="1"/>
    </xf>
    <xf numFmtId="1" fontId="2" fillId="0" borderId="112" xfId="0" applyNumberFormat="1" applyFont="1" applyFill="1" applyBorder="1" applyAlignment="1" applyProtection="1">
      <alignment horizontal="center"/>
      <protection hidden="1"/>
    </xf>
    <xf numFmtId="1" fontId="2" fillId="0" borderId="60" xfId="0" applyNumberFormat="1" applyFont="1" applyFill="1" applyBorder="1" applyAlignment="1" applyProtection="1">
      <alignment horizontal="center"/>
      <protection hidden="1"/>
    </xf>
    <xf numFmtId="1" fontId="6" fillId="0" borderId="111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Fill="1" applyBorder="1" applyAlignment="1" applyProtection="1">
      <alignment horizontal="center" vertical="center"/>
      <protection hidden="1"/>
    </xf>
    <xf numFmtId="0" fontId="2" fillId="20" borderId="72" xfId="0" applyFont="1" applyFill="1" applyBorder="1" applyAlignment="1" applyProtection="1">
      <alignment horizontal="center" vertical="center"/>
      <protection hidden="1"/>
    </xf>
    <xf numFmtId="0" fontId="2" fillId="20" borderId="40" xfId="0" applyFont="1" applyFill="1" applyBorder="1" applyAlignment="1" applyProtection="1">
      <alignment horizontal="center" vertical="center"/>
      <protection hidden="1"/>
    </xf>
    <xf numFmtId="0" fontId="2" fillId="20" borderId="70" xfId="0" applyFont="1" applyFill="1" applyBorder="1" applyAlignment="1" applyProtection="1">
      <alignment horizontal="center" vertical="center"/>
      <protection hidden="1"/>
    </xf>
    <xf numFmtId="0" fontId="2" fillId="20" borderId="38" xfId="0" applyFont="1" applyFill="1" applyBorder="1" applyAlignment="1" applyProtection="1">
      <alignment horizontal="center" vertical="center"/>
      <protection hidden="1"/>
    </xf>
    <xf numFmtId="205" fontId="6" fillId="0" borderId="112" xfId="0" applyNumberFormat="1" applyFont="1" applyFill="1" applyBorder="1" applyAlignment="1" applyProtection="1">
      <alignment horizontal="center" vertical="center"/>
      <protection hidden="1"/>
    </xf>
    <xf numFmtId="205" fontId="6" fillId="0" borderId="60" xfId="0" applyNumberFormat="1" applyFont="1" applyFill="1" applyBorder="1" applyAlignment="1" applyProtection="1">
      <alignment horizontal="center" vertical="center"/>
      <protection hidden="1"/>
    </xf>
    <xf numFmtId="1" fontId="2" fillId="0" borderId="111" xfId="0" applyNumberFormat="1" applyFont="1" applyFill="1" applyBorder="1" applyAlignment="1" applyProtection="1">
      <alignment horizontal="center"/>
      <protection hidden="1"/>
    </xf>
    <xf numFmtId="1" fontId="2" fillId="0" borderId="62" xfId="0" applyNumberFormat="1" applyFont="1" applyFill="1" applyBorder="1" applyAlignment="1" applyProtection="1">
      <alignment horizontal="center"/>
      <protection hidden="1"/>
    </xf>
    <xf numFmtId="0" fontId="2" fillId="16" borderId="109" xfId="0" applyFont="1" applyFill="1" applyBorder="1" applyAlignment="1" applyProtection="1">
      <alignment horizontal="left" vertical="center"/>
      <protection hidden="1"/>
    </xf>
    <xf numFmtId="0" fontId="2" fillId="16" borderId="66" xfId="0" applyFont="1" applyFill="1" applyBorder="1" applyAlignment="1" applyProtection="1">
      <alignment horizontal="left" vertical="center"/>
      <protection hidden="1"/>
    </xf>
    <xf numFmtId="0" fontId="2" fillId="0" borderId="113" xfId="0" applyFont="1" applyBorder="1" applyAlignment="1" applyProtection="1">
      <alignment horizontal="center" vertical="center"/>
      <protection hidden="1"/>
    </xf>
    <xf numFmtId="0" fontId="2" fillId="0" borderId="114" xfId="0" applyFont="1" applyBorder="1" applyAlignment="1" applyProtection="1">
      <alignment horizontal="center" vertical="center"/>
      <protection hidden="1"/>
    </xf>
    <xf numFmtId="1" fontId="2" fillId="20" borderId="72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0" xfId="0" applyFill="1" applyBorder="1" applyAlignment="1" applyProtection="1">
      <alignment horizontal="center" vertical="center" wrapText="1"/>
      <protection hidden="1"/>
    </xf>
    <xf numFmtId="0" fontId="0" fillId="20" borderId="70" xfId="0" applyFill="1" applyBorder="1" applyAlignment="1" applyProtection="1">
      <alignment horizontal="center" vertical="center" wrapText="1"/>
      <protection hidden="1"/>
    </xf>
    <xf numFmtId="0" fontId="0" fillId="20" borderId="38" xfId="0" applyFill="1" applyBorder="1" applyAlignment="1" applyProtection="1">
      <alignment horizontal="center" vertical="center" wrapText="1"/>
      <protection hidden="1"/>
    </xf>
    <xf numFmtId="1" fontId="2" fillId="11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center"/>
      <protection hidden="1"/>
    </xf>
    <xf numFmtId="0" fontId="2" fillId="0" borderId="62" xfId="0" applyFont="1" applyFill="1" applyBorder="1" applyAlignment="1" applyProtection="1">
      <alignment horizontal="center"/>
      <protection hidden="1"/>
    </xf>
    <xf numFmtId="0" fontId="2" fillId="11" borderId="72" xfId="0" applyFont="1" applyFill="1" applyBorder="1" applyAlignment="1" applyProtection="1">
      <alignment horizontal="center" vertical="center"/>
      <protection hidden="1"/>
    </xf>
    <xf numFmtId="0" fontId="2" fillId="11" borderId="40" xfId="0" applyFont="1" applyFill="1" applyBorder="1" applyAlignment="1" applyProtection="1">
      <alignment horizontal="center" vertical="center"/>
      <protection hidden="1"/>
    </xf>
    <xf numFmtId="0" fontId="2" fillId="11" borderId="91" xfId="0" applyFont="1" applyFill="1" applyBorder="1" applyAlignment="1" applyProtection="1">
      <alignment horizontal="center" vertical="center"/>
      <protection hidden="1"/>
    </xf>
    <xf numFmtId="0" fontId="2" fillId="11" borderId="83" xfId="0" applyFont="1" applyFill="1" applyBorder="1" applyAlignment="1" applyProtection="1">
      <alignment horizontal="center" vertical="center"/>
      <protection hidden="1"/>
    </xf>
    <xf numFmtId="0" fontId="2" fillId="0" borderId="112" xfId="0" applyFont="1" applyFill="1" applyBorder="1" applyAlignment="1" applyProtection="1">
      <alignment horizontal="center"/>
      <protection hidden="1"/>
    </xf>
    <xf numFmtId="0" fontId="2" fillId="0" borderId="60" xfId="0" applyFont="1" applyFill="1" applyBorder="1" applyAlignment="1" applyProtection="1">
      <alignment horizontal="center"/>
      <protection hidden="1"/>
    </xf>
    <xf numFmtId="0" fontId="2" fillId="16" borderId="0" xfId="0" applyFont="1" applyFill="1" applyBorder="1" applyAlignment="1" applyProtection="1">
      <alignment horizontal="center" vertical="center" shrinkToFit="1"/>
      <protection hidden="1"/>
    </xf>
    <xf numFmtId="0" fontId="2" fillId="16" borderId="38" xfId="0" applyFont="1" applyFill="1" applyBorder="1" applyAlignment="1" applyProtection="1">
      <alignment horizontal="center" vertical="center" shrinkToFit="1"/>
      <protection hidden="1"/>
    </xf>
    <xf numFmtId="0" fontId="52" fillId="32" borderId="0" xfId="0" applyFont="1" applyFill="1" applyBorder="1" applyAlignment="1" applyProtection="1">
      <alignment horizontal="center" vertical="center" textRotation="90" wrapText="1"/>
      <protection hidden="1"/>
    </xf>
    <xf numFmtId="0" fontId="52" fillId="32" borderId="38" xfId="0" applyFont="1" applyFill="1" applyBorder="1" applyAlignment="1" applyProtection="1">
      <alignment horizontal="center" vertical="center" textRotation="90" wrapText="1"/>
      <protection hidden="1"/>
    </xf>
    <xf numFmtId="0" fontId="52" fillId="32" borderId="66" xfId="0" applyFont="1" applyFill="1" applyBorder="1" applyAlignment="1" applyProtection="1">
      <alignment horizontal="center" vertical="center" textRotation="90" wrapText="1"/>
      <protection hidden="1"/>
    </xf>
    <xf numFmtId="0" fontId="52" fillId="32" borderId="83" xfId="0" applyFont="1" applyFill="1" applyBorder="1" applyAlignment="1" applyProtection="1">
      <alignment horizontal="center" vertical="center" textRotation="90" wrapText="1"/>
      <protection hidden="1"/>
    </xf>
    <xf numFmtId="0" fontId="2" fillId="10" borderId="49" xfId="0" applyFont="1" applyFill="1" applyBorder="1" applyAlignment="1" applyProtection="1">
      <alignment horizontal="center" vertical="center" shrinkToFit="1"/>
      <protection hidden="1"/>
    </xf>
    <xf numFmtId="0" fontId="2" fillId="10" borderId="38" xfId="0" applyFont="1" applyFill="1" applyBorder="1" applyAlignment="1" applyProtection="1">
      <alignment horizontal="center" vertical="center" shrinkToFit="1"/>
      <protection hidden="1"/>
    </xf>
    <xf numFmtId="0" fontId="2" fillId="10" borderId="107" xfId="0" applyFont="1" applyFill="1" applyBorder="1" applyAlignment="1" applyProtection="1">
      <alignment horizontal="center" vertical="center" shrinkToFit="1"/>
      <protection hidden="1"/>
    </xf>
    <xf numFmtId="0" fontId="2" fillId="10" borderId="108" xfId="0" applyFont="1" applyFill="1" applyBorder="1" applyAlignment="1" applyProtection="1">
      <alignment horizontal="center" vertical="center" shrinkToFit="1"/>
      <protection hidden="1"/>
    </xf>
    <xf numFmtId="0" fontId="12" fillId="11" borderId="107" xfId="0" applyFont="1" applyFill="1" applyBorder="1" applyAlignment="1" applyProtection="1">
      <alignment horizontal="center" vertical="center"/>
      <protection hidden="1"/>
    </xf>
    <xf numFmtId="0" fontId="12" fillId="11" borderId="108" xfId="0" applyFont="1" applyFill="1" applyBorder="1" applyAlignment="1" applyProtection="1">
      <alignment horizontal="center" vertical="center"/>
      <protection hidden="1"/>
    </xf>
    <xf numFmtId="0" fontId="12" fillId="11" borderId="49" xfId="0" applyFont="1" applyFill="1" applyBorder="1" applyAlignment="1" applyProtection="1">
      <alignment horizontal="center" vertical="center" shrinkToFit="1"/>
      <protection hidden="1"/>
    </xf>
    <xf numFmtId="0" fontId="12" fillId="11" borderId="38" xfId="0" applyFont="1" applyFill="1" applyBorder="1" applyAlignment="1" applyProtection="1">
      <alignment horizontal="center" vertical="center" shrinkToFit="1"/>
      <protection hidden="1"/>
    </xf>
    <xf numFmtId="0" fontId="12" fillId="20" borderId="49" xfId="0" applyFont="1" applyFill="1" applyBorder="1" applyAlignment="1" applyProtection="1">
      <alignment horizontal="center" vertical="center" shrinkToFit="1"/>
      <protection hidden="1"/>
    </xf>
    <xf numFmtId="0" fontId="12" fillId="20" borderId="38" xfId="0" applyFont="1" applyFill="1" applyBorder="1" applyAlignment="1" applyProtection="1">
      <alignment horizontal="center" vertical="center" shrinkToFit="1"/>
      <protection hidden="1"/>
    </xf>
    <xf numFmtId="0" fontId="12" fillId="20" borderId="107" xfId="0" applyFont="1" applyFill="1" applyBorder="1" applyAlignment="1" applyProtection="1">
      <alignment horizontal="center" vertical="center" shrinkToFit="1"/>
      <protection hidden="1"/>
    </xf>
    <xf numFmtId="0" fontId="12" fillId="20" borderId="108" xfId="0" applyFont="1" applyFill="1" applyBorder="1" applyAlignment="1" applyProtection="1">
      <alignment horizontal="center" vertical="center" shrinkToFit="1"/>
      <protection hidden="1"/>
    </xf>
    <xf numFmtId="0" fontId="0" fillId="17" borderId="113" xfId="0" applyFill="1" applyBorder="1" applyAlignment="1">
      <alignment horizontal="center" vertical="center" textRotation="90" wrapText="1"/>
    </xf>
    <xf numFmtId="0" fontId="0" fillId="0" borderId="115" xfId="0" applyBorder="1" applyAlignment="1">
      <alignment horizontal="center" vertical="center" textRotation="90" wrapText="1"/>
    </xf>
    <xf numFmtId="0" fontId="0" fillId="0" borderId="114" xfId="0" applyBorder="1" applyAlignment="1">
      <alignment horizontal="center" vertical="center" textRotation="90" wrapText="1"/>
    </xf>
    <xf numFmtId="0" fontId="0" fillId="11" borderId="113" xfId="0" applyFill="1" applyBorder="1" applyAlignment="1">
      <alignment vertical="center" textRotation="90" wrapText="1"/>
    </xf>
    <xf numFmtId="0" fontId="0" fillId="0" borderId="115" xfId="0" applyBorder="1" applyAlignment="1">
      <alignment vertical="center" textRotation="90" wrapText="1"/>
    </xf>
    <xf numFmtId="0" fontId="0" fillId="0" borderId="114" xfId="0" applyBorder="1" applyAlignment="1">
      <alignment vertical="center" textRotation="90" wrapText="1"/>
    </xf>
    <xf numFmtId="0" fontId="0" fillId="11" borderId="113" xfId="0" applyFill="1" applyBorder="1" applyAlignment="1">
      <alignment horizontal="center" vertical="center" textRotation="90" wrapText="1"/>
    </xf>
    <xf numFmtId="0" fontId="0" fillId="20" borderId="113" xfId="0" applyFill="1" applyBorder="1" applyAlignment="1">
      <alignment horizontal="center" vertical="center" textRotation="90" wrapText="1"/>
    </xf>
    <xf numFmtId="0" fontId="2" fillId="5" borderId="113" xfId="0" applyFont="1" applyFill="1" applyBorder="1" applyAlignment="1">
      <alignment horizontal="center" vertical="center" textRotation="90" wrapText="1"/>
    </xf>
    <xf numFmtId="0" fontId="2" fillId="5" borderId="115" xfId="0" applyFont="1" applyFill="1" applyBorder="1" applyAlignment="1">
      <alignment horizontal="center" vertical="center" textRotation="90" wrapText="1"/>
    </xf>
    <xf numFmtId="0" fontId="2" fillId="5" borderId="114" xfId="0" applyFont="1" applyFill="1" applyBorder="1" applyAlignment="1">
      <alignment horizontal="center" vertical="center" textRotation="90" wrapText="1"/>
    </xf>
    <xf numFmtId="0" fontId="2" fillId="17" borderId="113" xfId="0" applyFont="1" applyFill="1" applyBorder="1" applyAlignment="1">
      <alignment horizontal="center" vertical="center" textRotation="90" wrapText="1"/>
    </xf>
    <xf numFmtId="0" fontId="2" fillId="17" borderId="115" xfId="0" applyFont="1" applyFill="1" applyBorder="1" applyAlignment="1">
      <alignment horizontal="center" vertical="center" textRotation="90" wrapText="1"/>
    </xf>
    <xf numFmtId="0" fontId="2" fillId="17" borderId="114" xfId="0" applyFont="1" applyFill="1" applyBorder="1" applyAlignment="1">
      <alignment horizontal="center" vertical="center" textRotation="90" wrapText="1"/>
    </xf>
    <xf numFmtId="0" fontId="0" fillId="0" borderId="115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2" fillId="10" borderId="113" xfId="0" applyFont="1" applyFill="1" applyBorder="1" applyAlignment="1" applyProtection="1">
      <alignment horizontal="center" vertical="center" textRotation="90" wrapText="1" shrinkToFit="1"/>
      <protection hidden="1"/>
    </xf>
    <xf numFmtId="0" fontId="2" fillId="10" borderId="115" xfId="0" applyFont="1" applyFill="1" applyBorder="1" applyAlignment="1" applyProtection="1">
      <alignment horizontal="center" vertical="center" textRotation="90" wrapText="1" shrinkToFit="1"/>
      <protection hidden="1"/>
    </xf>
    <xf numFmtId="0" fontId="0" fillId="0" borderId="114" xfId="0" applyBorder="1" applyAlignment="1">
      <alignment horizontal="center" vertical="center" textRotation="90" wrapText="1" shrinkToFit="1"/>
    </xf>
    <xf numFmtId="0" fontId="74" fillId="32" borderId="0" xfId="0" applyFont="1" applyFill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61" fillId="0" borderId="9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98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1" fillId="22" borderId="97" xfId="0" applyFont="1" applyFill="1" applyBorder="1" applyAlignment="1">
      <alignment horizontal="center" vertical="center" wrapText="1"/>
    </xf>
    <xf numFmtId="0" fontId="61" fillId="22" borderId="0" xfId="0" applyFont="1" applyFill="1" applyBorder="1" applyAlignment="1">
      <alignment horizontal="center" vertical="center" wrapText="1"/>
    </xf>
    <xf numFmtId="0" fontId="61" fillId="22" borderId="98" xfId="0" applyFont="1" applyFill="1" applyBorder="1" applyAlignment="1">
      <alignment horizontal="center" vertical="center" wrapText="1"/>
    </xf>
    <xf numFmtId="0" fontId="61" fillId="22" borderId="99" xfId="0" applyFont="1" applyFill="1" applyBorder="1" applyAlignment="1">
      <alignment horizontal="center"/>
    </xf>
    <xf numFmtId="0" fontId="73" fillId="32" borderId="0" xfId="0" applyFont="1" applyFill="1" applyAlignment="1">
      <alignment horizontal="center" vertical="center"/>
    </xf>
    <xf numFmtId="0" fontId="73" fillId="32" borderId="0" xfId="0" applyFont="1" applyFill="1" applyAlignment="1">
      <alignment horizontal="center" vertical="center" wrapText="1"/>
    </xf>
    <xf numFmtId="9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9" fontId="61" fillId="0" borderId="97" xfId="0" applyNumberFormat="1" applyFont="1" applyBorder="1" applyAlignment="1">
      <alignment horizontal="center" vertical="center" wrapText="1"/>
    </xf>
    <xf numFmtId="0" fontId="61" fillId="0" borderId="97" xfId="0" applyFont="1" applyBorder="1" applyAlignment="1">
      <alignment horizontal="center" vertical="center" wrapText="1"/>
    </xf>
    <xf numFmtId="9" fontId="61" fillId="28" borderId="0" xfId="0" applyNumberFormat="1" applyFont="1" applyFill="1" applyBorder="1" applyAlignment="1">
      <alignment horizontal="center" vertical="center" wrapText="1"/>
    </xf>
    <xf numFmtId="9" fontId="61" fillId="28" borderId="98" xfId="0" applyNumberFormat="1" applyFont="1" applyFill="1" applyBorder="1" applyAlignment="1">
      <alignment horizontal="center" vertical="center" wrapText="1"/>
    </xf>
    <xf numFmtId="0" fontId="61" fillId="0" borderId="98" xfId="0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/>
    </xf>
    <xf numFmtId="9" fontId="61" fillId="28" borderId="99" xfId="0" applyNumberFormat="1" applyFont="1" applyFill="1" applyBorder="1" applyAlignment="1">
      <alignment horizontal="center" vertical="center" wrapText="1"/>
    </xf>
    <xf numFmtId="0" fontId="61" fillId="0" borderId="98" xfId="0" applyFont="1" applyBorder="1" applyAlignment="1">
      <alignment horizontal="center"/>
    </xf>
    <xf numFmtId="0" fontId="73" fillId="32" borderId="0" xfId="0" applyFont="1" applyFill="1" applyAlignment="1">
      <alignment horizontal="center" shrinkToFit="1"/>
    </xf>
    <xf numFmtId="0" fontId="61" fillId="22" borderId="98" xfId="0" applyFont="1" applyFill="1" applyBorder="1" applyAlignment="1">
      <alignment horizontal="center"/>
    </xf>
    <xf numFmtId="9" fontId="61" fillId="2" borderId="99" xfId="0" applyNumberFormat="1" applyFont="1" applyFill="1" applyBorder="1" applyAlignment="1">
      <alignment horizontal="center" vertical="center"/>
    </xf>
    <xf numFmtId="0" fontId="61" fillId="2" borderId="99" xfId="0" applyFont="1" applyFill="1" applyBorder="1" applyAlignment="1">
      <alignment horizontal="center" vertical="center"/>
    </xf>
    <xf numFmtId="9" fontId="61" fillId="0" borderId="99" xfId="0" applyNumberFormat="1" applyFont="1" applyBorder="1" applyAlignment="1">
      <alignment horizontal="center" vertical="center"/>
    </xf>
    <xf numFmtId="0" fontId="61" fillId="0" borderId="99" xfId="0" applyFont="1" applyBorder="1" applyAlignment="1">
      <alignment horizontal="center" vertical="center"/>
    </xf>
    <xf numFmtId="0" fontId="64" fillId="0" borderId="93" xfId="0" applyFont="1" applyBorder="1" applyAlignment="1">
      <alignment horizontal="left" vertical="center" wrapText="1"/>
    </xf>
    <xf numFmtId="0" fontId="64" fillId="0" borderId="93" xfId="0" applyFont="1" applyBorder="1" applyAlignment="1">
      <alignment horizontal="left" vertical="center" wrapText="1" readingOrder="1"/>
    </xf>
    <xf numFmtId="9" fontId="61" fillId="2" borderId="97" xfId="0" applyNumberFormat="1" applyFont="1" applyFill="1" applyBorder="1" applyAlignment="1">
      <alignment horizontal="center" vertical="center"/>
    </xf>
    <xf numFmtId="0" fontId="61" fillId="2" borderId="97" xfId="0" applyFont="1" applyFill="1" applyBorder="1" applyAlignment="1">
      <alignment horizontal="center" vertical="center"/>
    </xf>
    <xf numFmtId="0" fontId="62" fillId="29" borderId="92" xfId="0" applyFont="1" applyFill="1" applyBorder="1" applyAlignment="1">
      <alignment horizontal="left"/>
    </xf>
    <xf numFmtId="0" fontId="68" fillId="2" borderId="94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9" fontId="61" fillId="28" borderId="97" xfId="0" applyNumberFormat="1" applyFont="1" applyFill="1" applyBorder="1" applyAlignment="1">
      <alignment horizontal="center" vertical="center" wrapText="1"/>
    </xf>
    <xf numFmtId="9" fontId="61" fillId="0" borderId="98" xfId="0" applyNumberFormat="1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center" wrapText="1"/>
    </xf>
    <xf numFmtId="9" fontId="61" fillId="0" borderId="99" xfId="0" applyNumberFormat="1" applyFont="1" applyBorder="1" applyAlignment="1">
      <alignment horizontal="center" vertical="center" wrapText="1"/>
    </xf>
    <xf numFmtId="9" fontId="61" fillId="0" borderId="97" xfId="0" applyNumberFormat="1" applyFont="1" applyBorder="1" applyAlignment="1">
      <alignment horizontal="center" vertical="center"/>
    </xf>
    <xf numFmtId="9" fontId="61" fillId="2" borderId="0" xfId="0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center" vertical="center"/>
    </xf>
    <xf numFmtId="9" fontId="61" fillId="0" borderId="0" xfId="0" applyNumberFormat="1" applyFont="1" applyBorder="1" applyAlignment="1">
      <alignment horizontal="center" vertical="center"/>
    </xf>
    <xf numFmtId="9" fontId="61" fillId="2" borderId="98" xfId="0" applyNumberFormat="1" applyFont="1" applyFill="1" applyBorder="1" applyAlignment="1">
      <alignment horizontal="center" vertical="center"/>
    </xf>
    <xf numFmtId="0" fontId="61" fillId="2" borderId="98" xfId="0" applyFont="1" applyFill="1" applyBorder="1" applyAlignment="1">
      <alignment horizontal="center" vertical="center"/>
    </xf>
    <xf numFmtId="9" fontId="61" fillId="2" borderId="99" xfId="0" applyNumberFormat="1" applyFont="1" applyFill="1" applyBorder="1" applyAlignment="1">
      <alignment horizontal="center" vertical="center" wrapText="1"/>
    </xf>
    <xf numFmtId="0" fontId="61" fillId="2" borderId="99" xfId="0" applyFont="1" applyFill="1" applyBorder="1" applyAlignment="1">
      <alignment horizontal="center" vertical="center" wrapText="1"/>
    </xf>
    <xf numFmtId="9" fontId="61" fillId="2" borderId="0" xfId="0" applyNumberFormat="1" applyFont="1" applyFill="1" applyBorder="1" applyAlignment="1">
      <alignment horizontal="center" vertical="center" wrapText="1"/>
    </xf>
    <xf numFmtId="0" fontId="61" fillId="2" borderId="0" xfId="0" applyFont="1" applyFill="1" applyBorder="1" applyAlignment="1">
      <alignment horizontal="center" vertical="center" wrapText="1"/>
    </xf>
    <xf numFmtId="9" fontId="61" fillId="2" borderId="98" xfId="0" applyNumberFormat="1" applyFont="1" applyFill="1" applyBorder="1" applyAlignment="1">
      <alignment horizontal="center" vertical="center" wrapText="1"/>
    </xf>
    <xf numFmtId="0" fontId="61" fillId="2" borderId="98" xfId="0" applyFont="1" applyFill="1" applyBorder="1" applyAlignment="1">
      <alignment horizontal="center" vertical="center" wrapText="1"/>
    </xf>
    <xf numFmtId="9" fontId="61" fillId="0" borderId="98" xfId="0" applyNumberFormat="1" applyFont="1" applyBorder="1" applyAlignment="1">
      <alignment horizontal="center" vertical="center"/>
    </xf>
    <xf numFmtId="9" fontId="61" fillId="22" borderId="99" xfId="0" applyNumberFormat="1" applyFont="1" applyFill="1" applyBorder="1" applyAlignment="1">
      <alignment horizontal="center" vertical="center"/>
    </xf>
    <xf numFmtId="0" fontId="61" fillId="22" borderId="97" xfId="0" applyFont="1" applyFill="1" applyBorder="1" applyAlignment="1">
      <alignment horizontal="center" vertical="center"/>
    </xf>
    <xf numFmtId="0" fontId="61" fillId="22" borderId="98" xfId="0" applyFont="1" applyFill="1" applyBorder="1" applyAlignment="1">
      <alignment horizontal="center" vertical="center"/>
    </xf>
    <xf numFmtId="0" fontId="61" fillId="22" borderId="0" xfId="0" applyFont="1" applyFill="1" applyBorder="1" applyAlignment="1">
      <alignment horizontal="center" vertical="center"/>
    </xf>
    <xf numFmtId="9" fontId="61" fillId="22" borderId="98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63" fillId="4" borderId="96" xfId="0" applyFont="1" applyFill="1" applyBorder="1" applyAlignment="1">
      <alignment horizontal="left" vertical="center" wrapText="1"/>
    </xf>
    <xf numFmtId="0" fontId="64" fillId="0" borderId="95" xfId="0" applyFont="1" applyBorder="1" applyAlignment="1">
      <alignment horizontal="left" vertical="center" wrapText="1"/>
    </xf>
    <xf numFmtId="0" fontId="72" fillId="30" borderId="0" xfId="0" applyFont="1" applyFill="1" applyAlignment="1">
      <alignment horizontal="center" vertical="center" shrinkToFit="1"/>
    </xf>
    <xf numFmtId="9" fontId="61" fillId="2" borderId="97" xfId="0" applyNumberFormat="1" applyFont="1" applyFill="1" applyBorder="1" applyAlignment="1">
      <alignment horizontal="center" vertical="center" wrapText="1"/>
    </xf>
    <xf numFmtId="0" fontId="61" fillId="2" borderId="9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1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  <strike val="0"/>
        <color rgb="FFFFFFFF"/>
      </font>
      <fill>
        <patternFill>
          <bgColor rgb="FFFF0000"/>
        </patternFill>
      </fill>
      <border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/>
    </dxf>
    <dxf>
      <fill>
        <patternFill>
          <bgColor rgb="FFFFCC00"/>
        </patternFill>
      </fill>
      <border/>
    </dxf>
    <dxf>
      <font>
        <b val="0"/>
        <i/>
      </font>
      <fill>
        <patternFill>
          <bgColor rgb="FFC0C0C0"/>
        </patternFill>
      </fill>
      <border/>
    </dxf>
    <dxf>
      <fill>
        <patternFill>
          <bgColor rgb="FFCC99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5FFFBE"/>
      <rgbColor rgb="00E6C3D1"/>
      <rgbColor rgb="00008000"/>
      <rgbColor rgb="00000080"/>
      <rgbColor rgb="00808000"/>
      <rgbColor rgb="00800080"/>
      <rgbColor rgb="00008080"/>
      <rgbColor rgb="00C0C0C0"/>
      <rgbColor rgb="00808080"/>
      <rgbColor rgb="009E0054"/>
      <rgbColor rgb="00B44B77"/>
      <rgbColor rgb="00CC87A3"/>
      <rgbColor rgb="00E6C3D1"/>
      <rgbColor rgb="00660066"/>
      <rgbColor rgb="00FF8080"/>
      <rgbColor rgb="000066CC"/>
      <rgbColor rgb="00D2C3D1"/>
      <rgbColor rgb="009E0054"/>
      <rgbColor rgb="00FF00FF"/>
      <rgbColor rgb="00FFFF00"/>
      <rgbColor rgb="0000FFFF"/>
      <rgbColor rgb="00800080"/>
      <rgbColor rgb="00800000"/>
      <rgbColor rgb="009E0054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125"/>
          <c:w val="0.97175"/>
          <c:h val="0.9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Compétences!$FD$2</c:f>
              <c:strCache>
                <c:ptCount val="1"/>
                <c:pt idx="0">
                  <c:v>Dans un contexte de pliage, de découpage, de pavage et de reproduction de dessins, relever la présence de régularités : reconnaitre la présence d'un axe de symétrie.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Compétences!$FI$42:$FI$47</c:f>
              <c:numCache/>
            </c:numRef>
          </c:cat>
          <c:val>
            <c:numRef>
              <c:f>Compétences!$FJ$42:$FJ$47</c:f>
              <c:numCache/>
            </c:numRef>
          </c:val>
        </c:ser>
        <c:gapWidth val="30"/>
        <c:axId val="60898767"/>
        <c:axId val="11217992"/>
      </c:barChart>
      <c:catAx>
        <c:axId val="60898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 val="autoZero"/>
        <c:auto val="1"/>
        <c:lblOffset val="100"/>
        <c:tickLblSkip val="1"/>
        <c:noMultiLvlLbl val="0"/>
      </c:catAx>
      <c:valAx>
        <c:axId val="1121799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898767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3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Compétences!$U$2</c:f>
              <c:strCache>
                <c:ptCount val="1"/>
                <c:pt idx="0">
                  <c:v>Effectuer le mesurage en utilisant des étalons familiers et conventionnels et en exprimer le résultat.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Compétences!$AK$42:$AK$58</c:f>
              <c:numCache/>
            </c:numRef>
          </c:cat>
          <c:val>
            <c:numRef>
              <c:f>Compétences!$AL$42:$AL$58</c:f>
              <c:numCache/>
            </c:numRef>
          </c:val>
        </c:ser>
        <c:gapWidth val="30"/>
        <c:axId val="19056857"/>
        <c:axId val="37293986"/>
      </c:barChart>
      <c:catAx>
        <c:axId val="190568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5685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4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Compétences!$AM$2</c:f>
              <c:strCache>
                <c:ptCount val="1"/>
                <c:pt idx="0">
                  <c:v>Construire et effectuer des démarches pour calculer des périmètres, des aires et des volumes.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Compétences!$AZ$42:$AZ$55</c:f>
              <c:strCache/>
            </c:strRef>
          </c:cat>
          <c:val>
            <c:numRef>
              <c:f>Compétences!$BA$42:$BA$55</c:f>
              <c:numCache/>
            </c:numRef>
          </c:val>
        </c:ser>
        <c:gapWidth val="30"/>
        <c:axId val="101555"/>
        <c:axId val="913996"/>
      </c:barChart>
      <c:catAx>
        <c:axId val="1015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555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"/>
          <c:w val="0.9242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Compétences!$I$45:$I$54</c:f>
              <c:strCache/>
            </c:strRef>
          </c:cat>
          <c:val>
            <c:numRef>
              <c:f>Compétences!$J$45:$J$54</c:f>
              <c:numCache/>
            </c:numRef>
          </c:val>
        </c:ser>
        <c:gapWidth val="20"/>
        <c:axId val="8225965"/>
        <c:axId val="6924822"/>
      </c:barChart>
      <c:catAx>
        <c:axId val="8225965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</c:scaling>
        <c:axPos val="t"/>
        <c:delete val="1"/>
        <c:majorTickMark val="out"/>
        <c:minorTickMark val="none"/>
        <c:tickLblPos val="none"/>
        <c:crossAx val="822596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"/>
          <c:w val="0.9215"/>
          <c:h val="0.9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Compétences!$L$45:$L$54</c:f>
              <c:strCache/>
            </c:strRef>
          </c:cat>
          <c:val>
            <c:numRef>
              <c:f>Compétences!$M$45:$M$54</c:f>
              <c:numCache/>
            </c:numRef>
          </c:val>
        </c:ser>
        <c:gapWidth val="20"/>
        <c:axId val="62323399"/>
        <c:axId val="24039680"/>
      </c:barChart>
      <c:catAx>
        <c:axId val="62323399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t"/>
        <c:delete val="1"/>
        <c:majorTickMark val="out"/>
        <c:minorTickMark val="none"/>
        <c:tickLblPos val="none"/>
        <c:crossAx val="6232339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924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Compétences!$O$45:$O$54</c:f>
              <c:strCache/>
            </c:strRef>
          </c:cat>
          <c:val>
            <c:numRef>
              <c:f>Compétences!$P$45:$P$54</c:f>
              <c:numCache/>
            </c:numRef>
          </c:val>
        </c:ser>
        <c:gapWidth val="20"/>
        <c:axId val="15030529"/>
        <c:axId val="1057034"/>
      </c:barChart>
      <c:catAx>
        <c:axId val="15030529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t"/>
        <c:delete val="1"/>
        <c:majorTickMark val="out"/>
        <c:minorTickMark val="none"/>
        <c:tickLblPos val="none"/>
        <c:crossAx val="1503052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2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Compétences!$R$45:$R$54</c:f>
              <c:strCache/>
            </c:strRef>
          </c:cat>
          <c:val>
            <c:numRef>
              <c:f>Compétences!$S$45:$S$54</c:f>
              <c:numCache/>
            </c:numRef>
          </c:val>
        </c:ser>
        <c:gapWidth val="20"/>
        <c:axId val="9513307"/>
        <c:axId val="18510900"/>
      </c:barChart>
      <c:catAx>
        <c:axId val="9513307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0900"/>
        <c:crosses val="autoZero"/>
        <c:auto val="1"/>
        <c:lblOffset val="100"/>
        <c:tickLblSkip val="1"/>
        <c:noMultiLvlLbl val="0"/>
      </c:catAx>
      <c:valAx>
        <c:axId val="18510900"/>
        <c:scaling>
          <c:orientation val="minMax"/>
        </c:scaling>
        <c:axPos val="t"/>
        <c:delete val="1"/>
        <c:majorTickMark val="out"/>
        <c:minorTickMark val="none"/>
        <c:tickLblPos val="none"/>
        <c:crossAx val="9513307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255"/>
          <c:h val="0.99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E6E64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Compétences!$I$45:$I$54</c:f>
              <c:strCache/>
            </c:strRef>
          </c:cat>
          <c:val>
            <c:numRef>
              <c:f>Compétences!$G$45:$G$54</c:f>
              <c:numCache/>
            </c:numRef>
          </c:val>
        </c:ser>
        <c:gapWidth val="20"/>
        <c:axId val="32380373"/>
        <c:axId val="22987902"/>
      </c:barChart>
      <c:catAx>
        <c:axId val="32380373"/>
        <c:scaling>
          <c:orientation val="maxMin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t"/>
        <c:delete val="1"/>
        <c:majorTickMark val="out"/>
        <c:minorTickMark val="none"/>
        <c:tickLblPos val="none"/>
        <c:crossAx val="32380373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15"/>
          <c:w val="0.9517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00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commentaires'!$A$20:$A$29</c:f>
              <c:strCache/>
            </c:strRef>
          </c:cat>
          <c:val>
            <c:numRef>
              <c:f>'Résultats et commentaires'!$C$20:$C$29</c:f>
              <c:numCache/>
            </c:numRef>
          </c:val>
        </c:ser>
        <c:axId val="5564527"/>
        <c:axId val="50080744"/>
      </c:barChart>
      <c:catAx>
        <c:axId val="5564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625"/>
          <c:w val="0.93875"/>
          <c:h val="0.85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E00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'Résultats et commentaires'!$D$20:$D$29</c:f>
              <c:strCache/>
            </c:strRef>
          </c:cat>
          <c:val>
            <c:numRef>
              <c:f>'Résultats et commentaires'!$F$20:$F$29</c:f>
              <c:numCache/>
            </c:numRef>
          </c:val>
        </c:ser>
        <c:axId val="48073513"/>
        <c:axId val="30008434"/>
      </c:barChart>
      <c:catAx>
        <c:axId val="48073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 global des 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Pourcentage de 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994"/>
          <c:h val="0.9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Compétences!$EU$2</c:f>
              <c:strCache>
                <c:ptCount val="1"/>
                <c:pt idx="0">
                  <c:v>Connaitre et énoncer les propriétés de côtés et d'angles utiles dans la construction de quadrilatères et de triangles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Compétences!$FB$42:$FB$49</c:f>
              <c:numCache/>
            </c:numRef>
          </c:cat>
          <c:val>
            <c:numRef>
              <c:f>Compétences!$FC$42:$FC$49</c:f>
              <c:numCache/>
            </c:numRef>
          </c:val>
        </c:ser>
        <c:gapWidth val="30"/>
        <c:axId val="33853065"/>
        <c:axId val="36242130"/>
      </c:barChart>
      <c:catAx>
        <c:axId val="33853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 val="autoZero"/>
        <c:auto val="1"/>
        <c:lblOffset val="100"/>
        <c:tickLblSkip val="1"/>
        <c:noMultiLvlLbl val="0"/>
      </c:catAx>
      <c:valAx>
        <c:axId val="3624213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85306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Compétences!$EL$2</c:f>
              <c:strCache>
                <c:ptCount val="1"/>
                <c:pt idx="0">
                  <c:v>Tracer des figures simples : en lien avec les propriétés des figures et au moyen de la règle graduée, de l'équerre et du compas.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Compétences!$ES$42:$ES$49</c:f>
              <c:strCache/>
            </c:strRef>
          </c:cat>
          <c:val>
            <c:numRef>
              <c:f>Compétences!$ET$42:$ET$49</c:f>
              <c:numCache/>
            </c:numRef>
          </c:val>
        </c:ser>
        <c:gapWidth val="30"/>
        <c:axId val="57743715"/>
        <c:axId val="49931388"/>
      </c:barChart>
      <c:catAx>
        <c:axId val="57743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 val="autoZero"/>
        <c:auto val="1"/>
        <c:lblOffset val="100"/>
        <c:tickLblSkip val="1"/>
        <c:noMultiLvlLbl val="0"/>
      </c:catAx>
      <c:valAx>
        <c:axId val="4993138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74371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Compétences!$EG$2</c:f>
              <c:strCache>
                <c:ptCount val="1"/>
                <c:pt idx="0">
                  <c:v>Construire des figures et des solides simples avec du matériel varié.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Compétences!$EJ$42:$EJ$45</c:f>
              <c:strCache/>
            </c:strRef>
          </c:cat>
          <c:val>
            <c:numRef>
              <c:f>Compétences!$EK$42:$EK$45</c:f>
              <c:numCache/>
            </c:numRef>
          </c:val>
        </c:ser>
        <c:gapWidth val="30"/>
        <c:axId val="46729309"/>
        <c:axId val="17910598"/>
      </c:barChart>
      <c:catAx>
        <c:axId val="467293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 val="autoZero"/>
        <c:auto val="1"/>
        <c:lblOffset val="100"/>
        <c:tickLblSkip val="1"/>
        <c:noMultiLvlLbl val="0"/>
      </c:catAx>
      <c:valAx>
        <c:axId val="1791059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729309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Compétences!$DM$2</c:f>
              <c:strCache>
                <c:ptCount val="1"/>
                <c:pt idx="0">
                  <c:v>Reconnaitre, comparer des solides et des figures, les différencier et les classer : sur base de propriétés de côtés, d'angles pour les figures.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Compétences!$EE$42:$EE$60</c:f>
              <c:numCache/>
            </c:numRef>
          </c:cat>
          <c:val>
            <c:numRef>
              <c:f>Compétences!$EF$42:$EF$60</c:f>
              <c:numCache/>
            </c:numRef>
          </c:val>
        </c:ser>
        <c:gapWidth val="30"/>
        <c:axId val="26977655"/>
        <c:axId val="41472304"/>
      </c:barChart>
      <c:catAx>
        <c:axId val="269776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977655"/>
        <c:crossesAt val="1"/>
        <c:crossBetween val="between"/>
        <c:dispUnits/>
      </c:valAx>
      <c:spPr>
        <a:solidFill>
          <a:srgbClr val="99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095"/>
          <c:w val="0.959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Compétences!$CU$2</c:f>
              <c:strCache>
                <c:ptCount val="1"/>
                <c:pt idx="0">
                  <c:v>Résoudre des problèmes simples de proportionnalité directe.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Compétences!$DK$42:$DK$58</c:f>
              <c:numCache/>
            </c:numRef>
          </c:cat>
          <c:val>
            <c:numRef>
              <c:f>Compétences!$DL$42:$DL$58</c:f>
              <c:numCache/>
            </c:numRef>
          </c:val>
        </c:ser>
        <c:gapWidth val="30"/>
        <c:axId val="37706417"/>
        <c:axId val="3813434"/>
      </c:barChart>
      <c:catAx>
        <c:axId val="377064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06417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Compétences!$CI$2</c:f>
              <c:strCache>
                <c:ptCount val="1"/>
                <c:pt idx="0">
                  <c:v>Calculer des pourcentages.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D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Compétences!$CS$42:$CS$52</c:f>
              <c:numCache/>
            </c:numRef>
          </c:cat>
          <c:val>
            <c:numRef>
              <c:f>Compétences!$CT$42:$CT$52</c:f>
              <c:numCache/>
            </c:numRef>
          </c:val>
        </c:ser>
        <c:gapWidth val="30"/>
        <c:axId val="34320907"/>
        <c:axId val="40452708"/>
      </c:barChart>
      <c:catAx>
        <c:axId val="3432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20907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"/>
          <c:w val="1"/>
          <c:h val="0.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Compétences!$BP$2</c:f>
              <c:strCache>
                <c:ptCount val="1"/>
                <c:pt idx="0">
                  <c:v>Fractionner des objets en vue de les comparer.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D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Compétences!$CG$42:$CG$59</c:f>
              <c:numCache/>
            </c:numRef>
          </c:cat>
          <c:val>
            <c:numRef>
              <c:f>Compétences!$CH$42:$CH$59</c:f>
              <c:numCache/>
            </c:numRef>
          </c:val>
        </c:ser>
        <c:gapWidth val="30"/>
        <c:axId val="28530053"/>
        <c:axId val="55443886"/>
      </c:barChart>
      <c:catAx>
        <c:axId val="28530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530053"/>
        <c:crossesAt val="1"/>
        <c:crossBetween val="between"/>
        <c:dispUnits/>
      </c:valAx>
      <c:spPr>
        <a:solidFill>
          <a:srgbClr val="00D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"/>
          <c:w val="0.963"/>
          <c:h val="0.98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Compétences!$BB$2</c:f>
              <c:strCache>
                <c:ptCount val="1"/>
                <c:pt idx="0">
                  <c:v>Etablir des relations dans un système pour donner du sens à la lecture et à l'écriture d'une mesure.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Compétences!$BN$42:$BN$54</c:f>
              <c:numCache/>
            </c:numRef>
          </c:cat>
          <c:val>
            <c:numRef>
              <c:f>Compétences!$BO$42:$BO$54</c:f>
              <c:numCache/>
            </c:numRef>
          </c:val>
        </c:ser>
        <c:gapWidth val="30"/>
        <c:axId val="29232927"/>
        <c:axId val="61769752"/>
      </c:barChart>
      <c:catAx>
        <c:axId val="292329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232927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19050</xdr:rowOff>
    </xdr:from>
    <xdr:to>
      <xdr:col>6</xdr:col>
      <xdr:colOff>0</xdr:colOff>
      <xdr:row>1</xdr:row>
      <xdr:rowOff>304800</xdr:rowOff>
    </xdr:to>
    <xdr:sp>
      <xdr:nvSpPr>
        <xdr:cNvPr id="1" name="Line 391"/>
        <xdr:cNvSpPr>
          <a:spLocks/>
        </xdr:cNvSpPr>
      </xdr:nvSpPr>
      <xdr:spPr>
        <a:xfrm>
          <a:off x="1504950" y="333375"/>
          <a:ext cx="1704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164</xdr:col>
      <xdr:colOff>0</xdr:colOff>
      <xdr:row>41</xdr:row>
      <xdr:rowOff>19050</xdr:rowOff>
    </xdr:from>
    <xdr:to>
      <xdr:col>166</xdr:col>
      <xdr:colOff>0</xdr:colOff>
      <xdr:row>58</xdr:row>
      <xdr:rowOff>142875</xdr:rowOff>
    </xdr:to>
    <xdr:graphicFrame>
      <xdr:nvGraphicFramePr>
        <xdr:cNvPr id="1" name="Chart 2143"/>
        <xdr:cNvGraphicFramePr/>
      </xdr:nvGraphicFramePr>
      <xdr:xfrm>
        <a:off x="66151125" y="6629400"/>
        <a:ext cx="16287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157</xdr:col>
      <xdr:colOff>0</xdr:colOff>
      <xdr:row>41</xdr:row>
      <xdr:rowOff>19050</xdr:rowOff>
    </xdr:from>
    <xdr:to>
      <xdr:col>158</xdr:col>
      <xdr:colOff>685800</xdr:colOff>
      <xdr:row>59</xdr:row>
      <xdr:rowOff>0</xdr:rowOff>
    </xdr:to>
    <xdr:graphicFrame>
      <xdr:nvGraphicFramePr>
        <xdr:cNvPr id="2" name="Chart 2152"/>
        <xdr:cNvGraphicFramePr/>
      </xdr:nvGraphicFramePr>
      <xdr:xfrm>
        <a:off x="62760225" y="6629400"/>
        <a:ext cx="1485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148</xdr:col>
      <xdr:colOff>9525</xdr:colOff>
      <xdr:row>41</xdr:row>
      <xdr:rowOff>28575</xdr:rowOff>
    </xdr:from>
    <xdr:to>
      <xdr:col>150</xdr:col>
      <xdr:colOff>0</xdr:colOff>
      <xdr:row>58</xdr:row>
      <xdr:rowOff>142875</xdr:rowOff>
    </xdr:to>
    <xdr:graphicFrame>
      <xdr:nvGraphicFramePr>
        <xdr:cNvPr id="3" name="Chart 2153"/>
        <xdr:cNvGraphicFramePr/>
      </xdr:nvGraphicFramePr>
      <xdr:xfrm>
        <a:off x="58816875" y="6638925"/>
        <a:ext cx="14763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139</xdr:col>
      <xdr:colOff>9525</xdr:colOff>
      <xdr:row>41</xdr:row>
      <xdr:rowOff>19050</xdr:rowOff>
    </xdr:from>
    <xdr:to>
      <xdr:col>140</xdr:col>
      <xdr:colOff>619125</xdr:colOff>
      <xdr:row>58</xdr:row>
      <xdr:rowOff>152400</xdr:rowOff>
    </xdr:to>
    <xdr:graphicFrame>
      <xdr:nvGraphicFramePr>
        <xdr:cNvPr id="4" name="Chart 2155"/>
        <xdr:cNvGraphicFramePr/>
      </xdr:nvGraphicFramePr>
      <xdr:xfrm>
        <a:off x="54997350" y="6629400"/>
        <a:ext cx="147637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134</xdr:col>
      <xdr:colOff>9525</xdr:colOff>
      <xdr:row>41</xdr:row>
      <xdr:rowOff>19050</xdr:rowOff>
    </xdr:from>
    <xdr:to>
      <xdr:col>136</xdr:col>
      <xdr:colOff>0</xdr:colOff>
      <xdr:row>59</xdr:row>
      <xdr:rowOff>28575</xdr:rowOff>
    </xdr:to>
    <xdr:graphicFrame>
      <xdr:nvGraphicFramePr>
        <xdr:cNvPr id="5" name="Chart 2156"/>
        <xdr:cNvGraphicFramePr/>
      </xdr:nvGraphicFramePr>
      <xdr:xfrm>
        <a:off x="52454175" y="6629400"/>
        <a:ext cx="14192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114</xdr:col>
      <xdr:colOff>0</xdr:colOff>
      <xdr:row>41</xdr:row>
      <xdr:rowOff>19050</xdr:rowOff>
    </xdr:from>
    <xdr:to>
      <xdr:col>116</xdr:col>
      <xdr:colOff>0</xdr:colOff>
      <xdr:row>58</xdr:row>
      <xdr:rowOff>133350</xdr:rowOff>
    </xdr:to>
    <xdr:graphicFrame>
      <xdr:nvGraphicFramePr>
        <xdr:cNvPr id="6" name="Chart 2158"/>
        <xdr:cNvGraphicFramePr/>
      </xdr:nvGraphicFramePr>
      <xdr:xfrm>
        <a:off x="44653200" y="6629400"/>
        <a:ext cx="14478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96</xdr:col>
      <xdr:colOff>9525</xdr:colOff>
      <xdr:row>41</xdr:row>
      <xdr:rowOff>28575</xdr:rowOff>
    </xdr:from>
    <xdr:to>
      <xdr:col>98</xdr:col>
      <xdr:colOff>0</xdr:colOff>
      <xdr:row>58</xdr:row>
      <xdr:rowOff>142875</xdr:rowOff>
    </xdr:to>
    <xdr:graphicFrame>
      <xdr:nvGraphicFramePr>
        <xdr:cNvPr id="7" name="Chart 2159"/>
        <xdr:cNvGraphicFramePr/>
      </xdr:nvGraphicFramePr>
      <xdr:xfrm>
        <a:off x="38947725" y="6638925"/>
        <a:ext cx="14382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84</xdr:col>
      <xdr:colOff>9525</xdr:colOff>
      <xdr:row>41</xdr:row>
      <xdr:rowOff>38100</xdr:rowOff>
    </xdr:from>
    <xdr:to>
      <xdr:col>85</xdr:col>
      <xdr:colOff>552450</xdr:colOff>
      <xdr:row>58</xdr:row>
      <xdr:rowOff>142875</xdr:rowOff>
    </xdr:to>
    <xdr:graphicFrame>
      <xdr:nvGraphicFramePr>
        <xdr:cNvPr id="8" name="Chart 2161"/>
        <xdr:cNvGraphicFramePr/>
      </xdr:nvGraphicFramePr>
      <xdr:xfrm>
        <a:off x="34671000" y="6648450"/>
        <a:ext cx="140970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65</xdr:col>
      <xdr:colOff>9525</xdr:colOff>
      <xdr:row>41</xdr:row>
      <xdr:rowOff>38100</xdr:rowOff>
    </xdr:from>
    <xdr:to>
      <xdr:col>66</xdr:col>
      <xdr:colOff>504825</xdr:colOff>
      <xdr:row>58</xdr:row>
      <xdr:rowOff>142875</xdr:rowOff>
    </xdr:to>
    <xdr:graphicFrame>
      <xdr:nvGraphicFramePr>
        <xdr:cNvPr id="9" name="Chart 2162"/>
        <xdr:cNvGraphicFramePr/>
      </xdr:nvGraphicFramePr>
      <xdr:xfrm>
        <a:off x="27632025" y="6648450"/>
        <a:ext cx="1362075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41</xdr:row>
      <xdr:rowOff>19050</xdr:rowOff>
    </xdr:from>
    <xdr:to>
      <xdr:col>38</xdr:col>
      <xdr:colOff>0</xdr:colOff>
      <xdr:row>58</xdr:row>
      <xdr:rowOff>152400</xdr:rowOff>
    </xdr:to>
    <xdr:graphicFrame>
      <xdr:nvGraphicFramePr>
        <xdr:cNvPr id="10" name="Chart 2166"/>
        <xdr:cNvGraphicFramePr/>
      </xdr:nvGraphicFramePr>
      <xdr:xfrm>
        <a:off x="17649825" y="6629400"/>
        <a:ext cx="1447800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0</xdr:colOff>
      <xdr:row>41</xdr:row>
      <xdr:rowOff>0</xdr:rowOff>
    </xdr:from>
    <xdr:to>
      <xdr:col>53</xdr:col>
      <xdr:colOff>9525</xdr:colOff>
      <xdr:row>58</xdr:row>
      <xdr:rowOff>123825</xdr:rowOff>
    </xdr:to>
    <xdr:graphicFrame>
      <xdr:nvGraphicFramePr>
        <xdr:cNvPr id="11" name="Chart 2167"/>
        <xdr:cNvGraphicFramePr/>
      </xdr:nvGraphicFramePr>
      <xdr:xfrm>
        <a:off x="22440900" y="6610350"/>
        <a:ext cx="132397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43</xdr:row>
      <xdr:rowOff>28575</xdr:rowOff>
    </xdr:from>
    <xdr:to>
      <xdr:col>10</xdr:col>
      <xdr:colOff>9525</xdr:colOff>
      <xdr:row>58</xdr:row>
      <xdr:rowOff>142875</xdr:rowOff>
    </xdr:to>
    <xdr:graphicFrame>
      <xdr:nvGraphicFramePr>
        <xdr:cNvPr id="12" name="Chart 58"/>
        <xdr:cNvGraphicFramePr/>
      </xdr:nvGraphicFramePr>
      <xdr:xfrm>
        <a:off x="5419725" y="6972300"/>
        <a:ext cx="1704975" cy="255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43</xdr:row>
      <xdr:rowOff>28575</xdr:rowOff>
    </xdr:from>
    <xdr:to>
      <xdr:col>13</xdr:col>
      <xdr:colOff>0</xdr:colOff>
      <xdr:row>58</xdr:row>
      <xdr:rowOff>142875</xdr:rowOff>
    </xdr:to>
    <xdr:graphicFrame>
      <xdr:nvGraphicFramePr>
        <xdr:cNvPr id="13" name="Chart 58"/>
        <xdr:cNvGraphicFramePr/>
      </xdr:nvGraphicFramePr>
      <xdr:xfrm>
        <a:off x="7277100" y="6972300"/>
        <a:ext cx="1695450" cy="2552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43</xdr:row>
      <xdr:rowOff>38100</xdr:rowOff>
    </xdr:from>
    <xdr:to>
      <xdr:col>16</xdr:col>
      <xdr:colOff>9525</xdr:colOff>
      <xdr:row>58</xdr:row>
      <xdr:rowOff>142875</xdr:rowOff>
    </xdr:to>
    <xdr:graphicFrame>
      <xdr:nvGraphicFramePr>
        <xdr:cNvPr id="14" name="Chart 963"/>
        <xdr:cNvGraphicFramePr/>
      </xdr:nvGraphicFramePr>
      <xdr:xfrm>
        <a:off x="9086850" y="6981825"/>
        <a:ext cx="1704975" cy="2543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43</xdr:row>
      <xdr:rowOff>38100</xdr:rowOff>
    </xdr:from>
    <xdr:to>
      <xdr:col>19</xdr:col>
      <xdr:colOff>19050</xdr:colOff>
      <xdr:row>58</xdr:row>
      <xdr:rowOff>152400</xdr:rowOff>
    </xdr:to>
    <xdr:graphicFrame>
      <xdr:nvGraphicFramePr>
        <xdr:cNvPr id="15" name="Chart 964"/>
        <xdr:cNvGraphicFramePr/>
      </xdr:nvGraphicFramePr>
      <xdr:xfrm>
        <a:off x="10896600" y="6981825"/>
        <a:ext cx="171450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238125</xdr:colOff>
      <xdr:row>43</xdr:row>
      <xdr:rowOff>28575</xdr:rowOff>
    </xdr:from>
    <xdr:to>
      <xdr:col>7</xdr:col>
      <xdr:colOff>19050</xdr:colOff>
      <xdr:row>58</xdr:row>
      <xdr:rowOff>152400</xdr:rowOff>
    </xdr:to>
    <xdr:graphicFrame>
      <xdr:nvGraphicFramePr>
        <xdr:cNvPr id="16" name="Chart 965"/>
        <xdr:cNvGraphicFramePr/>
      </xdr:nvGraphicFramePr>
      <xdr:xfrm>
        <a:off x="3590925" y="6972300"/>
        <a:ext cx="1724025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12</xdr:col>
      <xdr:colOff>438150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9525" y="4705350"/>
        <a:ext cx="58007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36</xdr:row>
      <xdr:rowOff>9525</xdr:rowOff>
    </xdr:from>
    <xdr:to>
      <xdr:col>12</xdr:col>
      <xdr:colOff>438150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19050" y="8924925"/>
        <a:ext cx="57912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6</xdr:row>
      <xdr:rowOff>114300</xdr:rowOff>
    </xdr:from>
    <xdr:to>
      <xdr:col>1</xdr:col>
      <xdr:colOff>409575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540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4</xdr:row>
      <xdr:rowOff>19050</xdr:rowOff>
    </xdr:from>
    <xdr:to>
      <xdr:col>7</xdr:col>
      <xdr:colOff>457200</xdr:colOff>
      <xdr:row>4</xdr:row>
      <xdr:rowOff>19050</xdr:rowOff>
    </xdr:to>
    <xdr:sp>
      <xdr:nvSpPr>
        <xdr:cNvPr id="2" name="Line 2"/>
        <xdr:cNvSpPr>
          <a:spLocks/>
        </xdr:cNvSpPr>
      </xdr:nvSpPr>
      <xdr:spPr>
        <a:xfrm>
          <a:off x="595312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34</xdr:row>
      <xdr:rowOff>0</xdr:rowOff>
    </xdr:from>
    <xdr:to>
      <xdr:col>1</xdr:col>
      <xdr:colOff>619125</xdr:colOff>
      <xdr:row>41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1504950" y="6496050"/>
          <a:ext cx="38100" cy="1247775"/>
        </a:xfrm>
        <a:prstGeom prst="line">
          <a:avLst/>
        </a:prstGeom>
        <a:noFill/>
        <a:ln w="1016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25</xdr:row>
      <xdr:rowOff>161925</xdr:rowOff>
    </xdr:from>
    <xdr:to>
      <xdr:col>0</xdr:col>
      <xdr:colOff>609600</xdr:colOff>
      <xdr:row>27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720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EC47"/>
  <sheetViews>
    <sheetView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F1"/>
    </sheetView>
  </sheetViews>
  <sheetFormatPr defaultColWidth="11.421875" defaultRowHeight="12.75"/>
  <cols>
    <col min="1" max="1" width="12.7109375" style="5" customWidth="1"/>
    <col min="2" max="2" width="6.7109375" style="5" customWidth="1"/>
    <col min="3" max="4" width="6.7109375" style="5" hidden="1" customWidth="1"/>
    <col min="5" max="5" width="3.00390625" style="5" customWidth="1"/>
    <col min="6" max="6" width="25.7109375" style="5" customWidth="1"/>
    <col min="7" max="60" width="4.7109375" style="5" bestFit="1" customWidth="1"/>
    <col min="61" max="61" width="4.7109375" style="5" customWidth="1"/>
    <col min="62" max="115" width="4.7109375" style="5" bestFit="1" customWidth="1"/>
    <col min="116" max="121" width="6.140625" style="5" bestFit="1" customWidth="1"/>
    <col min="122" max="127" width="4.7109375" style="5" bestFit="1" customWidth="1"/>
    <col min="128" max="130" width="6.140625" style="5" bestFit="1" customWidth="1"/>
    <col min="131" max="131" width="4.28125" style="5" customWidth="1"/>
    <col min="132" max="132" width="1.421875" style="5" customWidth="1"/>
    <col min="133" max="16384" width="11.421875" style="5" customWidth="1"/>
  </cols>
  <sheetData>
    <row r="1" spans="1:132" s="26" customFormat="1" ht="24.75" customHeight="1" thickBot="1">
      <c r="A1" s="197" t="s">
        <v>12</v>
      </c>
      <c r="B1" s="611"/>
      <c r="C1" s="612"/>
      <c r="D1" s="612"/>
      <c r="E1" s="612"/>
      <c r="F1" s="613"/>
      <c r="G1" s="159">
        <v>1</v>
      </c>
      <c r="H1" s="25">
        <v>2</v>
      </c>
      <c r="I1" s="25">
        <v>3</v>
      </c>
      <c r="J1" s="25">
        <v>4</v>
      </c>
      <c r="K1" s="25">
        <v>5</v>
      </c>
      <c r="L1" s="25">
        <v>6</v>
      </c>
      <c r="M1" s="25">
        <v>7</v>
      </c>
      <c r="N1" s="25">
        <v>8</v>
      </c>
      <c r="O1" s="25">
        <v>9</v>
      </c>
      <c r="P1" s="25">
        <v>10</v>
      </c>
      <c r="Q1" s="25">
        <v>11</v>
      </c>
      <c r="R1" s="25">
        <v>12</v>
      </c>
      <c r="S1" s="25">
        <v>13</v>
      </c>
      <c r="T1" s="25">
        <v>14</v>
      </c>
      <c r="U1" s="25">
        <v>15</v>
      </c>
      <c r="V1" s="25">
        <v>16</v>
      </c>
      <c r="W1" s="25">
        <v>17</v>
      </c>
      <c r="X1" s="25">
        <v>18</v>
      </c>
      <c r="Y1" s="25">
        <v>19</v>
      </c>
      <c r="Z1" s="25">
        <v>20</v>
      </c>
      <c r="AA1" s="25">
        <v>21</v>
      </c>
      <c r="AB1" s="25">
        <v>22</v>
      </c>
      <c r="AC1" s="25">
        <v>23</v>
      </c>
      <c r="AD1" s="25">
        <v>24</v>
      </c>
      <c r="AE1" s="25">
        <v>25</v>
      </c>
      <c r="AF1" s="25">
        <v>26</v>
      </c>
      <c r="AG1" s="25">
        <v>27</v>
      </c>
      <c r="AH1" s="25">
        <v>28</v>
      </c>
      <c r="AI1" s="25">
        <v>29</v>
      </c>
      <c r="AJ1" s="25">
        <v>30</v>
      </c>
      <c r="AK1" s="25">
        <v>31</v>
      </c>
      <c r="AL1" s="25">
        <v>32</v>
      </c>
      <c r="AM1" s="25">
        <v>33</v>
      </c>
      <c r="AN1" s="25">
        <v>34</v>
      </c>
      <c r="AO1" s="25">
        <v>35</v>
      </c>
      <c r="AP1" s="25">
        <v>36</v>
      </c>
      <c r="AQ1" s="25">
        <v>37</v>
      </c>
      <c r="AR1" s="25">
        <v>38</v>
      </c>
      <c r="AS1" s="25">
        <v>39</v>
      </c>
      <c r="AT1" s="25">
        <v>40</v>
      </c>
      <c r="AU1" s="25">
        <v>41</v>
      </c>
      <c r="AV1" s="25">
        <v>42</v>
      </c>
      <c r="AW1" s="25">
        <v>43</v>
      </c>
      <c r="AX1" s="25">
        <v>44</v>
      </c>
      <c r="AY1" s="25">
        <v>45</v>
      </c>
      <c r="AZ1" s="25">
        <v>46</v>
      </c>
      <c r="BA1" s="25">
        <v>47</v>
      </c>
      <c r="BB1" s="25">
        <v>48</v>
      </c>
      <c r="BC1" s="25">
        <v>49</v>
      </c>
      <c r="BD1" s="25">
        <v>50</v>
      </c>
      <c r="BE1" s="25">
        <v>51</v>
      </c>
      <c r="BF1" s="25">
        <v>52</v>
      </c>
      <c r="BG1" s="25">
        <v>53</v>
      </c>
      <c r="BH1" s="25">
        <v>54</v>
      </c>
      <c r="BI1" s="25">
        <v>55</v>
      </c>
      <c r="BJ1" s="25">
        <v>56</v>
      </c>
      <c r="BK1" s="25">
        <v>57</v>
      </c>
      <c r="BL1" s="25">
        <v>58</v>
      </c>
      <c r="BM1" s="25">
        <v>59</v>
      </c>
      <c r="BN1" s="25">
        <v>60</v>
      </c>
      <c r="BO1" s="25">
        <v>61</v>
      </c>
      <c r="BP1" s="25">
        <v>62</v>
      </c>
      <c r="BQ1" s="25">
        <v>63</v>
      </c>
      <c r="BR1" s="25">
        <v>64</v>
      </c>
      <c r="BS1" s="25">
        <v>65</v>
      </c>
      <c r="BT1" s="25">
        <v>66</v>
      </c>
      <c r="BU1" s="25">
        <v>67</v>
      </c>
      <c r="BV1" s="25">
        <v>68</v>
      </c>
      <c r="BW1" s="25">
        <v>69</v>
      </c>
      <c r="BX1" s="25">
        <v>70</v>
      </c>
      <c r="BY1" s="25">
        <v>71</v>
      </c>
      <c r="BZ1" s="25">
        <v>72</v>
      </c>
      <c r="CA1" s="25">
        <v>73</v>
      </c>
      <c r="CB1" s="25">
        <v>74</v>
      </c>
      <c r="CC1" s="25">
        <v>75</v>
      </c>
      <c r="CD1" s="25">
        <v>76</v>
      </c>
      <c r="CE1" s="25">
        <v>77</v>
      </c>
      <c r="CF1" s="25">
        <v>78</v>
      </c>
      <c r="CG1" s="25">
        <v>79</v>
      </c>
      <c r="CH1" s="25">
        <v>80</v>
      </c>
      <c r="CI1" s="25">
        <v>81</v>
      </c>
      <c r="CJ1" s="25">
        <v>82</v>
      </c>
      <c r="CK1" s="25">
        <v>83</v>
      </c>
      <c r="CL1" s="85">
        <v>84</v>
      </c>
      <c r="CM1" s="85">
        <v>85</v>
      </c>
      <c r="CN1" s="85">
        <v>86</v>
      </c>
      <c r="CO1" s="85">
        <v>87</v>
      </c>
      <c r="CP1" s="85">
        <v>88</v>
      </c>
      <c r="CQ1" s="85">
        <v>89</v>
      </c>
      <c r="CR1" s="85">
        <v>90</v>
      </c>
      <c r="CS1" s="85">
        <v>91</v>
      </c>
      <c r="CT1" s="85">
        <v>92</v>
      </c>
      <c r="CU1" s="85">
        <v>93</v>
      </c>
      <c r="CV1" s="85">
        <v>94</v>
      </c>
      <c r="CW1" s="85">
        <v>95</v>
      </c>
      <c r="CX1" s="85">
        <v>96</v>
      </c>
      <c r="CY1" s="85">
        <v>97</v>
      </c>
      <c r="CZ1" s="85">
        <v>98</v>
      </c>
      <c r="DA1" s="85">
        <v>99</v>
      </c>
      <c r="DB1" s="85">
        <v>100</v>
      </c>
      <c r="DC1" s="85">
        <v>101</v>
      </c>
      <c r="DD1" s="85">
        <v>102</v>
      </c>
      <c r="DE1" s="85">
        <v>103</v>
      </c>
      <c r="DF1" s="85">
        <v>104</v>
      </c>
      <c r="DG1" s="85">
        <v>105</v>
      </c>
      <c r="DH1" s="85">
        <v>106</v>
      </c>
      <c r="DI1" s="85">
        <v>107</v>
      </c>
      <c r="DJ1" s="85">
        <v>108</v>
      </c>
      <c r="DK1" s="85">
        <v>109</v>
      </c>
      <c r="DL1" s="85">
        <v>110</v>
      </c>
      <c r="DM1" s="85">
        <v>111</v>
      </c>
      <c r="DN1" s="85">
        <v>112</v>
      </c>
      <c r="DO1" s="85">
        <v>113</v>
      </c>
      <c r="DP1" s="85">
        <v>114</v>
      </c>
      <c r="DQ1" s="85">
        <v>115</v>
      </c>
      <c r="DR1" s="85">
        <v>116</v>
      </c>
      <c r="DS1" s="85">
        <v>117</v>
      </c>
      <c r="DT1" s="85">
        <v>118</v>
      </c>
      <c r="DU1" s="85">
        <v>119</v>
      </c>
      <c r="DV1" s="85">
        <v>120</v>
      </c>
      <c r="DW1" s="25">
        <v>121</v>
      </c>
      <c r="DX1" s="85">
        <v>122</v>
      </c>
      <c r="DY1" s="85">
        <v>123</v>
      </c>
      <c r="DZ1" s="93">
        <v>124</v>
      </c>
      <c r="EA1" s="41" t="s">
        <v>44</v>
      </c>
      <c r="EB1" s="202"/>
    </row>
    <row r="2" spans="1:132" s="76" customFormat="1" ht="24.75" customHeight="1" thickBot="1">
      <c r="A2" s="198" t="s">
        <v>13</v>
      </c>
      <c r="B2" s="608"/>
      <c r="C2" s="609"/>
      <c r="D2" s="609"/>
      <c r="E2" s="610"/>
      <c r="F2" s="75" t="s">
        <v>41</v>
      </c>
      <c r="G2" s="554" t="s">
        <v>22</v>
      </c>
      <c r="H2" s="555" t="s">
        <v>22</v>
      </c>
      <c r="I2" s="555" t="s">
        <v>22</v>
      </c>
      <c r="J2" s="555" t="s">
        <v>22</v>
      </c>
      <c r="K2" s="555" t="s">
        <v>22</v>
      </c>
      <c r="L2" s="555" t="s">
        <v>22</v>
      </c>
      <c r="M2" s="555" t="s">
        <v>22</v>
      </c>
      <c r="N2" s="555" t="s">
        <v>22</v>
      </c>
      <c r="O2" s="555" t="s">
        <v>22</v>
      </c>
      <c r="P2" s="555" t="s">
        <v>22</v>
      </c>
      <c r="Q2" s="555" t="s">
        <v>22</v>
      </c>
      <c r="R2" s="555" t="s">
        <v>22</v>
      </c>
      <c r="S2" s="555" t="s">
        <v>22</v>
      </c>
      <c r="T2" s="555" t="s">
        <v>22</v>
      </c>
      <c r="U2" s="555" t="s">
        <v>22</v>
      </c>
      <c r="V2" s="555" t="s">
        <v>22</v>
      </c>
      <c r="W2" s="555" t="s">
        <v>22</v>
      </c>
      <c r="X2" s="555" t="s">
        <v>22</v>
      </c>
      <c r="Y2" s="555" t="s">
        <v>22</v>
      </c>
      <c r="Z2" s="555" t="s">
        <v>22</v>
      </c>
      <c r="AA2" s="555" t="s">
        <v>22</v>
      </c>
      <c r="AB2" s="555" t="s">
        <v>22</v>
      </c>
      <c r="AC2" s="555" t="s">
        <v>22</v>
      </c>
      <c r="AD2" s="555" t="s">
        <v>22</v>
      </c>
      <c r="AE2" s="555" t="s">
        <v>22</v>
      </c>
      <c r="AF2" s="555" t="s">
        <v>22</v>
      </c>
      <c r="AG2" s="555" t="s">
        <v>22</v>
      </c>
      <c r="AH2" s="555" t="s">
        <v>22</v>
      </c>
      <c r="AI2" s="555" t="s">
        <v>22</v>
      </c>
      <c r="AJ2" s="555" t="s">
        <v>22</v>
      </c>
      <c r="AK2" s="555" t="s">
        <v>22</v>
      </c>
      <c r="AL2" s="555" t="s">
        <v>22</v>
      </c>
      <c r="AM2" s="555" t="s">
        <v>22</v>
      </c>
      <c r="AN2" s="555" t="s">
        <v>22</v>
      </c>
      <c r="AO2" s="555" t="s">
        <v>22</v>
      </c>
      <c r="AP2" s="555" t="s">
        <v>22</v>
      </c>
      <c r="AQ2" s="555" t="s">
        <v>22</v>
      </c>
      <c r="AR2" s="555" t="s">
        <v>22</v>
      </c>
      <c r="AS2" s="555" t="s">
        <v>22</v>
      </c>
      <c r="AT2" s="555" t="s">
        <v>22</v>
      </c>
      <c r="AU2" s="555" t="s">
        <v>22</v>
      </c>
      <c r="AV2" s="555" t="s">
        <v>22</v>
      </c>
      <c r="AW2" s="555" t="s">
        <v>22</v>
      </c>
      <c r="AX2" s="555" t="s">
        <v>22</v>
      </c>
      <c r="AY2" s="555" t="s">
        <v>22</v>
      </c>
      <c r="AZ2" s="555" t="s">
        <v>22</v>
      </c>
      <c r="BA2" s="555" t="s">
        <v>22</v>
      </c>
      <c r="BB2" s="555" t="s">
        <v>22</v>
      </c>
      <c r="BC2" s="555" t="s">
        <v>22</v>
      </c>
      <c r="BD2" s="555" t="s">
        <v>22</v>
      </c>
      <c r="BE2" s="555" t="s">
        <v>22</v>
      </c>
      <c r="BF2" s="555" t="s">
        <v>22</v>
      </c>
      <c r="BG2" s="555" t="s">
        <v>22</v>
      </c>
      <c r="BH2" s="555" t="s">
        <v>22</v>
      </c>
      <c r="BI2" s="555" t="s">
        <v>22</v>
      </c>
      <c r="BJ2" s="555" t="s">
        <v>22</v>
      </c>
      <c r="BK2" s="555" t="s">
        <v>22</v>
      </c>
      <c r="BL2" s="555" t="s">
        <v>22</v>
      </c>
      <c r="BM2" s="555" t="s">
        <v>22</v>
      </c>
      <c r="BN2" s="555" t="s">
        <v>22</v>
      </c>
      <c r="BO2" s="555" t="s">
        <v>22</v>
      </c>
      <c r="BP2" s="555" t="s">
        <v>22</v>
      </c>
      <c r="BQ2" s="555" t="s">
        <v>22</v>
      </c>
      <c r="BR2" s="555" t="s">
        <v>22</v>
      </c>
      <c r="BS2" s="555" t="s">
        <v>22</v>
      </c>
      <c r="BT2" s="555" t="s">
        <v>22</v>
      </c>
      <c r="BU2" s="555" t="s">
        <v>22</v>
      </c>
      <c r="BV2" s="555" t="s">
        <v>22</v>
      </c>
      <c r="BW2" s="555" t="s">
        <v>22</v>
      </c>
      <c r="BX2" s="555" t="s">
        <v>22</v>
      </c>
      <c r="BY2" s="555" t="s">
        <v>22</v>
      </c>
      <c r="BZ2" s="555" t="s">
        <v>22</v>
      </c>
      <c r="CA2" s="555" t="s">
        <v>22</v>
      </c>
      <c r="CB2" s="555" t="s">
        <v>22</v>
      </c>
      <c r="CC2" s="555" t="s">
        <v>22</v>
      </c>
      <c r="CD2" s="555" t="s">
        <v>22</v>
      </c>
      <c r="CE2" s="555" t="s">
        <v>22</v>
      </c>
      <c r="CF2" s="555" t="s">
        <v>22</v>
      </c>
      <c r="CG2" s="555" t="s">
        <v>22</v>
      </c>
      <c r="CH2" s="555" t="s">
        <v>22</v>
      </c>
      <c r="CI2" s="555" t="s">
        <v>22</v>
      </c>
      <c r="CJ2" s="555" t="s">
        <v>22</v>
      </c>
      <c r="CK2" s="555" t="s">
        <v>22</v>
      </c>
      <c r="CL2" s="555" t="s">
        <v>22</v>
      </c>
      <c r="CM2" s="555" t="s">
        <v>22</v>
      </c>
      <c r="CN2" s="555" t="s">
        <v>22</v>
      </c>
      <c r="CO2" s="555" t="s">
        <v>22</v>
      </c>
      <c r="CP2" s="555" t="s">
        <v>22</v>
      </c>
      <c r="CQ2" s="555" t="s">
        <v>22</v>
      </c>
      <c r="CR2" s="555" t="s">
        <v>22</v>
      </c>
      <c r="CS2" s="555" t="s">
        <v>22</v>
      </c>
      <c r="CT2" s="555" t="s">
        <v>22</v>
      </c>
      <c r="CU2" s="555" t="s">
        <v>22</v>
      </c>
      <c r="CV2" s="555" t="s">
        <v>22</v>
      </c>
      <c r="CW2" s="555" t="s">
        <v>22</v>
      </c>
      <c r="CX2" s="555" t="s">
        <v>22</v>
      </c>
      <c r="CY2" s="555" t="s">
        <v>22</v>
      </c>
      <c r="CZ2" s="555" t="s">
        <v>22</v>
      </c>
      <c r="DA2" s="555" t="s">
        <v>22</v>
      </c>
      <c r="DB2" s="555" t="s">
        <v>22</v>
      </c>
      <c r="DC2" s="555" t="s">
        <v>22</v>
      </c>
      <c r="DD2" s="555" t="s">
        <v>22</v>
      </c>
      <c r="DE2" s="555" t="s">
        <v>22</v>
      </c>
      <c r="DF2" s="555" t="s">
        <v>22</v>
      </c>
      <c r="DG2" s="555" t="s">
        <v>22</v>
      </c>
      <c r="DH2" s="555" t="s">
        <v>22</v>
      </c>
      <c r="DI2" s="555" t="s">
        <v>22</v>
      </c>
      <c r="DJ2" s="555" t="s">
        <v>22</v>
      </c>
      <c r="DK2" s="555" t="s">
        <v>22</v>
      </c>
      <c r="DL2" s="555" t="s">
        <v>39</v>
      </c>
      <c r="DM2" s="555" t="s">
        <v>39</v>
      </c>
      <c r="DN2" s="555" t="s">
        <v>39</v>
      </c>
      <c r="DO2" s="555" t="s">
        <v>39</v>
      </c>
      <c r="DP2" s="555" t="s">
        <v>39</v>
      </c>
      <c r="DQ2" s="555" t="s">
        <v>39</v>
      </c>
      <c r="DR2" s="555" t="s">
        <v>22</v>
      </c>
      <c r="DS2" s="555" t="s">
        <v>22</v>
      </c>
      <c r="DT2" s="555" t="s">
        <v>22</v>
      </c>
      <c r="DU2" s="555" t="s">
        <v>22</v>
      </c>
      <c r="DV2" s="555" t="s">
        <v>22</v>
      </c>
      <c r="DW2" s="555" t="s">
        <v>22</v>
      </c>
      <c r="DX2" s="555" t="s">
        <v>39</v>
      </c>
      <c r="DY2" s="555" t="s">
        <v>39</v>
      </c>
      <c r="DZ2" s="556" t="s">
        <v>39</v>
      </c>
      <c r="EA2" s="557" t="s">
        <v>3</v>
      </c>
      <c r="EB2" s="203"/>
    </row>
    <row r="3" spans="1:132" s="3" customFormat="1" ht="11.25" customHeight="1" thickBot="1">
      <c r="A3" s="114" t="s">
        <v>74</v>
      </c>
      <c r="B3" s="199"/>
      <c r="C3" s="192">
        <f>IF(B$3="","",B$3)</f>
      </c>
      <c r="D3" s="193">
        <f>IF(B$4="","",B$4)</f>
      </c>
      <c r="E3" s="293">
        <v>1</v>
      </c>
      <c r="F3" s="19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347"/>
      <c r="DL3" s="22"/>
      <c r="DM3" s="22"/>
      <c r="DN3" s="22"/>
      <c r="DO3" s="22"/>
      <c r="DP3" s="22"/>
      <c r="DQ3" s="22"/>
      <c r="DR3" s="22"/>
      <c r="DS3" s="22"/>
      <c r="DT3" s="22"/>
      <c r="DU3" s="347"/>
      <c r="DV3" s="22"/>
      <c r="DW3" s="22"/>
      <c r="DX3" s="22"/>
      <c r="DY3" s="22"/>
      <c r="DZ3" s="94"/>
      <c r="EA3" s="42">
        <f>IF(COUNTBLANK(G3:DZ3)=124,"",IF(COUNTIF(G3:DZ3,"a")&gt;0,"a",IF(COUNTA(G3:DZ3)&lt;124,"!","")))</f>
      </c>
      <c r="EB3" s="204"/>
    </row>
    <row r="4" spans="1:132" s="3" customFormat="1" ht="11.25" customHeight="1" thickBot="1">
      <c r="A4" s="115" t="s">
        <v>75</v>
      </c>
      <c r="B4" s="199"/>
      <c r="C4" s="192">
        <f aca="true" t="shared" si="0" ref="C4:C36">IF(B$3="","",B$3)</f>
      </c>
      <c r="D4" s="193">
        <f aca="true" t="shared" si="1" ref="D4:D36">IF(B$4="","",B$4)</f>
      </c>
      <c r="E4" s="294">
        <v>2</v>
      </c>
      <c r="F4" s="195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347"/>
      <c r="DL4" s="22"/>
      <c r="DM4" s="22"/>
      <c r="DN4" s="22"/>
      <c r="DO4" s="22"/>
      <c r="DP4" s="22"/>
      <c r="DQ4" s="22"/>
      <c r="DR4" s="22"/>
      <c r="DS4" s="22"/>
      <c r="DT4" s="22"/>
      <c r="DU4" s="347"/>
      <c r="DV4" s="22"/>
      <c r="DW4" s="22"/>
      <c r="DX4" s="22"/>
      <c r="DY4" s="22"/>
      <c r="DZ4" s="94"/>
      <c r="EA4" s="42">
        <f>IF(COUNTBLANK(G4:DZ4)=124,"",IF(COUNTIF(G4:DZ4,"a")&gt;0,"a",IF(COUNTA(G4:DZ4)&lt;124,"!","")))</f>
      </c>
      <c r="EB4" s="204"/>
    </row>
    <row r="5" spans="1:132" s="3" customFormat="1" ht="11.25" customHeight="1" thickBot="1">
      <c r="A5" s="614" t="s">
        <v>113</v>
      </c>
      <c r="B5" s="615"/>
      <c r="C5" s="192">
        <f t="shared" si="0"/>
      </c>
      <c r="D5" s="193">
        <f t="shared" si="1"/>
      </c>
      <c r="E5" s="294">
        <v>3</v>
      </c>
      <c r="F5" s="19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347"/>
      <c r="DL5" s="22"/>
      <c r="DM5" s="22"/>
      <c r="DN5" s="22"/>
      <c r="DO5" s="22"/>
      <c r="DP5" s="22"/>
      <c r="DQ5" s="22"/>
      <c r="DR5" s="22"/>
      <c r="DS5" s="22"/>
      <c r="DT5" s="22"/>
      <c r="DU5" s="347"/>
      <c r="DV5" s="22"/>
      <c r="DW5" s="22"/>
      <c r="DX5" s="22"/>
      <c r="DY5" s="22"/>
      <c r="DZ5" s="94"/>
      <c r="EA5" s="42">
        <f aca="true" t="shared" si="2" ref="EA5:EA36">IF(COUNTBLANK(G5:DZ5)=124,"",IF(COUNTIF(G5:DZ5,"a")&gt;0,"a",IF(COUNTA(G5:DZ5)&lt;124,"!","")))</f>
      </c>
      <c r="EB5" s="204"/>
    </row>
    <row r="6" spans="1:132" s="3" customFormat="1" ht="11.25" customHeight="1" thickBot="1">
      <c r="A6" s="614"/>
      <c r="B6" s="615"/>
      <c r="C6" s="192">
        <f t="shared" si="0"/>
      </c>
      <c r="D6" s="193">
        <f t="shared" si="1"/>
      </c>
      <c r="E6" s="294">
        <v>4</v>
      </c>
      <c r="F6" s="19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347"/>
      <c r="DL6" s="22"/>
      <c r="DM6" s="22"/>
      <c r="DN6" s="22"/>
      <c r="DO6" s="22"/>
      <c r="DP6" s="22"/>
      <c r="DQ6" s="22"/>
      <c r="DR6" s="22"/>
      <c r="DS6" s="22"/>
      <c r="DT6" s="22"/>
      <c r="DU6" s="347"/>
      <c r="DV6" s="22"/>
      <c r="DW6" s="22"/>
      <c r="DX6" s="22"/>
      <c r="DY6" s="22"/>
      <c r="DZ6" s="94"/>
      <c r="EA6" s="42">
        <f t="shared" si="2"/>
      </c>
      <c r="EB6" s="204"/>
    </row>
    <row r="7" spans="1:132" s="3" customFormat="1" ht="11.25" customHeight="1" thickBot="1">
      <c r="A7" s="614"/>
      <c r="B7" s="615"/>
      <c r="C7" s="192">
        <f t="shared" si="0"/>
      </c>
      <c r="D7" s="193">
        <f t="shared" si="1"/>
      </c>
      <c r="E7" s="294">
        <v>5</v>
      </c>
      <c r="F7" s="19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347"/>
      <c r="DL7" s="22"/>
      <c r="DM7" s="22"/>
      <c r="DN7" s="22"/>
      <c r="DO7" s="22"/>
      <c r="DP7" s="22"/>
      <c r="DQ7" s="22"/>
      <c r="DR7" s="22"/>
      <c r="DS7" s="22"/>
      <c r="DT7" s="22"/>
      <c r="DU7" s="347"/>
      <c r="DV7" s="22"/>
      <c r="DW7" s="22"/>
      <c r="DX7" s="22"/>
      <c r="DY7" s="22"/>
      <c r="DZ7" s="94"/>
      <c r="EA7" s="42">
        <f t="shared" si="2"/>
      </c>
      <c r="EB7" s="204"/>
    </row>
    <row r="8" spans="1:132" s="3" customFormat="1" ht="11.25" customHeight="1" thickBot="1">
      <c r="A8" s="614"/>
      <c r="B8" s="615"/>
      <c r="C8" s="192">
        <f t="shared" si="0"/>
      </c>
      <c r="D8" s="193">
        <f t="shared" si="1"/>
      </c>
      <c r="E8" s="294">
        <v>6</v>
      </c>
      <c r="F8" s="19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347"/>
      <c r="DL8" s="22"/>
      <c r="DM8" s="22"/>
      <c r="DN8" s="22"/>
      <c r="DO8" s="22"/>
      <c r="DP8" s="22"/>
      <c r="DQ8" s="22"/>
      <c r="DR8" s="22"/>
      <c r="DS8" s="22"/>
      <c r="DT8" s="22"/>
      <c r="DU8" s="347"/>
      <c r="DV8" s="22"/>
      <c r="DW8" s="22"/>
      <c r="DX8" s="22"/>
      <c r="DY8" s="22"/>
      <c r="DZ8" s="94"/>
      <c r="EA8" s="42">
        <f t="shared" si="2"/>
      </c>
      <c r="EB8" s="204"/>
    </row>
    <row r="9" spans="1:132" s="3" customFormat="1" ht="11.25" customHeight="1" thickBot="1">
      <c r="A9" s="614"/>
      <c r="B9" s="615"/>
      <c r="C9" s="192">
        <f t="shared" si="0"/>
      </c>
      <c r="D9" s="193">
        <f t="shared" si="1"/>
      </c>
      <c r="E9" s="294">
        <v>7</v>
      </c>
      <c r="F9" s="19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347"/>
      <c r="DL9" s="22"/>
      <c r="DM9" s="22"/>
      <c r="DN9" s="22"/>
      <c r="DO9" s="22"/>
      <c r="DP9" s="22"/>
      <c r="DQ9" s="22"/>
      <c r="DR9" s="22"/>
      <c r="DS9" s="22"/>
      <c r="DT9" s="22"/>
      <c r="DU9" s="347"/>
      <c r="DV9" s="22"/>
      <c r="DW9" s="22"/>
      <c r="DX9" s="22"/>
      <c r="DY9" s="22"/>
      <c r="DZ9" s="94"/>
      <c r="EA9" s="42">
        <f t="shared" si="2"/>
      </c>
      <c r="EB9" s="204"/>
    </row>
    <row r="10" spans="1:132" s="3" customFormat="1" ht="11.25" customHeight="1" thickBot="1">
      <c r="A10" s="614"/>
      <c r="B10" s="615"/>
      <c r="C10" s="192">
        <f t="shared" si="0"/>
      </c>
      <c r="D10" s="193">
        <f t="shared" si="1"/>
      </c>
      <c r="E10" s="294">
        <v>8</v>
      </c>
      <c r="F10" s="19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347"/>
      <c r="DL10" s="22"/>
      <c r="DM10" s="22"/>
      <c r="DN10" s="22"/>
      <c r="DO10" s="22"/>
      <c r="DP10" s="22"/>
      <c r="DQ10" s="22"/>
      <c r="DR10" s="22"/>
      <c r="DS10" s="22"/>
      <c r="DT10" s="22"/>
      <c r="DU10" s="347"/>
      <c r="DV10" s="22"/>
      <c r="DW10" s="22"/>
      <c r="DX10" s="22"/>
      <c r="DY10" s="22"/>
      <c r="DZ10" s="94"/>
      <c r="EA10" s="42">
        <f t="shared" si="2"/>
      </c>
      <c r="EB10" s="204"/>
    </row>
    <row r="11" spans="1:132" s="3" customFormat="1" ht="11.25" customHeight="1" thickBot="1">
      <c r="A11" s="614"/>
      <c r="B11" s="615"/>
      <c r="C11" s="192">
        <f t="shared" si="0"/>
      </c>
      <c r="D11" s="193">
        <f t="shared" si="1"/>
      </c>
      <c r="E11" s="294">
        <v>9</v>
      </c>
      <c r="F11" s="19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347"/>
      <c r="DL11" s="22"/>
      <c r="DM11" s="22"/>
      <c r="DN11" s="22"/>
      <c r="DO11" s="22"/>
      <c r="DP11" s="22"/>
      <c r="DQ11" s="22"/>
      <c r="DR11" s="22"/>
      <c r="DS11" s="22"/>
      <c r="DT11" s="22"/>
      <c r="DU11" s="347"/>
      <c r="DV11" s="22"/>
      <c r="DW11" s="22"/>
      <c r="DX11" s="22"/>
      <c r="DY11" s="22"/>
      <c r="DZ11" s="94"/>
      <c r="EA11" s="42">
        <f t="shared" si="2"/>
      </c>
      <c r="EB11" s="204"/>
    </row>
    <row r="12" spans="1:132" s="3" customFormat="1" ht="11.25" customHeight="1" thickBot="1">
      <c r="A12" s="614"/>
      <c r="B12" s="615"/>
      <c r="C12" s="192">
        <f t="shared" si="0"/>
      </c>
      <c r="D12" s="193">
        <f t="shared" si="1"/>
      </c>
      <c r="E12" s="294">
        <v>10</v>
      </c>
      <c r="F12" s="19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347"/>
      <c r="DL12" s="22"/>
      <c r="DM12" s="22"/>
      <c r="DN12" s="22"/>
      <c r="DO12" s="22"/>
      <c r="DP12" s="22"/>
      <c r="DQ12" s="22"/>
      <c r="DR12" s="22"/>
      <c r="DS12" s="22"/>
      <c r="DT12" s="22"/>
      <c r="DU12" s="347"/>
      <c r="DV12" s="22"/>
      <c r="DW12" s="22"/>
      <c r="DX12" s="22"/>
      <c r="DY12" s="22"/>
      <c r="DZ12" s="94"/>
      <c r="EA12" s="42">
        <f t="shared" si="2"/>
      </c>
      <c r="EB12" s="204"/>
    </row>
    <row r="13" spans="1:132" s="3" customFormat="1" ht="11.25" customHeight="1" thickBot="1">
      <c r="A13" s="614"/>
      <c r="B13" s="615"/>
      <c r="C13" s="192">
        <f t="shared" si="0"/>
      </c>
      <c r="D13" s="193">
        <f t="shared" si="1"/>
      </c>
      <c r="E13" s="294">
        <v>11</v>
      </c>
      <c r="F13" s="19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347"/>
      <c r="DL13" s="22"/>
      <c r="DM13" s="22"/>
      <c r="DN13" s="22"/>
      <c r="DO13" s="22"/>
      <c r="DP13" s="22"/>
      <c r="DQ13" s="22"/>
      <c r="DR13" s="22"/>
      <c r="DS13" s="22"/>
      <c r="DT13" s="22"/>
      <c r="DU13" s="347"/>
      <c r="DV13" s="22"/>
      <c r="DW13" s="22"/>
      <c r="DX13" s="22"/>
      <c r="DY13" s="22"/>
      <c r="DZ13" s="94"/>
      <c r="EA13" s="42">
        <f t="shared" si="2"/>
      </c>
      <c r="EB13" s="204"/>
    </row>
    <row r="14" spans="1:132" s="3" customFormat="1" ht="11.25" customHeight="1" thickBot="1">
      <c r="A14" s="614"/>
      <c r="B14" s="615"/>
      <c r="C14" s="192">
        <f t="shared" si="0"/>
      </c>
      <c r="D14" s="193">
        <f t="shared" si="1"/>
      </c>
      <c r="E14" s="294">
        <v>12</v>
      </c>
      <c r="F14" s="19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347"/>
      <c r="DL14" s="22"/>
      <c r="DM14" s="22"/>
      <c r="DN14" s="22"/>
      <c r="DO14" s="22"/>
      <c r="DP14" s="22"/>
      <c r="DQ14" s="22"/>
      <c r="DR14" s="22"/>
      <c r="DS14" s="22"/>
      <c r="DT14" s="22"/>
      <c r="DU14" s="347"/>
      <c r="DV14" s="22"/>
      <c r="DW14" s="22"/>
      <c r="DX14" s="22"/>
      <c r="DY14" s="22"/>
      <c r="DZ14" s="94"/>
      <c r="EA14" s="42">
        <f t="shared" si="2"/>
      </c>
      <c r="EB14" s="204"/>
    </row>
    <row r="15" spans="1:132" s="3" customFormat="1" ht="11.25" customHeight="1" thickBot="1">
      <c r="A15" s="614"/>
      <c r="B15" s="615"/>
      <c r="C15" s="192">
        <f t="shared" si="0"/>
      </c>
      <c r="D15" s="193">
        <f t="shared" si="1"/>
      </c>
      <c r="E15" s="294">
        <v>13</v>
      </c>
      <c r="F15" s="19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347"/>
      <c r="DL15" s="22"/>
      <c r="DM15" s="22"/>
      <c r="DN15" s="22"/>
      <c r="DO15" s="22"/>
      <c r="DP15" s="22"/>
      <c r="DQ15" s="22"/>
      <c r="DR15" s="22"/>
      <c r="DS15" s="22"/>
      <c r="DT15" s="22"/>
      <c r="DU15" s="347"/>
      <c r="DV15" s="22"/>
      <c r="DW15" s="22"/>
      <c r="DX15" s="22"/>
      <c r="DY15" s="22"/>
      <c r="DZ15" s="94"/>
      <c r="EA15" s="42">
        <f t="shared" si="2"/>
      </c>
      <c r="EB15" s="204"/>
    </row>
    <row r="16" spans="1:132" s="3" customFormat="1" ht="11.25" customHeight="1" thickBot="1">
      <c r="A16" s="614"/>
      <c r="B16" s="615"/>
      <c r="C16" s="192">
        <f t="shared" si="0"/>
      </c>
      <c r="D16" s="193">
        <f t="shared" si="1"/>
      </c>
      <c r="E16" s="294">
        <v>14</v>
      </c>
      <c r="F16" s="195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347"/>
      <c r="DL16" s="22"/>
      <c r="DM16" s="22"/>
      <c r="DN16" s="22"/>
      <c r="DO16" s="22"/>
      <c r="DP16" s="22"/>
      <c r="DQ16" s="22"/>
      <c r="DR16" s="22"/>
      <c r="DS16" s="22"/>
      <c r="DT16" s="22"/>
      <c r="DU16" s="347"/>
      <c r="DV16" s="22"/>
      <c r="DW16" s="22"/>
      <c r="DX16" s="22"/>
      <c r="DY16" s="22"/>
      <c r="DZ16" s="94"/>
      <c r="EA16" s="42">
        <f t="shared" si="2"/>
      </c>
      <c r="EB16" s="204"/>
    </row>
    <row r="17" spans="1:132" s="3" customFormat="1" ht="11.25" customHeight="1" thickBot="1">
      <c r="A17" s="614"/>
      <c r="B17" s="615"/>
      <c r="C17" s="192">
        <f t="shared" si="0"/>
      </c>
      <c r="D17" s="193">
        <f t="shared" si="1"/>
      </c>
      <c r="E17" s="294">
        <v>15</v>
      </c>
      <c r="F17" s="19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347"/>
      <c r="DL17" s="22"/>
      <c r="DM17" s="22"/>
      <c r="DN17" s="22"/>
      <c r="DO17" s="22"/>
      <c r="DP17" s="22"/>
      <c r="DQ17" s="22"/>
      <c r="DR17" s="22"/>
      <c r="DS17" s="22"/>
      <c r="DT17" s="22"/>
      <c r="DU17" s="347"/>
      <c r="DV17" s="22"/>
      <c r="DW17" s="22"/>
      <c r="DX17" s="22"/>
      <c r="DY17" s="22"/>
      <c r="DZ17" s="94"/>
      <c r="EA17" s="42">
        <f t="shared" si="2"/>
      </c>
      <c r="EB17" s="204"/>
    </row>
    <row r="18" spans="1:132" s="3" customFormat="1" ht="11.25" customHeight="1" thickBot="1">
      <c r="A18" s="614"/>
      <c r="B18" s="615"/>
      <c r="C18" s="192">
        <f t="shared" si="0"/>
      </c>
      <c r="D18" s="193">
        <f t="shared" si="1"/>
      </c>
      <c r="E18" s="294">
        <v>16</v>
      </c>
      <c r="F18" s="195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347"/>
      <c r="DL18" s="22"/>
      <c r="DM18" s="22"/>
      <c r="DN18" s="22"/>
      <c r="DO18" s="22"/>
      <c r="DP18" s="22"/>
      <c r="DQ18" s="22"/>
      <c r="DR18" s="22"/>
      <c r="DS18" s="22"/>
      <c r="DT18" s="22"/>
      <c r="DU18" s="347"/>
      <c r="DV18" s="22"/>
      <c r="DW18" s="22"/>
      <c r="DX18" s="22"/>
      <c r="DY18" s="22"/>
      <c r="DZ18" s="94"/>
      <c r="EA18" s="42">
        <f t="shared" si="2"/>
      </c>
      <c r="EB18" s="204"/>
    </row>
    <row r="19" spans="1:132" s="3" customFormat="1" ht="11.25" customHeight="1" thickBot="1">
      <c r="A19" s="614"/>
      <c r="B19" s="615"/>
      <c r="C19" s="192">
        <f t="shared" si="0"/>
      </c>
      <c r="D19" s="193">
        <f t="shared" si="1"/>
      </c>
      <c r="E19" s="294">
        <v>17</v>
      </c>
      <c r="F19" s="19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347"/>
      <c r="DL19" s="22"/>
      <c r="DM19" s="22"/>
      <c r="DN19" s="22"/>
      <c r="DO19" s="22"/>
      <c r="DP19" s="22"/>
      <c r="DQ19" s="22"/>
      <c r="DR19" s="22"/>
      <c r="DS19" s="22"/>
      <c r="DT19" s="22"/>
      <c r="DU19" s="347"/>
      <c r="DV19" s="22"/>
      <c r="DW19" s="22"/>
      <c r="DX19" s="22"/>
      <c r="DY19" s="22"/>
      <c r="DZ19" s="94"/>
      <c r="EA19" s="42">
        <f t="shared" si="2"/>
      </c>
      <c r="EB19" s="204"/>
    </row>
    <row r="20" spans="1:132" s="3" customFormat="1" ht="11.25" customHeight="1" thickBot="1">
      <c r="A20" s="614"/>
      <c r="B20" s="615"/>
      <c r="C20" s="192">
        <f t="shared" si="0"/>
      </c>
      <c r="D20" s="193">
        <f t="shared" si="1"/>
      </c>
      <c r="E20" s="294">
        <v>18</v>
      </c>
      <c r="F20" s="19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347"/>
      <c r="DL20" s="22"/>
      <c r="DM20" s="22"/>
      <c r="DN20" s="22"/>
      <c r="DO20" s="22"/>
      <c r="DP20" s="22"/>
      <c r="DQ20" s="22"/>
      <c r="DR20" s="22"/>
      <c r="DS20" s="22"/>
      <c r="DT20" s="22"/>
      <c r="DU20" s="347"/>
      <c r="DV20" s="22"/>
      <c r="DW20" s="22"/>
      <c r="DX20" s="22"/>
      <c r="DY20" s="22"/>
      <c r="DZ20" s="94"/>
      <c r="EA20" s="42">
        <f t="shared" si="2"/>
      </c>
      <c r="EB20" s="204"/>
    </row>
    <row r="21" spans="1:132" s="3" customFormat="1" ht="11.25" customHeight="1" thickBot="1">
      <c r="A21" s="614"/>
      <c r="B21" s="615"/>
      <c r="C21" s="192">
        <f t="shared" si="0"/>
      </c>
      <c r="D21" s="193">
        <f t="shared" si="1"/>
      </c>
      <c r="E21" s="294">
        <v>19</v>
      </c>
      <c r="F21" s="195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347"/>
      <c r="DL21" s="22"/>
      <c r="DM21" s="22"/>
      <c r="DN21" s="22"/>
      <c r="DO21" s="22"/>
      <c r="DP21" s="22"/>
      <c r="DQ21" s="22"/>
      <c r="DR21" s="22"/>
      <c r="DS21" s="22"/>
      <c r="DT21" s="22"/>
      <c r="DU21" s="347"/>
      <c r="DV21" s="22"/>
      <c r="DW21" s="22"/>
      <c r="DX21" s="22"/>
      <c r="DY21" s="22"/>
      <c r="DZ21" s="94"/>
      <c r="EA21" s="42">
        <f t="shared" si="2"/>
      </c>
      <c r="EB21" s="204"/>
    </row>
    <row r="22" spans="1:132" s="3" customFormat="1" ht="11.25" customHeight="1" thickBot="1">
      <c r="A22" s="614"/>
      <c r="B22" s="615"/>
      <c r="C22" s="192">
        <f t="shared" si="0"/>
      </c>
      <c r="D22" s="193">
        <f t="shared" si="1"/>
      </c>
      <c r="E22" s="294">
        <v>20</v>
      </c>
      <c r="F22" s="195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347"/>
      <c r="DL22" s="22"/>
      <c r="DM22" s="22"/>
      <c r="DN22" s="22"/>
      <c r="DO22" s="22"/>
      <c r="DP22" s="22"/>
      <c r="DQ22" s="22"/>
      <c r="DR22" s="22"/>
      <c r="DS22" s="22"/>
      <c r="DT22" s="22"/>
      <c r="DU22" s="347"/>
      <c r="DV22" s="22"/>
      <c r="DW22" s="22"/>
      <c r="DX22" s="22"/>
      <c r="DY22" s="22"/>
      <c r="DZ22" s="94"/>
      <c r="EA22" s="42">
        <f t="shared" si="2"/>
      </c>
      <c r="EB22" s="204"/>
    </row>
    <row r="23" spans="1:132" s="3" customFormat="1" ht="11.25" customHeight="1" thickBot="1">
      <c r="A23" s="614"/>
      <c r="B23" s="615"/>
      <c r="C23" s="192">
        <f t="shared" si="0"/>
      </c>
      <c r="D23" s="193">
        <f t="shared" si="1"/>
      </c>
      <c r="E23" s="294">
        <v>21</v>
      </c>
      <c r="F23" s="195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347"/>
      <c r="DL23" s="22"/>
      <c r="DM23" s="22"/>
      <c r="DN23" s="22"/>
      <c r="DO23" s="22"/>
      <c r="DP23" s="22"/>
      <c r="DQ23" s="22"/>
      <c r="DR23" s="22"/>
      <c r="DS23" s="22"/>
      <c r="DT23" s="22"/>
      <c r="DU23" s="347"/>
      <c r="DV23" s="22"/>
      <c r="DW23" s="22"/>
      <c r="DX23" s="22"/>
      <c r="DY23" s="22"/>
      <c r="DZ23" s="94"/>
      <c r="EA23" s="42">
        <f t="shared" si="2"/>
      </c>
      <c r="EB23" s="204"/>
    </row>
    <row r="24" spans="1:132" s="3" customFormat="1" ht="11.25" customHeight="1" thickBot="1">
      <c r="A24" s="614"/>
      <c r="B24" s="615"/>
      <c r="C24" s="192">
        <f t="shared" si="0"/>
      </c>
      <c r="D24" s="193">
        <f t="shared" si="1"/>
      </c>
      <c r="E24" s="294">
        <v>22</v>
      </c>
      <c r="F24" s="195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347"/>
      <c r="DL24" s="22"/>
      <c r="DM24" s="22"/>
      <c r="DN24" s="22"/>
      <c r="DO24" s="22"/>
      <c r="DP24" s="22"/>
      <c r="DQ24" s="22"/>
      <c r="DR24" s="22"/>
      <c r="DS24" s="22"/>
      <c r="DT24" s="22"/>
      <c r="DU24" s="347"/>
      <c r="DV24" s="22"/>
      <c r="DW24" s="22"/>
      <c r="DX24" s="22"/>
      <c r="DY24" s="22"/>
      <c r="DZ24" s="94"/>
      <c r="EA24" s="42">
        <f t="shared" si="2"/>
      </c>
      <c r="EB24" s="204"/>
    </row>
    <row r="25" spans="1:132" s="3" customFormat="1" ht="11.25" customHeight="1" thickBot="1">
      <c r="A25" s="614"/>
      <c r="B25" s="615"/>
      <c r="C25" s="192">
        <f t="shared" si="0"/>
      </c>
      <c r="D25" s="193">
        <f t="shared" si="1"/>
      </c>
      <c r="E25" s="294">
        <v>23</v>
      </c>
      <c r="F25" s="195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347"/>
      <c r="DL25" s="22"/>
      <c r="DM25" s="22"/>
      <c r="DN25" s="22"/>
      <c r="DO25" s="22"/>
      <c r="DP25" s="22"/>
      <c r="DQ25" s="22"/>
      <c r="DR25" s="22"/>
      <c r="DS25" s="22"/>
      <c r="DT25" s="22"/>
      <c r="DU25" s="347"/>
      <c r="DV25" s="22"/>
      <c r="DW25" s="22"/>
      <c r="DX25" s="22"/>
      <c r="DY25" s="22"/>
      <c r="DZ25" s="94"/>
      <c r="EA25" s="42">
        <f t="shared" si="2"/>
      </c>
      <c r="EB25" s="204"/>
    </row>
    <row r="26" spans="1:132" s="3" customFormat="1" ht="11.25" customHeight="1" thickBot="1">
      <c r="A26" s="614"/>
      <c r="B26" s="615"/>
      <c r="C26" s="192">
        <f t="shared" si="0"/>
      </c>
      <c r="D26" s="193">
        <f t="shared" si="1"/>
      </c>
      <c r="E26" s="294">
        <v>24</v>
      </c>
      <c r="F26" s="195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347"/>
      <c r="DL26" s="22"/>
      <c r="DM26" s="22"/>
      <c r="DN26" s="22"/>
      <c r="DO26" s="22"/>
      <c r="DP26" s="22"/>
      <c r="DQ26" s="22"/>
      <c r="DR26" s="22"/>
      <c r="DS26" s="22"/>
      <c r="DT26" s="183"/>
      <c r="DU26" s="347"/>
      <c r="DV26" s="22"/>
      <c r="DW26" s="22"/>
      <c r="DX26" s="22"/>
      <c r="DY26" s="22"/>
      <c r="DZ26" s="94"/>
      <c r="EA26" s="42">
        <f t="shared" si="2"/>
      </c>
      <c r="EB26" s="204"/>
    </row>
    <row r="27" spans="1:132" s="3" customFormat="1" ht="11.25" customHeight="1" thickBot="1">
      <c r="A27" s="614"/>
      <c r="B27" s="615"/>
      <c r="C27" s="192">
        <f t="shared" si="0"/>
      </c>
      <c r="D27" s="193">
        <f t="shared" si="1"/>
      </c>
      <c r="E27" s="294">
        <v>25</v>
      </c>
      <c r="F27" s="19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347"/>
      <c r="DL27" s="22"/>
      <c r="DM27" s="22"/>
      <c r="DN27" s="22"/>
      <c r="DO27" s="22"/>
      <c r="DP27" s="22"/>
      <c r="DQ27" s="22"/>
      <c r="DR27" s="22"/>
      <c r="DS27" s="22"/>
      <c r="DT27" s="22"/>
      <c r="DU27" s="347"/>
      <c r="DV27" s="22"/>
      <c r="DW27" s="22"/>
      <c r="DX27" s="22"/>
      <c r="DY27" s="22"/>
      <c r="DZ27" s="94"/>
      <c r="EA27" s="42">
        <f t="shared" si="2"/>
      </c>
      <c r="EB27" s="204"/>
    </row>
    <row r="28" spans="1:132" s="3" customFormat="1" ht="11.25" customHeight="1" thickBot="1">
      <c r="A28" s="614"/>
      <c r="B28" s="615"/>
      <c r="C28" s="192">
        <f t="shared" si="0"/>
      </c>
      <c r="D28" s="193">
        <f t="shared" si="1"/>
      </c>
      <c r="E28" s="294">
        <v>26</v>
      </c>
      <c r="F28" s="195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347"/>
      <c r="DL28" s="22"/>
      <c r="DM28" s="22"/>
      <c r="DN28" s="22"/>
      <c r="DO28" s="22"/>
      <c r="DP28" s="22"/>
      <c r="DQ28" s="22"/>
      <c r="DR28" s="22"/>
      <c r="DS28" s="22"/>
      <c r="DT28" s="22"/>
      <c r="DU28" s="347"/>
      <c r="DV28" s="22"/>
      <c r="DW28" s="22"/>
      <c r="DX28" s="22"/>
      <c r="DY28" s="22"/>
      <c r="DZ28" s="94"/>
      <c r="EA28" s="42">
        <f t="shared" si="2"/>
      </c>
      <c r="EB28" s="204"/>
    </row>
    <row r="29" spans="1:132" s="3" customFormat="1" ht="11.25" customHeight="1" thickBot="1">
      <c r="A29" s="614"/>
      <c r="B29" s="615"/>
      <c r="C29" s="192">
        <f t="shared" si="0"/>
      </c>
      <c r="D29" s="193">
        <f t="shared" si="1"/>
      </c>
      <c r="E29" s="294">
        <v>27</v>
      </c>
      <c r="F29" s="195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347"/>
      <c r="DL29" s="22"/>
      <c r="DM29" s="22"/>
      <c r="DN29" s="22"/>
      <c r="DO29" s="22"/>
      <c r="DP29" s="22"/>
      <c r="DQ29" s="22"/>
      <c r="DR29" s="22"/>
      <c r="DS29" s="22"/>
      <c r="DT29" s="22"/>
      <c r="DU29" s="347"/>
      <c r="DV29" s="22"/>
      <c r="DW29" s="22"/>
      <c r="DX29" s="22"/>
      <c r="DY29" s="22"/>
      <c r="DZ29" s="94"/>
      <c r="EA29" s="42">
        <f t="shared" si="2"/>
      </c>
      <c r="EB29" s="204"/>
    </row>
    <row r="30" spans="1:132" s="3" customFormat="1" ht="11.25" customHeight="1" thickBot="1">
      <c r="A30" s="614"/>
      <c r="B30" s="615"/>
      <c r="C30" s="192">
        <f t="shared" si="0"/>
      </c>
      <c r="D30" s="193">
        <f t="shared" si="1"/>
      </c>
      <c r="E30" s="294">
        <v>28</v>
      </c>
      <c r="F30" s="195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347"/>
      <c r="DL30" s="22"/>
      <c r="DM30" s="22"/>
      <c r="DN30" s="22"/>
      <c r="DO30" s="22"/>
      <c r="DP30" s="22"/>
      <c r="DQ30" s="22"/>
      <c r="DR30" s="22"/>
      <c r="DS30" s="22"/>
      <c r="DT30" s="22"/>
      <c r="DU30" s="347"/>
      <c r="DV30" s="22"/>
      <c r="DW30" s="22"/>
      <c r="DX30" s="22"/>
      <c r="DY30" s="22"/>
      <c r="DZ30" s="94"/>
      <c r="EA30" s="42">
        <f t="shared" si="2"/>
      </c>
      <c r="EB30" s="204"/>
    </row>
    <row r="31" spans="1:132" s="3" customFormat="1" ht="11.25" customHeight="1" thickBot="1">
      <c r="A31" s="614"/>
      <c r="B31" s="615"/>
      <c r="C31" s="192">
        <f t="shared" si="0"/>
      </c>
      <c r="D31" s="193">
        <f t="shared" si="1"/>
      </c>
      <c r="E31" s="294">
        <v>29</v>
      </c>
      <c r="F31" s="19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347"/>
      <c r="DL31" s="22"/>
      <c r="DM31" s="22"/>
      <c r="DN31" s="22"/>
      <c r="DO31" s="22"/>
      <c r="DP31" s="22"/>
      <c r="DQ31" s="22"/>
      <c r="DR31" s="22"/>
      <c r="DS31" s="22"/>
      <c r="DT31" s="22"/>
      <c r="DU31" s="347"/>
      <c r="DV31" s="22"/>
      <c r="DW31" s="22"/>
      <c r="DX31" s="22"/>
      <c r="DY31" s="22"/>
      <c r="DZ31" s="94"/>
      <c r="EA31" s="42">
        <f t="shared" si="2"/>
      </c>
      <c r="EB31" s="204"/>
    </row>
    <row r="32" spans="1:132" s="3" customFormat="1" ht="11.25" customHeight="1" thickBot="1">
      <c r="A32" s="614"/>
      <c r="B32" s="615"/>
      <c r="C32" s="192">
        <f t="shared" si="0"/>
      </c>
      <c r="D32" s="193">
        <f t="shared" si="1"/>
      </c>
      <c r="E32" s="294">
        <v>30</v>
      </c>
      <c r="F32" s="195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347"/>
      <c r="DL32" s="22"/>
      <c r="DM32" s="22"/>
      <c r="DN32" s="22"/>
      <c r="DO32" s="22"/>
      <c r="DP32" s="22"/>
      <c r="DQ32" s="22"/>
      <c r="DR32" s="22"/>
      <c r="DS32" s="22"/>
      <c r="DT32" s="22"/>
      <c r="DU32" s="347"/>
      <c r="DV32" s="22"/>
      <c r="DW32" s="22"/>
      <c r="DX32" s="22"/>
      <c r="DY32" s="22"/>
      <c r="DZ32" s="94"/>
      <c r="EA32" s="42">
        <f t="shared" si="2"/>
      </c>
      <c r="EB32" s="204"/>
    </row>
    <row r="33" spans="1:132" s="3" customFormat="1" ht="11.25" customHeight="1" thickBot="1">
      <c r="A33" s="614"/>
      <c r="B33" s="615"/>
      <c r="C33" s="192">
        <f t="shared" si="0"/>
      </c>
      <c r="D33" s="193">
        <f t="shared" si="1"/>
      </c>
      <c r="E33" s="294">
        <v>31</v>
      </c>
      <c r="F33" s="195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347"/>
      <c r="DL33" s="22"/>
      <c r="DM33" s="22"/>
      <c r="DN33" s="22"/>
      <c r="DO33" s="22"/>
      <c r="DP33" s="22"/>
      <c r="DQ33" s="22"/>
      <c r="DR33" s="22"/>
      <c r="DS33" s="22"/>
      <c r="DT33" s="22"/>
      <c r="DU33" s="347"/>
      <c r="DV33" s="22"/>
      <c r="DW33" s="22"/>
      <c r="DX33" s="22"/>
      <c r="DY33" s="22"/>
      <c r="DZ33" s="94"/>
      <c r="EA33" s="42">
        <f t="shared" si="2"/>
      </c>
      <c r="EB33" s="204"/>
    </row>
    <row r="34" spans="1:132" s="3" customFormat="1" ht="11.25" customHeight="1" thickBot="1">
      <c r="A34" s="614"/>
      <c r="B34" s="615"/>
      <c r="C34" s="192">
        <f t="shared" si="0"/>
      </c>
      <c r="D34" s="193">
        <f t="shared" si="1"/>
      </c>
      <c r="E34" s="294">
        <v>32</v>
      </c>
      <c r="F34" s="195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347"/>
      <c r="DL34" s="22"/>
      <c r="DM34" s="22"/>
      <c r="DN34" s="22"/>
      <c r="DO34" s="22"/>
      <c r="DP34" s="22"/>
      <c r="DQ34" s="22"/>
      <c r="DR34" s="22"/>
      <c r="DS34" s="22"/>
      <c r="DT34" s="22"/>
      <c r="DU34" s="347"/>
      <c r="DV34" s="22"/>
      <c r="DW34" s="22"/>
      <c r="DX34" s="22"/>
      <c r="DY34" s="22"/>
      <c r="DZ34" s="94"/>
      <c r="EA34" s="42">
        <f t="shared" si="2"/>
      </c>
      <c r="EB34" s="204"/>
    </row>
    <row r="35" spans="1:132" s="3" customFormat="1" ht="11.25" customHeight="1" thickBot="1">
      <c r="A35" s="614"/>
      <c r="B35" s="615"/>
      <c r="C35" s="192">
        <f t="shared" si="0"/>
      </c>
      <c r="D35" s="193">
        <f t="shared" si="1"/>
      </c>
      <c r="E35" s="294">
        <v>33</v>
      </c>
      <c r="F35" s="195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347"/>
      <c r="DL35" s="22"/>
      <c r="DM35" s="22"/>
      <c r="DN35" s="22"/>
      <c r="DO35" s="22"/>
      <c r="DP35" s="22"/>
      <c r="DQ35" s="22"/>
      <c r="DR35" s="22"/>
      <c r="DS35" s="22"/>
      <c r="DT35" s="22"/>
      <c r="DU35" s="347"/>
      <c r="DV35" s="22"/>
      <c r="DW35" s="22"/>
      <c r="DX35" s="22"/>
      <c r="DY35" s="22"/>
      <c r="DZ35" s="94"/>
      <c r="EA35" s="42">
        <f t="shared" si="2"/>
      </c>
      <c r="EB35" s="204"/>
    </row>
    <row r="36" spans="1:132" s="3" customFormat="1" ht="11.25" customHeight="1" thickBot="1">
      <c r="A36" s="616"/>
      <c r="B36" s="617"/>
      <c r="C36" s="192">
        <f t="shared" si="0"/>
      </c>
      <c r="D36" s="193">
        <f t="shared" si="1"/>
      </c>
      <c r="E36" s="295">
        <v>34</v>
      </c>
      <c r="F36" s="196"/>
      <c r="G36" s="318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20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20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20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20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20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20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20"/>
      <c r="DJ36" s="319"/>
      <c r="DK36" s="348"/>
      <c r="DL36" s="319"/>
      <c r="DM36" s="319"/>
      <c r="DN36" s="319"/>
      <c r="DO36" s="319"/>
      <c r="DP36" s="319"/>
      <c r="DQ36" s="319"/>
      <c r="DR36" s="319"/>
      <c r="DS36" s="320"/>
      <c r="DT36" s="319"/>
      <c r="DU36" s="348"/>
      <c r="DV36" s="319"/>
      <c r="DW36" s="319"/>
      <c r="DX36" s="319"/>
      <c r="DY36" s="319"/>
      <c r="DZ36" s="321"/>
      <c r="EA36" s="322">
        <f t="shared" si="2"/>
      </c>
      <c r="EB36" s="204"/>
    </row>
    <row r="37" spans="1:132" s="3" customFormat="1" ht="5.25" customHeight="1" thickBot="1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/>
      <c r="O37" s="214"/>
      <c r="P37" s="214"/>
      <c r="Q37" s="214"/>
      <c r="R37" s="214"/>
      <c r="S37" s="215"/>
      <c r="T37" s="214"/>
      <c r="U37" s="214"/>
      <c r="V37" s="226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349"/>
      <c r="DL37" s="214"/>
      <c r="DM37" s="214"/>
      <c r="DN37" s="214"/>
      <c r="DO37" s="214"/>
      <c r="DP37" s="214"/>
      <c r="DQ37" s="214"/>
      <c r="DR37" s="214"/>
      <c r="DS37" s="214"/>
      <c r="DT37" s="214"/>
      <c r="DU37" s="349"/>
      <c r="DV37" s="214"/>
      <c r="DW37" s="214"/>
      <c r="DX37" s="214"/>
      <c r="DY37" s="214"/>
      <c r="DZ37" s="214"/>
      <c r="EA37" s="323"/>
      <c r="EB37" s="204"/>
    </row>
    <row r="38" spans="1:133" s="3" customFormat="1" ht="12.75" customHeight="1">
      <c r="A38" s="219"/>
      <c r="B38" s="220"/>
      <c r="C38" s="220"/>
      <c r="D38" s="220"/>
      <c r="E38" s="623" t="s">
        <v>6</v>
      </c>
      <c r="F38" s="624"/>
      <c r="G38" s="296">
        <f>COUNTA(G3:G36)-COUNTIF(G3:G36,"a")</f>
        <v>0</v>
      </c>
      <c r="H38" s="13">
        <f aca="true" t="shared" si="3" ref="H38:BS38">COUNTA(H3:H36)-COUNTIF(H3:H36,"a")</f>
        <v>0</v>
      </c>
      <c r="I38" s="13">
        <f t="shared" si="3"/>
        <v>0</v>
      </c>
      <c r="J38" s="13">
        <f t="shared" si="3"/>
        <v>0</v>
      </c>
      <c r="K38" s="13">
        <f t="shared" si="3"/>
        <v>0</v>
      </c>
      <c r="L38" s="13">
        <f t="shared" si="3"/>
        <v>0</v>
      </c>
      <c r="M38" s="13">
        <f t="shared" si="3"/>
        <v>0</v>
      </c>
      <c r="N38" s="13">
        <f t="shared" si="3"/>
        <v>0</v>
      </c>
      <c r="O38" s="13">
        <f t="shared" si="3"/>
        <v>0</v>
      </c>
      <c r="P38" s="13">
        <f t="shared" si="3"/>
        <v>0</v>
      </c>
      <c r="Q38" s="13">
        <f t="shared" si="3"/>
        <v>0</v>
      </c>
      <c r="R38" s="13">
        <f t="shared" si="3"/>
        <v>0</v>
      </c>
      <c r="S38" s="13">
        <f t="shared" si="3"/>
        <v>0</v>
      </c>
      <c r="T38" s="13">
        <f t="shared" si="3"/>
        <v>0</v>
      </c>
      <c r="U38" s="13">
        <f t="shared" si="3"/>
        <v>0</v>
      </c>
      <c r="V38" s="13">
        <f t="shared" si="3"/>
        <v>0</v>
      </c>
      <c r="W38" s="13">
        <f t="shared" si="3"/>
        <v>0</v>
      </c>
      <c r="X38" s="13">
        <f t="shared" si="3"/>
        <v>0</v>
      </c>
      <c r="Y38" s="13">
        <f t="shared" si="3"/>
        <v>0</v>
      </c>
      <c r="Z38" s="13">
        <f t="shared" si="3"/>
        <v>0</v>
      </c>
      <c r="AA38" s="13">
        <f t="shared" si="3"/>
        <v>0</v>
      </c>
      <c r="AB38" s="13">
        <f t="shared" si="3"/>
        <v>0</v>
      </c>
      <c r="AC38" s="13">
        <f t="shared" si="3"/>
        <v>0</v>
      </c>
      <c r="AD38" s="13">
        <f t="shared" si="3"/>
        <v>0</v>
      </c>
      <c r="AE38" s="13">
        <f t="shared" si="3"/>
        <v>0</v>
      </c>
      <c r="AF38" s="13">
        <f t="shared" si="3"/>
        <v>0</v>
      </c>
      <c r="AG38" s="13">
        <f t="shared" si="3"/>
        <v>0</v>
      </c>
      <c r="AH38" s="13">
        <f t="shared" si="3"/>
        <v>0</v>
      </c>
      <c r="AI38" s="13">
        <f t="shared" si="3"/>
        <v>0</v>
      </c>
      <c r="AJ38" s="13">
        <f t="shared" si="3"/>
        <v>0</v>
      </c>
      <c r="AK38" s="13">
        <f t="shared" si="3"/>
        <v>0</v>
      </c>
      <c r="AL38" s="13">
        <f t="shared" si="3"/>
        <v>0</v>
      </c>
      <c r="AM38" s="13">
        <f t="shared" si="3"/>
        <v>0</v>
      </c>
      <c r="AN38" s="13">
        <f t="shared" si="3"/>
        <v>0</v>
      </c>
      <c r="AO38" s="13">
        <f t="shared" si="3"/>
        <v>0</v>
      </c>
      <c r="AP38" s="13">
        <f t="shared" si="3"/>
        <v>0</v>
      </c>
      <c r="AQ38" s="13">
        <f t="shared" si="3"/>
        <v>0</v>
      </c>
      <c r="AR38" s="13">
        <f t="shared" si="3"/>
        <v>0</v>
      </c>
      <c r="AS38" s="13">
        <f t="shared" si="3"/>
        <v>0</v>
      </c>
      <c r="AT38" s="13">
        <f t="shared" si="3"/>
        <v>0</v>
      </c>
      <c r="AU38" s="13">
        <f t="shared" si="3"/>
        <v>0</v>
      </c>
      <c r="AV38" s="13">
        <f t="shared" si="3"/>
        <v>0</v>
      </c>
      <c r="AW38" s="13">
        <f t="shared" si="3"/>
        <v>0</v>
      </c>
      <c r="AX38" s="13">
        <f t="shared" si="3"/>
        <v>0</v>
      </c>
      <c r="AY38" s="13">
        <f t="shared" si="3"/>
        <v>0</v>
      </c>
      <c r="AZ38" s="13">
        <f t="shared" si="3"/>
        <v>0</v>
      </c>
      <c r="BA38" s="13">
        <f t="shared" si="3"/>
        <v>0</v>
      </c>
      <c r="BB38" s="13">
        <f t="shared" si="3"/>
        <v>0</v>
      </c>
      <c r="BC38" s="13">
        <f t="shared" si="3"/>
        <v>0</v>
      </c>
      <c r="BD38" s="13">
        <f t="shared" si="3"/>
        <v>0</v>
      </c>
      <c r="BE38" s="13">
        <f t="shared" si="3"/>
        <v>0</v>
      </c>
      <c r="BF38" s="13">
        <f t="shared" si="3"/>
        <v>0</v>
      </c>
      <c r="BG38" s="13">
        <f t="shared" si="3"/>
        <v>0</v>
      </c>
      <c r="BH38" s="13">
        <f t="shared" si="3"/>
        <v>0</v>
      </c>
      <c r="BI38" s="13">
        <f t="shared" si="3"/>
        <v>0</v>
      </c>
      <c r="BJ38" s="13">
        <f t="shared" si="3"/>
        <v>0</v>
      </c>
      <c r="BK38" s="13">
        <f t="shared" si="3"/>
        <v>0</v>
      </c>
      <c r="BL38" s="13">
        <f t="shared" si="3"/>
        <v>0</v>
      </c>
      <c r="BM38" s="13">
        <f t="shared" si="3"/>
        <v>0</v>
      </c>
      <c r="BN38" s="13">
        <f t="shared" si="3"/>
        <v>0</v>
      </c>
      <c r="BO38" s="13">
        <f t="shared" si="3"/>
        <v>0</v>
      </c>
      <c r="BP38" s="13">
        <f t="shared" si="3"/>
        <v>0</v>
      </c>
      <c r="BQ38" s="13">
        <f t="shared" si="3"/>
        <v>0</v>
      </c>
      <c r="BR38" s="13">
        <f t="shared" si="3"/>
        <v>0</v>
      </c>
      <c r="BS38" s="13">
        <f t="shared" si="3"/>
        <v>0</v>
      </c>
      <c r="BT38" s="13">
        <f aca="true" t="shared" si="4" ref="BT38:DZ38">COUNTA(BT3:BT36)-COUNTIF(BT3:BT36,"a")</f>
        <v>0</v>
      </c>
      <c r="BU38" s="13">
        <f t="shared" si="4"/>
        <v>0</v>
      </c>
      <c r="BV38" s="13">
        <f t="shared" si="4"/>
        <v>0</v>
      </c>
      <c r="BW38" s="13">
        <f t="shared" si="4"/>
        <v>0</v>
      </c>
      <c r="BX38" s="13">
        <f t="shared" si="4"/>
        <v>0</v>
      </c>
      <c r="BY38" s="13">
        <f t="shared" si="4"/>
        <v>0</v>
      </c>
      <c r="BZ38" s="13">
        <f t="shared" si="4"/>
        <v>0</v>
      </c>
      <c r="CA38" s="13">
        <f t="shared" si="4"/>
        <v>0</v>
      </c>
      <c r="CB38" s="13">
        <f t="shared" si="4"/>
        <v>0</v>
      </c>
      <c r="CC38" s="13">
        <f t="shared" si="4"/>
        <v>0</v>
      </c>
      <c r="CD38" s="13">
        <f t="shared" si="4"/>
        <v>0</v>
      </c>
      <c r="CE38" s="13">
        <f t="shared" si="4"/>
        <v>0</v>
      </c>
      <c r="CF38" s="13">
        <f t="shared" si="4"/>
        <v>0</v>
      </c>
      <c r="CG38" s="13">
        <f t="shared" si="4"/>
        <v>0</v>
      </c>
      <c r="CH38" s="13">
        <f t="shared" si="4"/>
        <v>0</v>
      </c>
      <c r="CI38" s="13">
        <f t="shared" si="4"/>
        <v>0</v>
      </c>
      <c r="CJ38" s="13">
        <f t="shared" si="4"/>
        <v>0</v>
      </c>
      <c r="CK38" s="13">
        <f t="shared" si="4"/>
        <v>0</v>
      </c>
      <c r="CL38" s="13">
        <f t="shared" si="4"/>
        <v>0</v>
      </c>
      <c r="CM38" s="13">
        <f t="shared" si="4"/>
        <v>0</v>
      </c>
      <c r="CN38" s="13">
        <f t="shared" si="4"/>
        <v>0</v>
      </c>
      <c r="CO38" s="13">
        <f t="shared" si="4"/>
        <v>0</v>
      </c>
      <c r="CP38" s="13">
        <f t="shared" si="4"/>
        <v>0</v>
      </c>
      <c r="CQ38" s="13">
        <f t="shared" si="4"/>
        <v>0</v>
      </c>
      <c r="CR38" s="13">
        <f t="shared" si="4"/>
        <v>0</v>
      </c>
      <c r="CS38" s="13">
        <f aca="true" t="shared" si="5" ref="CS38:DI38">COUNTA(CS3:CS36)-COUNTIF(CS3:CS36,"a")</f>
        <v>0</v>
      </c>
      <c r="CT38" s="13">
        <f t="shared" si="5"/>
        <v>0</v>
      </c>
      <c r="CU38" s="13">
        <f t="shared" si="5"/>
        <v>0</v>
      </c>
      <c r="CV38" s="13">
        <f t="shared" si="5"/>
        <v>0</v>
      </c>
      <c r="CW38" s="13">
        <f t="shared" si="5"/>
        <v>0</v>
      </c>
      <c r="CX38" s="13">
        <f t="shared" si="5"/>
        <v>0</v>
      </c>
      <c r="CY38" s="13">
        <f t="shared" si="5"/>
        <v>0</v>
      </c>
      <c r="CZ38" s="13">
        <f t="shared" si="5"/>
        <v>0</v>
      </c>
      <c r="DA38" s="13">
        <f t="shared" si="5"/>
        <v>0</v>
      </c>
      <c r="DB38" s="13">
        <f t="shared" si="5"/>
        <v>0</v>
      </c>
      <c r="DC38" s="13">
        <f t="shared" si="5"/>
        <v>0</v>
      </c>
      <c r="DD38" s="13">
        <f t="shared" si="5"/>
        <v>0</v>
      </c>
      <c r="DE38" s="13">
        <f t="shared" si="5"/>
        <v>0</v>
      </c>
      <c r="DF38" s="13">
        <f t="shared" si="5"/>
        <v>0</v>
      </c>
      <c r="DG38" s="13">
        <f t="shared" si="5"/>
        <v>0</v>
      </c>
      <c r="DH38" s="13">
        <f t="shared" si="5"/>
        <v>0</v>
      </c>
      <c r="DI38" s="13">
        <f t="shared" si="5"/>
        <v>0</v>
      </c>
      <c r="DJ38" s="13">
        <f t="shared" si="4"/>
        <v>0</v>
      </c>
      <c r="DK38" s="350"/>
      <c r="DL38" s="13">
        <f t="shared" si="4"/>
        <v>0</v>
      </c>
      <c r="DM38" s="13">
        <f t="shared" si="4"/>
        <v>0</v>
      </c>
      <c r="DN38" s="13">
        <f t="shared" si="4"/>
        <v>0</v>
      </c>
      <c r="DO38" s="13">
        <f t="shared" si="4"/>
        <v>0</v>
      </c>
      <c r="DP38" s="13">
        <f t="shared" si="4"/>
        <v>0</v>
      </c>
      <c r="DQ38" s="13">
        <f t="shared" si="4"/>
        <v>0</v>
      </c>
      <c r="DR38" s="13">
        <f t="shared" si="4"/>
        <v>0</v>
      </c>
      <c r="DS38" s="13">
        <f t="shared" si="4"/>
        <v>0</v>
      </c>
      <c r="DT38" s="13">
        <f t="shared" si="4"/>
        <v>0</v>
      </c>
      <c r="DU38" s="350"/>
      <c r="DV38" s="13">
        <f t="shared" si="4"/>
        <v>0</v>
      </c>
      <c r="DW38" s="13">
        <f t="shared" si="4"/>
        <v>0</v>
      </c>
      <c r="DX38" s="13">
        <f t="shared" si="4"/>
        <v>0</v>
      </c>
      <c r="DY38" s="13">
        <f t="shared" si="4"/>
        <v>0</v>
      </c>
      <c r="DZ38" s="328">
        <f t="shared" si="4"/>
        <v>0</v>
      </c>
      <c r="EA38" s="327"/>
      <c r="EB38" s="205"/>
      <c r="EC38" s="23"/>
    </row>
    <row r="39" spans="1:133" s="3" customFormat="1" ht="12.75" customHeight="1">
      <c r="A39" s="219"/>
      <c r="B39" s="219"/>
      <c r="C39" s="219"/>
      <c r="D39" s="219"/>
      <c r="E39" s="621" t="s">
        <v>7</v>
      </c>
      <c r="F39" s="622"/>
      <c r="G39" s="9">
        <f>COUNTIF(G3:G36,1)</f>
        <v>0</v>
      </c>
      <c r="H39" s="9">
        <f aca="true" t="shared" si="6" ref="H39:BS39">COUNTIF(H3:H36,1)</f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  <c r="P39" s="9">
        <f t="shared" si="6"/>
        <v>0</v>
      </c>
      <c r="Q39" s="9">
        <f t="shared" si="6"/>
        <v>0</v>
      </c>
      <c r="R39" s="9">
        <f t="shared" si="6"/>
        <v>0</v>
      </c>
      <c r="S39" s="9">
        <f t="shared" si="6"/>
        <v>0</v>
      </c>
      <c r="T39" s="9">
        <f t="shared" si="6"/>
        <v>0</v>
      </c>
      <c r="U39" s="9">
        <f t="shared" si="6"/>
        <v>0</v>
      </c>
      <c r="V39" s="9">
        <f t="shared" si="6"/>
        <v>0</v>
      </c>
      <c r="W39" s="9">
        <f t="shared" si="6"/>
        <v>0</v>
      </c>
      <c r="X39" s="9">
        <f t="shared" si="6"/>
        <v>0</v>
      </c>
      <c r="Y39" s="9">
        <f t="shared" si="6"/>
        <v>0</v>
      </c>
      <c r="Z39" s="9">
        <f t="shared" si="6"/>
        <v>0</v>
      </c>
      <c r="AA39" s="9">
        <f t="shared" si="6"/>
        <v>0</v>
      </c>
      <c r="AB39" s="9">
        <f t="shared" si="6"/>
        <v>0</v>
      </c>
      <c r="AC39" s="9">
        <f t="shared" si="6"/>
        <v>0</v>
      </c>
      <c r="AD39" s="9">
        <f t="shared" si="6"/>
        <v>0</v>
      </c>
      <c r="AE39" s="9">
        <f t="shared" si="6"/>
        <v>0</v>
      </c>
      <c r="AF39" s="9">
        <f t="shared" si="6"/>
        <v>0</v>
      </c>
      <c r="AG39" s="9">
        <f t="shared" si="6"/>
        <v>0</v>
      </c>
      <c r="AH39" s="9">
        <f t="shared" si="6"/>
        <v>0</v>
      </c>
      <c r="AI39" s="9">
        <f t="shared" si="6"/>
        <v>0</v>
      </c>
      <c r="AJ39" s="9">
        <f t="shared" si="6"/>
        <v>0</v>
      </c>
      <c r="AK39" s="9">
        <f t="shared" si="6"/>
        <v>0</v>
      </c>
      <c r="AL39" s="9">
        <f t="shared" si="6"/>
        <v>0</v>
      </c>
      <c r="AM39" s="9">
        <f t="shared" si="6"/>
        <v>0</v>
      </c>
      <c r="AN39" s="9">
        <f t="shared" si="6"/>
        <v>0</v>
      </c>
      <c r="AO39" s="9">
        <f t="shared" si="6"/>
        <v>0</v>
      </c>
      <c r="AP39" s="9">
        <f t="shared" si="6"/>
        <v>0</v>
      </c>
      <c r="AQ39" s="9">
        <f t="shared" si="6"/>
        <v>0</v>
      </c>
      <c r="AR39" s="9">
        <f t="shared" si="6"/>
        <v>0</v>
      </c>
      <c r="AS39" s="9">
        <f t="shared" si="6"/>
        <v>0</v>
      </c>
      <c r="AT39" s="9">
        <f t="shared" si="6"/>
        <v>0</v>
      </c>
      <c r="AU39" s="9">
        <f t="shared" si="6"/>
        <v>0</v>
      </c>
      <c r="AV39" s="9">
        <f t="shared" si="6"/>
        <v>0</v>
      </c>
      <c r="AW39" s="9">
        <f t="shared" si="6"/>
        <v>0</v>
      </c>
      <c r="AX39" s="9">
        <f t="shared" si="6"/>
        <v>0</v>
      </c>
      <c r="AY39" s="9">
        <f t="shared" si="6"/>
        <v>0</v>
      </c>
      <c r="AZ39" s="9">
        <f t="shared" si="6"/>
        <v>0</v>
      </c>
      <c r="BA39" s="9">
        <f t="shared" si="6"/>
        <v>0</v>
      </c>
      <c r="BB39" s="9">
        <f t="shared" si="6"/>
        <v>0</v>
      </c>
      <c r="BC39" s="9">
        <f t="shared" si="6"/>
        <v>0</v>
      </c>
      <c r="BD39" s="9">
        <f t="shared" si="6"/>
        <v>0</v>
      </c>
      <c r="BE39" s="9">
        <f t="shared" si="6"/>
        <v>0</v>
      </c>
      <c r="BF39" s="9">
        <f t="shared" si="6"/>
        <v>0</v>
      </c>
      <c r="BG39" s="9">
        <f t="shared" si="6"/>
        <v>0</v>
      </c>
      <c r="BH39" s="9">
        <f t="shared" si="6"/>
        <v>0</v>
      </c>
      <c r="BI39" s="9">
        <f t="shared" si="6"/>
        <v>0</v>
      </c>
      <c r="BJ39" s="9">
        <f t="shared" si="6"/>
        <v>0</v>
      </c>
      <c r="BK39" s="9">
        <f t="shared" si="6"/>
        <v>0</v>
      </c>
      <c r="BL39" s="9">
        <f t="shared" si="6"/>
        <v>0</v>
      </c>
      <c r="BM39" s="9">
        <f t="shared" si="6"/>
        <v>0</v>
      </c>
      <c r="BN39" s="9">
        <f t="shared" si="6"/>
        <v>0</v>
      </c>
      <c r="BO39" s="9">
        <f t="shared" si="6"/>
        <v>0</v>
      </c>
      <c r="BP39" s="9">
        <f t="shared" si="6"/>
        <v>0</v>
      </c>
      <c r="BQ39" s="9">
        <f t="shared" si="6"/>
        <v>0</v>
      </c>
      <c r="BR39" s="9">
        <f t="shared" si="6"/>
        <v>0</v>
      </c>
      <c r="BS39" s="9">
        <f t="shared" si="6"/>
        <v>0</v>
      </c>
      <c r="BT39" s="9">
        <f aca="true" t="shared" si="7" ref="BT39:DY39">COUNTIF(BT3:BT36,1)</f>
        <v>0</v>
      </c>
      <c r="BU39" s="9">
        <f t="shared" si="7"/>
        <v>0</v>
      </c>
      <c r="BV39" s="9">
        <f t="shared" si="7"/>
        <v>0</v>
      </c>
      <c r="BW39" s="9">
        <f t="shared" si="7"/>
        <v>0</v>
      </c>
      <c r="BX39" s="9">
        <f t="shared" si="7"/>
        <v>0</v>
      </c>
      <c r="BY39" s="9">
        <f t="shared" si="7"/>
        <v>0</v>
      </c>
      <c r="BZ39" s="9">
        <f t="shared" si="7"/>
        <v>0</v>
      </c>
      <c r="CA39" s="9">
        <f t="shared" si="7"/>
        <v>0</v>
      </c>
      <c r="CB39" s="9">
        <f t="shared" si="7"/>
        <v>0</v>
      </c>
      <c r="CC39" s="9">
        <f t="shared" si="7"/>
        <v>0</v>
      </c>
      <c r="CD39" s="9">
        <f t="shared" si="7"/>
        <v>0</v>
      </c>
      <c r="CE39" s="9">
        <f t="shared" si="7"/>
        <v>0</v>
      </c>
      <c r="CF39" s="9">
        <f t="shared" si="7"/>
        <v>0</v>
      </c>
      <c r="CG39" s="9">
        <f t="shared" si="7"/>
        <v>0</v>
      </c>
      <c r="CH39" s="9">
        <f t="shared" si="7"/>
        <v>0</v>
      </c>
      <c r="CI39" s="9">
        <f t="shared" si="7"/>
        <v>0</v>
      </c>
      <c r="CJ39" s="9">
        <f t="shared" si="7"/>
        <v>0</v>
      </c>
      <c r="CK39" s="9">
        <f t="shared" si="7"/>
        <v>0</v>
      </c>
      <c r="CL39" s="9">
        <f t="shared" si="7"/>
        <v>0</v>
      </c>
      <c r="CM39" s="9">
        <f t="shared" si="7"/>
        <v>0</v>
      </c>
      <c r="CN39" s="9">
        <f t="shared" si="7"/>
        <v>0</v>
      </c>
      <c r="CO39" s="9">
        <f t="shared" si="7"/>
        <v>0</v>
      </c>
      <c r="CP39" s="9">
        <f t="shared" si="7"/>
        <v>0</v>
      </c>
      <c r="CQ39" s="9">
        <f t="shared" si="7"/>
        <v>0</v>
      </c>
      <c r="CR39" s="9">
        <f t="shared" si="7"/>
        <v>0</v>
      </c>
      <c r="CS39" s="9">
        <f aca="true" t="shared" si="8" ref="CS39:DI39">COUNTIF(CS3:CS36,1)</f>
        <v>0</v>
      </c>
      <c r="CT39" s="9">
        <f t="shared" si="8"/>
        <v>0</v>
      </c>
      <c r="CU39" s="9">
        <f t="shared" si="8"/>
        <v>0</v>
      </c>
      <c r="CV39" s="9">
        <f t="shared" si="8"/>
        <v>0</v>
      </c>
      <c r="CW39" s="9">
        <f t="shared" si="8"/>
        <v>0</v>
      </c>
      <c r="CX39" s="9">
        <f t="shared" si="8"/>
        <v>0</v>
      </c>
      <c r="CY39" s="9">
        <f t="shared" si="8"/>
        <v>0</v>
      </c>
      <c r="CZ39" s="9">
        <f t="shared" si="8"/>
        <v>0</v>
      </c>
      <c r="DA39" s="9">
        <f t="shared" si="8"/>
        <v>0</v>
      </c>
      <c r="DB39" s="9">
        <f t="shared" si="8"/>
        <v>0</v>
      </c>
      <c r="DC39" s="9">
        <f t="shared" si="8"/>
        <v>0</v>
      </c>
      <c r="DD39" s="9">
        <f t="shared" si="8"/>
        <v>0</v>
      </c>
      <c r="DE39" s="9">
        <f t="shared" si="8"/>
        <v>0</v>
      </c>
      <c r="DF39" s="9">
        <f t="shared" si="8"/>
        <v>0</v>
      </c>
      <c r="DG39" s="9">
        <f t="shared" si="8"/>
        <v>0</v>
      </c>
      <c r="DH39" s="9">
        <f t="shared" si="8"/>
        <v>0</v>
      </c>
      <c r="DI39" s="9">
        <f t="shared" si="8"/>
        <v>0</v>
      </c>
      <c r="DJ39" s="9">
        <f t="shared" si="7"/>
        <v>0</v>
      </c>
      <c r="DK39" s="398"/>
      <c r="DL39" s="9">
        <f t="shared" si="7"/>
        <v>0</v>
      </c>
      <c r="DM39" s="9">
        <f t="shared" si="7"/>
        <v>0</v>
      </c>
      <c r="DN39" s="9">
        <f t="shared" si="7"/>
        <v>0</v>
      </c>
      <c r="DO39" s="9">
        <f t="shared" si="7"/>
        <v>0</v>
      </c>
      <c r="DP39" s="9">
        <f t="shared" si="7"/>
        <v>0</v>
      </c>
      <c r="DQ39" s="9">
        <f t="shared" si="7"/>
        <v>0</v>
      </c>
      <c r="DR39" s="9">
        <f t="shared" si="7"/>
        <v>0</v>
      </c>
      <c r="DS39" s="9">
        <f t="shared" si="7"/>
        <v>0</v>
      </c>
      <c r="DT39" s="9">
        <f t="shared" si="7"/>
        <v>0</v>
      </c>
      <c r="DU39" s="398"/>
      <c r="DV39" s="9">
        <f t="shared" si="7"/>
        <v>0</v>
      </c>
      <c r="DW39" s="9">
        <f t="shared" si="7"/>
        <v>0</v>
      </c>
      <c r="DX39" s="9">
        <f t="shared" si="7"/>
        <v>0</v>
      </c>
      <c r="DY39" s="9">
        <f t="shared" si="7"/>
        <v>0</v>
      </c>
      <c r="DZ39" s="329">
        <f>COUNTIF(DZ3:DZ36,1)</f>
        <v>0</v>
      </c>
      <c r="EA39" s="324"/>
      <c r="EB39" s="205"/>
      <c r="EC39" s="23"/>
    </row>
    <row r="40" spans="1:133" s="3" customFormat="1" ht="12.75" customHeight="1">
      <c r="A40" s="219"/>
      <c r="B40" s="219"/>
      <c r="C40" s="219"/>
      <c r="D40" s="219"/>
      <c r="E40" s="621" t="s">
        <v>8</v>
      </c>
      <c r="F40" s="622"/>
      <c r="G40" s="297">
        <f>COUNTIF(G3:G36,0)</f>
        <v>0</v>
      </c>
      <c r="H40" s="8">
        <f aca="true" t="shared" si="9" ref="H40:BS40">COUNTIF(H3:H36,0)</f>
        <v>0</v>
      </c>
      <c r="I40" s="8">
        <f t="shared" si="9"/>
        <v>0</v>
      </c>
      <c r="J40" s="8">
        <f t="shared" si="9"/>
        <v>0</v>
      </c>
      <c r="K40" s="8">
        <f t="shared" si="9"/>
        <v>0</v>
      </c>
      <c r="L40" s="8">
        <f t="shared" si="9"/>
        <v>0</v>
      </c>
      <c r="M40" s="8">
        <f t="shared" si="9"/>
        <v>0</v>
      </c>
      <c r="N40" s="8">
        <f t="shared" si="9"/>
        <v>0</v>
      </c>
      <c r="O40" s="8">
        <f t="shared" si="9"/>
        <v>0</v>
      </c>
      <c r="P40" s="8">
        <f t="shared" si="9"/>
        <v>0</v>
      </c>
      <c r="Q40" s="8">
        <f t="shared" si="9"/>
        <v>0</v>
      </c>
      <c r="R40" s="8">
        <f t="shared" si="9"/>
        <v>0</v>
      </c>
      <c r="S40" s="8">
        <f t="shared" si="9"/>
        <v>0</v>
      </c>
      <c r="T40" s="8">
        <f t="shared" si="9"/>
        <v>0</v>
      </c>
      <c r="U40" s="8">
        <f t="shared" si="9"/>
        <v>0</v>
      </c>
      <c r="V40" s="8">
        <f t="shared" si="9"/>
        <v>0</v>
      </c>
      <c r="W40" s="8">
        <f t="shared" si="9"/>
        <v>0</v>
      </c>
      <c r="X40" s="8">
        <f t="shared" si="9"/>
        <v>0</v>
      </c>
      <c r="Y40" s="8">
        <f t="shared" si="9"/>
        <v>0</v>
      </c>
      <c r="Z40" s="8">
        <f t="shared" si="9"/>
        <v>0</v>
      </c>
      <c r="AA40" s="8">
        <f t="shared" si="9"/>
        <v>0</v>
      </c>
      <c r="AB40" s="8">
        <f t="shared" si="9"/>
        <v>0</v>
      </c>
      <c r="AC40" s="8">
        <f t="shared" si="9"/>
        <v>0</v>
      </c>
      <c r="AD40" s="8">
        <f t="shared" si="9"/>
        <v>0</v>
      </c>
      <c r="AE40" s="8">
        <f t="shared" si="9"/>
        <v>0</v>
      </c>
      <c r="AF40" s="8">
        <f t="shared" si="9"/>
        <v>0</v>
      </c>
      <c r="AG40" s="8">
        <f t="shared" si="9"/>
        <v>0</v>
      </c>
      <c r="AH40" s="8">
        <f t="shared" si="9"/>
        <v>0</v>
      </c>
      <c r="AI40" s="8">
        <f t="shared" si="9"/>
        <v>0</v>
      </c>
      <c r="AJ40" s="8">
        <f t="shared" si="9"/>
        <v>0</v>
      </c>
      <c r="AK40" s="8">
        <f t="shared" si="9"/>
        <v>0</v>
      </c>
      <c r="AL40" s="8">
        <f t="shared" si="9"/>
        <v>0</v>
      </c>
      <c r="AM40" s="8">
        <f t="shared" si="9"/>
        <v>0</v>
      </c>
      <c r="AN40" s="8">
        <f t="shared" si="9"/>
        <v>0</v>
      </c>
      <c r="AO40" s="8">
        <f t="shared" si="9"/>
        <v>0</v>
      </c>
      <c r="AP40" s="8">
        <f t="shared" si="9"/>
        <v>0</v>
      </c>
      <c r="AQ40" s="8">
        <f t="shared" si="9"/>
        <v>0</v>
      </c>
      <c r="AR40" s="8">
        <f t="shared" si="9"/>
        <v>0</v>
      </c>
      <c r="AS40" s="8">
        <f t="shared" si="9"/>
        <v>0</v>
      </c>
      <c r="AT40" s="8">
        <f t="shared" si="9"/>
        <v>0</v>
      </c>
      <c r="AU40" s="8">
        <f t="shared" si="9"/>
        <v>0</v>
      </c>
      <c r="AV40" s="8">
        <f t="shared" si="9"/>
        <v>0</v>
      </c>
      <c r="AW40" s="8">
        <f t="shared" si="9"/>
        <v>0</v>
      </c>
      <c r="AX40" s="8">
        <f t="shared" si="9"/>
        <v>0</v>
      </c>
      <c r="AY40" s="8">
        <f t="shared" si="9"/>
        <v>0</v>
      </c>
      <c r="AZ40" s="8">
        <f t="shared" si="9"/>
        <v>0</v>
      </c>
      <c r="BA40" s="8">
        <f t="shared" si="9"/>
        <v>0</v>
      </c>
      <c r="BB40" s="8">
        <f t="shared" si="9"/>
        <v>0</v>
      </c>
      <c r="BC40" s="8">
        <f t="shared" si="9"/>
        <v>0</v>
      </c>
      <c r="BD40" s="8">
        <f t="shared" si="9"/>
        <v>0</v>
      </c>
      <c r="BE40" s="8">
        <f t="shared" si="9"/>
        <v>0</v>
      </c>
      <c r="BF40" s="8">
        <f t="shared" si="9"/>
        <v>0</v>
      </c>
      <c r="BG40" s="8">
        <f t="shared" si="9"/>
        <v>0</v>
      </c>
      <c r="BH40" s="8">
        <f t="shared" si="9"/>
        <v>0</v>
      </c>
      <c r="BI40" s="8">
        <f t="shared" si="9"/>
        <v>0</v>
      </c>
      <c r="BJ40" s="8">
        <f t="shared" si="9"/>
        <v>0</v>
      </c>
      <c r="BK40" s="8">
        <f t="shared" si="9"/>
        <v>0</v>
      </c>
      <c r="BL40" s="8">
        <f t="shared" si="9"/>
        <v>0</v>
      </c>
      <c r="BM40" s="8">
        <f t="shared" si="9"/>
        <v>0</v>
      </c>
      <c r="BN40" s="8">
        <f t="shared" si="9"/>
        <v>0</v>
      </c>
      <c r="BO40" s="8">
        <f t="shared" si="9"/>
        <v>0</v>
      </c>
      <c r="BP40" s="8">
        <f t="shared" si="9"/>
        <v>0</v>
      </c>
      <c r="BQ40" s="8">
        <f t="shared" si="9"/>
        <v>0</v>
      </c>
      <c r="BR40" s="8">
        <f t="shared" si="9"/>
        <v>0</v>
      </c>
      <c r="BS40" s="8">
        <f t="shared" si="9"/>
        <v>0</v>
      </c>
      <c r="BT40" s="8">
        <f aca="true" t="shared" si="10" ref="BT40:DY40">COUNTIF(BT3:BT36,0)</f>
        <v>0</v>
      </c>
      <c r="BU40" s="8">
        <f t="shared" si="10"/>
        <v>0</v>
      </c>
      <c r="BV40" s="8">
        <f t="shared" si="10"/>
        <v>0</v>
      </c>
      <c r="BW40" s="8">
        <f t="shared" si="10"/>
        <v>0</v>
      </c>
      <c r="BX40" s="8">
        <f t="shared" si="10"/>
        <v>0</v>
      </c>
      <c r="BY40" s="8">
        <f t="shared" si="10"/>
        <v>0</v>
      </c>
      <c r="BZ40" s="8">
        <f t="shared" si="10"/>
        <v>0</v>
      </c>
      <c r="CA40" s="8">
        <f t="shared" si="10"/>
        <v>0</v>
      </c>
      <c r="CB40" s="8">
        <f t="shared" si="10"/>
        <v>0</v>
      </c>
      <c r="CC40" s="8">
        <f t="shared" si="10"/>
        <v>0</v>
      </c>
      <c r="CD40" s="8">
        <f t="shared" si="10"/>
        <v>0</v>
      </c>
      <c r="CE40" s="8">
        <f t="shared" si="10"/>
        <v>0</v>
      </c>
      <c r="CF40" s="8">
        <f t="shared" si="10"/>
        <v>0</v>
      </c>
      <c r="CG40" s="8">
        <f t="shared" si="10"/>
        <v>0</v>
      </c>
      <c r="CH40" s="8">
        <f t="shared" si="10"/>
        <v>0</v>
      </c>
      <c r="CI40" s="8">
        <f t="shared" si="10"/>
        <v>0</v>
      </c>
      <c r="CJ40" s="8">
        <f t="shared" si="10"/>
        <v>0</v>
      </c>
      <c r="CK40" s="8">
        <f t="shared" si="10"/>
        <v>0</v>
      </c>
      <c r="CL40" s="8">
        <f t="shared" si="10"/>
        <v>0</v>
      </c>
      <c r="CM40" s="8">
        <f t="shared" si="10"/>
        <v>0</v>
      </c>
      <c r="CN40" s="8">
        <f t="shared" si="10"/>
        <v>0</v>
      </c>
      <c r="CO40" s="8">
        <f t="shared" si="10"/>
        <v>0</v>
      </c>
      <c r="CP40" s="8">
        <f t="shared" si="10"/>
        <v>0</v>
      </c>
      <c r="CQ40" s="8">
        <f t="shared" si="10"/>
        <v>0</v>
      </c>
      <c r="CR40" s="8">
        <f t="shared" si="10"/>
        <v>0</v>
      </c>
      <c r="CS40" s="8">
        <f aca="true" t="shared" si="11" ref="CS40:DI40">COUNTIF(CS3:CS36,0)</f>
        <v>0</v>
      </c>
      <c r="CT40" s="8">
        <f t="shared" si="11"/>
        <v>0</v>
      </c>
      <c r="CU40" s="8">
        <f t="shared" si="11"/>
        <v>0</v>
      </c>
      <c r="CV40" s="8">
        <f t="shared" si="11"/>
        <v>0</v>
      </c>
      <c r="CW40" s="8">
        <f t="shared" si="11"/>
        <v>0</v>
      </c>
      <c r="CX40" s="8">
        <f t="shared" si="11"/>
        <v>0</v>
      </c>
      <c r="CY40" s="8">
        <f t="shared" si="11"/>
        <v>0</v>
      </c>
      <c r="CZ40" s="8">
        <f t="shared" si="11"/>
        <v>0</v>
      </c>
      <c r="DA40" s="8">
        <f t="shared" si="11"/>
        <v>0</v>
      </c>
      <c r="DB40" s="8">
        <f t="shared" si="11"/>
        <v>0</v>
      </c>
      <c r="DC40" s="8">
        <f t="shared" si="11"/>
        <v>0</v>
      </c>
      <c r="DD40" s="8">
        <f t="shared" si="11"/>
        <v>0</v>
      </c>
      <c r="DE40" s="8">
        <f t="shared" si="11"/>
        <v>0</v>
      </c>
      <c r="DF40" s="8">
        <f t="shared" si="11"/>
        <v>0</v>
      </c>
      <c r="DG40" s="8">
        <f t="shared" si="11"/>
        <v>0</v>
      </c>
      <c r="DH40" s="8">
        <f t="shared" si="11"/>
        <v>0</v>
      </c>
      <c r="DI40" s="8">
        <f t="shared" si="11"/>
        <v>0</v>
      </c>
      <c r="DJ40" s="8">
        <f t="shared" si="10"/>
        <v>0</v>
      </c>
      <c r="DK40" s="351"/>
      <c r="DL40" s="8">
        <f t="shared" si="10"/>
        <v>0</v>
      </c>
      <c r="DM40" s="8">
        <f t="shared" si="10"/>
        <v>0</v>
      </c>
      <c r="DN40" s="8">
        <f t="shared" si="10"/>
        <v>0</v>
      </c>
      <c r="DO40" s="8">
        <f t="shared" si="10"/>
        <v>0</v>
      </c>
      <c r="DP40" s="8">
        <f t="shared" si="10"/>
        <v>0</v>
      </c>
      <c r="DQ40" s="8">
        <f t="shared" si="10"/>
        <v>0</v>
      </c>
      <c r="DR40" s="8">
        <f t="shared" si="10"/>
        <v>0</v>
      </c>
      <c r="DS40" s="8">
        <f t="shared" si="10"/>
        <v>0</v>
      </c>
      <c r="DT40" s="8">
        <f t="shared" si="10"/>
        <v>0</v>
      </c>
      <c r="DU40" s="351"/>
      <c r="DV40" s="8">
        <f t="shared" si="10"/>
        <v>0</v>
      </c>
      <c r="DW40" s="8">
        <f t="shared" si="10"/>
        <v>0</v>
      </c>
      <c r="DX40" s="8">
        <f t="shared" si="10"/>
        <v>0</v>
      </c>
      <c r="DY40" s="8">
        <f t="shared" si="10"/>
        <v>0</v>
      </c>
      <c r="DZ40" s="330">
        <f>COUNTIF(DZ3:DZ36,0)</f>
        <v>0</v>
      </c>
      <c r="EA40" s="324"/>
      <c r="EB40" s="205"/>
      <c r="EC40" s="23"/>
    </row>
    <row r="41" spans="1:133" s="4" customFormat="1" ht="12.75" customHeight="1">
      <c r="A41" s="216"/>
      <c r="B41" s="221"/>
      <c r="C41" s="221"/>
      <c r="D41" s="221"/>
      <c r="E41" s="201"/>
      <c r="F41" s="298" t="s">
        <v>26</v>
      </c>
      <c r="G41" s="157"/>
      <c r="H41" s="156"/>
      <c r="I41" s="156"/>
      <c r="J41" s="156"/>
      <c r="K41" s="156"/>
      <c r="L41" s="156"/>
      <c r="M41" s="155"/>
      <c r="N41" s="157"/>
      <c r="O41" s="156"/>
      <c r="P41" s="155"/>
      <c r="Q41" s="155"/>
      <c r="R41" s="155"/>
      <c r="S41" s="157"/>
      <c r="T41" s="157"/>
      <c r="U41" s="155"/>
      <c r="V41" s="157"/>
      <c r="W41" s="157"/>
      <c r="X41" s="155"/>
      <c r="Y41" s="157"/>
      <c r="Z41" s="157"/>
      <c r="AA41" s="155"/>
      <c r="AB41" s="155"/>
      <c r="AC41" s="155"/>
      <c r="AD41" s="155"/>
      <c r="AE41" s="155"/>
      <c r="AF41" s="156"/>
      <c r="AG41" s="155"/>
      <c r="AH41" s="156"/>
      <c r="AI41" s="156"/>
      <c r="AJ41" s="155"/>
      <c r="AK41" s="155"/>
      <c r="AL41" s="156"/>
      <c r="AM41" s="156"/>
      <c r="AN41" s="156"/>
      <c r="AO41" s="156"/>
      <c r="AP41" s="155"/>
      <c r="AQ41" s="156"/>
      <c r="AR41" s="156"/>
      <c r="AS41" s="156"/>
      <c r="AT41" s="156"/>
      <c r="AU41" s="156"/>
      <c r="AV41" s="156"/>
      <c r="AW41" s="156"/>
      <c r="AX41" s="156"/>
      <c r="AY41" s="156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352"/>
      <c r="DL41" s="112">
        <f aca="true" t="shared" si="12" ref="DL41:DQ41">COUNTIF(DL3:DL36,8)</f>
        <v>0</v>
      </c>
      <c r="DM41" s="112">
        <f t="shared" si="12"/>
        <v>0</v>
      </c>
      <c r="DN41" s="112">
        <f t="shared" si="12"/>
        <v>0</v>
      </c>
      <c r="DO41" s="112">
        <f t="shared" si="12"/>
        <v>0</v>
      </c>
      <c r="DP41" s="113">
        <f t="shared" si="12"/>
        <v>0</v>
      </c>
      <c r="DQ41" s="113">
        <f t="shared" si="12"/>
        <v>0</v>
      </c>
      <c r="DR41" s="155"/>
      <c r="DS41" s="155"/>
      <c r="DT41" s="155"/>
      <c r="DU41" s="357"/>
      <c r="DV41" s="155"/>
      <c r="DW41" s="155"/>
      <c r="DX41" s="112">
        <f>COUNTIF(DX3:DX36,8)</f>
        <v>0</v>
      </c>
      <c r="DY41" s="112">
        <f>COUNTIF(DY3:DY36,8)</f>
        <v>0</v>
      </c>
      <c r="DZ41" s="331">
        <f>COUNTIF(DZ3:DZ36,8)</f>
        <v>0</v>
      </c>
      <c r="EA41" s="324"/>
      <c r="EB41" s="205"/>
      <c r="EC41" s="19"/>
    </row>
    <row r="42" spans="1:133" s="2" customFormat="1" ht="12.75" customHeight="1" thickBot="1">
      <c r="A42" s="344"/>
      <c r="B42" s="345"/>
      <c r="C42" s="345"/>
      <c r="D42" s="345"/>
      <c r="E42" s="619" t="s">
        <v>9</v>
      </c>
      <c r="F42" s="620"/>
      <c r="G42" s="342">
        <f>COUNTIF(G3:G36,9)</f>
        <v>0</v>
      </c>
      <c r="H42" s="343">
        <f aca="true" t="shared" si="13" ref="H42:BS42">COUNTIF(H3:H36,9)</f>
        <v>0</v>
      </c>
      <c r="I42" s="343">
        <f t="shared" si="13"/>
        <v>0</v>
      </c>
      <c r="J42" s="343">
        <f t="shared" si="13"/>
        <v>0</v>
      </c>
      <c r="K42" s="343">
        <f t="shared" si="13"/>
        <v>0</v>
      </c>
      <c r="L42" s="343">
        <f t="shared" si="13"/>
        <v>0</v>
      </c>
      <c r="M42" s="343">
        <f t="shared" si="13"/>
        <v>0</v>
      </c>
      <c r="N42" s="343">
        <f t="shared" si="13"/>
        <v>0</v>
      </c>
      <c r="O42" s="343">
        <f t="shared" si="13"/>
        <v>0</v>
      </c>
      <c r="P42" s="343">
        <f t="shared" si="13"/>
        <v>0</v>
      </c>
      <c r="Q42" s="343">
        <f t="shared" si="13"/>
        <v>0</v>
      </c>
      <c r="R42" s="343">
        <f t="shared" si="13"/>
        <v>0</v>
      </c>
      <c r="S42" s="343">
        <f t="shared" si="13"/>
        <v>0</v>
      </c>
      <c r="T42" s="343">
        <f t="shared" si="13"/>
        <v>0</v>
      </c>
      <c r="U42" s="343">
        <f t="shared" si="13"/>
        <v>0</v>
      </c>
      <c r="V42" s="343">
        <f t="shared" si="13"/>
        <v>0</v>
      </c>
      <c r="W42" s="343">
        <f t="shared" si="13"/>
        <v>0</v>
      </c>
      <c r="X42" s="343">
        <f t="shared" si="13"/>
        <v>0</v>
      </c>
      <c r="Y42" s="343">
        <f t="shared" si="13"/>
        <v>0</v>
      </c>
      <c r="Z42" s="343">
        <f t="shared" si="13"/>
        <v>0</v>
      </c>
      <c r="AA42" s="343">
        <f t="shared" si="13"/>
        <v>0</v>
      </c>
      <c r="AB42" s="343">
        <f t="shared" si="13"/>
        <v>0</v>
      </c>
      <c r="AC42" s="343">
        <f t="shared" si="13"/>
        <v>0</v>
      </c>
      <c r="AD42" s="343">
        <f t="shared" si="13"/>
        <v>0</v>
      </c>
      <c r="AE42" s="343">
        <f t="shared" si="13"/>
        <v>0</v>
      </c>
      <c r="AF42" s="343">
        <f t="shared" si="13"/>
        <v>0</v>
      </c>
      <c r="AG42" s="343">
        <f t="shared" si="13"/>
        <v>0</v>
      </c>
      <c r="AH42" s="343">
        <f t="shared" si="13"/>
        <v>0</v>
      </c>
      <c r="AI42" s="343">
        <f t="shared" si="13"/>
        <v>0</v>
      </c>
      <c r="AJ42" s="343">
        <f t="shared" si="13"/>
        <v>0</v>
      </c>
      <c r="AK42" s="343">
        <f t="shared" si="13"/>
        <v>0</v>
      </c>
      <c r="AL42" s="343">
        <f t="shared" si="13"/>
        <v>0</v>
      </c>
      <c r="AM42" s="343">
        <f t="shared" si="13"/>
        <v>0</v>
      </c>
      <c r="AN42" s="343">
        <f t="shared" si="13"/>
        <v>0</v>
      </c>
      <c r="AO42" s="343">
        <f t="shared" si="13"/>
        <v>0</v>
      </c>
      <c r="AP42" s="343">
        <f t="shared" si="13"/>
        <v>0</v>
      </c>
      <c r="AQ42" s="343">
        <f t="shared" si="13"/>
        <v>0</v>
      </c>
      <c r="AR42" s="343">
        <f t="shared" si="13"/>
        <v>0</v>
      </c>
      <c r="AS42" s="343">
        <f t="shared" si="13"/>
        <v>0</v>
      </c>
      <c r="AT42" s="343">
        <f t="shared" si="13"/>
        <v>0</v>
      </c>
      <c r="AU42" s="343">
        <f t="shared" si="13"/>
        <v>0</v>
      </c>
      <c r="AV42" s="343">
        <f t="shared" si="13"/>
        <v>0</v>
      </c>
      <c r="AW42" s="343">
        <f t="shared" si="13"/>
        <v>0</v>
      </c>
      <c r="AX42" s="343">
        <f t="shared" si="13"/>
        <v>0</v>
      </c>
      <c r="AY42" s="343">
        <f t="shared" si="13"/>
        <v>0</v>
      </c>
      <c r="AZ42" s="343">
        <f t="shared" si="13"/>
        <v>0</v>
      </c>
      <c r="BA42" s="343">
        <f t="shared" si="13"/>
        <v>0</v>
      </c>
      <c r="BB42" s="343">
        <f t="shared" si="13"/>
        <v>0</v>
      </c>
      <c r="BC42" s="343">
        <f t="shared" si="13"/>
        <v>0</v>
      </c>
      <c r="BD42" s="343">
        <f t="shared" si="13"/>
        <v>0</v>
      </c>
      <c r="BE42" s="343">
        <f t="shared" si="13"/>
        <v>0</v>
      </c>
      <c r="BF42" s="343">
        <f t="shared" si="13"/>
        <v>0</v>
      </c>
      <c r="BG42" s="343">
        <f t="shared" si="13"/>
        <v>0</v>
      </c>
      <c r="BH42" s="343">
        <f t="shared" si="13"/>
        <v>0</v>
      </c>
      <c r="BI42" s="343">
        <f t="shared" si="13"/>
        <v>0</v>
      </c>
      <c r="BJ42" s="343">
        <f t="shared" si="13"/>
        <v>0</v>
      </c>
      <c r="BK42" s="343">
        <f t="shared" si="13"/>
        <v>0</v>
      </c>
      <c r="BL42" s="343">
        <f t="shared" si="13"/>
        <v>0</v>
      </c>
      <c r="BM42" s="343">
        <f t="shared" si="13"/>
        <v>0</v>
      </c>
      <c r="BN42" s="343">
        <f t="shared" si="13"/>
        <v>0</v>
      </c>
      <c r="BO42" s="343">
        <f t="shared" si="13"/>
        <v>0</v>
      </c>
      <c r="BP42" s="343">
        <f t="shared" si="13"/>
        <v>0</v>
      </c>
      <c r="BQ42" s="343">
        <f t="shared" si="13"/>
        <v>0</v>
      </c>
      <c r="BR42" s="343">
        <f t="shared" si="13"/>
        <v>0</v>
      </c>
      <c r="BS42" s="343">
        <f t="shared" si="13"/>
        <v>0</v>
      </c>
      <c r="BT42" s="343">
        <f aca="true" t="shared" si="14" ref="BT42:DY42">COUNTIF(BT3:BT36,9)</f>
        <v>0</v>
      </c>
      <c r="BU42" s="343">
        <f t="shared" si="14"/>
        <v>0</v>
      </c>
      <c r="BV42" s="343">
        <f t="shared" si="14"/>
        <v>0</v>
      </c>
      <c r="BW42" s="343">
        <f t="shared" si="14"/>
        <v>0</v>
      </c>
      <c r="BX42" s="343">
        <f t="shared" si="14"/>
        <v>0</v>
      </c>
      <c r="BY42" s="343">
        <f t="shared" si="14"/>
        <v>0</v>
      </c>
      <c r="BZ42" s="343">
        <f t="shared" si="14"/>
        <v>0</v>
      </c>
      <c r="CA42" s="343">
        <f t="shared" si="14"/>
        <v>0</v>
      </c>
      <c r="CB42" s="343">
        <f t="shared" si="14"/>
        <v>0</v>
      </c>
      <c r="CC42" s="343">
        <f t="shared" si="14"/>
        <v>0</v>
      </c>
      <c r="CD42" s="343">
        <f t="shared" si="14"/>
        <v>0</v>
      </c>
      <c r="CE42" s="343">
        <f t="shared" si="14"/>
        <v>0</v>
      </c>
      <c r="CF42" s="343">
        <f t="shared" si="14"/>
        <v>0</v>
      </c>
      <c r="CG42" s="343">
        <f t="shared" si="14"/>
        <v>0</v>
      </c>
      <c r="CH42" s="343">
        <f t="shared" si="14"/>
        <v>0</v>
      </c>
      <c r="CI42" s="343">
        <f t="shared" si="14"/>
        <v>0</v>
      </c>
      <c r="CJ42" s="343">
        <f t="shared" si="14"/>
        <v>0</v>
      </c>
      <c r="CK42" s="343">
        <f t="shared" si="14"/>
        <v>0</v>
      </c>
      <c r="CL42" s="343">
        <f t="shared" si="14"/>
        <v>0</v>
      </c>
      <c r="CM42" s="343">
        <f t="shared" si="14"/>
        <v>0</v>
      </c>
      <c r="CN42" s="343">
        <f t="shared" si="14"/>
        <v>0</v>
      </c>
      <c r="CO42" s="343">
        <f t="shared" si="14"/>
        <v>0</v>
      </c>
      <c r="CP42" s="343">
        <f t="shared" si="14"/>
        <v>0</v>
      </c>
      <c r="CQ42" s="343">
        <f t="shared" si="14"/>
        <v>0</v>
      </c>
      <c r="CR42" s="343">
        <f t="shared" si="14"/>
        <v>0</v>
      </c>
      <c r="CS42" s="343">
        <f aca="true" t="shared" si="15" ref="CS42:DI42">COUNTIF(CS3:CS36,9)</f>
        <v>0</v>
      </c>
      <c r="CT42" s="343">
        <f t="shared" si="15"/>
        <v>0</v>
      </c>
      <c r="CU42" s="343">
        <f t="shared" si="15"/>
        <v>0</v>
      </c>
      <c r="CV42" s="343">
        <f t="shared" si="15"/>
        <v>0</v>
      </c>
      <c r="CW42" s="343">
        <f t="shared" si="15"/>
        <v>0</v>
      </c>
      <c r="CX42" s="343">
        <f t="shared" si="15"/>
        <v>0</v>
      </c>
      <c r="CY42" s="343">
        <f t="shared" si="15"/>
        <v>0</v>
      </c>
      <c r="CZ42" s="343">
        <f t="shared" si="15"/>
        <v>0</v>
      </c>
      <c r="DA42" s="343">
        <f t="shared" si="15"/>
        <v>0</v>
      </c>
      <c r="DB42" s="343">
        <f t="shared" si="15"/>
        <v>0</v>
      </c>
      <c r="DC42" s="343">
        <f t="shared" si="15"/>
        <v>0</v>
      </c>
      <c r="DD42" s="343">
        <f t="shared" si="15"/>
        <v>0</v>
      </c>
      <c r="DE42" s="343">
        <f t="shared" si="15"/>
        <v>0</v>
      </c>
      <c r="DF42" s="343">
        <f t="shared" si="15"/>
        <v>0</v>
      </c>
      <c r="DG42" s="343">
        <f t="shared" si="15"/>
        <v>0</v>
      </c>
      <c r="DH42" s="343">
        <f t="shared" si="15"/>
        <v>0</v>
      </c>
      <c r="DI42" s="343">
        <f t="shared" si="15"/>
        <v>0</v>
      </c>
      <c r="DJ42" s="343">
        <f t="shared" si="14"/>
        <v>0</v>
      </c>
      <c r="DK42" s="353"/>
      <c r="DL42" s="343">
        <f t="shared" si="14"/>
        <v>0</v>
      </c>
      <c r="DM42" s="343">
        <f t="shared" si="14"/>
        <v>0</v>
      </c>
      <c r="DN42" s="343">
        <f t="shared" si="14"/>
        <v>0</v>
      </c>
      <c r="DO42" s="343">
        <f t="shared" si="14"/>
        <v>0</v>
      </c>
      <c r="DP42" s="343">
        <f t="shared" si="14"/>
        <v>0</v>
      </c>
      <c r="DQ42" s="343">
        <f t="shared" si="14"/>
        <v>0</v>
      </c>
      <c r="DR42" s="343">
        <f t="shared" si="14"/>
        <v>0</v>
      </c>
      <c r="DS42" s="343">
        <f t="shared" si="14"/>
        <v>0</v>
      </c>
      <c r="DT42" s="343">
        <f t="shared" si="14"/>
        <v>0</v>
      </c>
      <c r="DU42" s="353"/>
      <c r="DV42" s="343">
        <f t="shared" si="14"/>
        <v>0</v>
      </c>
      <c r="DW42" s="343">
        <f t="shared" si="14"/>
        <v>0</v>
      </c>
      <c r="DX42" s="343">
        <f t="shared" si="14"/>
        <v>0</v>
      </c>
      <c r="DY42" s="343">
        <f t="shared" si="14"/>
        <v>0</v>
      </c>
      <c r="DZ42" s="346">
        <f>COUNTIF(DZ3:DZ36,9)</f>
        <v>0</v>
      </c>
      <c r="EA42" s="222"/>
      <c r="EB42" s="205"/>
      <c r="EC42" s="46"/>
    </row>
    <row r="43" spans="1:133" ht="5.25" customHeight="1" thickBot="1">
      <c r="A43" s="210"/>
      <c r="B43" s="210"/>
      <c r="C43" s="210"/>
      <c r="D43" s="210"/>
      <c r="E43" s="210"/>
      <c r="F43" s="211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354"/>
      <c r="DL43" s="212"/>
      <c r="DM43" s="212"/>
      <c r="DN43" s="212"/>
      <c r="DO43" s="212"/>
      <c r="DP43" s="212"/>
      <c r="DQ43" s="212"/>
      <c r="DR43" s="212"/>
      <c r="DS43" s="212"/>
      <c r="DT43" s="212"/>
      <c r="DU43" s="354"/>
      <c r="DV43" s="212"/>
      <c r="DW43" s="212"/>
      <c r="DX43" s="212"/>
      <c r="DY43" s="212"/>
      <c r="DZ43" s="212"/>
      <c r="EA43" s="207"/>
      <c r="EB43" s="205"/>
      <c r="EC43" s="7"/>
    </row>
    <row r="44" spans="1:133" ht="12.75">
      <c r="A44" s="223"/>
      <c r="B44" s="218"/>
      <c r="C44" s="207"/>
      <c r="D44" s="207"/>
      <c r="E44" s="224"/>
      <c r="F44" s="299" t="s">
        <v>80</v>
      </c>
      <c r="G44" s="284">
        <f>IF(G38=0,"",INT(G39*100/G38+0.5)/100)</f>
      </c>
      <c r="H44" s="45">
        <f aca="true" t="shared" si="16" ref="H44:BS44">IF(H38=0,"",INT(H39*100/H38+0.5)/100)</f>
      </c>
      <c r="I44" s="45">
        <f t="shared" si="16"/>
      </c>
      <c r="J44" s="45">
        <f t="shared" si="16"/>
      </c>
      <c r="K44" s="45">
        <f t="shared" si="16"/>
      </c>
      <c r="L44" s="45">
        <f t="shared" si="16"/>
      </c>
      <c r="M44" s="45">
        <f t="shared" si="16"/>
      </c>
      <c r="N44" s="45">
        <f t="shared" si="16"/>
      </c>
      <c r="O44" s="45">
        <f t="shared" si="16"/>
      </c>
      <c r="P44" s="45">
        <f t="shared" si="16"/>
      </c>
      <c r="Q44" s="45">
        <f t="shared" si="16"/>
      </c>
      <c r="R44" s="45">
        <f t="shared" si="16"/>
      </c>
      <c r="S44" s="45">
        <f t="shared" si="16"/>
      </c>
      <c r="T44" s="45">
        <f t="shared" si="16"/>
      </c>
      <c r="U44" s="45">
        <f t="shared" si="16"/>
      </c>
      <c r="V44" s="45">
        <f t="shared" si="16"/>
      </c>
      <c r="W44" s="45">
        <f t="shared" si="16"/>
      </c>
      <c r="X44" s="45">
        <f t="shared" si="16"/>
      </c>
      <c r="Y44" s="45">
        <f t="shared" si="16"/>
      </c>
      <c r="Z44" s="45">
        <f t="shared" si="16"/>
      </c>
      <c r="AA44" s="45">
        <f t="shared" si="16"/>
      </c>
      <c r="AB44" s="45">
        <f t="shared" si="16"/>
      </c>
      <c r="AC44" s="45">
        <f t="shared" si="16"/>
      </c>
      <c r="AD44" s="45">
        <f t="shared" si="16"/>
      </c>
      <c r="AE44" s="45">
        <f t="shared" si="16"/>
      </c>
      <c r="AF44" s="45">
        <f t="shared" si="16"/>
      </c>
      <c r="AG44" s="45">
        <f t="shared" si="16"/>
      </c>
      <c r="AH44" s="45">
        <f t="shared" si="16"/>
      </c>
      <c r="AI44" s="45">
        <f t="shared" si="16"/>
      </c>
      <c r="AJ44" s="45">
        <f t="shared" si="16"/>
      </c>
      <c r="AK44" s="45">
        <f t="shared" si="16"/>
      </c>
      <c r="AL44" s="45">
        <f t="shared" si="16"/>
      </c>
      <c r="AM44" s="45">
        <f t="shared" si="16"/>
      </c>
      <c r="AN44" s="45">
        <f t="shared" si="16"/>
      </c>
      <c r="AO44" s="45">
        <f t="shared" si="16"/>
      </c>
      <c r="AP44" s="45">
        <f t="shared" si="16"/>
      </c>
      <c r="AQ44" s="45">
        <f t="shared" si="16"/>
      </c>
      <c r="AR44" s="45">
        <f t="shared" si="16"/>
      </c>
      <c r="AS44" s="45">
        <f t="shared" si="16"/>
      </c>
      <c r="AT44" s="45">
        <f t="shared" si="16"/>
      </c>
      <c r="AU44" s="45">
        <f t="shared" si="16"/>
      </c>
      <c r="AV44" s="45">
        <f t="shared" si="16"/>
      </c>
      <c r="AW44" s="45">
        <f t="shared" si="16"/>
      </c>
      <c r="AX44" s="45">
        <f t="shared" si="16"/>
      </c>
      <c r="AY44" s="45">
        <f t="shared" si="16"/>
      </c>
      <c r="AZ44" s="45">
        <f t="shared" si="16"/>
      </c>
      <c r="BA44" s="45">
        <f t="shared" si="16"/>
      </c>
      <c r="BB44" s="45">
        <f t="shared" si="16"/>
      </c>
      <c r="BC44" s="45">
        <f t="shared" si="16"/>
      </c>
      <c r="BD44" s="45">
        <f t="shared" si="16"/>
      </c>
      <c r="BE44" s="45">
        <f t="shared" si="16"/>
      </c>
      <c r="BF44" s="45">
        <f t="shared" si="16"/>
      </c>
      <c r="BG44" s="45">
        <f t="shared" si="16"/>
      </c>
      <c r="BH44" s="45">
        <f t="shared" si="16"/>
      </c>
      <c r="BI44" s="45">
        <f t="shared" si="16"/>
      </c>
      <c r="BJ44" s="45">
        <f t="shared" si="16"/>
      </c>
      <c r="BK44" s="45">
        <f t="shared" si="16"/>
      </c>
      <c r="BL44" s="45">
        <f t="shared" si="16"/>
      </c>
      <c r="BM44" s="45">
        <f t="shared" si="16"/>
      </c>
      <c r="BN44" s="45">
        <f t="shared" si="16"/>
      </c>
      <c r="BO44" s="45">
        <f t="shared" si="16"/>
      </c>
      <c r="BP44" s="45">
        <f t="shared" si="16"/>
      </c>
      <c r="BQ44" s="45">
        <f t="shared" si="16"/>
      </c>
      <c r="BR44" s="45">
        <f t="shared" si="16"/>
      </c>
      <c r="BS44" s="45">
        <f t="shared" si="16"/>
      </c>
      <c r="BT44" s="45">
        <f aca="true" t="shared" si="17" ref="BT44:DZ44">IF(BT38=0,"",INT(BT39*100/BT38+0.5)/100)</f>
      </c>
      <c r="BU44" s="45">
        <f t="shared" si="17"/>
      </c>
      <c r="BV44" s="45">
        <f t="shared" si="17"/>
      </c>
      <c r="BW44" s="45">
        <f t="shared" si="17"/>
      </c>
      <c r="BX44" s="45">
        <f t="shared" si="17"/>
      </c>
      <c r="BY44" s="45">
        <f t="shared" si="17"/>
      </c>
      <c r="BZ44" s="45">
        <f t="shared" si="17"/>
      </c>
      <c r="CA44" s="45">
        <f t="shared" si="17"/>
      </c>
      <c r="CB44" s="45">
        <f t="shared" si="17"/>
      </c>
      <c r="CC44" s="45">
        <f t="shared" si="17"/>
      </c>
      <c r="CD44" s="45">
        <f t="shared" si="17"/>
      </c>
      <c r="CE44" s="45">
        <f t="shared" si="17"/>
      </c>
      <c r="CF44" s="45">
        <f t="shared" si="17"/>
      </c>
      <c r="CG44" s="45">
        <f t="shared" si="17"/>
      </c>
      <c r="CH44" s="45">
        <f t="shared" si="17"/>
      </c>
      <c r="CI44" s="45">
        <f t="shared" si="17"/>
      </c>
      <c r="CJ44" s="45">
        <f t="shared" si="17"/>
      </c>
      <c r="CK44" s="45">
        <f t="shared" si="17"/>
      </c>
      <c r="CL44" s="45">
        <f t="shared" si="17"/>
      </c>
      <c r="CM44" s="45">
        <f t="shared" si="17"/>
      </c>
      <c r="CN44" s="45">
        <f t="shared" si="17"/>
      </c>
      <c r="CO44" s="45">
        <f t="shared" si="17"/>
      </c>
      <c r="CP44" s="45">
        <f t="shared" si="17"/>
      </c>
      <c r="CQ44" s="45">
        <f t="shared" si="17"/>
      </c>
      <c r="CR44" s="45">
        <f t="shared" si="17"/>
      </c>
      <c r="CS44" s="45">
        <f t="shared" si="17"/>
      </c>
      <c r="CT44" s="45">
        <f t="shared" si="17"/>
      </c>
      <c r="CU44" s="45">
        <f t="shared" si="17"/>
      </c>
      <c r="CV44" s="45">
        <f t="shared" si="17"/>
      </c>
      <c r="CW44" s="45">
        <f t="shared" si="17"/>
      </c>
      <c r="CX44" s="45">
        <f t="shared" si="17"/>
      </c>
      <c r="CY44" s="45">
        <f t="shared" si="17"/>
      </c>
      <c r="CZ44" s="45">
        <f t="shared" si="17"/>
      </c>
      <c r="DA44" s="45">
        <f t="shared" si="17"/>
      </c>
      <c r="DB44" s="45">
        <f t="shared" si="17"/>
      </c>
      <c r="DC44" s="45">
        <f t="shared" si="17"/>
      </c>
      <c r="DD44" s="45">
        <f t="shared" si="17"/>
      </c>
      <c r="DE44" s="45">
        <f t="shared" si="17"/>
      </c>
      <c r="DF44" s="45">
        <f t="shared" si="17"/>
      </c>
      <c r="DG44" s="45">
        <f t="shared" si="17"/>
      </c>
      <c r="DH44" s="45">
        <f t="shared" si="17"/>
      </c>
      <c r="DI44" s="45">
        <f t="shared" si="17"/>
      </c>
      <c r="DJ44" s="45">
        <f t="shared" si="17"/>
      </c>
      <c r="DK44" s="355"/>
      <c r="DL44" s="45">
        <f t="shared" si="17"/>
      </c>
      <c r="DM44" s="45">
        <f t="shared" si="17"/>
      </c>
      <c r="DN44" s="45">
        <f t="shared" si="17"/>
      </c>
      <c r="DO44" s="45">
        <f t="shared" si="17"/>
      </c>
      <c r="DP44" s="45">
        <f t="shared" si="17"/>
      </c>
      <c r="DQ44" s="45">
        <f t="shared" si="17"/>
      </c>
      <c r="DR44" s="45">
        <f t="shared" si="17"/>
      </c>
      <c r="DS44" s="45">
        <f t="shared" si="17"/>
      </c>
      <c r="DT44" s="45">
        <f t="shared" si="17"/>
      </c>
      <c r="DU44" s="355">
        <f t="shared" si="17"/>
      </c>
      <c r="DV44" s="45">
        <f t="shared" si="17"/>
      </c>
      <c r="DW44" s="45">
        <f t="shared" si="17"/>
      </c>
      <c r="DX44" s="45">
        <f t="shared" si="17"/>
      </c>
      <c r="DY44" s="45">
        <f t="shared" si="17"/>
      </c>
      <c r="DZ44" s="325">
        <f t="shared" si="17"/>
      </c>
      <c r="EA44" s="324"/>
      <c r="EB44" s="205"/>
      <c r="EC44" s="7"/>
    </row>
    <row r="45" spans="1:133" ht="13.5" thickBot="1">
      <c r="A45" s="223"/>
      <c r="B45" s="207"/>
      <c r="C45" s="207"/>
      <c r="D45" s="207"/>
      <c r="E45" s="225"/>
      <c r="F45" s="301" t="s">
        <v>81</v>
      </c>
      <c r="G45" s="300">
        <v>0.62</v>
      </c>
      <c r="H45" s="217">
        <v>0.48</v>
      </c>
      <c r="I45" s="217">
        <v>0.53</v>
      </c>
      <c r="J45" s="217">
        <v>0.52</v>
      </c>
      <c r="K45" s="217">
        <v>0.51</v>
      </c>
      <c r="L45" s="217">
        <v>0.45</v>
      </c>
      <c r="M45" s="217">
        <v>0.2</v>
      </c>
      <c r="N45" s="217">
        <v>0.43</v>
      </c>
      <c r="O45" s="217">
        <v>0.65</v>
      </c>
      <c r="P45" s="217">
        <v>0.62</v>
      </c>
      <c r="Q45" s="217">
        <v>0.42</v>
      </c>
      <c r="R45" s="217">
        <v>0.46</v>
      </c>
      <c r="S45" s="217">
        <v>0.37</v>
      </c>
      <c r="T45" s="217">
        <v>0.55</v>
      </c>
      <c r="U45" s="217">
        <v>0.49</v>
      </c>
      <c r="V45" s="217">
        <v>0.56</v>
      </c>
      <c r="W45" s="217">
        <v>0.26</v>
      </c>
      <c r="X45" s="217">
        <v>0.12</v>
      </c>
      <c r="Y45" s="217">
        <v>0.11</v>
      </c>
      <c r="Z45" s="217">
        <v>0.5</v>
      </c>
      <c r="AA45" s="217">
        <v>0.45</v>
      </c>
      <c r="AB45" s="217">
        <v>0.43</v>
      </c>
      <c r="AC45" s="217">
        <v>0.61</v>
      </c>
      <c r="AD45" s="217">
        <v>0.51</v>
      </c>
      <c r="AE45" s="217">
        <v>0.51</v>
      </c>
      <c r="AF45" s="217">
        <v>0.45</v>
      </c>
      <c r="AG45" s="217">
        <v>0.42</v>
      </c>
      <c r="AH45" s="217">
        <v>0.39</v>
      </c>
      <c r="AI45" s="217">
        <v>0.62</v>
      </c>
      <c r="AJ45" s="217">
        <v>0.68</v>
      </c>
      <c r="AK45" s="217">
        <v>0.41</v>
      </c>
      <c r="AL45" s="217">
        <v>0.38</v>
      </c>
      <c r="AM45" s="217">
        <v>0.62</v>
      </c>
      <c r="AN45" s="217">
        <v>0.45</v>
      </c>
      <c r="AO45" s="217">
        <v>0.6</v>
      </c>
      <c r="AP45" s="217">
        <v>0.32</v>
      </c>
      <c r="AQ45" s="217">
        <v>0.2</v>
      </c>
      <c r="AR45" s="217">
        <v>0.58</v>
      </c>
      <c r="AS45" s="217">
        <v>0.27</v>
      </c>
      <c r="AT45" s="217">
        <v>0.28</v>
      </c>
      <c r="AU45" s="217">
        <v>0.24</v>
      </c>
      <c r="AV45" s="217">
        <v>0.59</v>
      </c>
      <c r="AW45" s="217">
        <v>0.54</v>
      </c>
      <c r="AX45" s="217">
        <v>0.86</v>
      </c>
      <c r="AY45" s="217">
        <v>0.58</v>
      </c>
      <c r="AZ45" s="217">
        <v>0.85</v>
      </c>
      <c r="BA45" s="217">
        <v>0.81</v>
      </c>
      <c r="BB45" s="217">
        <v>0.51</v>
      </c>
      <c r="BC45" s="217">
        <v>0.58</v>
      </c>
      <c r="BD45" s="217">
        <v>0.48</v>
      </c>
      <c r="BE45" s="217">
        <v>0.23</v>
      </c>
      <c r="BF45" s="217">
        <v>0.84</v>
      </c>
      <c r="BG45" s="217">
        <v>0.48</v>
      </c>
      <c r="BH45" s="217">
        <v>0.86</v>
      </c>
      <c r="BI45" s="217">
        <v>0.34</v>
      </c>
      <c r="BJ45" s="217">
        <v>0.51</v>
      </c>
      <c r="BK45" s="217">
        <v>0.71</v>
      </c>
      <c r="BL45" s="217">
        <v>0.73</v>
      </c>
      <c r="BM45" s="217">
        <v>0.76</v>
      </c>
      <c r="BN45" s="217">
        <v>0.7</v>
      </c>
      <c r="BO45" s="217">
        <v>0.5</v>
      </c>
      <c r="BP45" s="217">
        <v>0.35</v>
      </c>
      <c r="BQ45" s="217">
        <v>0.49</v>
      </c>
      <c r="BR45" s="217">
        <v>0.32</v>
      </c>
      <c r="BS45" s="217">
        <v>0.29</v>
      </c>
      <c r="BT45" s="217">
        <v>0.25</v>
      </c>
      <c r="BU45" s="217">
        <v>0.38</v>
      </c>
      <c r="BV45" s="217">
        <v>0.84</v>
      </c>
      <c r="BW45" s="217">
        <v>0.69</v>
      </c>
      <c r="BX45" s="217">
        <v>0.29</v>
      </c>
      <c r="BY45" s="217">
        <v>0.72</v>
      </c>
      <c r="BZ45" s="217">
        <v>0.71</v>
      </c>
      <c r="CA45" s="217">
        <v>0.61</v>
      </c>
      <c r="CB45" s="217">
        <v>0.62</v>
      </c>
      <c r="CC45" s="217">
        <v>0.47</v>
      </c>
      <c r="CD45" s="217">
        <v>0.45</v>
      </c>
      <c r="CE45" s="217">
        <v>0.59</v>
      </c>
      <c r="CF45" s="217">
        <v>0.8</v>
      </c>
      <c r="CG45" s="217">
        <v>0.85</v>
      </c>
      <c r="CH45" s="217">
        <v>0.83</v>
      </c>
      <c r="CI45" s="217">
        <v>0.88</v>
      </c>
      <c r="CJ45" s="217">
        <v>0.63</v>
      </c>
      <c r="CK45" s="217">
        <v>0.66</v>
      </c>
      <c r="CL45" s="217">
        <v>0.65</v>
      </c>
      <c r="CM45" s="217">
        <v>0.78</v>
      </c>
      <c r="CN45" s="217">
        <v>0.66</v>
      </c>
      <c r="CO45" s="217">
        <v>0.77</v>
      </c>
      <c r="CP45" s="217">
        <v>0.67</v>
      </c>
      <c r="CQ45" s="217">
        <v>0.49</v>
      </c>
      <c r="CR45" s="217">
        <v>0.55</v>
      </c>
      <c r="CS45" s="217">
        <v>0.81</v>
      </c>
      <c r="CT45" s="217">
        <v>0.75</v>
      </c>
      <c r="CU45" s="217">
        <v>0.79</v>
      </c>
      <c r="CV45" s="217">
        <v>0.65</v>
      </c>
      <c r="CW45" s="217">
        <v>0.62</v>
      </c>
      <c r="CX45" s="217">
        <v>0.89</v>
      </c>
      <c r="CY45" s="217">
        <v>0.5</v>
      </c>
      <c r="CZ45" s="217">
        <v>0.82</v>
      </c>
      <c r="DA45" s="217">
        <v>0.45</v>
      </c>
      <c r="DB45" s="217">
        <v>0.94</v>
      </c>
      <c r="DC45" s="217">
        <v>0.57</v>
      </c>
      <c r="DD45" s="217">
        <v>0.53</v>
      </c>
      <c r="DE45" s="217">
        <v>0.19</v>
      </c>
      <c r="DF45" s="217">
        <v>0.69</v>
      </c>
      <c r="DG45" s="217">
        <v>0.72</v>
      </c>
      <c r="DH45" s="217">
        <v>0.78</v>
      </c>
      <c r="DI45" s="217">
        <v>0.83</v>
      </c>
      <c r="DJ45" s="217">
        <v>0.63</v>
      </c>
      <c r="DK45" s="356"/>
      <c r="DL45" s="217">
        <v>0.41</v>
      </c>
      <c r="DM45" s="217">
        <v>0.56</v>
      </c>
      <c r="DN45" s="217">
        <v>0.33</v>
      </c>
      <c r="DO45" s="217">
        <v>0.6</v>
      </c>
      <c r="DP45" s="217">
        <v>0.27</v>
      </c>
      <c r="DQ45" s="217">
        <v>0.69</v>
      </c>
      <c r="DR45" s="217">
        <v>0.87</v>
      </c>
      <c r="DS45" s="217">
        <v>0.82</v>
      </c>
      <c r="DT45" s="217">
        <v>0.83</v>
      </c>
      <c r="DU45" s="356"/>
      <c r="DV45" s="217">
        <v>0.83</v>
      </c>
      <c r="DW45" s="217">
        <v>0.86</v>
      </c>
      <c r="DX45" s="217">
        <v>0.68</v>
      </c>
      <c r="DY45" s="217">
        <v>0.65</v>
      </c>
      <c r="DZ45" s="326">
        <v>0.67</v>
      </c>
      <c r="EA45" s="324"/>
      <c r="EB45" s="205"/>
      <c r="EC45" s="7"/>
    </row>
    <row r="46" spans="1:133" ht="12.75">
      <c r="A46" s="218"/>
      <c r="B46" s="218"/>
      <c r="C46" s="206"/>
      <c r="D46" s="206"/>
      <c r="E46" s="218"/>
      <c r="F46" s="218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7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  <c r="DU46" s="208"/>
      <c r="DV46" s="208"/>
      <c r="DW46" s="302"/>
      <c r="DX46" s="302"/>
      <c r="DY46" s="302"/>
      <c r="DZ46" s="208"/>
      <c r="EA46" s="209"/>
      <c r="EB46" s="19"/>
      <c r="EC46" s="7"/>
    </row>
    <row r="47" spans="1:133" ht="12.75">
      <c r="A47" s="206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7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8"/>
      <c r="DP47" s="208"/>
      <c r="DQ47" s="208"/>
      <c r="DR47" s="208"/>
      <c r="DS47" s="208"/>
      <c r="DT47" s="208"/>
      <c r="DU47" s="208"/>
      <c r="DV47" s="303">
        <f>COUNTIF($EA$3:$EA$36,"!")</f>
        <v>0</v>
      </c>
      <c r="DW47" s="618">
        <f>IF($DV$47&gt;1," lignes à compléter",IF($DV$47=1," ligne à compléter",""))</f>
      </c>
      <c r="DX47" s="618"/>
      <c r="DY47" s="618"/>
      <c r="DZ47" s="618"/>
      <c r="EA47" s="618"/>
      <c r="EB47" s="7"/>
      <c r="EC47" s="7"/>
    </row>
  </sheetData>
  <sheetProtection password="CC48" sheet="1" objects="1" scenarios="1"/>
  <mergeCells count="8">
    <mergeCell ref="B2:E2"/>
    <mergeCell ref="B1:F1"/>
    <mergeCell ref="A5:B36"/>
    <mergeCell ref="DW47:EA47"/>
    <mergeCell ref="E42:F42"/>
    <mergeCell ref="E40:F40"/>
    <mergeCell ref="E38:F38"/>
    <mergeCell ref="E39:F39"/>
  </mergeCells>
  <conditionalFormatting sqref="EA46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BJ46:DZ46 DO47:DU47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DV47">
    <cfRule type="cellIs" priority="5" dxfId="54" operator="greaterThan" stopIfTrue="1">
      <formula>0</formula>
    </cfRule>
    <cfRule type="cellIs" priority="6" dxfId="16" operator="lessThanOrEqual" stopIfTrue="1">
      <formula>0</formula>
    </cfRule>
  </conditionalFormatting>
  <conditionalFormatting sqref="DW47:EA47">
    <cfRule type="expression" priority="7" dxfId="55" stopIfTrue="1">
      <formula>$DV$47&gt;=1</formula>
    </cfRule>
  </conditionalFormatting>
  <conditionalFormatting sqref="G44:DJ44 DL44:DT44 DV44:DZ44">
    <cfRule type="cellIs" priority="8" dxfId="56" operator="equal" stopIfTrue="1">
      <formula>IF(G$45&lt;&gt;"","",G$45)</formula>
    </cfRule>
    <cfRule type="cellIs" priority="9" dxfId="7" operator="lessThan" stopIfTrue="1">
      <formula>G$45</formula>
    </cfRule>
    <cfRule type="cellIs" priority="10" dxfId="6" operator="greaterThan" stopIfTrue="1">
      <formula>G$45</formula>
    </cfRule>
  </conditionalFormatting>
  <conditionalFormatting sqref="DX3:DZ36 DL3:DQ36">
    <cfRule type="cellIs" priority="11" dxfId="8" operator="equal" stopIfTrue="1">
      <formula>1</formula>
    </cfRule>
    <cfRule type="cellIs" priority="12" dxfId="57" operator="equal" stopIfTrue="1">
      <formula>8</formula>
    </cfRule>
    <cfRule type="cellIs" priority="13" dxfId="58" operator="equal" stopIfTrue="1">
      <formula>9</formula>
    </cfRule>
  </conditionalFormatting>
  <conditionalFormatting sqref="G3:DJ36 DR3:DT36 DV3:DW36">
    <cfRule type="cellIs" priority="14" dxfId="8" operator="equal" stopIfTrue="1">
      <formula>1</formula>
    </cfRule>
    <cfRule type="cellIs" priority="15" dxfId="58" operator="equal" stopIfTrue="1">
      <formula>9</formula>
    </cfRule>
  </conditionalFormatting>
  <conditionalFormatting sqref="EA3:EA36">
    <cfRule type="cellIs" priority="16" dxfId="59" operator="equal" stopIfTrue="1">
      <formula>"a"</formula>
    </cfRule>
    <cfRule type="cellIs" priority="17" dxfId="53" operator="equal" stopIfTrue="1">
      <formula>"!"</formula>
    </cfRule>
  </conditionalFormatting>
  <dataValidations count="2">
    <dataValidation type="list" allowBlank="1" showDropDown="1" showInputMessage="1" showErrorMessage="1" errorTitle="Donnée introduite non conforme" error="1 réponse correcte&#10;0 réponse incorrecte&#10;9 pas de réponse&#10;a absent" sqref="G3:DK36 DR3:DW36">
      <formula1>"0,1,9,a,A"</formula1>
    </dataValidation>
    <dataValidation type="list" allowBlank="1" showDropDown="1" showInputMessage="1" showErrorMessage="1" error="1 réponse correcte&#10;0 réponse incorrecte&#10;9 pas de réponse&#10;8 réponse partiellement correcte&#10;a absent" sqref="DL3:DQ36 DX3:DZ36">
      <formula1>"1,8,9,0,A,a"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80" r:id="rId2"/>
  <headerFooter alignWithMargins="0">
    <oddFooter>&amp;LEENC 2011 &amp;A&amp;C5e primaire - &amp;F&amp;RPage &amp;P / &amp;N</oddFooter>
  </headerFooter>
  <colBreaks count="5" manualBreakCount="5">
    <brk id="33" max="47" man="1"/>
    <brk id="60" max="47" man="1"/>
    <brk id="87" max="47" man="1"/>
    <brk id="114" max="47" man="1"/>
    <brk id="1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FK324"/>
  <sheetViews>
    <sheetView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" sqref="F5"/>
    </sheetView>
  </sheetViews>
  <sheetFormatPr defaultColWidth="11.421875" defaultRowHeight="12.75"/>
  <cols>
    <col min="1" max="1" width="10.7109375" style="2" customWidth="1"/>
    <col min="2" max="2" width="10.8515625" style="2" customWidth="1"/>
    <col min="3" max="3" width="3.00390625" style="2" customWidth="1"/>
    <col min="4" max="4" width="25.7109375" style="2" customWidth="1"/>
    <col min="5" max="5" width="3.7109375" style="2" customWidth="1"/>
    <col min="6" max="7" width="12.7109375" style="2" customWidth="1"/>
    <col min="8" max="8" width="1.8515625" style="2" customWidth="1"/>
    <col min="9" max="10" width="12.7109375" style="2" customWidth="1"/>
    <col min="11" max="11" width="2.421875" style="2" customWidth="1"/>
    <col min="12" max="13" width="12.7109375" style="2" customWidth="1"/>
    <col min="14" max="14" width="1.7109375" style="2" customWidth="1"/>
    <col min="15" max="16" width="12.7109375" style="2" customWidth="1"/>
    <col min="17" max="17" width="1.7109375" style="2" customWidth="1"/>
    <col min="18" max="19" width="12.7109375" style="2" customWidth="1"/>
    <col min="20" max="20" width="5.00390625" style="2" customWidth="1"/>
    <col min="21" max="35" width="4.421875" style="27" customWidth="1"/>
    <col min="36" max="36" width="4.421875" style="5" customWidth="1"/>
    <col min="37" max="37" width="13.00390625" style="5" customWidth="1"/>
    <col min="38" max="38" width="8.7109375" style="5" customWidth="1"/>
    <col min="39" max="51" width="3.8515625" style="2" customWidth="1"/>
    <col min="52" max="52" width="13.00390625" style="5" bestFit="1" customWidth="1"/>
    <col min="53" max="53" width="6.7109375" style="5" customWidth="1"/>
    <col min="54" max="64" width="4.8515625" style="5" customWidth="1"/>
    <col min="65" max="65" width="4.57421875" style="5" customWidth="1"/>
    <col min="66" max="66" width="13.00390625" style="5" bestFit="1" customWidth="1"/>
    <col min="67" max="67" width="7.57421875" style="2" customWidth="1"/>
    <col min="68" max="84" width="5.00390625" style="2" customWidth="1"/>
    <col min="85" max="85" width="13.00390625" style="2" bestFit="1" customWidth="1"/>
    <col min="86" max="86" width="8.28125" style="2" customWidth="1"/>
    <col min="87" max="95" width="4.28125" style="2" customWidth="1"/>
    <col min="96" max="96" width="4.28125" style="14" customWidth="1"/>
    <col min="97" max="97" width="13.00390625" style="14" bestFit="1" customWidth="1"/>
    <col min="98" max="98" width="8.7109375" style="14" customWidth="1"/>
    <col min="99" max="113" width="4.00390625" style="14" customWidth="1"/>
    <col min="114" max="114" width="4.00390625" style="5" customWidth="1"/>
    <col min="115" max="115" width="13.00390625" style="5" bestFit="1" customWidth="1"/>
    <col min="116" max="116" width="8.7109375" style="5" customWidth="1"/>
    <col min="117" max="133" width="5.28125" style="2" customWidth="1"/>
    <col min="134" max="134" width="5.28125" style="5" customWidth="1"/>
    <col min="135" max="135" width="13.00390625" style="2" bestFit="1" customWidth="1"/>
    <col min="136" max="136" width="8.421875" style="2" customWidth="1"/>
    <col min="137" max="139" width="5.57421875" style="2" customWidth="1"/>
    <col min="140" max="140" width="13.00390625" style="2" bestFit="1" customWidth="1"/>
    <col min="141" max="141" width="9.28125" style="2" customWidth="1"/>
    <col min="142" max="147" width="5.00390625" style="2" customWidth="1"/>
    <col min="148" max="148" width="5.00390625" style="5" customWidth="1"/>
    <col min="149" max="149" width="13.00390625" style="2" bestFit="1" customWidth="1"/>
    <col min="150" max="150" width="9.28125" style="2" customWidth="1"/>
    <col min="151" max="156" width="5.28125" style="2" customWidth="1"/>
    <col min="157" max="157" width="5.28125" style="5" customWidth="1"/>
    <col min="158" max="158" width="12.00390625" style="2" bestFit="1" customWidth="1"/>
    <col min="159" max="159" width="10.28125" style="2" customWidth="1"/>
    <col min="160" max="163" width="5.7109375" style="2" customWidth="1"/>
    <col min="164" max="164" width="5.7109375" style="5" customWidth="1"/>
    <col min="165" max="165" width="13.00390625" style="2" bestFit="1" customWidth="1"/>
    <col min="166" max="16384" width="11.421875" style="2" customWidth="1"/>
  </cols>
  <sheetData>
    <row r="1" spans="1:166" ht="24.75" customHeight="1" thickBot="1">
      <c r="A1" s="594" t="s">
        <v>10</v>
      </c>
      <c r="B1" s="711">
        <f>IF('Encodage réponses Es'!B1:E1="","",'Encodage réponses Es'!B1:E1)</f>
      </c>
      <c r="C1" s="711"/>
      <c r="D1" s="712"/>
      <c r="E1" s="241"/>
      <c r="F1" s="717" t="s">
        <v>100</v>
      </c>
      <c r="G1" s="718"/>
      <c r="H1" s="241"/>
      <c r="I1" s="628" t="s">
        <v>37</v>
      </c>
      <c r="J1" s="629"/>
      <c r="K1" s="245"/>
      <c r="L1" s="632" t="s">
        <v>38</v>
      </c>
      <c r="M1" s="633"/>
      <c r="N1" s="248"/>
      <c r="O1" s="723" t="s">
        <v>38</v>
      </c>
      <c r="P1" s="724"/>
      <c r="Q1" s="241"/>
      <c r="R1" s="725" t="s">
        <v>38</v>
      </c>
      <c r="S1" s="726"/>
      <c r="T1" s="241"/>
      <c r="U1" s="625" t="s">
        <v>38</v>
      </c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625" t="s">
        <v>38</v>
      </c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7"/>
      <c r="BB1" s="596" t="s">
        <v>38</v>
      </c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625" t="s">
        <v>38</v>
      </c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596"/>
      <c r="CH1" s="597"/>
      <c r="CI1" s="625" t="s">
        <v>38</v>
      </c>
      <c r="CJ1" s="596"/>
      <c r="CK1" s="596"/>
      <c r="CL1" s="596"/>
      <c r="CM1" s="596"/>
      <c r="CN1" s="596"/>
      <c r="CO1" s="596"/>
      <c r="CP1" s="596"/>
      <c r="CQ1" s="596"/>
      <c r="CR1" s="596"/>
      <c r="CS1" s="596"/>
      <c r="CT1" s="597"/>
      <c r="CU1" s="625" t="s">
        <v>38</v>
      </c>
      <c r="CV1" s="596"/>
      <c r="CW1" s="596"/>
      <c r="CX1" s="596"/>
      <c r="CY1" s="596"/>
      <c r="CZ1" s="596"/>
      <c r="DA1" s="596"/>
      <c r="DB1" s="596"/>
      <c r="DC1" s="596"/>
      <c r="DD1" s="596"/>
      <c r="DE1" s="596"/>
      <c r="DF1" s="596"/>
      <c r="DG1" s="596"/>
      <c r="DH1" s="596"/>
      <c r="DI1" s="596"/>
      <c r="DJ1" s="596"/>
      <c r="DK1" s="596"/>
      <c r="DL1" s="596"/>
      <c r="DM1" s="598" t="s">
        <v>37</v>
      </c>
      <c r="DN1" s="599"/>
      <c r="DO1" s="599"/>
      <c r="DP1" s="599"/>
      <c r="DQ1" s="599"/>
      <c r="DR1" s="599"/>
      <c r="DS1" s="599"/>
      <c r="DT1" s="599"/>
      <c r="DU1" s="599"/>
      <c r="DV1" s="599"/>
      <c r="DW1" s="599"/>
      <c r="DX1" s="599"/>
      <c r="DY1" s="599"/>
      <c r="DZ1" s="599"/>
      <c r="EA1" s="599"/>
      <c r="EB1" s="599"/>
      <c r="EC1" s="599"/>
      <c r="ED1" s="599"/>
      <c r="EE1" s="599"/>
      <c r="EF1" s="599"/>
      <c r="EG1" s="598" t="s">
        <v>37</v>
      </c>
      <c r="EH1" s="599"/>
      <c r="EI1" s="599"/>
      <c r="EJ1" s="599"/>
      <c r="EK1" s="600"/>
      <c r="EL1" s="599" t="s">
        <v>37</v>
      </c>
      <c r="EM1" s="599"/>
      <c r="EN1" s="599"/>
      <c r="EO1" s="599"/>
      <c r="EP1" s="599"/>
      <c r="EQ1" s="599"/>
      <c r="ER1" s="599"/>
      <c r="ES1" s="599"/>
      <c r="ET1" s="599"/>
      <c r="EU1" s="598" t="s">
        <v>37</v>
      </c>
      <c r="EV1" s="599"/>
      <c r="EW1" s="599"/>
      <c r="EX1" s="599"/>
      <c r="EY1" s="599"/>
      <c r="EZ1" s="599"/>
      <c r="FA1" s="599"/>
      <c r="FB1" s="599"/>
      <c r="FC1" s="600"/>
      <c r="FD1" s="599" t="s">
        <v>37</v>
      </c>
      <c r="FE1" s="599"/>
      <c r="FF1" s="599"/>
      <c r="FG1" s="599"/>
      <c r="FH1" s="599"/>
      <c r="FI1" s="599"/>
      <c r="FJ1" s="600"/>
    </row>
    <row r="2" spans="1:166" ht="49.5" customHeight="1" thickBot="1">
      <c r="A2" s="595"/>
      <c r="B2" s="711"/>
      <c r="C2" s="711"/>
      <c r="D2" s="712"/>
      <c r="E2" s="242"/>
      <c r="F2" s="719"/>
      <c r="G2" s="720"/>
      <c r="H2" s="242"/>
      <c r="I2" s="630"/>
      <c r="J2" s="631"/>
      <c r="K2" s="242"/>
      <c r="L2" s="634"/>
      <c r="M2" s="635"/>
      <c r="N2" s="242"/>
      <c r="O2" s="721" t="s">
        <v>77</v>
      </c>
      <c r="P2" s="722"/>
      <c r="Q2" s="242"/>
      <c r="R2" s="727" t="s">
        <v>78</v>
      </c>
      <c r="S2" s="728"/>
      <c r="T2" s="249"/>
      <c r="U2" s="650" t="s">
        <v>57</v>
      </c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2"/>
      <c r="AM2" s="653" t="s">
        <v>58</v>
      </c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5"/>
      <c r="BB2" s="636" t="s">
        <v>61</v>
      </c>
      <c r="BC2" s="636"/>
      <c r="BD2" s="636"/>
      <c r="BE2" s="636"/>
      <c r="BF2" s="636"/>
      <c r="BG2" s="636"/>
      <c r="BH2" s="636"/>
      <c r="BI2" s="636"/>
      <c r="BJ2" s="636"/>
      <c r="BK2" s="636"/>
      <c r="BL2" s="636"/>
      <c r="BM2" s="636"/>
      <c r="BN2" s="636"/>
      <c r="BO2" s="637"/>
      <c r="BP2" s="647" t="s">
        <v>62</v>
      </c>
      <c r="BQ2" s="648"/>
      <c r="BR2" s="648"/>
      <c r="BS2" s="648"/>
      <c r="BT2" s="648"/>
      <c r="BU2" s="648"/>
      <c r="BV2" s="648"/>
      <c r="BW2" s="648"/>
      <c r="BX2" s="648"/>
      <c r="BY2" s="648"/>
      <c r="BZ2" s="648"/>
      <c r="CA2" s="648"/>
      <c r="CB2" s="648"/>
      <c r="CC2" s="648"/>
      <c r="CD2" s="648"/>
      <c r="CE2" s="648"/>
      <c r="CF2" s="648"/>
      <c r="CG2" s="648"/>
      <c r="CH2" s="649"/>
      <c r="CI2" s="587" t="s">
        <v>54</v>
      </c>
      <c r="CJ2" s="626"/>
      <c r="CK2" s="626"/>
      <c r="CL2" s="626"/>
      <c r="CM2" s="626"/>
      <c r="CN2" s="626"/>
      <c r="CO2" s="626"/>
      <c r="CP2" s="626"/>
      <c r="CQ2" s="626"/>
      <c r="CR2" s="626"/>
      <c r="CS2" s="626"/>
      <c r="CT2" s="627"/>
      <c r="CU2" s="638" t="s">
        <v>48</v>
      </c>
      <c r="CV2" s="639"/>
      <c r="CW2" s="639"/>
      <c r="CX2" s="639"/>
      <c r="CY2" s="639"/>
      <c r="CZ2" s="639"/>
      <c r="DA2" s="639"/>
      <c r="DB2" s="639"/>
      <c r="DC2" s="639"/>
      <c r="DD2" s="639"/>
      <c r="DE2" s="639"/>
      <c r="DF2" s="639"/>
      <c r="DG2" s="639"/>
      <c r="DH2" s="639"/>
      <c r="DI2" s="639"/>
      <c r="DJ2" s="639"/>
      <c r="DK2" s="639"/>
      <c r="DL2" s="640"/>
      <c r="DM2" s="588" t="s">
        <v>65</v>
      </c>
      <c r="DN2" s="589"/>
      <c r="DO2" s="589"/>
      <c r="DP2" s="589"/>
      <c r="DQ2" s="589"/>
      <c r="DR2" s="589"/>
      <c r="DS2" s="589"/>
      <c r="DT2" s="589"/>
      <c r="DU2" s="589"/>
      <c r="DV2" s="589"/>
      <c r="DW2" s="589"/>
      <c r="DX2" s="589"/>
      <c r="DY2" s="589"/>
      <c r="DZ2" s="589"/>
      <c r="EA2" s="589"/>
      <c r="EB2" s="589"/>
      <c r="EC2" s="589"/>
      <c r="ED2" s="589"/>
      <c r="EE2" s="588"/>
      <c r="EF2" s="590"/>
      <c r="EG2" s="588" t="s">
        <v>68</v>
      </c>
      <c r="EH2" s="589"/>
      <c r="EI2" s="589"/>
      <c r="EJ2" s="589"/>
      <c r="EK2" s="590"/>
      <c r="EL2" s="588" t="s">
        <v>69</v>
      </c>
      <c r="EM2" s="589"/>
      <c r="EN2" s="589"/>
      <c r="EO2" s="589"/>
      <c r="EP2" s="589"/>
      <c r="EQ2" s="589"/>
      <c r="ER2" s="589"/>
      <c r="ES2" s="589"/>
      <c r="ET2" s="590"/>
      <c r="EU2" s="591" t="s">
        <v>208</v>
      </c>
      <c r="EV2" s="592"/>
      <c r="EW2" s="592"/>
      <c r="EX2" s="592"/>
      <c r="EY2" s="592"/>
      <c r="EZ2" s="592"/>
      <c r="FA2" s="592"/>
      <c r="FB2" s="592"/>
      <c r="FC2" s="593"/>
      <c r="FD2" s="588" t="s">
        <v>70</v>
      </c>
      <c r="FE2" s="589"/>
      <c r="FF2" s="589"/>
      <c r="FG2" s="589"/>
      <c r="FH2" s="589"/>
      <c r="FI2" s="589"/>
      <c r="FJ2" s="590"/>
    </row>
    <row r="3" spans="1:166" ht="11.25" customHeight="1">
      <c r="A3" s="694" t="s">
        <v>11</v>
      </c>
      <c r="B3" s="643">
        <f>IF('Encodage réponses Es'!B2:E2="","",'Encodage réponses Es'!B2:E2)</f>
      </c>
      <c r="C3" s="644"/>
      <c r="D3" s="696" t="s">
        <v>40</v>
      </c>
      <c r="E3" s="243"/>
      <c r="F3" s="164" t="s">
        <v>79</v>
      </c>
      <c r="G3" s="165" t="s">
        <v>24</v>
      </c>
      <c r="H3" s="243"/>
      <c r="I3" s="64" t="s">
        <v>23</v>
      </c>
      <c r="J3" s="68" t="s">
        <v>24</v>
      </c>
      <c r="K3" s="243"/>
      <c r="L3" s="65" t="s">
        <v>23</v>
      </c>
      <c r="M3" s="33" t="s">
        <v>24</v>
      </c>
      <c r="N3" s="243"/>
      <c r="O3" s="172" t="s">
        <v>79</v>
      </c>
      <c r="P3" s="173" t="s">
        <v>24</v>
      </c>
      <c r="Q3" s="243"/>
      <c r="R3" s="176" t="s">
        <v>79</v>
      </c>
      <c r="S3" s="177" t="s">
        <v>24</v>
      </c>
      <c r="T3" s="246"/>
      <c r="U3" s="138">
        <f>'Encodage réponses Es'!G1</f>
        <v>1</v>
      </c>
      <c r="V3" s="139">
        <f>'Encodage réponses Es'!H1</f>
        <v>2</v>
      </c>
      <c r="W3" s="139">
        <f>'Encodage réponses Es'!I1</f>
        <v>3</v>
      </c>
      <c r="X3" s="139">
        <f>'Encodage réponses Es'!J1</f>
        <v>4</v>
      </c>
      <c r="Y3" s="139">
        <f>'Encodage réponses Es'!K1</f>
        <v>5</v>
      </c>
      <c r="Z3" s="139">
        <f>'Encodage réponses Es'!L1</f>
        <v>6</v>
      </c>
      <c r="AA3" s="139">
        <f>'Encodage réponses Es'!M1</f>
        <v>7</v>
      </c>
      <c r="AB3" s="139">
        <f>'Encodage réponses Es'!N1</f>
        <v>8</v>
      </c>
      <c r="AC3" s="139">
        <f>'Encodage réponses Es'!O1</f>
        <v>9</v>
      </c>
      <c r="AD3" s="139">
        <f>'Encodage réponses Es'!P1</f>
        <v>10</v>
      </c>
      <c r="AE3" s="140">
        <v>13</v>
      </c>
      <c r="AF3" s="140">
        <v>14</v>
      </c>
      <c r="AG3" s="140">
        <v>15</v>
      </c>
      <c r="AH3" s="140">
        <v>26</v>
      </c>
      <c r="AI3" s="140">
        <v>27</v>
      </c>
      <c r="AJ3" s="141">
        <v>121</v>
      </c>
      <c r="AK3" s="705" t="s">
        <v>55</v>
      </c>
      <c r="AL3" s="706"/>
      <c r="AM3" s="138">
        <f>'Encodage réponses Es'!AH1</f>
        <v>28</v>
      </c>
      <c r="AN3" s="139">
        <f>'Encodage réponses Es'!AI1</f>
        <v>29</v>
      </c>
      <c r="AO3" s="139">
        <f>'Encodage réponses Es'!AJ1</f>
        <v>30</v>
      </c>
      <c r="AP3" s="139">
        <f>'Encodage réponses Es'!AK1</f>
        <v>31</v>
      </c>
      <c r="AQ3" s="139">
        <f>'Encodage réponses Es'!AL1</f>
        <v>32</v>
      </c>
      <c r="AR3" s="139">
        <f>'Encodage réponses Es'!AM1</f>
        <v>33</v>
      </c>
      <c r="AS3" s="139">
        <f>'Encodage réponses Es'!AN1</f>
        <v>34</v>
      </c>
      <c r="AT3" s="139">
        <f>'Encodage réponses Es'!AO1</f>
        <v>35</v>
      </c>
      <c r="AU3" s="139">
        <f>'Encodage réponses Es'!AP1</f>
        <v>36</v>
      </c>
      <c r="AV3" s="139">
        <f>'Encodage réponses Es'!AQ1</f>
        <v>37</v>
      </c>
      <c r="AW3" s="139">
        <f>'Encodage réponses Es'!AR1</f>
        <v>38</v>
      </c>
      <c r="AX3" s="139">
        <f>'Encodage réponses Es'!AS1</f>
        <v>39</v>
      </c>
      <c r="AY3" s="139">
        <f>'Encodage réponses Es'!AT1</f>
        <v>40</v>
      </c>
      <c r="AZ3" s="678" t="s">
        <v>59</v>
      </c>
      <c r="BA3" s="679"/>
      <c r="BB3" s="140">
        <f>'Encodage réponses Es'!Q1</f>
        <v>11</v>
      </c>
      <c r="BC3" s="140">
        <f>'Encodage réponses Es'!R1</f>
        <v>12</v>
      </c>
      <c r="BD3" s="140">
        <f>'Encodage réponses Es'!V1</f>
        <v>16</v>
      </c>
      <c r="BE3" s="140">
        <f>'Encodage réponses Es'!W1</f>
        <v>17</v>
      </c>
      <c r="BF3" s="140">
        <f>'Encodage réponses Es'!X1</f>
        <v>18</v>
      </c>
      <c r="BG3" s="140">
        <f>'Encodage réponses Es'!Y1</f>
        <v>19</v>
      </c>
      <c r="BH3" s="140">
        <f>'Encodage réponses Es'!Z1</f>
        <v>20</v>
      </c>
      <c r="BI3" s="140">
        <f>'Encodage réponses Es'!AA1</f>
        <v>21</v>
      </c>
      <c r="BJ3" s="140">
        <f>'Encodage réponses Es'!AB1</f>
        <v>22</v>
      </c>
      <c r="BK3" s="140">
        <f>'Encodage réponses Es'!AC1</f>
        <v>23</v>
      </c>
      <c r="BL3" s="140">
        <f>'Encodage réponses Es'!AD1</f>
        <v>24</v>
      </c>
      <c r="BM3" s="140">
        <f>'Encodage réponses Es'!AE1</f>
        <v>25</v>
      </c>
      <c r="BN3" s="702" t="s">
        <v>47</v>
      </c>
      <c r="BO3" s="679"/>
      <c r="BP3" s="142">
        <f>'Encodage réponses Es'!AU1</f>
        <v>41</v>
      </c>
      <c r="BQ3" s="142">
        <f>'Encodage réponses Es'!AV1</f>
        <v>42</v>
      </c>
      <c r="BR3" s="142">
        <f>'Encodage réponses Es'!AW1</f>
        <v>43</v>
      </c>
      <c r="BS3" s="142">
        <f>'Encodage réponses Es'!AX1</f>
        <v>44</v>
      </c>
      <c r="BT3" s="142">
        <f>'Encodage réponses Es'!AY1</f>
        <v>45</v>
      </c>
      <c r="BU3" s="142">
        <f>'Encodage réponses Es'!AZ1</f>
        <v>46</v>
      </c>
      <c r="BV3" s="142">
        <f>'Encodage réponses Es'!BA1</f>
        <v>47</v>
      </c>
      <c r="BW3" s="142">
        <f>'Encodage réponses Es'!BB1</f>
        <v>48</v>
      </c>
      <c r="BX3" s="142">
        <f>'Encodage réponses Es'!BC1</f>
        <v>49</v>
      </c>
      <c r="BY3" s="142">
        <f>'Encodage réponses Es'!BD1</f>
        <v>50</v>
      </c>
      <c r="BZ3" s="142">
        <f>'Encodage réponses Es'!BE1</f>
        <v>51</v>
      </c>
      <c r="CA3" s="142">
        <f>'Encodage réponses Es'!BF1</f>
        <v>52</v>
      </c>
      <c r="CB3" s="142">
        <f>'Encodage réponses Es'!BG1</f>
        <v>53</v>
      </c>
      <c r="CC3" s="142">
        <f>'Encodage réponses Es'!BH1</f>
        <v>54</v>
      </c>
      <c r="CD3" s="142">
        <f>'Encodage réponses Es'!BI1</f>
        <v>55</v>
      </c>
      <c r="CE3" s="142">
        <f>'Encodage réponses Es'!BJ1</f>
        <v>56</v>
      </c>
      <c r="CF3" s="142">
        <f>'Encodage réponses Es'!BK1</f>
        <v>57</v>
      </c>
      <c r="CG3" s="698" t="s">
        <v>63</v>
      </c>
      <c r="CH3" s="699"/>
      <c r="CI3" s="143">
        <f>'Encodage réponses Es'!BL1</f>
        <v>58</v>
      </c>
      <c r="CJ3" s="144">
        <f>'Encodage réponses Es'!BM1</f>
        <v>59</v>
      </c>
      <c r="CK3" s="144">
        <f>'Encodage réponses Es'!BN1</f>
        <v>60</v>
      </c>
      <c r="CL3" s="144">
        <f>'Encodage réponses Es'!BO1</f>
        <v>61</v>
      </c>
      <c r="CM3" s="144">
        <f>'Encodage réponses Es'!BP1</f>
        <v>62</v>
      </c>
      <c r="CN3" s="144">
        <f>'Encodage réponses Es'!BQ1</f>
        <v>63</v>
      </c>
      <c r="CO3" s="144">
        <f>'Encodage réponses Es'!BR1</f>
        <v>64</v>
      </c>
      <c r="CP3" s="144">
        <f>'Encodage réponses Es'!BS1</f>
        <v>65</v>
      </c>
      <c r="CQ3" s="144">
        <f>'Encodage réponses Es'!BT1</f>
        <v>66</v>
      </c>
      <c r="CR3" s="144">
        <f>'Encodage réponses Es'!BU1</f>
        <v>67</v>
      </c>
      <c r="CS3" s="686" t="s">
        <v>42</v>
      </c>
      <c r="CT3" s="687"/>
      <c r="CU3" s="144">
        <f>'Encodage réponses Es'!BV1</f>
        <v>68</v>
      </c>
      <c r="CV3" s="144">
        <f>'Encodage réponses Es'!BW1</f>
        <v>69</v>
      </c>
      <c r="CW3" s="144">
        <f>'Encodage réponses Es'!BX1</f>
        <v>70</v>
      </c>
      <c r="CX3" s="144">
        <f>'Encodage réponses Es'!BY1</f>
        <v>71</v>
      </c>
      <c r="CY3" s="144">
        <f>'Encodage réponses Es'!BZ1</f>
        <v>72</v>
      </c>
      <c r="CZ3" s="144">
        <f>'Encodage réponses Es'!CA1</f>
        <v>73</v>
      </c>
      <c r="DA3" s="144">
        <f>'Encodage réponses Es'!CB1</f>
        <v>74</v>
      </c>
      <c r="DB3" s="144">
        <f>'Encodage réponses Es'!CC1</f>
        <v>75</v>
      </c>
      <c r="DC3" s="144">
        <f>'Encodage réponses Es'!CD1</f>
        <v>76</v>
      </c>
      <c r="DD3" s="144">
        <f>'Encodage réponses Es'!CE1</f>
        <v>77</v>
      </c>
      <c r="DE3" s="144">
        <f>'Encodage réponses Es'!CF1</f>
        <v>78</v>
      </c>
      <c r="DF3" s="144">
        <f>'Encodage réponses Es'!CG1</f>
        <v>79</v>
      </c>
      <c r="DG3" s="144">
        <f>'Encodage réponses Es'!CH1</f>
        <v>80</v>
      </c>
      <c r="DH3" s="144">
        <f>'Encodage réponses Es'!CI1</f>
        <v>81</v>
      </c>
      <c r="DI3" s="144">
        <f>'Encodage réponses Es'!CJ1</f>
        <v>82</v>
      </c>
      <c r="DJ3" s="144">
        <f>'Encodage réponses Es'!CK1</f>
        <v>83</v>
      </c>
      <c r="DK3" s="686" t="s">
        <v>55</v>
      </c>
      <c r="DL3" s="687"/>
      <c r="DM3" s="96">
        <f>'Encodage réponses Es'!CL1</f>
        <v>84</v>
      </c>
      <c r="DN3" s="97">
        <f>'Encodage réponses Es'!CM1</f>
        <v>85</v>
      </c>
      <c r="DO3" s="97">
        <f>'Encodage réponses Es'!CN1</f>
        <v>86</v>
      </c>
      <c r="DP3" s="97">
        <f>'Encodage réponses Es'!CO1</f>
        <v>87</v>
      </c>
      <c r="DQ3" s="97">
        <f>'Encodage réponses Es'!CP1</f>
        <v>88</v>
      </c>
      <c r="DR3" s="97">
        <f>'Encodage réponses Es'!CQ1</f>
        <v>89</v>
      </c>
      <c r="DS3" s="97">
        <f>'Encodage réponses Es'!CR1</f>
        <v>90</v>
      </c>
      <c r="DT3" s="97">
        <f>'Encodage réponses Es'!CS1</f>
        <v>91</v>
      </c>
      <c r="DU3" s="97">
        <f>'Encodage réponses Es'!CT1</f>
        <v>92</v>
      </c>
      <c r="DV3" s="97">
        <f>'Encodage réponses Es'!CU1</f>
        <v>93</v>
      </c>
      <c r="DW3" s="97">
        <f>'Encodage réponses Es'!CV1</f>
        <v>94</v>
      </c>
      <c r="DX3" s="97">
        <f>'Encodage réponses Es'!CX1</f>
        <v>96</v>
      </c>
      <c r="DY3" s="97">
        <f>'Encodage réponses Es'!CY1</f>
        <v>97</v>
      </c>
      <c r="DZ3" s="97">
        <f>'Encodage réponses Es'!CZ1</f>
        <v>98</v>
      </c>
      <c r="EA3" s="97">
        <f>'Encodage réponses Es'!DA1</f>
        <v>99</v>
      </c>
      <c r="EB3" s="97">
        <f>'Encodage réponses Es'!DE1</f>
        <v>103</v>
      </c>
      <c r="EC3" s="97">
        <f>'Encodage réponses Es'!DF1</f>
        <v>104</v>
      </c>
      <c r="ED3" s="97">
        <f>'Encodage réponses Es'!DG1</f>
        <v>105</v>
      </c>
      <c r="EE3" s="662" t="s">
        <v>66</v>
      </c>
      <c r="EF3" s="663"/>
      <c r="EG3" s="96">
        <f>'Encodage réponses Es'!DX1</f>
        <v>122</v>
      </c>
      <c r="EH3" s="97">
        <f>'Encodage réponses Es'!DY1</f>
        <v>123</v>
      </c>
      <c r="EI3" s="101">
        <f>'Encodage réponses Es'!DZ1</f>
        <v>124</v>
      </c>
      <c r="EJ3" s="670" t="s">
        <v>52</v>
      </c>
      <c r="EK3" s="663"/>
      <c r="EL3" s="96">
        <f>'Encodage réponses Es'!CW1</f>
        <v>95</v>
      </c>
      <c r="EM3" s="97">
        <f>'Encodage réponses Es'!DL1</f>
        <v>110</v>
      </c>
      <c r="EN3" s="97">
        <f>'Encodage réponses Es'!DM1</f>
        <v>111</v>
      </c>
      <c r="EO3" s="97">
        <f>'Encodage réponses Es'!DN1</f>
        <v>112</v>
      </c>
      <c r="EP3" s="97">
        <f>'Encodage réponses Es'!DO1</f>
        <v>113</v>
      </c>
      <c r="EQ3" s="97">
        <f>'Encodage réponses Es'!DP1</f>
        <v>114</v>
      </c>
      <c r="ER3" s="97">
        <f>'Encodage réponses Es'!DQ1</f>
        <v>115</v>
      </c>
      <c r="ES3" s="670" t="s">
        <v>49</v>
      </c>
      <c r="ET3" s="663"/>
      <c r="EU3" s="105">
        <f>'Encodage réponses Es'!DB1</f>
        <v>100</v>
      </c>
      <c r="EV3" s="97">
        <f>'Encodage réponses Es'!DC1</f>
        <v>101</v>
      </c>
      <c r="EW3" s="101">
        <f>'Encodage réponses Es'!DD1</f>
        <v>102</v>
      </c>
      <c r="EX3" s="101">
        <f>'Encodage réponses Es'!DH1</f>
        <v>106</v>
      </c>
      <c r="EY3" s="101">
        <f>'Encodage réponses Es'!DI1</f>
        <v>107</v>
      </c>
      <c r="EZ3" s="101">
        <f>'Encodage réponses Es'!DJ1</f>
        <v>108</v>
      </c>
      <c r="FA3" s="101">
        <f>'Encodage réponses Es'!DK1</f>
        <v>109</v>
      </c>
      <c r="FB3" s="670" t="s">
        <v>114</v>
      </c>
      <c r="FC3" s="663"/>
      <c r="FD3" s="97">
        <f>'Encodage réponses Es'!DR1</f>
        <v>116</v>
      </c>
      <c r="FE3" s="97">
        <f>'Encodage réponses Es'!DS1</f>
        <v>117</v>
      </c>
      <c r="FF3" s="97">
        <f>'Encodage réponses Es'!DT1</f>
        <v>118</v>
      </c>
      <c r="FG3" s="97">
        <f>'Encodage réponses Es'!DU1</f>
        <v>119</v>
      </c>
      <c r="FH3" s="97">
        <f>'Encodage réponses Es'!DV1</f>
        <v>120</v>
      </c>
      <c r="FI3" s="670" t="s">
        <v>116</v>
      </c>
      <c r="FJ3" s="663"/>
    </row>
    <row r="4" spans="1:166" ht="11.25" customHeight="1" thickBot="1">
      <c r="A4" s="695"/>
      <c r="B4" s="645"/>
      <c r="C4" s="646"/>
      <c r="D4" s="697"/>
      <c r="E4" s="243"/>
      <c r="F4" s="166">
        <v>122</v>
      </c>
      <c r="G4" s="167" t="s">
        <v>25</v>
      </c>
      <c r="H4" s="243"/>
      <c r="I4" s="64">
        <v>38</v>
      </c>
      <c r="J4" s="120" t="s">
        <v>25</v>
      </c>
      <c r="K4" s="243"/>
      <c r="L4" s="119">
        <v>84</v>
      </c>
      <c r="M4" s="121" t="s">
        <v>25</v>
      </c>
      <c r="N4" s="243"/>
      <c r="O4" s="174">
        <v>41</v>
      </c>
      <c r="P4" s="175" t="s">
        <v>25</v>
      </c>
      <c r="Q4" s="243"/>
      <c r="R4" s="178">
        <v>43</v>
      </c>
      <c r="S4" s="179" t="s">
        <v>25</v>
      </c>
      <c r="T4" s="246"/>
      <c r="U4" s="558">
        <v>1</v>
      </c>
      <c r="V4" s="559">
        <v>1</v>
      </c>
      <c r="W4" s="559">
        <v>1</v>
      </c>
      <c r="X4" s="559">
        <v>1</v>
      </c>
      <c r="Y4" s="559">
        <v>1</v>
      </c>
      <c r="Z4" s="559">
        <v>1</v>
      </c>
      <c r="AA4" s="559">
        <v>1</v>
      </c>
      <c r="AB4" s="559">
        <v>1</v>
      </c>
      <c r="AC4" s="560">
        <v>1</v>
      </c>
      <c r="AD4" s="560">
        <v>1</v>
      </c>
      <c r="AE4" s="560">
        <v>1</v>
      </c>
      <c r="AF4" s="560">
        <v>1</v>
      </c>
      <c r="AG4" s="560">
        <v>1</v>
      </c>
      <c r="AH4" s="560">
        <v>1</v>
      </c>
      <c r="AI4" s="560">
        <v>1</v>
      </c>
      <c r="AJ4" s="561">
        <v>1</v>
      </c>
      <c r="AK4" s="707"/>
      <c r="AL4" s="708"/>
      <c r="AM4" s="562">
        <v>1</v>
      </c>
      <c r="AN4" s="563">
        <v>1</v>
      </c>
      <c r="AO4" s="563">
        <v>1</v>
      </c>
      <c r="AP4" s="563">
        <v>1</v>
      </c>
      <c r="AQ4" s="563">
        <v>1</v>
      </c>
      <c r="AR4" s="563">
        <v>1</v>
      </c>
      <c r="AS4" s="563">
        <v>1</v>
      </c>
      <c r="AT4" s="563">
        <v>1</v>
      </c>
      <c r="AU4" s="563">
        <v>1</v>
      </c>
      <c r="AV4" s="563">
        <v>1</v>
      </c>
      <c r="AW4" s="563">
        <v>1</v>
      </c>
      <c r="AX4" s="563">
        <v>1</v>
      </c>
      <c r="AY4" s="563">
        <v>1</v>
      </c>
      <c r="AZ4" s="680"/>
      <c r="BA4" s="681"/>
      <c r="BB4" s="564">
        <v>1</v>
      </c>
      <c r="BC4" s="559">
        <v>1</v>
      </c>
      <c r="BD4" s="559">
        <v>1</v>
      </c>
      <c r="BE4" s="559">
        <v>1</v>
      </c>
      <c r="BF4" s="559">
        <v>1</v>
      </c>
      <c r="BG4" s="559">
        <v>1</v>
      </c>
      <c r="BH4" s="559">
        <v>1</v>
      </c>
      <c r="BI4" s="559">
        <v>1</v>
      </c>
      <c r="BJ4" s="559">
        <v>1</v>
      </c>
      <c r="BK4" s="559">
        <v>1</v>
      </c>
      <c r="BL4" s="565">
        <v>1</v>
      </c>
      <c r="BM4" s="565">
        <v>1</v>
      </c>
      <c r="BN4" s="680"/>
      <c r="BO4" s="681"/>
      <c r="BP4" s="562">
        <v>1</v>
      </c>
      <c r="BQ4" s="563">
        <v>1</v>
      </c>
      <c r="BR4" s="563">
        <v>1</v>
      </c>
      <c r="BS4" s="563">
        <v>1</v>
      </c>
      <c r="BT4" s="563">
        <v>1</v>
      </c>
      <c r="BU4" s="563">
        <v>1</v>
      </c>
      <c r="BV4" s="563">
        <v>1</v>
      </c>
      <c r="BW4" s="563">
        <v>1</v>
      </c>
      <c r="BX4" s="563">
        <v>1</v>
      </c>
      <c r="BY4" s="563">
        <v>1</v>
      </c>
      <c r="BZ4" s="563">
        <v>1</v>
      </c>
      <c r="CA4" s="563">
        <v>1</v>
      </c>
      <c r="CB4" s="563">
        <v>1</v>
      </c>
      <c r="CC4" s="563">
        <v>1</v>
      </c>
      <c r="CD4" s="563">
        <v>1</v>
      </c>
      <c r="CE4" s="563">
        <v>1</v>
      </c>
      <c r="CF4" s="563">
        <v>1</v>
      </c>
      <c r="CG4" s="700"/>
      <c r="CH4" s="701"/>
      <c r="CI4" s="562">
        <v>1</v>
      </c>
      <c r="CJ4" s="563">
        <v>1</v>
      </c>
      <c r="CK4" s="563">
        <v>1</v>
      </c>
      <c r="CL4" s="563">
        <v>1</v>
      </c>
      <c r="CM4" s="563">
        <v>1</v>
      </c>
      <c r="CN4" s="563">
        <v>1</v>
      </c>
      <c r="CO4" s="563">
        <v>1</v>
      </c>
      <c r="CP4" s="563">
        <v>1</v>
      </c>
      <c r="CQ4" s="563">
        <v>1</v>
      </c>
      <c r="CR4" s="566">
        <v>1</v>
      </c>
      <c r="CS4" s="688"/>
      <c r="CT4" s="689"/>
      <c r="CU4" s="567">
        <v>1</v>
      </c>
      <c r="CV4" s="568">
        <v>1</v>
      </c>
      <c r="CW4" s="568">
        <v>1</v>
      </c>
      <c r="CX4" s="568">
        <v>1</v>
      </c>
      <c r="CY4" s="568">
        <v>1</v>
      </c>
      <c r="CZ4" s="568">
        <v>1</v>
      </c>
      <c r="DA4" s="568">
        <v>1</v>
      </c>
      <c r="DB4" s="568">
        <v>1</v>
      </c>
      <c r="DC4" s="568">
        <v>1</v>
      </c>
      <c r="DD4" s="568">
        <v>1</v>
      </c>
      <c r="DE4" s="568">
        <v>1</v>
      </c>
      <c r="DF4" s="568">
        <v>1</v>
      </c>
      <c r="DG4" s="568">
        <v>1</v>
      </c>
      <c r="DH4" s="568">
        <v>1</v>
      </c>
      <c r="DI4" s="568">
        <v>1</v>
      </c>
      <c r="DJ4" s="569">
        <v>1</v>
      </c>
      <c r="DK4" s="688"/>
      <c r="DL4" s="689"/>
      <c r="DM4" s="558">
        <v>1</v>
      </c>
      <c r="DN4" s="559">
        <v>1</v>
      </c>
      <c r="DO4" s="559">
        <v>1</v>
      </c>
      <c r="DP4" s="559">
        <v>1</v>
      </c>
      <c r="DQ4" s="559">
        <v>1</v>
      </c>
      <c r="DR4" s="559">
        <v>1</v>
      </c>
      <c r="DS4" s="559">
        <v>1</v>
      </c>
      <c r="DT4" s="559">
        <v>1</v>
      </c>
      <c r="DU4" s="559">
        <v>1</v>
      </c>
      <c r="DV4" s="559">
        <v>1</v>
      </c>
      <c r="DW4" s="559">
        <v>1</v>
      </c>
      <c r="DX4" s="559">
        <v>1</v>
      </c>
      <c r="DY4" s="559">
        <v>1</v>
      </c>
      <c r="DZ4" s="559">
        <v>1</v>
      </c>
      <c r="EA4" s="559">
        <v>1</v>
      </c>
      <c r="EB4" s="559">
        <v>1</v>
      </c>
      <c r="EC4" s="559">
        <v>1</v>
      </c>
      <c r="ED4" s="561">
        <v>1</v>
      </c>
      <c r="EE4" s="664"/>
      <c r="EF4" s="665"/>
      <c r="EG4" s="570" t="s">
        <v>109</v>
      </c>
      <c r="EH4" s="571" t="s">
        <v>109</v>
      </c>
      <c r="EI4" s="571" t="s">
        <v>109</v>
      </c>
      <c r="EJ4" s="671"/>
      <c r="EK4" s="665"/>
      <c r="EL4" s="558">
        <v>1</v>
      </c>
      <c r="EM4" s="571" t="s">
        <v>109</v>
      </c>
      <c r="EN4" s="571" t="s">
        <v>109</v>
      </c>
      <c r="EO4" s="571" t="s">
        <v>109</v>
      </c>
      <c r="EP4" s="571" t="s">
        <v>109</v>
      </c>
      <c r="EQ4" s="571" t="s">
        <v>109</v>
      </c>
      <c r="ER4" s="571" t="s">
        <v>109</v>
      </c>
      <c r="ES4" s="671"/>
      <c r="ET4" s="665"/>
      <c r="EU4" s="572">
        <v>1</v>
      </c>
      <c r="EV4" s="573">
        <v>1</v>
      </c>
      <c r="EW4" s="573">
        <v>1</v>
      </c>
      <c r="EX4" s="573">
        <v>1</v>
      </c>
      <c r="EY4" s="573">
        <v>1</v>
      </c>
      <c r="EZ4" s="574">
        <v>1</v>
      </c>
      <c r="FA4" s="561">
        <v>1</v>
      </c>
      <c r="FB4" s="671"/>
      <c r="FC4" s="665"/>
      <c r="FD4" s="574">
        <v>1</v>
      </c>
      <c r="FE4" s="574">
        <v>1</v>
      </c>
      <c r="FF4" s="574">
        <v>1</v>
      </c>
      <c r="FG4" s="574">
        <v>1</v>
      </c>
      <c r="FH4" s="561">
        <v>1</v>
      </c>
      <c r="FI4" s="671"/>
      <c r="FJ4" s="665"/>
    </row>
    <row r="5" spans="1:166" ht="11.25" customHeight="1" thickBot="1">
      <c r="A5" s="114" t="s">
        <v>74</v>
      </c>
      <c r="B5" s="200">
        <f>IF('Encodage réponses Es'!B3="","",'Encodage réponses Es'!B3)</f>
      </c>
      <c r="C5" s="77">
        <v>1</v>
      </c>
      <c r="D5" s="77">
        <f>IF('Encodage réponses Es'!F3=0,"",'Encodage réponses Es'!F3)</f>
      </c>
      <c r="E5" s="243"/>
      <c r="F5" s="332">
        <f>IF(OR(I5="",L5=""),"",IF(OR(I5="absent(e)",L5="absent(e)"),"absent(e)",I5+L5))</f>
      </c>
      <c r="G5" s="333">
        <f>IF(F5="absent(e)","absent(e)",IF(F5="","",F5/$F$4))</f>
      </c>
      <c r="H5" s="243"/>
      <c r="I5" s="336">
        <f>IF(OR(EE5="",EJ5="",ES5="",FB5="",FI5=""),"",IF(OR(EE5="absent(e)",EJ5="absent(e)",ES5="absent(e)",FB5="absent(e)",FI5="absent(e)"),"absent(e)",EE5+EJ5+ES5+FB5+FI5))</f>
      </c>
      <c r="J5" s="69">
        <f>IF(I5="absent(e)","absent(e)",IF(I5="","",I5/$I$4))</f>
      </c>
      <c r="K5" s="243"/>
      <c r="L5" s="117">
        <f>IF(OR(AK5="",AZ5="",BN5="",CG5="",CS5="",DK5=""),"",IF(OR(AK5="absent(e)",AZ5="absent(e)",BN5="absent(e)",CG5="absent(e)",CS5="absent(e)",DK5="absent(e)"),"absent(e)",AK5+AZ5+BN5+CG5+CS5+DK5))</f>
      </c>
      <c r="M5" s="69">
        <f>IF(L5="absent(e)","absent(e)",IF(L5="","",L5/$L$4))</f>
      </c>
      <c r="N5" s="243"/>
      <c r="O5" s="339">
        <f>IF(OR(AK5="",AZ5="",BN5=""),"",IF(OR(AK5="absent(e)",AZ5="absent(e)",BN5="absent(e)"),"absent(e)",AK5+AZ5+BN5))</f>
      </c>
      <c r="P5" s="122">
        <f>IF(O5="absent(e)","absent(e)",IF(O5="","",O5/$O$4))</f>
      </c>
      <c r="Q5" s="243"/>
      <c r="R5" s="339">
        <f>IF(OR(CG5="",CS5="",DK5=""),"",IF(OR(CG5="absent(e)",CS5="absent(e)",DK5="absent(e)"),"absent(e)",CG5+CS5+DK5))</f>
      </c>
      <c r="S5" s="122">
        <f>IF(R5="absent(e)","absent(e)",IF(R5="","",R5/$R$4))</f>
      </c>
      <c r="T5" s="243"/>
      <c r="U5" s="20">
        <f>IF('Encodage réponses Es'!G3="","",'Encodage réponses Es'!G3)</f>
      </c>
      <c r="V5" s="16">
        <f>IF('Encodage réponses Es'!H3="","",'Encodage réponses Es'!H3)</f>
      </c>
      <c r="W5" s="16">
        <f>IF('Encodage réponses Es'!I3="","",'Encodage réponses Es'!I3)</f>
      </c>
      <c r="X5" s="16">
        <f>IF('Encodage réponses Es'!J3="","",'Encodage réponses Es'!J3)</f>
      </c>
      <c r="Y5" s="16">
        <f>IF('Encodage réponses Es'!K3="","",'Encodage réponses Es'!K3)</f>
      </c>
      <c r="Z5" s="16">
        <f>IF('Encodage réponses Es'!L3="","",'Encodage réponses Es'!L3)</f>
      </c>
      <c r="AA5" s="16">
        <f>IF('Encodage réponses Es'!M3="","",'Encodage réponses Es'!M3)</f>
      </c>
      <c r="AB5" s="16">
        <f>IF('Encodage réponses Es'!N3="","",'Encodage réponses Es'!N3)</f>
      </c>
      <c r="AC5" s="16">
        <f>IF('Encodage réponses Es'!O3="","",'Encodage réponses Es'!O3)</f>
      </c>
      <c r="AD5" s="16">
        <f>IF('Encodage réponses Es'!P3="","",'Encodage réponses Es'!P3)</f>
      </c>
      <c r="AE5" s="95">
        <f>IF('Encodage réponses Es'!S3="","",'Encodage réponses Es'!S3)</f>
      </c>
      <c r="AF5" s="95">
        <f>IF('Encodage réponses Es'!T3="","",'Encodage réponses Es'!T3)</f>
      </c>
      <c r="AG5" s="95">
        <f>IF('Encodage réponses Es'!U3="","",'Encodage réponses Es'!U3)</f>
      </c>
      <c r="AH5" s="95">
        <f>IF('Encodage réponses Es'!AF3="","",'Encodage réponses Es'!AF3)</f>
      </c>
      <c r="AI5" s="95">
        <f>IF('Encodage réponses Es'!AG3="","",'Encodage réponses Es'!AG3)</f>
      </c>
      <c r="AJ5" s="17">
        <f>IF('Encodage réponses Es'!DW3="","",'Encodage réponses Es'!DW3)</f>
      </c>
      <c r="AK5" s="709">
        <f>IF((COUNTBLANK('Encodage réponses Es'!G3:P3)+COUNTBLANK('Encodage réponses Es'!S3:U3)+COUNTBLANK('Encodage réponses Es'!AF3:AG3)+COUNTBLANK('Encodage réponses Es'!DW3))&gt;0,"",IF(COUNTIF(U5:AJ5,"a")&gt;0,"absent(e)",IF(COUNTBLANK(U5:AJ5)&gt;0,"",COUNTIF(U5:AJ5,1)+COUNTIF(U5:AJ5,8)/2)))</f>
      </c>
      <c r="AL5" s="710"/>
      <c r="AM5" s="20">
        <f>IF('Encodage réponses Es'!AH3="","",'Encodage réponses Es'!AH3)</f>
      </c>
      <c r="AN5" s="16">
        <f>IF('Encodage réponses Es'!AI3="","",'Encodage réponses Es'!AI3)</f>
      </c>
      <c r="AO5" s="16">
        <f>IF('Encodage réponses Es'!AJ3="","",'Encodage réponses Es'!AJ3)</f>
      </c>
      <c r="AP5" s="16">
        <f>IF('Encodage réponses Es'!AK3="","",'Encodage réponses Es'!AK3)</f>
      </c>
      <c r="AQ5" s="16">
        <f>IF('Encodage réponses Es'!AL3="","",'Encodage réponses Es'!AL3)</f>
      </c>
      <c r="AR5" s="16">
        <f>IF('Encodage réponses Es'!AM3="","",'Encodage réponses Es'!AM3)</f>
      </c>
      <c r="AS5" s="16">
        <f>IF('Encodage réponses Es'!AN3="","",'Encodage réponses Es'!AN3)</f>
      </c>
      <c r="AT5" s="16">
        <f>IF('Encodage réponses Es'!AO3="","",'Encodage réponses Es'!AO3)</f>
      </c>
      <c r="AU5" s="16">
        <f>IF('Encodage réponses Es'!AP3="","",'Encodage réponses Es'!AP3)</f>
      </c>
      <c r="AV5" s="16">
        <f>IF('Encodage réponses Es'!AQ3="","",'Encodage réponses Es'!AQ3)</f>
      </c>
      <c r="AW5" s="16">
        <f>IF('Encodage réponses Es'!AR3="","",'Encodage réponses Es'!AR3)</f>
      </c>
      <c r="AX5" s="16">
        <f>IF('Encodage réponses Es'!AS3="","",'Encodage réponses Es'!AS3)</f>
      </c>
      <c r="AY5" s="16">
        <f>IF('Encodage réponses Es'!AT3="","",'Encodage réponses Es'!AT3)</f>
      </c>
      <c r="AZ5" s="682">
        <f>IF((COUNTBLANK('Encodage réponses Es'!AH3:AT3))&gt;0,"",IF(COUNTIF(AM5:AY5,"a")&gt;0,"absent(e)",IF(COUNTBLANK(AM5:AY5)&gt;0,"",COUNTIF(AM5:AY5,1)+COUNTIF(AM5:AY5,8)/2)))</f>
      </c>
      <c r="BA5" s="683"/>
      <c r="BB5" s="20">
        <f>IF('Encodage réponses Es'!Q3="","",'Encodage réponses Es'!Q3)</f>
      </c>
      <c r="BC5" s="16">
        <f>IF('Encodage réponses Es'!R3="","",'Encodage réponses Es'!R3)</f>
      </c>
      <c r="BD5" s="16">
        <f>IF('Encodage réponses Es'!V3="","",'Encodage réponses Es'!V3)</f>
      </c>
      <c r="BE5" s="16">
        <f>IF('Encodage réponses Es'!W3="","",'Encodage réponses Es'!W3)</f>
      </c>
      <c r="BF5" s="16">
        <f>IF('Encodage réponses Es'!X3="","",'Encodage réponses Es'!X3)</f>
      </c>
      <c r="BG5" s="16">
        <f>IF('Encodage réponses Es'!Y3="","",'Encodage réponses Es'!Y3)</f>
      </c>
      <c r="BH5" s="16">
        <f>IF('Encodage réponses Es'!Z3="","",'Encodage réponses Es'!Z3)</f>
      </c>
      <c r="BI5" s="16">
        <f>IF('Encodage réponses Es'!AA3="","",'Encodage réponses Es'!AA3)</f>
      </c>
      <c r="BJ5" s="16">
        <f>IF('Encodage réponses Es'!AB3="","",'Encodage réponses Es'!AB3)</f>
      </c>
      <c r="BK5" s="16">
        <f>IF('Encodage réponses Es'!AC3="","",'Encodage réponses Es'!AC3)</f>
      </c>
      <c r="BL5" s="16">
        <f>IF('Encodage réponses Es'!AD3="","",'Encodage réponses Es'!AD3)</f>
      </c>
      <c r="BM5" s="16">
        <f>IF('Encodage réponses Es'!AE3="","",'Encodage réponses Es'!AE3)</f>
      </c>
      <c r="BN5" s="666">
        <f>IF((COUNTBLANK('Encodage réponses Es'!Q3:R3)+COUNTBLANK('Encodage réponses Es'!V3:AF3))&gt;0,"",IF(COUNTIF(BB5:BM5,"a")&gt;0,"absent(e)",IF(COUNTBLANK(BB5:BM5)&gt;0,"",COUNTIF(BB5:BM5,1)+COUNTIF(BB5:BM5,8)/2)))</f>
      </c>
      <c r="BO5" s="677"/>
      <c r="BP5" s="12">
        <f>IF('Encodage réponses Es'!AU3="","",'Encodage réponses Es'!AU3)</f>
      </c>
      <c r="BQ5" s="12">
        <f>IF('Encodage réponses Es'!AV3="","",'Encodage réponses Es'!AV3)</f>
      </c>
      <c r="BR5" s="12">
        <f>IF('Encodage réponses Es'!AW3="","",'Encodage réponses Es'!AW3)</f>
      </c>
      <c r="BS5" s="12">
        <f>IF('Encodage réponses Es'!AX3="","",'Encodage réponses Es'!AX3)</f>
      </c>
      <c r="BT5" s="12">
        <f>IF('Encodage réponses Es'!AY3="","",'Encodage réponses Es'!AY3)</f>
      </c>
      <c r="BU5" s="12">
        <f>IF('Encodage réponses Es'!AZ3="","",'Encodage réponses Es'!AZ3)</f>
      </c>
      <c r="BV5" s="12">
        <f>IF('Encodage réponses Es'!BA3="","",'Encodage réponses Es'!BA3)</f>
      </c>
      <c r="BW5" s="12">
        <f>IF('Encodage réponses Es'!BB3="","",'Encodage réponses Es'!BB3)</f>
      </c>
      <c r="BX5" s="12">
        <f>IF('Encodage réponses Es'!BC3="","",'Encodage réponses Es'!BC3)</f>
      </c>
      <c r="BY5" s="12">
        <f>IF('Encodage réponses Es'!BD3="","",'Encodage réponses Es'!BD3)</f>
      </c>
      <c r="BZ5" s="12">
        <f>IF('Encodage réponses Es'!BE3="","",'Encodage réponses Es'!BE3)</f>
      </c>
      <c r="CA5" s="12">
        <f>IF('Encodage réponses Es'!BF3="","",'Encodage réponses Es'!BF3)</f>
      </c>
      <c r="CB5" s="12">
        <f>IF('Encodage réponses Es'!BG3="","",'Encodage réponses Es'!BG3)</f>
      </c>
      <c r="CC5" s="12">
        <f>IF('Encodage réponses Es'!BH3="","",'Encodage réponses Es'!BH3)</f>
      </c>
      <c r="CD5" s="12">
        <f>IF('Encodage réponses Es'!BI3="","",'Encodage réponses Es'!BI3)</f>
      </c>
      <c r="CE5" s="12">
        <f>IF('Encodage réponses Es'!BJ3="","",'Encodage réponses Es'!BJ3)</f>
      </c>
      <c r="CF5" s="12">
        <f>IF('Encodage réponses Es'!BK3="","",'Encodage réponses Es'!BK3)</f>
      </c>
      <c r="CG5" s="666">
        <f>IF((COUNTBLANK('Encodage réponses Es'!AU3:BK3))&gt;0,"",IF(COUNTIF(BP5:CF5,"a")&gt;0,"absent(e)",IF(COUNTBLANK(BP5:CF5)&gt;0,"",COUNTIF(BP5:CF5,1)+COUNTIF(BP5:CF5,8)/2)))</f>
      </c>
      <c r="CH5" s="677"/>
      <c r="CI5" s="12">
        <f>IF('Encodage réponses Es'!BL3="","",'Encodage réponses Es'!BL3)</f>
      </c>
      <c r="CJ5" s="12">
        <f>IF('Encodage réponses Es'!BM3="","",'Encodage réponses Es'!BM3)</f>
      </c>
      <c r="CK5" s="12">
        <f>IF('Encodage réponses Es'!BN3="","",'Encodage réponses Es'!BN3)</f>
      </c>
      <c r="CL5" s="12">
        <f>IF('Encodage réponses Es'!BO3="","",'Encodage réponses Es'!BO3)</f>
      </c>
      <c r="CM5" s="12">
        <f>IF('Encodage réponses Es'!BP3="","",'Encodage réponses Es'!BP3)</f>
      </c>
      <c r="CN5" s="12">
        <f>IF('Encodage réponses Es'!BQ3="","",'Encodage réponses Es'!BQ3)</f>
      </c>
      <c r="CO5" s="12">
        <f>IF('Encodage réponses Es'!BR3="","",'Encodage réponses Es'!BR3)</f>
      </c>
      <c r="CP5" s="12">
        <f>IF('Encodage réponses Es'!BS3="","",'Encodage réponses Es'!BS3)</f>
      </c>
      <c r="CQ5" s="12">
        <f>IF('Encodage réponses Es'!BT3="","",'Encodage réponses Es'!BT3)</f>
      </c>
      <c r="CR5" s="12">
        <f>IF('Encodage réponses Es'!BU3="","",'Encodage réponses Es'!BU3)</f>
      </c>
      <c r="CS5" s="666">
        <f>IF((COUNTBLANK('Encodage réponses Es'!BL3:BU3))&gt;0,"",IF(COUNTIF(CI5:CR5,"a")&gt;0,"absent(e)",IF(COUNTBLANK(CI5:CR5)&gt;0,"",COUNTIF(CI5:CR5,1)+COUNTIF(CI5:CR5,8)/2)))</f>
      </c>
      <c r="CT5" s="677"/>
      <c r="CU5" s="12">
        <f>IF('Encodage réponses Es'!BV3="","",'Encodage réponses Es'!BV3)</f>
      </c>
      <c r="CV5" s="12">
        <f>IF('Encodage réponses Es'!BW3="","",'Encodage réponses Es'!BW3)</f>
      </c>
      <c r="CW5" s="12">
        <f>IF('Encodage réponses Es'!BX3="","",'Encodage réponses Es'!BX3)</f>
      </c>
      <c r="CX5" s="12">
        <f>IF('Encodage réponses Es'!BY3="","",'Encodage réponses Es'!BY3)</f>
      </c>
      <c r="CY5" s="12">
        <f>IF('Encodage réponses Es'!BZ3="","",'Encodage réponses Es'!BZ3)</f>
      </c>
      <c r="CZ5" s="12">
        <f>IF('Encodage réponses Es'!CA3="","",'Encodage réponses Es'!CA3)</f>
      </c>
      <c r="DA5" s="12">
        <f>IF('Encodage réponses Es'!CB3="","",'Encodage réponses Es'!CB3)</f>
      </c>
      <c r="DB5" s="12">
        <f>IF('Encodage réponses Es'!CC3="","",'Encodage réponses Es'!CC3)</f>
      </c>
      <c r="DC5" s="12">
        <f>IF('Encodage réponses Es'!CD3="","",'Encodage réponses Es'!CD3)</f>
      </c>
      <c r="DD5" s="12">
        <f>IF('Encodage réponses Es'!CE3="","",'Encodage réponses Es'!CE3)</f>
      </c>
      <c r="DE5" s="12">
        <f>IF('Encodage réponses Es'!CF3="","",'Encodage réponses Es'!CF3)</f>
      </c>
      <c r="DF5" s="12">
        <f>IF('Encodage réponses Es'!CG3="","",'Encodage réponses Es'!CG3)</f>
      </c>
      <c r="DG5" s="12">
        <f>IF('Encodage réponses Es'!CH3="","",'Encodage réponses Es'!CH3)</f>
      </c>
      <c r="DH5" s="12">
        <f>IF('Encodage réponses Es'!CI3="","",'Encodage réponses Es'!CI3)</f>
      </c>
      <c r="DI5" s="12">
        <f>IF('Encodage réponses Es'!CJ3="","",'Encodage réponses Es'!CJ3)</f>
      </c>
      <c r="DJ5" s="12">
        <f>IF('Encodage réponses Es'!CK3="","",'Encodage réponses Es'!CK3)</f>
      </c>
      <c r="DK5" s="666">
        <f>IF((COUNTBLANK('Encodage réponses Es'!BV3:CK3))&gt;0,"",IF(COUNTIF(CU5:DJ5,"a")&gt;0,"absent(e)",IF(COUNTBLANK(CU5:DJ5)&gt;0,"",COUNTIF(CU5:DJ5,1)+COUNTIF(CU5:DJ5,8)/2)))</f>
      </c>
      <c r="DL5" s="677"/>
      <c r="DM5" s="20">
        <f>IF('Encodage réponses Es'!CL3="","",'Encodage réponses Es'!CL3)</f>
      </c>
      <c r="DN5" s="16">
        <f>IF('Encodage réponses Es'!CM3="","",'Encodage réponses Es'!CM3)</f>
      </c>
      <c r="DO5" s="16">
        <f>IF('Encodage réponses Es'!CN3="","",'Encodage réponses Es'!CN3)</f>
      </c>
      <c r="DP5" s="16">
        <f>IF('Encodage réponses Es'!CO3="","",'Encodage réponses Es'!CO3)</f>
      </c>
      <c r="DQ5" s="16">
        <f>IF('Encodage réponses Es'!CP3="","",'Encodage réponses Es'!CP3)</f>
      </c>
      <c r="DR5" s="16">
        <f>IF('Encodage réponses Es'!CQ3="","",'Encodage réponses Es'!CQ3)</f>
      </c>
      <c r="DS5" s="16">
        <f>IF('Encodage réponses Es'!CR3="","",'Encodage réponses Es'!CR3)</f>
      </c>
      <c r="DT5" s="16">
        <f>IF('Encodage réponses Es'!CS3="","",'Encodage réponses Es'!CS3)</f>
      </c>
      <c r="DU5" s="16">
        <f>IF('Encodage réponses Es'!CT3="","",'Encodage réponses Es'!CT3)</f>
      </c>
      <c r="DV5" s="16">
        <f>IF('Encodage réponses Es'!CU3="","",'Encodage réponses Es'!CU3)</f>
      </c>
      <c r="DW5" s="16">
        <f>IF('Encodage réponses Es'!CV3="","",'Encodage réponses Es'!CV3)</f>
      </c>
      <c r="DX5" s="16">
        <f>IF('Encodage réponses Es'!CX3="","",'Encodage réponses Es'!CX3)</f>
      </c>
      <c r="DY5" s="16">
        <f>IF('Encodage réponses Es'!CY3="","",'Encodage réponses Es'!CY3)</f>
      </c>
      <c r="DZ5" s="16">
        <f>IF('Encodage réponses Es'!CZ3="","",'Encodage réponses Es'!CZ3)</f>
      </c>
      <c r="EA5" s="16">
        <f>IF('Encodage réponses Es'!DA3="","",'Encodage réponses Es'!DA3)</f>
      </c>
      <c r="EB5" s="16">
        <f>IF('Encodage réponses Es'!DE3="","",'Encodage réponses Es'!DE3)</f>
      </c>
      <c r="EC5" s="16">
        <f>IF('Encodage réponses Es'!DF3="","",'Encodage réponses Es'!DF3)</f>
      </c>
      <c r="ED5" s="95">
        <f>IF('Encodage réponses Es'!DG3="","",'Encodage réponses Es'!DG3)</f>
      </c>
      <c r="EE5" s="666">
        <f>IF((COUNTBLANK('Encodage réponses Es'!CL3:CV3)+COUNTBLANK('Encodage réponses Es'!CX3:DA3)+COUNTBLANK('Encodage réponses Es'!DE3:DG3))&gt;0,"",IF(COUNTIF(DM5:ED5,"a")&gt;0,"absent(e)",IF(COUNTBLANK(DM5:ED5)&gt;0,"",COUNTIF(DM5:ED5,1)+COUNTIF(DM5:ED5,8)/2)))</f>
      </c>
      <c r="EF5" s="667"/>
      <c r="EG5" s="20">
        <f>IF('Encodage réponses Es'!DX3="","",'Encodage réponses Es'!DX3)</f>
      </c>
      <c r="EH5" s="16">
        <f>IF('Encodage réponses Es'!DY3="","",'Encodage réponses Es'!DY3)</f>
      </c>
      <c r="EI5" s="16">
        <f>IF('Encodage réponses Es'!DZ3="","",'Encodage réponses Es'!DZ3)</f>
      </c>
      <c r="EJ5" s="690">
        <f>IF((COUNTBLANK('Encodage réponses Es'!DX3:DZ3))&gt;0,"",IF(COUNTIF(EG5:EI5,"a")&gt;0,"absent(e)",IF(COUNTBLANK(EG5:EI5)&gt;0,"",COUNTIF(EG5:EI5,1)+COUNTIF(EG5:EI5,8)/2)))</f>
      </c>
      <c r="EK5" s="691"/>
      <c r="EL5" s="20">
        <f>IF('Encodage réponses Es'!CW3="","",'Encodage réponses Es'!CW3)</f>
      </c>
      <c r="EM5" s="16">
        <f>IF('Encodage réponses Es'!DL3="","",'Encodage réponses Es'!DL3)</f>
      </c>
      <c r="EN5" s="16">
        <f>IF('Encodage réponses Es'!DM3="","",'Encodage réponses Es'!DM3)</f>
      </c>
      <c r="EO5" s="16">
        <f>IF('Encodage réponses Es'!DN3="","",'Encodage réponses Es'!DN3)</f>
      </c>
      <c r="EP5" s="16">
        <f>IF('Encodage réponses Es'!DO3="","",'Encodage réponses Es'!DO3)</f>
      </c>
      <c r="EQ5" s="16">
        <f>IF('Encodage réponses Es'!DP3="","",'Encodage réponses Es'!DP3)</f>
      </c>
      <c r="ER5" s="16">
        <f>IF('Encodage réponses Es'!DQ3="","",'Encodage réponses Es'!DQ3)</f>
      </c>
      <c r="ES5" s="690">
        <f>IF((COUNTBLANK('Encodage réponses Es'!CW3)+COUNTBLANK('Encodage réponses Es'!DL3:DQ3))&gt;0,"",IF(COUNTIF(EL5:ER5,"a")&gt;0,"absent(e)",IF(COUNTBLANK(EL5:ER5)&gt;0,"",COUNTIF(EL5:ER5,1)+COUNTIF(EL5:ER5,8)/2)))</f>
      </c>
      <c r="ET5" s="691"/>
      <c r="EU5" s="104">
        <f>IF('Encodage réponses Es'!DB3="","",'Encodage réponses Es'!DB3)</f>
      </c>
      <c r="EV5" s="16">
        <f>IF('Encodage réponses Es'!DC3="","",'Encodage réponses Es'!DC3)</f>
      </c>
      <c r="EW5" s="100">
        <f>IF('Encodage réponses Es'!DD3="","",'Encodage réponses Es'!DD3)</f>
      </c>
      <c r="EX5" s="100">
        <f>IF('Encodage réponses Es'!DH3="","",'Encodage réponses Es'!DH3)</f>
      </c>
      <c r="EY5" s="100">
        <f>IF('Encodage réponses Es'!DI3="","",'Encodage réponses Es'!DI3)</f>
      </c>
      <c r="EZ5" s="100">
        <f>IF('Encodage réponses Es'!DJ3="","",'Encodage réponses Es'!DJ3)</f>
      </c>
      <c r="FA5" s="358">
        <f>IF('Encodage réponses Es'!DK3="","",'Encodage réponses Es'!DK3)</f>
      </c>
      <c r="FB5" s="666">
        <f>IF((COUNTBLANK('Encodage réponses Es'!DB3:DD3)+COUNTBLANK('Encodage réponses Es'!DH3:DK3))&gt;0,"",IF(COUNTIF(EU5:EZ5,"a")&gt;0,"absent(e)",IF(COUNTBLANK(EU5:EZ5)&gt;0,"",COUNTIF(EU5:EZ5,1)+COUNTIF(EU5:EZ5,8)/2)))</f>
      </c>
      <c r="FC5" s="667"/>
      <c r="FD5" s="20">
        <f>IF('Encodage réponses Es'!DR3="","",'Encodage réponses Es'!DR3)</f>
      </c>
      <c r="FE5" s="16">
        <f>IF('Encodage réponses Es'!DS3="","",'Encodage réponses Es'!DS3)</f>
      </c>
      <c r="FF5" s="16">
        <f>IF('Encodage réponses Es'!DT3="","",'Encodage réponses Es'!DT3)</f>
      </c>
      <c r="FG5" s="367">
        <f>IF('Encodage réponses Es'!DU3="","",'Encodage réponses Es'!DU3)</f>
      </c>
      <c r="FH5" s="16">
        <f>IF('Encodage réponses Es'!DV3="","",'Encodage réponses Es'!DV3)</f>
      </c>
      <c r="FI5" s="672">
        <f>IF((COUNTBLANK('Encodage réponses Es'!DR3:DV3))&gt;0,"",IF(COUNTIF(FD5:FF5,"a")+COUNTIF(FH5,"a")&gt;0,"absent(e)",IF(COUNTBLANK(FD5:FF5)+COUNTBLANK(FH5)&gt;0,"",COUNTIF(FD5:FF5,1)+COUNTIF(FH5,1)+COUNTIF(FD5:FF5,8)/2+COUNTIF(FH5,8)/2)))</f>
      </c>
      <c r="FJ5" s="667"/>
    </row>
    <row r="6" spans="1:166" ht="11.25" customHeight="1" thickBot="1">
      <c r="A6" s="115" t="s">
        <v>76</v>
      </c>
      <c r="B6" s="200">
        <f>IF('Encodage réponses Es'!B4="","",'Encodage réponses Es'!B4)</f>
      </c>
      <c r="C6" s="31">
        <v>2</v>
      </c>
      <c r="D6" s="31">
        <f>IF('Encodage réponses Es'!F4=0,"",'Encodage réponses Es'!F4)</f>
      </c>
      <c r="E6" s="243"/>
      <c r="F6" s="184">
        <f aca="true" t="shared" si="0" ref="F6:F38">IF(OR(I6="",L6=""),"",IF(OR(I6="absent(e)",L6="absent(e)"),"absent(e)",I6+L6))</f>
      </c>
      <c r="G6" s="185">
        <f aca="true" t="shared" si="1" ref="G6:G38">IF(F6="absent(e)","absent(e)",IF(F6="","",F6/$F$4))</f>
      </c>
      <c r="H6" s="243"/>
      <c r="I6" s="337">
        <f aca="true" t="shared" si="2" ref="I6:I38">IF(OR(EE6="",EJ6="",ES6="",FB6="",FI6=""),"",IF(OR(EE6="absent(e)",EJ6="absent(e)",ES6="absent(e)",FB6="absent(e)",FI6="absent(e)"),"absent(e)",EE6+EJ6+ES6+FB6+FI6))</f>
      </c>
      <c r="J6" s="70">
        <f aca="true" t="shared" si="3" ref="J6:J38">IF(I6="absent(e)","absent(e)",IF(I6="","",I6/$I$4))</f>
      </c>
      <c r="K6" s="243"/>
      <c r="L6" s="116">
        <f aca="true" t="shared" si="4" ref="L6:L38">IF(OR(AK6="",AZ6="",BN6="",CG6="",CS6="",DK6=""),"",IF(OR(AK6="absent(e)",AZ6="absent(e)",BN6="absent(e)",CG6="absent(e)",CS6="absent(e)",DK6="absent(e)"),"absent(e)",AK6+AZ6+BN6+CG6+CS6+DK6))</f>
      </c>
      <c r="M6" s="70">
        <f aca="true" t="shared" si="5" ref="M6:M38">IF(L6="absent(e)","absent(e)",IF(L6="","",L6/$L$4))</f>
      </c>
      <c r="N6" s="243"/>
      <c r="O6" s="340">
        <f aca="true" t="shared" si="6" ref="O6:O38">IF(OR(AK6="",AZ6="",BN6=""),"",IF(OR(AK6="absent(e)",AZ6="absent(e)",BN6="absent(e)"),"absent(e)",AK6+AZ6+BN6))</f>
      </c>
      <c r="P6" s="123">
        <f aca="true" t="shared" si="7" ref="P6:P38">IF(O6="absent(e)","absent(e)",IF(O6="","",O6/$O$4))</f>
      </c>
      <c r="Q6" s="243"/>
      <c r="R6" s="340">
        <f aca="true" t="shared" si="8" ref="R6:R38">IF(OR(CG6="",CS6="",DK6=""),"",IF(OR(CG6="absent(e)",CS6="absent(e)",DK6="absent(e)"),"absent(e)",CG6+CS6+DK6))</f>
      </c>
      <c r="S6" s="123">
        <f aca="true" t="shared" si="9" ref="S6:S38">IF(R6="absent(e)","absent(e)",IF(R6="","",R6/$R$4))</f>
      </c>
      <c r="T6" s="243"/>
      <c r="U6" s="10">
        <f>IF('Encodage réponses Es'!G4="","",'Encodage réponses Es'!G4)</f>
      </c>
      <c r="V6" s="11">
        <f>IF('Encodage réponses Es'!H4="","",'Encodage réponses Es'!H4)</f>
      </c>
      <c r="W6" s="11">
        <f>IF('Encodage réponses Es'!I4="","",'Encodage réponses Es'!I4)</f>
      </c>
      <c r="X6" s="11">
        <f>IF('Encodage réponses Es'!J4="","",'Encodage réponses Es'!J4)</f>
      </c>
      <c r="Y6" s="11">
        <f>IF('Encodage réponses Es'!K4="","",'Encodage réponses Es'!K4)</f>
      </c>
      <c r="Z6" s="11">
        <f>IF('Encodage réponses Es'!L4="","",'Encodage réponses Es'!L4)</f>
      </c>
      <c r="AA6" s="11">
        <f>IF('Encodage réponses Es'!M4="","",'Encodage réponses Es'!M4)</f>
      </c>
      <c r="AB6" s="11">
        <f>IF('Encodage réponses Es'!N4="","",'Encodage réponses Es'!N4)</f>
      </c>
      <c r="AC6" s="11">
        <f>IF('Encodage réponses Es'!O4="","",'Encodage réponses Es'!O4)</f>
      </c>
      <c r="AD6" s="11">
        <f>IF('Encodage réponses Es'!P4="","",'Encodage réponses Es'!P4)</f>
      </c>
      <c r="AE6" s="92">
        <f>IF('Encodage réponses Es'!S4="","",'Encodage réponses Es'!S4)</f>
      </c>
      <c r="AF6" s="92">
        <f>IF('Encodage réponses Es'!T4="","",'Encodage réponses Es'!T4)</f>
      </c>
      <c r="AG6" s="92">
        <f>IF('Encodage réponses Es'!U4="","",'Encodage réponses Es'!U4)</f>
      </c>
      <c r="AH6" s="92">
        <f>IF('Encodage réponses Es'!AF4="","",'Encodage réponses Es'!AF4)</f>
      </c>
      <c r="AI6" s="92">
        <f>IF('Encodage réponses Es'!AG4="","",'Encodage réponses Es'!AG4)</f>
      </c>
      <c r="AJ6" s="30">
        <f>IF('Encodage réponses Es'!DW4="","",'Encodage réponses Es'!DW4)</f>
      </c>
      <c r="AK6" s="675">
        <f>IF((COUNTBLANK('Encodage réponses Es'!G4:P4)+COUNTBLANK('Encodage réponses Es'!S4:U4)+COUNTBLANK('Encodage réponses Es'!AF4:AG4)+COUNTBLANK('Encodage réponses Es'!DW4))&gt;0,"",IF(COUNTIF(U6:AJ6,"a")&gt;0,"absent(e)",IF(COUNTBLANK(U6:AJ6)&gt;0,"",COUNTIF(U6:AJ6,1)+COUNTIF(U6:AJ6,8)/2)))</f>
      </c>
      <c r="AL6" s="676"/>
      <c r="AM6" s="10">
        <f>IF('Encodage réponses Es'!AH4="","",'Encodage réponses Es'!AH4)</f>
      </c>
      <c r="AN6" s="11">
        <f>IF('Encodage réponses Es'!AI4="","",'Encodage réponses Es'!AI4)</f>
      </c>
      <c r="AO6" s="11">
        <f>IF('Encodage réponses Es'!AJ4="","",'Encodage réponses Es'!AJ4)</f>
      </c>
      <c r="AP6" s="11">
        <f>IF('Encodage réponses Es'!AK4="","",'Encodage réponses Es'!AK4)</f>
      </c>
      <c r="AQ6" s="11">
        <f>IF('Encodage réponses Es'!AL4="","",'Encodage réponses Es'!AL4)</f>
      </c>
      <c r="AR6" s="11">
        <f>IF('Encodage réponses Es'!AM4="","",'Encodage réponses Es'!AM4)</f>
      </c>
      <c r="AS6" s="11">
        <f>IF('Encodage réponses Es'!AN4="","",'Encodage réponses Es'!AN4)</f>
      </c>
      <c r="AT6" s="11">
        <f>IF('Encodage réponses Es'!AO4="","",'Encodage réponses Es'!AO4)</f>
      </c>
      <c r="AU6" s="11">
        <f>IF('Encodage réponses Es'!AP4="","",'Encodage réponses Es'!AP4)</f>
      </c>
      <c r="AV6" s="11">
        <f>IF('Encodage réponses Es'!AQ4="","",'Encodage réponses Es'!AQ4)</f>
      </c>
      <c r="AW6" s="11">
        <f>IF('Encodage réponses Es'!AR4="","",'Encodage réponses Es'!AR4)</f>
      </c>
      <c r="AX6" s="11">
        <f>IF('Encodage réponses Es'!AS4="","",'Encodage réponses Es'!AS4)</f>
      </c>
      <c r="AY6" s="11">
        <f>IF('Encodage réponses Es'!AT4="","",'Encodage réponses Es'!AT4)</f>
      </c>
      <c r="AZ6" s="673">
        <f>IF((COUNTBLANK('Encodage réponses Es'!AH4:AT4))&gt;0,"",IF(COUNTIF(AM6:AY6,"a")&gt;0,"absent(e)",IF(COUNTBLANK(AM6:AY6)&gt;0,"",COUNTIF(AM6:AY6,1)+COUNTIF(AM6:AY6,8)/2)))</f>
      </c>
      <c r="BA6" s="674"/>
      <c r="BB6" s="10">
        <f>IF('Encodage réponses Es'!Q4="","",'Encodage réponses Es'!Q4)</f>
      </c>
      <c r="BC6" s="11">
        <f>IF('Encodage réponses Es'!R4="","",'Encodage réponses Es'!R4)</f>
      </c>
      <c r="BD6" s="11">
        <f>IF('Encodage réponses Es'!V4="","",'Encodage réponses Es'!V4)</f>
      </c>
      <c r="BE6" s="11">
        <f>IF('Encodage réponses Es'!W4="","",'Encodage réponses Es'!W4)</f>
      </c>
      <c r="BF6" s="11">
        <f>IF('Encodage réponses Es'!X4="","",'Encodage réponses Es'!X4)</f>
      </c>
      <c r="BG6" s="11">
        <f>IF('Encodage réponses Es'!Y4="","",'Encodage réponses Es'!Y4)</f>
      </c>
      <c r="BH6" s="11">
        <f>IF('Encodage réponses Es'!Z4="","",'Encodage réponses Es'!Z4)</f>
      </c>
      <c r="BI6" s="11">
        <f>IF('Encodage réponses Es'!AA4="","",'Encodage réponses Es'!AA4)</f>
      </c>
      <c r="BJ6" s="11">
        <f>IF('Encodage réponses Es'!AB4="","",'Encodage réponses Es'!AB4)</f>
      </c>
      <c r="BK6" s="11">
        <f>IF('Encodage réponses Es'!AC4="","",'Encodage réponses Es'!AC4)</f>
      </c>
      <c r="BL6" s="11">
        <f>IF('Encodage réponses Es'!AD4="","",'Encodage réponses Es'!AD4)</f>
      </c>
      <c r="BM6" s="11">
        <f>IF('Encodage réponses Es'!AE4="","",'Encodage réponses Es'!AE4)</f>
      </c>
      <c r="BN6" s="641">
        <f>IF((COUNTBLANK('Encodage réponses Es'!Q4:R4)+COUNTBLANK('Encodage réponses Es'!V4:AF4))&gt;0,"",IF(COUNTIF(BB6:BM6,"a")&gt;0,"absent(e)",IF(COUNTBLANK(BB6:BM6)&gt;0,"",COUNTIF(BB6:BM6,1)+COUNTIF(BB6:BM6,8)/2)))</f>
      </c>
      <c r="BO6" s="642"/>
      <c r="BP6" s="12">
        <f>IF('Encodage réponses Es'!AU4="","",'Encodage réponses Es'!AU4)</f>
      </c>
      <c r="BQ6" s="12">
        <f>IF('Encodage réponses Es'!AV4="","",'Encodage réponses Es'!AV4)</f>
      </c>
      <c r="BR6" s="12">
        <f>IF('Encodage réponses Es'!AW4="","",'Encodage réponses Es'!AW4)</f>
      </c>
      <c r="BS6" s="12">
        <f>IF('Encodage réponses Es'!AX4="","",'Encodage réponses Es'!AX4)</f>
      </c>
      <c r="BT6" s="12">
        <f>IF('Encodage réponses Es'!AY4="","",'Encodage réponses Es'!AY4)</f>
      </c>
      <c r="BU6" s="12">
        <f>IF('Encodage réponses Es'!AZ4="","",'Encodage réponses Es'!AZ4)</f>
      </c>
      <c r="BV6" s="12">
        <f>IF('Encodage réponses Es'!BA4="","",'Encodage réponses Es'!BA4)</f>
      </c>
      <c r="BW6" s="12">
        <f>IF('Encodage réponses Es'!BB4="","",'Encodage réponses Es'!BB4)</f>
      </c>
      <c r="BX6" s="12">
        <f>IF('Encodage réponses Es'!BC4="","",'Encodage réponses Es'!BC4)</f>
      </c>
      <c r="BY6" s="12">
        <f>IF('Encodage réponses Es'!BD4="","",'Encodage réponses Es'!BD4)</f>
      </c>
      <c r="BZ6" s="12">
        <f>IF('Encodage réponses Es'!BE4="","",'Encodage réponses Es'!BE4)</f>
      </c>
      <c r="CA6" s="12">
        <f>IF('Encodage réponses Es'!BF4="","",'Encodage réponses Es'!BF4)</f>
      </c>
      <c r="CB6" s="12">
        <f>IF('Encodage réponses Es'!BG4="","",'Encodage réponses Es'!BG4)</f>
      </c>
      <c r="CC6" s="12">
        <f>IF('Encodage réponses Es'!BH4="","",'Encodage réponses Es'!BH4)</f>
      </c>
      <c r="CD6" s="12">
        <f>IF('Encodage réponses Es'!BI4="","",'Encodage réponses Es'!BI4)</f>
      </c>
      <c r="CE6" s="12">
        <f>IF('Encodage réponses Es'!BJ4="","",'Encodage réponses Es'!BJ4)</f>
      </c>
      <c r="CF6" s="12">
        <f>IF('Encodage réponses Es'!BK4="","",'Encodage réponses Es'!BK4)</f>
      </c>
      <c r="CG6" s="641">
        <f>IF((COUNTBLANK('Encodage réponses Es'!AU4:BK4))&gt;0,"",IF(COUNTIF(BP6:CF6,"a")&gt;0,"absent(e)",IF(COUNTBLANK(BP6:CF6)&gt;0,"",COUNTIF(BP6:CF6,1)+COUNTIF(BP6:CF6,8)/2)))</f>
      </c>
      <c r="CH6" s="642"/>
      <c r="CI6" s="12">
        <f>IF('Encodage réponses Es'!BL4="","",'Encodage réponses Es'!BL4)</f>
      </c>
      <c r="CJ6" s="12">
        <f>IF('Encodage réponses Es'!BM4="","",'Encodage réponses Es'!BM4)</f>
      </c>
      <c r="CK6" s="12">
        <f>IF('Encodage réponses Es'!BN4="","",'Encodage réponses Es'!BN4)</f>
      </c>
      <c r="CL6" s="12">
        <f>IF('Encodage réponses Es'!BO4="","",'Encodage réponses Es'!BO4)</f>
      </c>
      <c r="CM6" s="12">
        <f>IF('Encodage réponses Es'!BP4="","",'Encodage réponses Es'!BP4)</f>
      </c>
      <c r="CN6" s="12">
        <f>IF('Encodage réponses Es'!BQ4="","",'Encodage réponses Es'!BQ4)</f>
      </c>
      <c r="CO6" s="12">
        <f>IF('Encodage réponses Es'!BR4="","",'Encodage réponses Es'!BR4)</f>
      </c>
      <c r="CP6" s="12">
        <f>IF('Encodage réponses Es'!BS4="","",'Encodage réponses Es'!BS4)</f>
      </c>
      <c r="CQ6" s="12">
        <f>IF('Encodage réponses Es'!BT4="","",'Encodage réponses Es'!BT4)</f>
      </c>
      <c r="CR6" s="12">
        <f>IF('Encodage réponses Es'!BU4="","",'Encodage réponses Es'!BU4)</f>
      </c>
      <c r="CS6" s="641">
        <f>IF((COUNTBLANK('Encodage réponses Es'!BL4:BU4))&gt;0,"",IF(COUNTIF(CI6:CR6,"a")&gt;0,"absent(e)",IF(COUNTBLANK(CI6:CR6)&gt;0,"",COUNTIF(CI6:CR6,1)+COUNTIF(CI6:CR6,8)/2)))</f>
      </c>
      <c r="CT6" s="642"/>
      <c r="CU6" s="12">
        <f>IF('Encodage réponses Es'!BV4="","",'Encodage réponses Es'!BV4)</f>
      </c>
      <c r="CV6" s="12">
        <f>IF('Encodage réponses Es'!BW4="","",'Encodage réponses Es'!BW4)</f>
      </c>
      <c r="CW6" s="12">
        <f>IF('Encodage réponses Es'!BX4="","",'Encodage réponses Es'!BX4)</f>
      </c>
      <c r="CX6" s="12">
        <f>IF('Encodage réponses Es'!BY4="","",'Encodage réponses Es'!BY4)</f>
      </c>
      <c r="CY6" s="12">
        <f>IF('Encodage réponses Es'!BZ4="","",'Encodage réponses Es'!BZ4)</f>
      </c>
      <c r="CZ6" s="12">
        <f>IF('Encodage réponses Es'!CA4="","",'Encodage réponses Es'!CA4)</f>
      </c>
      <c r="DA6" s="12">
        <f>IF('Encodage réponses Es'!CB4="","",'Encodage réponses Es'!CB4)</f>
      </c>
      <c r="DB6" s="12">
        <f>IF('Encodage réponses Es'!CC4="","",'Encodage réponses Es'!CC4)</f>
      </c>
      <c r="DC6" s="12">
        <f>IF('Encodage réponses Es'!CD4="","",'Encodage réponses Es'!CD4)</f>
      </c>
      <c r="DD6" s="12">
        <f>IF('Encodage réponses Es'!CE4="","",'Encodage réponses Es'!CE4)</f>
      </c>
      <c r="DE6" s="12">
        <f>IF('Encodage réponses Es'!CF4="","",'Encodage réponses Es'!CF4)</f>
      </c>
      <c r="DF6" s="12">
        <f>IF('Encodage réponses Es'!CG4="","",'Encodage réponses Es'!CG4)</f>
      </c>
      <c r="DG6" s="12">
        <f>IF('Encodage réponses Es'!CH4="","",'Encodage réponses Es'!CH4)</f>
      </c>
      <c r="DH6" s="12">
        <f>IF('Encodage réponses Es'!CI4="","",'Encodage réponses Es'!CI4)</f>
      </c>
      <c r="DI6" s="12">
        <f>IF('Encodage réponses Es'!CJ4="","",'Encodage réponses Es'!CJ4)</f>
      </c>
      <c r="DJ6" s="12">
        <f>IF('Encodage réponses Es'!CK4="","",'Encodage réponses Es'!CK4)</f>
      </c>
      <c r="DK6" s="641">
        <f>IF((COUNTBLANK('Encodage réponses Es'!BV4:CK4))&gt;0,"",IF(COUNTIF(CU6:DJ6,"a")&gt;0,"absent(e)",IF(COUNTBLANK(CU6:DJ6)&gt;0,"",COUNTIF(CU6:DJ6,1)+COUNTIF(CU6:DJ6,8)/2)))</f>
      </c>
      <c r="DL6" s="642"/>
      <c r="DM6" s="10">
        <f>IF('Encodage réponses Es'!CL4="","",'Encodage réponses Es'!CL4)</f>
      </c>
      <c r="DN6" s="11">
        <f>IF('Encodage réponses Es'!CM4="","",'Encodage réponses Es'!CM4)</f>
      </c>
      <c r="DO6" s="11">
        <f>IF('Encodage réponses Es'!CN4="","",'Encodage réponses Es'!CN4)</f>
      </c>
      <c r="DP6" s="11">
        <f>IF('Encodage réponses Es'!CO4="","",'Encodage réponses Es'!CO4)</f>
      </c>
      <c r="DQ6" s="11">
        <f>IF('Encodage réponses Es'!CP4="","",'Encodage réponses Es'!CP4)</f>
      </c>
      <c r="DR6" s="11">
        <f>IF('Encodage réponses Es'!CQ4="","",'Encodage réponses Es'!CQ4)</f>
      </c>
      <c r="DS6" s="11">
        <f>IF('Encodage réponses Es'!CR4="","",'Encodage réponses Es'!CR4)</f>
      </c>
      <c r="DT6" s="11">
        <f>IF('Encodage réponses Es'!CS4="","",'Encodage réponses Es'!CS4)</f>
      </c>
      <c r="DU6" s="11">
        <f>IF('Encodage réponses Es'!CT4="","",'Encodage réponses Es'!CT4)</f>
      </c>
      <c r="DV6" s="11">
        <f>IF('Encodage réponses Es'!CU4="","",'Encodage réponses Es'!CU4)</f>
      </c>
      <c r="DW6" s="11">
        <f>IF('Encodage réponses Es'!CV4="","",'Encodage réponses Es'!CV4)</f>
      </c>
      <c r="DX6" s="11">
        <f>IF('Encodage réponses Es'!CX4="","",'Encodage réponses Es'!CX4)</f>
      </c>
      <c r="DY6" s="11">
        <f>IF('Encodage réponses Es'!CY4="","",'Encodage réponses Es'!CY4)</f>
      </c>
      <c r="DZ6" s="11">
        <f>IF('Encodage réponses Es'!CZ4="","",'Encodage réponses Es'!CZ4)</f>
      </c>
      <c r="EA6" s="11">
        <f>IF('Encodage réponses Es'!DA4="","",'Encodage réponses Es'!DA4)</f>
      </c>
      <c r="EB6" s="11">
        <f>IF('Encodage réponses Es'!DE4="","",'Encodage réponses Es'!DE4)</f>
      </c>
      <c r="EC6" s="11">
        <f>IF('Encodage réponses Es'!DF4="","",'Encodage réponses Es'!DF4)</f>
      </c>
      <c r="ED6" s="92">
        <f>IF('Encodage réponses Es'!DG4="","",'Encodage réponses Es'!DG4)</f>
      </c>
      <c r="EE6" s="641">
        <f>IF((COUNTBLANK('Encodage réponses Es'!CL4:CV4)+COUNTBLANK('Encodage réponses Es'!CX4:DA4)+COUNTBLANK('Encodage réponses Es'!DE4:DG4))&gt;0,"",IF(COUNTIF(DM6:ED6,"a")&gt;0,"absent(e)",IF(COUNTBLANK(DM6:ED6)&gt;0,"",COUNTIF(DM6:ED6,1)+COUNTIF(DM6:ED6,8)/2)))</f>
      </c>
      <c r="EF6" s="657"/>
      <c r="EG6" s="10">
        <f>IF('Encodage réponses Es'!DX4="","",'Encodage réponses Es'!DX4)</f>
      </c>
      <c r="EH6" s="11">
        <f>IF('Encodage réponses Es'!DY4="","",'Encodage réponses Es'!DY4)</f>
      </c>
      <c r="EI6" s="11">
        <f>IF('Encodage réponses Es'!DZ4="","",'Encodage réponses Es'!DZ4)</f>
      </c>
      <c r="EJ6" s="668">
        <f>IF((COUNTBLANK('Encodage réponses Es'!DX4:DZ4))&gt;0,"",IF(COUNTIF(EG6:EI6,"a")&gt;0,"absent(e)",IF(COUNTBLANK(EG6:EI6)&gt;0,"",COUNTIF(EG6:EI6,1)+COUNTIF(EG6:EI6,8)/2)))</f>
      </c>
      <c r="EK6" s="669"/>
      <c r="EL6" s="10">
        <f>IF('Encodage réponses Es'!CW4="","",'Encodage réponses Es'!CW4)</f>
      </c>
      <c r="EM6" s="11">
        <f>IF('Encodage réponses Es'!DL4="","",'Encodage réponses Es'!DL4)</f>
      </c>
      <c r="EN6" s="11">
        <f>IF('Encodage réponses Es'!DM4="","",'Encodage réponses Es'!DM4)</f>
      </c>
      <c r="EO6" s="11">
        <f>IF('Encodage réponses Es'!DN4="","",'Encodage réponses Es'!DN4)</f>
      </c>
      <c r="EP6" s="11">
        <f>IF('Encodage réponses Es'!DO4="","",'Encodage réponses Es'!DO4)</f>
      </c>
      <c r="EQ6" s="11">
        <f>IF('Encodage réponses Es'!DP4="","",'Encodage réponses Es'!DP4)</f>
      </c>
      <c r="ER6" s="11">
        <f>IF('Encodage réponses Es'!DQ4="","",'Encodage réponses Es'!DQ4)</f>
      </c>
      <c r="ES6" s="668">
        <f>IF((COUNTBLANK('Encodage réponses Es'!CW4)+COUNTBLANK('Encodage réponses Es'!DL4:DQ4))&gt;0,"",IF(COUNTIF(EL6:ER6,"a")&gt;0,"absent(e)",IF(COUNTBLANK(EL6:ER6)&gt;0,"",COUNTIF(EL6:ER6,1)+COUNTIF(EL6:ER6,8)/2)))</f>
      </c>
      <c r="ET6" s="669"/>
      <c r="EU6" s="91">
        <f>IF('Encodage réponses Es'!DB4="","",'Encodage réponses Es'!DB4)</f>
      </c>
      <c r="EV6" s="11">
        <f>IF('Encodage réponses Es'!DC4="","",'Encodage réponses Es'!DC4)</f>
      </c>
      <c r="EW6" s="11">
        <f>IF('Encodage réponses Es'!DD4="","",'Encodage réponses Es'!DD4)</f>
      </c>
      <c r="EX6" s="11">
        <f>IF('Encodage réponses Es'!DH4="","",'Encodage réponses Es'!DH4)</f>
      </c>
      <c r="EY6" s="11">
        <f>IF('Encodage réponses Es'!DI4="","",'Encodage réponses Es'!DI4)</f>
      </c>
      <c r="EZ6" s="11">
        <f>IF('Encodage réponses Es'!DJ4="","",'Encodage réponses Es'!DJ4)</f>
      </c>
      <c r="FA6" s="359">
        <f>IF('Encodage réponses Es'!DK4="","",'Encodage réponses Es'!DK4)</f>
      </c>
      <c r="FB6" s="641">
        <f>IF((COUNTBLANK('Encodage réponses Es'!DB4:DD4)+COUNTBLANK('Encodage réponses Es'!DH4:DK4))&gt;0,"",IF(COUNTIF(EU6:EZ6,"a")&gt;0,"absent(e)",IF(COUNTBLANK(EU6:EZ6)&gt;0,"",COUNTIF(EU6:EZ6,1)+COUNTIF(EU6:EZ6,8)/2)))</f>
      </c>
      <c r="FC6" s="657"/>
      <c r="FD6" s="10">
        <f>IF('Encodage réponses Es'!DR4="","",'Encodage réponses Es'!DR4)</f>
      </c>
      <c r="FE6" s="11">
        <f>IF('Encodage réponses Es'!DS4="","",'Encodage réponses Es'!DS4)</f>
      </c>
      <c r="FF6" s="11">
        <f>IF('Encodage réponses Es'!DT4="","",'Encodage réponses Es'!DT4)</f>
      </c>
      <c r="FG6" s="359">
        <f>IF('Encodage réponses Es'!DU4="","",'Encodage réponses Es'!DU4)</f>
      </c>
      <c r="FH6" s="11">
        <f>IF('Encodage réponses Es'!DV4="","",'Encodage réponses Es'!DV4)</f>
      </c>
      <c r="FI6" s="656">
        <f>IF((COUNTBLANK('Encodage réponses Es'!DR4:DV4))&gt;0,"",IF(COUNTIF(FD6:FF6,"a")+COUNTIF(FH6,"a")&gt;0,"absent(e)",IF(COUNTBLANK(FD6:FF6)+COUNTBLANK(FH6)&gt;0,"",COUNTIF(FD6:FF6,1)+COUNTIF(FH6,1)+COUNTIF(FD6:FF6,8)/2+COUNTIF(FH6,8)/2)))</f>
      </c>
      <c r="FJ6" s="657"/>
    </row>
    <row r="7" spans="1:166" ht="11.25" customHeight="1">
      <c r="A7" s="713" t="s">
        <v>112</v>
      </c>
      <c r="B7" s="714"/>
      <c r="C7" s="31">
        <v>3</v>
      </c>
      <c r="D7" s="31">
        <f>IF('Encodage réponses Es'!F5=0,"",'Encodage réponses Es'!F5)</f>
      </c>
      <c r="E7" s="243"/>
      <c r="F7" s="184">
        <f t="shared" si="0"/>
      </c>
      <c r="G7" s="185">
        <f t="shared" si="1"/>
      </c>
      <c r="H7" s="243"/>
      <c r="I7" s="337">
        <f t="shared" si="2"/>
      </c>
      <c r="J7" s="70">
        <f t="shared" si="3"/>
      </c>
      <c r="K7" s="243"/>
      <c r="L7" s="116">
        <f t="shared" si="4"/>
      </c>
      <c r="M7" s="70">
        <f t="shared" si="5"/>
      </c>
      <c r="N7" s="243"/>
      <c r="O7" s="340">
        <f t="shared" si="6"/>
      </c>
      <c r="P7" s="123">
        <f t="shared" si="7"/>
      </c>
      <c r="Q7" s="243"/>
      <c r="R7" s="340">
        <f t="shared" si="8"/>
      </c>
      <c r="S7" s="123">
        <f t="shared" si="9"/>
      </c>
      <c r="T7" s="243"/>
      <c r="U7" s="10">
        <f>IF('Encodage réponses Es'!G5="","",'Encodage réponses Es'!G5)</f>
      </c>
      <c r="V7" s="11">
        <f>IF('Encodage réponses Es'!H5="","",'Encodage réponses Es'!H5)</f>
      </c>
      <c r="W7" s="11">
        <f>IF('Encodage réponses Es'!I5="","",'Encodage réponses Es'!I5)</f>
      </c>
      <c r="X7" s="11">
        <f>IF('Encodage réponses Es'!J5="","",'Encodage réponses Es'!J5)</f>
      </c>
      <c r="Y7" s="11">
        <f>IF('Encodage réponses Es'!K5="","",'Encodage réponses Es'!K5)</f>
      </c>
      <c r="Z7" s="11">
        <f>IF('Encodage réponses Es'!L5="","",'Encodage réponses Es'!L5)</f>
      </c>
      <c r="AA7" s="11">
        <f>IF('Encodage réponses Es'!M5="","",'Encodage réponses Es'!M5)</f>
      </c>
      <c r="AB7" s="11">
        <f>IF('Encodage réponses Es'!N5="","",'Encodage réponses Es'!N5)</f>
      </c>
      <c r="AC7" s="11">
        <f>IF('Encodage réponses Es'!O5="","",'Encodage réponses Es'!O5)</f>
      </c>
      <c r="AD7" s="11">
        <f>IF('Encodage réponses Es'!P5="","",'Encodage réponses Es'!P5)</f>
      </c>
      <c r="AE7" s="92">
        <f>IF('Encodage réponses Es'!S5="","",'Encodage réponses Es'!S5)</f>
      </c>
      <c r="AF7" s="92">
        <f>IF('Encodage réponses Es'!T5="","",'Encodage réponses Es'!T5)</f>
      </c>
      <c r="AG7" s="92">
        <f>IF('Encodage réponses Es'!U5="","",'Encodage réponses Es'!U5)</f>
      </c>
      <c r="AH7" s="92">
        <f>IF('Encodage réponses Es'!AF5="","",'Encodage réponses Es'!AF5)</f>
      </c>
      <c r="AI7" s="92">
        <f>IF('Encodage réponses Es'!AG5="","",'Encodage réponses Es'!AG5)</f>
      </c>
      <c r="AJ7" s="30">
        <f>IF('Encodage réponses Es'!DW5="","",'Encodage réponses Es'!DW5)</f>
      </c>
      <c r="AK7" s="675">
        <f>IF((COUNTBLANK('Encodage réponses Es'!G5:P5)+COUNTBLANK('Encodage réponses Es'!S5:U5)+COUNTBLANK('Encodage réponses Es'!AF5:AG5)+COUNTBLANK('Encodage réponses Es'!DW5))&gt;0,"",IF(COUNTIF(U7:AJ7,"a")&gt;0,"absent(e)",IF(COUNTBLANK(U7:AJ7)&gt;0,"",COUNTIF(U7:AJ7,1)+COUNTIF(U7:AJ7,8)/2)))</f>
      </c>
      <c r="AL7" s="676"/>
      <c r="AM7" s="10">
        <f>IF('Encodage réponses Es'!AH5="","",'Encodage réponses Es'!AH5)</f>
      </c>
      <c r="AN7" s="11">
        <f>IF('Encodage réponses Es'!AI5="","",'Encodage réponses Es'!AI5)</f>
      </c>
      <c r="AO7" s="11">
        <f>IF('Encodage réponses Es'!AJ5="","",'Encodage réponses Es'!AJ5)</f>
      </c>
      <c r="AP7" s="11">
        <f>IF('Encodage réponses Es'!AK5="","",'Encodage réponses Es'!AK5)</f>
      </c>
      <c r="AQ7" s="11">
        <f>IF('Encodage réponses Es'!AL5="","",'Encodage réponses Es'!AL5)</f>
      </c>
      <c r="AR7" s="11">
        <f>IF('Encodage réponses Es'!AM5="","",'Encodage réponses Es'!AM5)</f>
      </c>
      <c r="AS7" s="11">
        <f>IF('Encodage réponses Es'!AN5="","",'Encodage réponses Es'!AN5)</f>
      </c>
      <c r="AT7" s="11">
        <f>IF('Encodage réponses Es'!AO5="","",'Encodage réponses Es'!AO5)</f>
      </c>
      <c r="AU7" s="11">
        <f>IF('Encodage réponses Es'!AP5="","",'Encodage réponses Es'!AP5)</f>
      </c>
      <c r="AV7" s="11">
        <f>IF('Encodage réponses Es'!AQ5="","",'Encodage réponses Es'!AQ5)</f>
      </c>
      <c r="AW7" s="11">
        <f>IF('Encodage réponses Es'!AR5="","",'Encodage réponses Es'!AR5)</f>
      </c>
      <c r="AX7" s="11">
        <f>IF('Encodage réponses Es'!AS5="","",'Encodage réponses Es'!AS5)</f>
      </c>
      <c r="AY7" s="11">
        <f>IF('Encodage réponses Es'!AT5="","",'Encodage réponses Es'!AT5)</f>
      </c>
      <c r="AZ7" s="673">
        <f>IF((COUNTBLANK('Encodage réponses Es'!AH5:AT5))&gt;0,"",IF(COUNTIF(AM7:AY7,"a")&gt;0,"absent(e)",IF(COUNTBLANK(AM7:AY7)&gt;0,"",COUNTIF(AM7:AY7,1)+COUNTIF(AM7:AY7,8)/2)))</f>
      </c>
      <c r="BA7" s="674"/>
      <c r="BB7" s="10">
        <f>IF('Encodage réponses Es'!Q5="","",'Encodage réponses Es'!Q5)</f>
      </c>
      <c r="BC7" s="11">
        <f>IF('Encodage réponses Es'!R5="","",'Encodage réponses Es'!R5)</f>
      </c>
      <c r="BD7" s="11">
        <f>IF('Encodage réponses Es'!V5="","",'Encodage réponses Es'!V5)</f>
      </c>
      <c r="BE7" s="11">
        <f>IF('Encodage réponses Es'!W5="","",'Encodage réponses Es'!W5)</f>
      </c>
      <c r="BF7" s="11">
        <f>IF('Encodage réponses Es'!X5="","",'Encodage réponses Es'!X5)</f>
      </c>
      <c r="BG7" s="11">
        <f>IF('Encodage réponses Es'!Y5="","",'Encodage réponses Es'!Y5)</f>
      </c>
      <c r="BH7" s="11">
        <f>IF('Encodage réponses Es'!Z5="","",'Encodage réponses Es'!Z5)</f>
      </c>
      <c r="BI7" s="11">
        <f>IF('Encodage réponses Es'!AA5="","",'Encodage réponses Es'!AA5)</f>
      </c>
      <c r="BJ7" s="11">
        <f>IF('Encodage réponses Es'!AB5="","",'Encodage réponses Es'!AB5)</f>
      </c>
      <c r="BK7" s="11">
        <f>IF('Encodage réponses Es'!AC5="","",'Encodage réponses Es'!AC5)</f>
      </c>
      <c r="BL7" s="11">
        <f>IF('Encodage réponses Es'!AD5="","",'Encodage réponses Es'!AD5)</f>
      </c>
      <c r="BM7" s="11">
        <f>IF('Encodage réponses Es'!AE5="","",'Encodage réponses Es'!AE5)</f>
      </c>
      <c r="BN7" s="641">
        <f>IF((COUNTBLANK('Encodage réponses Es'!Q5:R5)+COUNTBLANK('Encodage réponses Es'!V5:AF5))&gt;0,"",IF(COUNTIF(BB7:BM7,"a")&gt;0,"absent(e)",IF(COUNTBLANK(BB7:BM7)&gt;0,"",COUNTIF(BB7:BM7,1)+COUNTIF(BB7:BM7,8)/2)))</f>
      </c>
      <c r="BO7" s="642"/>
      <c r="BP7" s="12">
        <f>IF('Encodage réponses Es'!AU5="","",'Encodage réponses Es'!AU5)</f>
      </c>
      <c r="BQ7" s="12">
        <f>IF('Encodage réponses Es'!AV5="","",'Encodage réponses Es'!AV5)</f>
      </c>
      <c r="BR7" s="12">
        <f>IF('Encodage réponses Es'!AW5="","",'Encodage réponses Es'!AW5)</f>
      </c>
      <c r="BS7" s="12">
        <f>IF('Encodage réponses Es'!AX5="","",'Encodage réponses Es'!AX5)</f>
      </c>
      <c r="BT7" s="12">
        <f>IF('Encodage réponses Es'!AY5="","",'Encodage réponses Es'!AY5)</f>
      </c>
      <c r="BU7" s="12">
        <f>IF('Encodage réponses Es'!AZ5="","",'Encodage réponses Es'!AZ5)</f>
      </c>
      <c r="BV7" s="12">
        <f>IF('Encodage réponses Es'!BA5="","",'Encodage réponses Es'!BA5)</f>
      </c>
      <c r="BW7" s="12">
        <f>IF('Encodage réponses Es'!BB5="","",'Encodage réponses Es'!BB5)</f>
      </c>
      <c r="BX7" s="12">
        <f>IF('Encodage réponses Es'!BC5="","",'Encodage réponses Es'!BC5)</f>
      </c>
      <c r="BY7" s="12">
        <f>IF('Encodage réponses Es'!BD5="","",'Encodage réponses Es'!BD5)</f>
      </c>
      <c r="BZ7" s="12">
        <f>IF('Encodage réponses Es'!BE5="","",'Encodage réponses Es'!BE5)</f>
      </c>
      <c r="CA7" s="12">
        <f>IF('Encodage réponses Es'!BF5="","",'Encodage réponses Es'!BF5)</f>
      </c>
      <c r="CB7" s="12">
        <f>IF('Encodage réponses Es'!BG5="","",'Encodage réponses Es'!BG5)</f>
      </c>
      <c r="CC7" s="12">
        <f>IF('Encodage réponses Es'!BH5="","",'Encodage réponses Es'!BH5)</f>
      </c>
      <c r="CD7" s="12">
        <f>IF('Encodage réponses Es'!BI5="","",'Encodage réponses Es'!BI5)</f>
      </c>
      <c r="CE7" s="12">
        <f>IF('Encodage réponses Es'!BJ5="","",'Encodage réponses Es'!BJ5)</f>
      </c>
      <c r="CF7" s="12">
        <f>IF('Encodage réponses Es'!BK5="","",'Encodage réponses Es'!BK5)</f>
      </c>
      <c r="CG7" s="641">
        <f>IF((COUNTBLANK('Encodage réponses Es'!AU5:BK5))&gt;0,"",IF(COUNTIF(BP7:CF7,"a")&gt;0,"absent(e)",IF(COUNTBLANK(BP7:CF7)&gt;0,"",COUNTIF(BP7:CF7,1)+COUNTIF(BP7:CF7,8)/2)))</f>
      </c>
      <c r="CH7" s="642"/>
      <c r="CI7" s="12">
        <f>IF('Encodage réponses Es'!BL5="","",'Encodage réponses Es'!BL5)</f>
      </c>
      <c r="CJ7" s="12">
        <f>IF('Encodage réponses Es'!BM5="","",'Encodage réponses Es'!BM5)</f>
      </c>
      <c r="CK7" s="12">
        <f>IF('Encodage réponses Es'!BN5="","",'Encodage réponses Es'!BN5)</f>
      </c>
      <c r="CL7" s="12">
        <f>IF('Encodage réponses Es'!BO5="","",'Encodage réponses Es'!BO5)</f>
      </c>
      <c r="CM7" s="12">
        <f>IF('Encodage réponses Es'!BP5="","",'Encodage réponses Es'!BP5)</f>
      </c>
      <c r="CN7" s="12">
        <f>IF('Encodage réponses Es'!BQ5="","",'Encodage réponses Es'!BQ5)</f>
      </c>
      <c r="CO7" s="12">
        <f>IF('Encodage réponses Es'!BR5="","",'Encodage réponses Es'!BR5)</f>
      </c>
      <c r="CP7" s="12">
        <f>IF('Encodage réponses Es'!BS5="","",'Encodage réponses Es'!BS5)</f>
      </c>
      <c r="CQ7" s="12">
        <f>IF('Encodage réponses Es'!BT5="","",'Encodage réponses Es'!BT5)</f>
      </c>
      <c r="CR7" s="12">
        <f>IF('Encodage réponses Es'!BU5="","",'Encodage réponses Es'!BU5)</f>
      </c>
      <c r="CS7" s="641">
        <f>IF((COUNTBLANK('Encodage réponses Es'!BL5:BU5))&gt;0,"",IF(COUNTIF(CI7:CR7,"a")&gt;0,"absent(e)",IF(COUNTBLANK(CI7:CR7)&gt;0,"",COUNTIF(CI7:CR7,1)+COUNTIF(CI7:CR7,8)/2)))</f>
      </c>
      <c r="CT7" s="642"/>
      <c r="CU7" s="12">
        <f>IF('Encodage réponses Es'!BV5="","",'Encodage réponses Es'!BV5)</f>
      </c>
      <c r="CV7" s="12">
        <f>IF('Encodage réponses Es'!BW5="","",'Encodage réponses Es'!BW5)</f>
      </c>
      <c r="CW7" s="12">
        <f>IF('Encodage réponses Es'!BX5="","",'Encodage réponses Es'!BX5)</f>
      </c>
      <c r="CX7" s="12">
        <f>IF('Encodage réponses Es'!BY5="","",'Encodage réponses Es'!BY5)</f>
      </c>
      <c r="CY7" s="12">
        <f>IF('Encodage réponses Es'!BZ5="","",'Encodage réponses Es'!BZ5)</f>
      </c>
      <c r="CZ7" s="12">
        <f>IF('Encodage réponses Es'!CA5="","",'Encodage réponses Es'!CA5)</f>
      </c>
      <c r="DA7" s="12">
        <f>IF('Encodage réponses Es'!CB5="","",'Encodage réponses Es'!CB5)</f>
      </c>
      <c r="DB7" s="12">
        <f>IF('Encodage réponses Es'!CC5="","",'Encodage réponses Es'!CC5)</f>
      </c>
      <c r="DC7" s="12">
        <f>IF('Encodage réponses Es'!CD5="","",'Encodage réponses Es'!CD5)</f>
      </c>
      <c r="DD7" s="12">
        <f>IF('Encodage réponses Es'!CE5="","",'Encodage réponses Es'!CE5)</f>
      </c>
      <c r="DE7" s="12">
        <f>IF('Encodage réponses Es'!CF5="","",'Encodage réponses Es'!CF5)</f>
      </c>
      <c r="DF7" s="12">
        <f>IF('Encodage réponses Es'!CG5="","",'Encodage réponses Es'!CG5)</f>
      </c>
      <c r="DG7" s="12">
        <f>IF('Encodage réponses Es'!CH5="","",'Encodage réponses Es'!CH5)</f>
      </c>
      <c r="DH7" s="12">
        <f>IF('Encodage réponses Es'!CI5="","",'Encodage réponses Es'!CI5)</f>
      </c>
      <c r="DI7" s="12">
        <f>IF('Encodage réponses Es'!CJ5="","",'Encodage réponses Es'!CJ5)</f>
      </c>
      <c r="DJ7" s="12">
        <f>IF('Encodage réponses Es'!CK5="","",'Encodage réponses Es'!CK5)</f>
      </c>
      <c r="DK7" s="641">
        <f>IF((COUNTBLANK('Encodage réponses Es'!BV5:CK5))&gt;0,"",IF(COUNTIF(CU7:DJ7,"a")&gt;0,"absent(e)",IF(COUNTBLANK(CU7:DJ7)&gt;0,"",COUNTIF(CU7:DJ7,1)+COUNTIF(CU7:DJ7,8)/2)))</f>
      </c>
      <c r="DL7" s="642"/>
      <c r="DM7" s="10">
        <f>IF('Encodage réponses Es'!CL5="","",'Encodage réponses Es'!CL5)</f>
      </c>
      <c r="DN7" s="11">
        <f>IF('Encodage réponses Es'!CM5="","",'Encodage réponses Es'!CM5)</f>
      </c>
      <c r="DO7" s="11">
        <f>IF('Encodage réponses Es'!CN5="","",'Encodage réponses Es'!CN5)</f>
      </c>
      <c r="DP7" s="11">
        <f>IF('Encodage réponses Es'!CO5="","",'Encodage réponses Es'!CO5)</f>
      </c>
      <c r="DQ7" s="11">
        <f>IF('Encodage réponses Es'!CP5="","",'Encodage réponses Es'!CP5)</f>
      </c>
      <c r="DR7" s="11">
        <f>IF('Encodage réponses Es'!CQ5="","",'Encodage réponses Es'!CQ5)</f>
      </c>
      <c r="DS7" s="11">
        <f>IF('Encodage réponses Es'!CR5="","",'Encodage réponses Es'!CR5)</f>
      </c>
      <c r="DT7" s="11">
        <f>IF('Encodage réponses Es'!CS5="","",'Encodage réponses Es'!CS5)</f>
      </c>
      <c r="DU7" s="11">
        <f>IF('Encodage réponses Es'!CT5="","",'Encodage réponses Es'!CT5)</f>
      </c>
      <c r="DV7" s="11">
        <f>IF('Encodage réponses Es'!CU5="","",'Encodage réponses Es'!CU5)</f>
      </c>
      <c r="DW7" s="11">
        <f>IF('Encodage réponses Es'!CV5="","",'Encodage réponses Es'!CV5)</f>
      </c>
      <c r="DX7" s="11">
        <f>IF('Encodage réponses Es'!CX5="","",'Encodage réponses Es'!CX5)</f>
      </c>
      <c r="DY7" s="11">
        <f>IF('Encodage réponses Es'!CY5="","",'Encodage réponses Es'!CY5)</f>
      </c>
      <c r="DZ7" s="11">
        <f>IF('Encodage réponses Es'!CZ5="","",'Encodage réponses Es'!CZ5)</f>
      </c>
      <c r="EA7" s="11">
        <f>IF('Encodage réponses Es'!DA5="","",'Encodage réponses Es'!DA5)</f>
      </c>
      <c r="EB7" s="11">
        <f>IF('Encodage réponses Es'!DE5="","",'Encodage réponses Es'!DE5)</f>
      </c>
      <c r="EC7" s="11">
        <f>IF('Encodage réponses Es'!DF5="","",'Encodage réponses Es'!DF5)</f>
      </c>
      <c r="ED7" s="92">
        <f>IF('Encodage réponses Es'!DG5="","",'Encodage réponses Es'!DG5)</f>
      </c>
      <c r="EE7" s="641">
        <f>IF((COUNTBLANK('Encodage réponses Es'!CL5:CV5)+COUNTBLANK('Encodage réponses Es'!CX5:DA5)+COUNTBLANK('Encodage réponses Es'!DE5:DG5))&gt;0,"",IF(COUNTIF(DM7:ED7,"a")&gt;0,"absent(e)",IF(COUNTBLANK(DM7:ED7)&gt;0,"",COUNTIF(DM7:ED7,1)+COUNTIF(DM7:ED7,8)/2)))</f>
      </c>
      <c r="EF7" s="657"/>
      <c r="EG7" s="10">
        <f>IF('Encodage réponses Es'!DX5="","",'Encodage réponses Es'!DX5)</f>
      </c>
      <c r="EH7" s="11">
        <f>IF('Encodage réponses Es'!DY5="","",'Encodage réponses Es'!DY5)</f>
      </c>
      <c r="EI7" s="11">
        <f>IF('Encodage réponses Es'!DZ5="","",'Encodage réponses Es'!DZ5)</f>
      </c>
      <c r="EJ7" s="668">
        <f>IF((COUNTBLANK('Encodage réponses Es'!DX5:DZ5))&gt;0,"",IF(COUNTIF(EG7:EI7,"a")&gt;0,"absent(e)",IF(COUNTBLANK(EG7:EI7)&gt;0,"",COUNTIF(EG7:EI7,1)+COUNTIF(EG7:EI7,8)/2)))</f>
      </c>
      <c r="EK7" s="669"/>
      <c r="EL7" s="10">
        <f>IF('Encodage réponses Es'!CW5="","",'Encodage réponses Es'!CW5)</f>
      </c>
      <c r="EM7" s="11">
        <f>IF('Encodage réponses Es'!DL5="","",'Encodage réponses Es'!DL5)</f>
      </c>
      <c r="EN7" s="11">
        <f>IF('Encodage réponses Es'!DM5="","",'Encodage réponses Es'!DM5)</f>
      </c>
      <c r="EO7" s="11">
        <f>IF('Encodage réponses Es'!DN5="","",'Encodage réponses Es'!DN5)</f>
      </c>
      <c r="EP7" s="11">
        <f>IF('Encodage réponses Es'!DO5="","",'Encodage réponses Es'!DO5)</f>
      </c>
      <c r="EQ7" s="11">
        <f>IF('Encodage réponses Es'!DP5="","",'Encodage réponses Es'!DP5)</f>
      </c>
      <c r="ER7" s="11">
        <f>IF('Encodage réponses Es'!DQ5="","",'Encodage réponses Es'!DQ5)</f>
      </c>
      <c r="ES7" s="668">
        <f>IF((COUNTBLANK('Encodage réponses Es'!CW5)+COUNTBLANK('Encodage réponses Es'!DL5:DQ5))&gt;0,"",IF(COUNTIF(EL7:ER7,"a")&gt;0,"absent(e)",IF(COUNTBLANK(EL7:ER7)&gt;0,"",COUNTIF(EL7:ER7,1)+COUNTIF(EL7:ER7,8)/2)))</f>
      </c>
      <c r="ET7" s="669"/>
      <c r="EU7" s="10">
        <f>IF('Encodage réponses Es'!DB5="","",'Encodage réponses Es'!DB5)</f>
      </c>
      <c r="EV7" s="11">
        <f>IF('Encodage réponses Es'!DC5="","",'Encodage réponses Es'!DC5)</f>
      </c>
      <c r="EW7" s="11">
        <f>IF('Encodage réponses Es'!DD5="","",'Encodage réponses Es'!DD5)</f>
      </c>
      <c r="EX7" s="11">
        <f>IF('Encodage réponses Es'!DH5="","",'Encodage réponses Es'!DH5)</f>
      </c>
      <c r="EY7" s="11">
        <f>IF('Encodage réponses Es'!DI5="","",'Encodage réponses Es'!DI5)</f>
      </c>
      <c r="EZ7" s="11">
        <f>IF('Encodage réponses Es'!DJ5="","",'Encodage réponses Es'!DJ5)</f>
      </c>
      <c r="FA7" s="359">
        <f>IF('Encodage réponses Es'!DK5="","",'Encodage réponses Es'!DK5)</f>
      </c>
      <c r="FB7" s="641">
        <f>IF((COUNTBLANK('Encodage réponses Es'!DB5:DD5)+COUNTBLANK('Encodage réponses Es'!DH5:DK5))&gt;0,"",IF(COUNTIF(EU7:EZ7,"a")&gt;0,"absent(e)",IF(COUNTBLANK(EU7:EZ7)&gt;0,"",COUNTIF(EU7:EZ7,1)+COUNTIF(EU7:EZ7,8)/2)))</f>
      </c>
      <c r="FC7" s="657"/>
      <c r="FD7" s="10">
        <f>IF('Encodage réponses Es'!DR5="","",'Encodage réponses Es'!DR5)</f>
      </c>
      <c r="FE7" s="11">
        <f>IF('Encodage réponses Es'!DS5="","",'Encodage réponses Es'!DS5)</f>
      </c>
      <c r="FF7" s="11">
        <f>IF('Encodage réponses Es'!DT5="","",'Encodage réponses Es'!DT5)</f>
      </c>
      <c r="FG7" s="359">
        <f>IF('Encodage réponses Es'!DU5="","",'Encodage réponses Es'!DU5)</f>
      </c>
      <c r="FH7" s="11">
        <f>IF('Encodage réponses Es'!DV5="","",'Encodage réponses Es'!DV5)</f>
      </c>
      <c r="FI7" s="656">
        <f>IF((COUNTBLANK('Encodage réponses Es'!DR5:DV5))&gt;0,"",IF(COUNTIF(FD7:FF7,"a")+COUNTIF(FH7,"a")&gt;0,"absent(e)",IF(COUNTBLANK(FD7:FF7)+COUNTBLANK(FH7)&gt;0,"",COUNTIF(FD7:FF7,1)+COUNTIF(FH7,1)+COUNTIF(FD7:FF7,8)/2+COUNTIF(FH7,8)/2)))</f>
      </c>
      <c r="FJ7" s="657"/>
    </row>
    <row r="8" spans="1:166" ht="11.25" customHeight="1">
      <c r="A8" s="713"/>
      <c r="B8" s="714"/>
      <c r="C8" s="31">
        <v>4</v>
      </c>
      <c r="D8" s="31">
        <f>IF('Encodage réponses Es'!F6=0,"",'Encodage réponses Es'!F6)</f>
      </c>
      <c r="E8" s="243"/>
      <c r="F8" s="184">
        <f t="shared" si="0"/>
      </c>
      <c r="G8" s="185">
        <f t="shared" si="1"/>
      </c>
      <c r="H8" s="243"/>
      <c r="I8" s="337">
        <f t="shared" si="2"/>
      </c>
      <c r="J8" s="70">
        <f t="shared" si="3"/>
      </c>
      <c r="K8" s="243"/>
      <c r="L8" s="116">
        <f t="shared" si="4"/>
      </c>
      <c r="M8" s="70">
        <f t="shared" si="5"/>
      </c>
      <c r="N8" s="243"/>
      <c r="O8" s="340">
        <f t="shared" si="6"/>
      </c>
      <c r="P8" s="123">
        <f t="shared" si="7"/>
      </c>
      <c r="Q8" s="243"/>
      <c r="R8" s="340">
        <f t="shared" si="8"/>
      </c>
      <c r="S8" s="123">
        <f t="shared" si="9"/>
      </c>
      <c r="T8" s="243"/>
      <c r="U8" s="10">
        <f>IF('Encodage réponses Es'!G6="","",'Encodage réponses Es'!G6)</f>
      </c>
      <c r="V8" s="11">
        <f>IF('Encodage réponses Es'!H6="","",'Encodage réponses Es'!H6)</f>
      </c>
      <c r="W8" s="11">
        <f>IF('Encodage réponses Es'!I6="","",'Encodage réponses Es'!I6)</f>
      </c>
      <c r="X8" s="11">
        <f>IF('Encodage réponses Es'!J6="","",'Encodage réponses Es'!J6)</f>
      </c>
      <c r="Y8" s="11">
        <f>IF('Encodage réponses Es'!K6="","",'Encodage réponses Es'!K6)</f>
      </c>
      <c r="Z8" s="11">
        <f>IF('Encodage réponses Es'!L6="","",'Encodage réponses Es'!L6)</f>
      </c>
      <c r="AA8" s="11">
        <f>IF('Encodage réponses Es'!M6="","",'Encodage réponses Es'!M6)</f>
      </c>
      <c r="AB8" s="11">
        <f>IF('Encodage réponses Es'!N6="","",'Encodage réponses Es'!N6)</f>
      </c>
      <c r="AC8" s="11">
        <f>IF('Encodage réponses Es'!O6="","",'Encodage réponses Es'!O6)</f>
      </c>
      <c r="AD8" s="11">
        <f>IF('Encodage réponses Es'!P6="","",'Encodage réponses Es'!P6)</f>
      </c>
      <c r="AE8" s="92">
        <f>IF('Encodage réponses Es'!S6="","",'Encodage réponses Es'!S6)</f>
      </c>
      <c r="AF8" s="92">
        <f>IF('Encodage réponses Es'!T6="","",'Encodage réponses Es'!T6)</f>
      </c>
      <c r="AG8" s="92">
        <f>IF('Encodage réponses Es'!U6="","",'Encodage réponses Es'!U6)</f>
      </c>
      <c r="AH8" s="92">
        <f>IF('Encodage réponses Es'!AF6="","",'Encodage réponses Es'!AF6)</f>
      </c>
      <c r="AI8" s="92">
        <f>IF('Encodage réponses Es'!AG6="","",'Encodage réponses Es'!AG6)</f>
      </c>
      <c r="AJ8" s="30">
        <f>IF('Encodage réponses Es'!DW6="","",'Encodage réponses Es'!DW6)</f>
      </c>
      <c r="AK8" s="675">
        <f>IF((COUNTBLANK('Encodage réponses Es'!G6:P6)+COUNTBLANK('Encodage réponses Es'!S6:U6)+COUNTBLANK('Encodage réponses Es'!AF6:AG6)+COUNTBLANK('Encodage réponses Es'!DW6))&gt;0,"",IF(COUNTIF(U8:AJ8,"a")&gt;0,"absent(e)",IF(COUNTBLANK(U8:AJ8)&gt;0,"",COUNTIF(U8:AJ8,1)+COUNTIF(U8:AJ8,8)/2)))</f>
      </c>
      <c r="AL8" s="676"/>
      <c r="AM8" s="10">
        <f>IF('Encodage réponses Es'!AH6="","",'Encodage réponses Es'!AH6)</f>
      </c>
      <c r="AN8" s="11">
        <f>IF('Encodage réponses Es'!AI6="","",'Encodage réponses Es'!AI6)</f>
      </c>
      <c r="AO8" s="11">
        <f>IF('Encodage réponses Es'!AJ6="","",'Encodage réponses Es'!AJ6)</f>
      </c>
      <c r="AP8" s="11">
        <f>IF('Encodage réponses Es'!AK6="","",'Encodage réponses Es'!AK6)</f>
      </c>
      <c r="AQ8" s="11">
        <f>IF('Encodage réponses Es'!AL6="","",'Encodage réponses Es'!AL6)</f>
      </c>
      <c r="AR8" s="11">
        <f>IF('Encodage réponses Es'!AM6="","",'Encodage réponses Es'!AM6)</f>
      </c>
      <c r="AS8" s="11">
        <f>IF('Encodage réponses Es'!AN6="","",'Encodage réponses Es'!AN6)</f>
      </c>
      <c r="AT8" s="11">
        <f>IF('Encodage réponses Es'!AO6="","",'Encodage réponses Es'!AO6)</f>
      </c>
      <c r="AU8" s="11">
        <f>IF('Encodage réponses Es'!AP6="","",'Encodage réponses Es'!AP6)</f>
      </c>
      <c r="AV8" s="11">
        <f>IF('Encodage réponses Es'!AQ6="","",'Encodage réponses Es'!AQ6)</f>
      </c>
      <c r="AW8" s="11">
        <f>IF('Encodage réponses Es'!AR6="","",'Encodage réponses Es'!AR6)</f>
      </c>
      <c r="AX8" s="11">
        <f>IF('Encodage réponses Es'!AS6="","",'Encodage réponses Es'!AS6)</f>
      </c>
      <c r="AY8" s="11">
        <f>IF('Encodage réponses Es'!AT6="","",'Encodage réponses Es'!AT6)</f>
      </c>
      <c r="AZ8" s="673">
        <f>IF((COUNTBLANK('Encodage réponses Es'!AH6:AT6))&gt;0,"",IF(COUNTIF(AM8:AY8,"a")&gt;0,"absent(e)",IF(COUNTBLANK(AM8:AY8)&gt;0,"",COUNTIF(AM8:AY8,1)+COUNTIF(AM8:AY8,8)/2)))</f>
      </c>
      <c r="BA8" s="674"/>
      <c r="BB8" s="10">
        <f>IF('Encodage réponses Es'!Q6="","",'Encodage réponses Es'!Q6)</f>
      </c>
      <c r="BC8" s="11">
        <f>IF('Encodage réponses Es'!R6="","",'Encodage réponses Es'!R6)</f>
      </c>
      <c r="BD8" s="11">
        <f>IF('Encodage réponses Es'!V6="","",'Encodage réponses Es'!V6)</f>
      </c>
      <c r="BE8" s="11">
        <f>IF('Encodage réponses Es'!W6="","",'Encodage réponses Es'!W6)</f>
      </c>
      <c r="BF8" s="11">
        <f>IF('Encodage réponses Es'!X6="","",'Encodage réponses Es'!X6)</f>
      </c>
      <c r="BG8" s="11">
        <f>IF('Encodage réponses Es'!Y6="","",'Encodage réponses Es'!Y6)</f>
      </c>
      <c r="BH8" s="11">
        <f>IF('Encodage réponses Es'!Z6="","",'Encodage réponses Es'!Z6)</f>
      </c>
      <c r="BI8" s="11">
        <f>IF('Encodage réponses Es'!AA6="","",'Encodage réponses Es'!AA6)</f>
      </c>
      <c r="BJ8" s="11">
        <f>IF('Encodage réponses Es'!AB6="","",'Encodage réponses Es'!AB6)</f>
      </c>
      <c r="BK8" s="11">
        <f>IF('Encodage réponses Es'!AC6="","",'Encodage réponses Es'!AC6)</f>
      </c>
      <c r="BL8" s="11">
        <f>IF('Encodage réponses Es'!AD6="","",'Encodage réponses Es'!AD6)</f>
      </c>
      <c r="BM8" s="11">
        <f>IF('Encodage réponses Es'!AE6="","",'Encodage réponses Es'!AE6)</f>
      </c>
      <c r="BN8" s="641">
        <f>IF((COUNTBLANK('Encodage réponses Es'!Q6:R6)+COUNTBLANK('Encodage réponses Es'!V6:AF6))&gt;0,"",IF(COUNTIF(BB8:BM8,"a")&gt;0,"absent(e)",IF(COUNTBLANK(BB8:BM8)&gt;0,"",COUNTIF(BB8:BM8,1)+COUNTIF(BB8:BM8,8)/2)))</f>
      </c>
      <c r="BO8" s="642"/>
      <c r="BP8" s="12">
        <f>IF('Encodage réponses Es'!AU6="","",'Encodage réponses Es'!AU6)</f>
      </c>
      <c r="BQ8" s="12">
        <f>IF('Encodage réponses Es'!AV6="","",'Encodage réponses Es'!AV6)</f>
      </c>
      <c r="BR8" s="12">
        <f>IF('Encodage réponses Es'!AW6="","",'Encodage réponses Es'!AW6)</f>
      </c>
      <c r="BS8" s="12">
        <f>IF('Encodage réponses Es'!AX6="","",'Encodage réponses Es'!AX6)</f>
      </c>
      <c r="BT8" s="12">
        <f>IF('Encodage réponses Es'!AY6="","",'Encodage réponses Es'!AY6)</f>
      </c>
      <c r="BU8" s="12">
        <f>IF('Encodage réponses Es'!AZ6="","",'Encodage réponses Es'!AZ6)</f>
      </c>
      <c r="BV8" s="12">
        <f>IF('Encodage réponses Es'!BA6="","",'Encodage réponses Es'!BA6)</f>
      </c>
      <c r="BW8" s="12">
        <f>IF('Encodage réponses Es'!BB6="","",'Encodage réponses Es'!BB6)</f>
      </c>
      <c r="BX8" s="12">
        <f>IF('Encodage réponses Es'!BC6="","",'Encodage réponses Es'!BC6)</f>
      </c>
      <c r="BY8" s="12">
        <f>IF('Encodage réponses Es'!BD6="","",'Encodage réponses Es'!BD6)</f>
      </c>
      <c r="BZ8" s="12">
        <f>IF('Encodage réponses Es'!BE6="","",'Encodage réponses Es'!BE6)</f>
      </c>
      <c r="CA8" s="12">
        <f>IF('Encodage réponses Es'!BF6="","",'Encodage réponses Es'!BF6)</f>
      </c>
      <c r="CB8" s="12">
        <f>IF('Encodage réponses Es'!BG6="","",'Encodage réponses Es'!BG6)</f>
      </c>
      <c r="CC8" s="12">
        <f>IF('Encodage réponses Es'!BH6="","",'Encodage réponses Es'!BH6)</f>
      </c>
      <c r="CD8" s="12">
        <f>IF('Encodage réponses Es'!BI6="","",'Encodage réponses Es'!BI6)</f>
      </c>
      <c r="CE8" s="12">
        <f>IF('Encodage réponses Es'!BJ6="","",'Encodage réponses Es'!BJ6)</f>
      </c>
      <c r="CF8" s="12">
        <f>IF('Encodage réponses Es'!BK6="","",'Encodage réponses Es'!BK6)</f>
      </c>
      <c r="CG8" s="641">
        <f>IF((COUNTBLANK('Encodage réponses Es'!AU6:BK6))&gt;0,"",IF(COUNTIF(BP8:CF8,"a")&gt;0,"absent(e)",IF(COUNTBLANK(BP8:CF8)&gt;0,"",COUNTIF(BP8:CF8,1)+COUNTIF(BP8:CF8,8)/2)))</f>
      </c>
      <c r="CH8" s="642"/>
      <c r="CI8" s="12">
        <f>IF('Encodage réponses Es'!BL6="","",'Encodage réponses Es'!BL6)</f>
      </c>
      <c r="CJ8" s="12">
        <f>IF('Encodage réponses Es'!BM6="","",'Encodage réponses Es'!BM6)</f>
      </c>
      <c r="CK8" s="12">
        <f>IF('Encodage réponses Es'!BN6="","",'Encodage réponses Es'!BN6)</f>
      </c>
      <c r="CL8" s="12">
        <f>IF('Encodage réponses Es'!BO6="","",'Encodage réponses Es'!BO6)</f>
      </c>
      <c r="CM8" s="12">
        <f>IF('Encodage réponses Es'!BP6="","",'Encodage réponses Es'!BP6)</f>
      </c>
      <c r="CN8" s="12">
        <f>IF('Encodage réponses Es'!BQ6="","",'Encodage réponses Es'!BQ6)</f>
      </c>
      <c r="CO8" s="12">
        <f>IF('Encodage réponses Es'!BR6="","",'Encodage réponses Es'!BR6)</f>
      </c>
      <c r="CP8" s="12">
        <f>IF('Encodage réponses Es'!BS6="","",'Encodage réponses Es'!BS6)</f>
      </c>
      <c r="CQ8" s="12">
        <f>IF('Encodage réponses Es'!BT6="","",'Encodage réponses Es'!BT6)</f>
      </c>
      <c r="CR8" s="12">
        <f>IF('Encodage réponses Es'!BU6="","",'Encodage réponses Es'!BU6)</f>
      </c>
      <c r="CS8" s="641">
        <f>IF((COUNTBLANK('Encodage réponses Es'!BL6:BU6))&gt;0,"",IF(COUNTIF(CI8:CR8,"a")&gt;0,"absent(e)",IF(COUNTBLANK(CI8:CR8)&gt;0,"",COUNTIF(CI8:CR8,1)+COUNTIF(CI8:CR8,8)/2)))</f>
      </c>
      <c r="CT8" s="642"/>
      <c r="CU8" s="12">
        <f>IF('Encodage réponses Es'!BV6="","",'Encodage réponses Es'!BV6)</f>
      </c>
      <c r="CV8" s="12">
        <f>IF('Encodage réponses Es'!BW6="","",'Encodage réponses Es'!BW6)</f>
      </c>
      <c r="CW8" s="12">
        <f>IF('Encodage réponses Es'!BX6="","",'Encodage réponses Es'!BX6)</f>
      </c>
      <c r="CX8" s="12">
        <f>IF('Encodage réponses Es'!BY6="","",'Encodage réponses Es'!BY6)</f>
      </c>
      <c r="CY8" s="12">
        <f>IF('Encodage réponses Es'!BZ6="","",'Encodage réponses Es'!BZ6)</f>
      </c>
      <c r="CZ8" s="12">
        <f>IF('Encodage réponses Es'!CA6="","",'Encodage réponses Es'!CA6)</f>
      </c>
      <c r="DA8" s="12">
        <f>IF('Encodage réponses Es'!CB6="","",'Encodage réponses Es'!CB6)</f>
      </c>
      <c r="DB8" s="12">
        <f>IF('Encodage réponses Es'!CC6="","",'Encodage réponses Es'!CC6)</f>
      </c>
      <c r="DC8" s="12">
        <f>IF('Encodage réponses Es'!CD6="","",'Encodage réponses Es'!CD6)</f>
      </c>
      <c r="DD8" s="12">
        <f>IF('Encodage réponses Es'!CE6="","",'Encodage réponses Es'!CE6)</f>
      </c>
      <c r="DE8" s="12">
        <f>IF('Encodage réponses Es'!CF6="","",'Encodage réponses Es'!CF6)</f>
      </c>
      <c r="DF8" s="12">
        <f>IF('Encodage réponses Es'!CG6="","",'Encodage réponses Es'!CG6)</f>
      </c>
      <c r="DG8" s="12">
        <f>IF('Encodage réponses Es'!CH6="","",'Encodage réponses Es'!CH6)</f>
      </c>
      <c r="DH8" s="12">
        <f>IF('Encodage réponses Es'!CI6="","",'Encodage réponses Es'!CI6)</f>
      </c>
      <c r="DI8" s="12">
        <f>IF('Encodage réponses Es'!CJ6="","",'Encodage réponses Es'!CJ6)</f>
      </c>
      <c r="DJ8" s="12">
        <f>IF('Encodage réponses Es'!CK6="","",'Encodage réponses Es'!CK6)</f>
      </c>
      <c r="DK8" s="641">
        <f>IF((COUNTBLANK('Encodage réponses Es'!BV6:CK6))&gt;0,"",IF(COUNTIF(CU8:DJ8,"a")&gt;0,"absent(e)",IF(COUNTBLANK(CU8:DJ8)&gt;0,"",COUNTIF(CU8:DJ8,1)+COUNTIF(CU8:DJ8,8)/2)))</f>
      </c>
      <c r="DL8" s="642"/>
      <c r="DM8" s="10">
        <f>IF('Encodage réponses Es'!CL6="","",'Encodage réponses Es'!CL6)</f>
      </c>
      <c r="DN8" s="11">
        <f>IF('Encodage réponses Es'!CM6="","",'Encodage réponses Es'!CM6)</f>
      </c>
      <c r="DO8" s="11">
        <f>IF('Encodage réponses Es'!CN6="","",'Encodage réponses Es'!CN6)</f>
      </c>
      <c r="DP8" s="11">
        <f>IF('Encodage réponses Es'!CO6="","",'Encodage réponses Es'!CO6)</f>
      </c>
      <c r="DQ8" s="11">
        <f>IF('Encodage réponses Es'!CP6="","",'Encodage réponses Es'!CP6)</f>
      </c>
      <c r="DR8" s="11">
        <f>IF('Encodage réponses Es'!CQ6="","",'Encodage réponses Es'!CQ6)</f>
      </c>
      <c r="DS8" s="11">
        <f>IF('Encodage réponses Es'!CR6="","",'Encodage réponses Es'!CR6)</f>
      </c>
      <c r="DT8" s="11">
        <f>IF('Encodage réponses Es'!CS6="","",'Encodage réponses Es'!CS6)</f>
      </c>
      <c r="DU8" s="11">
        <f>IF('Encodage réponses Es'!CT6="","",'Encodage réponses Es'!CT6)</f>
      </c>
      <c r="DV8" s="11">
        <f>IF('Encodage réponses Es'!CU6="","",'Encodage réponses Es'!CU6)</f>
      </c>
      <c r="DW8" s="11">
        <f>IF('Encodage réponses Es'!CV6="","",'Encodage réponses Es'!CV6)</f>
      </c>
      <c r="DX8" s="11">
        <f>IF('Encodage réponses Es'!CX6="","",'Encodage réponses Es'!CX6)</f>
      </c>
      <c r="DY8" s="11">
        <f>IF('Encodage réponses Es'!CY6="","",'Encodage réponses Es'!CY6)</f>
      </c>
      <c r="DZ8" s="11">
        <f>IF('Encodage réponses Es'!CZ6="","",'Encodage réponses Es'!CZ6)</f>
      </c>
      <c r="EA8" s="11">
        <f>IF('Encodage réponses Es'!DA6="","",'Encodage réponses Es'!DA6)</f>
      </c>
      <c r="EB8" s="11">
        <f>IF('Encodage réponses Es'!DE6="","",'Encodage réponses Es'!DE6)</f>
      </c>
      <c r="EC8" s="11">
        <f>IF('Encodage réponses Es'!DF6="","",'Encodage réponses Es'!DF6)</f>
      </c>
      <c r="ED8" s="92">
        <f>IF('Encodage réponses Es'!DG6="","",'Encodage réponses Es'!DG6)</f>
      </c>
      <c r="EE8" s="641">
        <f>IF((COUNTBLANK('Encodage réponses Es'!CL6:CV6)+COUNTBLANK('Encodage réponses Es'!CX6:DA6)+COUNTBLANK('Encodage réponses Es'!DE6:DG6))&gt;0,"",IF(COUNTIF(DM8:ED8,"a")&gt;0,"absent(e)",IF(COUNTBLANK(DM8:ED8)&gt;0,"",COUNTIF(DM8:ED8,1)+COUNTIF(DM8:ED8,8)/2)))</f>
      </c>
      <c r="EF8" s="657"/>
      <c r="EG8" s="10">
        <f>IF('Encodage réponses Es'!DX6="","",'Encodage réponses Es'!DX6)</f>
      </c>
      <c r="EH8" s="11">
        <f>IF('Encodage réponses Es'!DY6="","",'Encodage réponses Es'!DY6)</f>
      </c>
      <c r="EI8" s="11">
        <f>IF('Encodage réponses Es'!DZ6="","",'Encodage réponses Es'!DZ6)</f>
      </c>
      <c r="EJ8" s="668">
        <f>IF((COUNTBLANK('Encodage réponses Es'!DX6:DZ6))&gt;0,"",IF(COUNTIF(EG8:EI8,"a")&gt;0,"absent(e)",IF(COUNTBLANK(EG8:EI8)&gt;0,"",COUNTIF(EG8:EI8,1)+COUNTIF(EG8:EI8,8)/2)))</f>
      </c>
      <c r="EK8" s="669"/>
      <c r="EL8" s="10">
        <f>IF('Encodage réponses Es'!CW6="","",'Encodage réponses Es'!CW6)</f>
      </c>
      <c r="EM8" s="11">
        <f>IF('Encodage réponses Es'!DL6="","",'Encodage réponses Es'!DL6)</f>
      </c>
      <c r="EN8" s="11">
        <f>IF('Encodage réponses Es'!DM6="","",'Encodage réponses Es'!DM6)</f>
      </c>
      <c r="EO8" s="11">
        <f>IF('Encodage réponses Es'!DN6="","",'Encodage réponses Es'!DN6)</f>
      </c>
      <c r="EP8" s="11">
        <f>IF('Encodage réponses Es'!DO6="","",'Encodage réponses Es'!DO6)</f>
      </c>
      <c r="EQ8" s="11">
        <f>IF('Encodage réponses Es'!DP6="","",'Encodage réponses Es'!DP6)</f>
      </c>
      <c r="ER8" s="11">
        <f>IF('Encodage réponses Es'!DQ6="","",'Encodage réponses Es'!DQ6)</f>
      </c>
      <c r="ES8" s="668">
        <f>IF((COUNTBLANK('Encodage réponses Es'!CW6)+COUNTBLANK('Encodage réponses Es'!DL6:DQ6))&gt;0,"",IF(COUNTIF(EL8:ER8,"a")&gt;0,"absent(e)",IF(COUNTBLANK(EL8:ER8)&gt;0,"",COUNTIF(EL8:ER8,1)+COUNTIF(EL8:ER8,8)/2)))</f>
      </c>
      <c r="ET8" s="669"/>
      <c r="EU8" s="10">
        <f>IF('Encodage réponses Es'!DB6="","",'Encodage réponses Es'!DB6)</f>
      </c>
      <c r="EV8" s="11">
        <f>IF('Encodage réponses Es'!DC6="","",'Encodage réponses Es'!DC6)</f>
      </c>
      <c r="EW8" s="11">
        <f>IF('Encodage réponses Es'!DD6="","",'Encodage réponses Es'!DD6)</f>
      </c>
      <c r="EX8" s="11">
        <f>IF('Encodage réponses Es'!DH6="","",'Encodage réponses Es'!DH6)</f>
      </c>
      <c r="EY8" s="11">
        <f>IF('Encodage réponses Es'!DI6="","",'Encodage réponses Es'!DI6)</f>
      </c>
      <c r="EZ8" s="11">
        <f>IF('Encodage réponses Es'!DJ6="","",'Encodage réponses Es'!DJ6)</f>
      </c>
      <c r="FA8" s="359">
        <f>IF('Encodage réponses Es'!DK6="","",'Encodage réponses Es'!DK6)</f>
      </c>
      <c r="FB8" s="641">
        <f>IF((COUNTBLANK('Encodage réponses Es'!DB6:DD6)+COUNTBLANK('Encodage réponses Es'!DH6:DK6))&gt;0,"",IF(COUNTIF(EU8:EZ8,"a")&gt;0,"absent(e)",IF(COUNTBLANK(EU8:EZ8)&gt;0,"",COUNTIF(EU8:EZ8,1)+COUNTIF(EU8:EZ8,8)/2)))</f>
      </c>
      <c r="FC8" s="657"/>
      <c r="FD8" s="10">
        <f>IF('Encodage réponses Es'!DR6="","",'Encodage réponses Es'!DR6)</f>
      </c>
      <c r="FE8" s="11">
        <f>IF('Encodage réponses Es'!DS6="","",'Encodage réponses Es'!DS6)</f>
      </c>
      <c r="FF8" s="11">
        <f>IF('Encodage réponses Es'!DT6="","",'Encodage réponses Es'!DT6)</f>
      </c>
      <c r="FG8" s="359">
        <f>IF('Encodage réponses Es'!DU6="","",'Encodage réponses Es'!DU6)</f>
      </c>
      <c r="FH8" s="11">
        <f>IF('Encodage réponses Es'!DV6="","",'Encodage réponses Es'!DV6)</f>
      </c>
      <c r="FI8" s="656">
        <f>IF((COUNTBLANK('Encodage réponses Es'!DR6:DV6))&gt;0,"",IF(COUNTIF(FD8:FF8,"a")+COUNTIF(FH8,"a")&gt;0,"absent(e)",IF(COUNTBLANK(FD8:FF8)+COUNTBLANK(FH8)&gt;0,"",COUNTIF(FD8:FF8,1)+COUNTIF(FH8,1)+COUNTIF(FD8:FF8,8)/2+COUNTIF(FH8,8)/2)))</f>
      </c>
      <c r="FJ8" s="657"/>
    </row>
    <row r="9" spans="1:166" ht="11.25" customHeight="1">
      <c r="A9" s="713"/>
      <c r="B9" s="714"/>
      <c r="C9" s="31">
        <v>5</v>
      </c>
      <c r="D9" s="31">
        <f>IF('Encodage réponses Es'!F7=0,"",'Encodage réponses Es'!F7)</f>
      </c>
      <c r="E9" s="243"/>
      <c r="F9" s="184">
        <f t="shared" si="0"/>
      </c>
      <c r="G9" s="185">
        <f t="shared" si="1"/>
      </c>
      <c r="H9" s="243"/>
      <c r="I9" s="337">
        <f t="shared" si="2"/>
      </c>
      <c r="J9" s="70">
        <f t="shared" si="3"/>
      </c>
      <c r="K9" s="243"/>
      <c r="L9" s="116">
        <f t="shared" si="4"/>
      </c>
      <c r="M9" s="70">
        <f t="shared" si="5"/>
      </c>
      <c r="N9" s="243"/>
      <c r="O9" s="340">
        <f t="shared" si="6"/>
      </c>
      <c r="P9" s="123">
        <f t="shared" si="7"/>
      </c>
      <c r="Q9" s="243"/>
      <c r="R9" s="340">
        <f t="shared" si="8"/>
      </c>
      <c r="S9" s="123">
        <f t="shared" si="9"/>
      </c>
      <c r="T9" s="243"/>
      <c r="U9" s="10">
        <f>IF('Encodage réponses Es'!G7="","",'Encodage réponses Es'!G7)</f>
      </c>
      <c r="V9" s="11">
        <f>IF('Encodage réponses Es'!H7="","",'Encodage réponses Es'!H7)</f>
      </c>
      <c r="W9" s="11">
        <f>IF('Encodage réponses Es'!I7="","",'Encodage réponses Es'!I7)</f>
      </c>
      <c r="X9" s="11">
        <f>IF('Encodage réponses Es'!J7="","",'Encodage réponses Es'!J7)</f>
      </c>
      <c r="Y9" s="11">
        <f>IF('Encodage réponses Es'!K7="","",'Encodage réponses Es'!K7)</f>
      </c>
      <c r="Z9" s="11">
        <f>IF('Encodage réponses Es'!L7="","",'Encodage réponses Es'!L7)</f>
      </c>
      <c r="AA9" s="11">
        <f>IF('Encodage réponses Es'!M7="","",'Encodage réponses Es'!M7)</f>
      </c>
      <c r="AB9" s="11">
        <f>IF('Encodage réponses Es'!N7="","",'Encodage réponses Es'!N7)</f>
      </c>
      <c r="AC9" s="11">
        <f>IF('Encodage réponses Es'!O7="","",'Encodage réponses Es'!O7)</f>
      </c>
      <c r="AD9" s="11">
        <f>IF('Encodage réponses Es'!P7="","",'Encodage réponses Es'!P7)</f>
      </c>
      <c r="AE9" s="92">
        <f>IF('Encodage réponses Es'!S7="","",'Encodage réponses Es'!S7)</f>
      </c>
      <c r="AF9" s="92">
        <f>IF('Encodage réponses Es'!T7="","",'Encodage réponses Es'!T7)</f>
      </c>
      <c r="AG9" s="92">
        <f>IF('Encodage réponses Es'!U7="","",'Encodage réponses Es'!U7)</f>
      </c>
      <c r="AH9" s="92">
        <f>IF('Encodage réponses Es'!AF7="","",'Encodage réponses Es'!AF7)</f>
      </c>
      <c r="AI9" s="92">
        <f>IF('Encodage réponses Es'!AG7="","",'Encodage réponses Es'!AG7)</f>
      </c>
      <c r="AJ9" s="30">
        <f>IF('Encodage réponses Es'!DW7="","",'Encodage réponses Es'!DW7)</f>
      </c>
      <c r="AK9" s="675">
        <f>IF((COUNTBLANK('Encodage réponses Es'!G7:P7)+COUNTBLANK('Encodage réponses Es'!S7:U7)+COUNTBLANK('Encodage réponses Es'!AF7:AG7)+COUNTBLANK('Encodage réponses Es'!DW7))&gt;0,"",IF(COUNTIF(U9:AJ9,"a")&gt;0,"absent(e)",IF(COUNTBLANK(U9:AJ9)&gt;0,"",COUNTIF(U9:AJ9,1)+COUNTIF(U9:AJ9,8)/2)))</f>
      </c>
      <c r="AL9" s="676"/>
      <c r="AM9" s="10">
        <f>IF('Encodage réponses Es'!AH7="","",'Encodage réponses Es'!AH7)</f>
      </c>
      <c r="AN9" s="11">
        <f>IF('Encodage réponses Es'!AI7="","",'Encodage réponses Es'!AI7)</f>
      </c>
      <c r="AO9" s="11">
        <f>IF('Encodage réponses Es'!AJ7="","",'Encodage réponses Es'!AJ7)</f>
      </c>
      <c r="AP9" s="11">
        <f>IF('Encodage réponses Es'!AK7="","",'Encodage réponses Es'!AK7)</f>
      </c>
      <c r="AQ9" s="11">
        <f>IF('Encodage réponses Es'!AL7="","",'Encodage réponses Es'!AL7)</f>
      </c>
      <c r="AR9" s="11">
        <f>IF('Encodage réponses Es'!AM7="","",'Encodage réponses Es'!AM7)</f>
      </c>
      <c r="AS9" s="11">
        <f>IF('Encodage réponses Es'!AN7="","",'Encodage réponses Es'!AN7)</f>
      </c>
      <c r="AT9" s="11">
        <f>IF('Encodage réponses Es'!AO7="","",'Encodage réponses Es'!AO7)</f>
      </c>
      <c r="AU9" s="11">
        <f>IF('Encodage réponses Es'!AP7="","",'Encodage réponses Es'!AP7)</f>
      </c>
      <c r="AV9" s="11">
        <f>IF('Encodage réponses Es'!AQ7="","",'Encodage réponses Es'!AQ7)</f>
      </c>
      <c r="AW9" s="11">
        <f>IF('Encodage réponses Es'!AR7="","",'Encodage réponses Es'!AR7)</f>
      </c>
      <c r="AX9" s="11">
        <f>IF('Encodage réponses Es'!AS7="","",'Encodage réponses Es'!AS7)</f>
      </c>
      <c r="AY9" s="11">
        <f>IF('Encodage réponses Es'!AT7="","",'Encodage réponses Es'!AT7)</f>
      </c>
      <c r="AZ9" s="673">
        <f>IF((COUNTBLANK('Encodage réponses Es'!AH7:AT7))&gt;0,"",IF(COUNTIF(AM9:AY9,"a")&gt;0,"absent(e)",IF(COUNTBLANK(AM9:AY9)&gt;0,"",COUNTIF(AM9:AY9,1)+COUNTIF(AM9:AY9,8)/2)))</f>
      </c>
      <c r="BA9" s="674"/>
      <c r="BB9" s="10">
        <f>IF('Encodage réponses Es'!Q7="","",'Encodage réponses Es'!Q7)</f>
      </c>
      <c r="BC9" s="11">
        <f>IF('Encodage réponses Es'!R7="","",'Encodage réponses Es'!R7)</f>
      </c>
      <c r="BD9" s="11">
        <f>IF('Encodage réponses Es'!V7="","",'Encodage réponses Es'!V7)</f>
      </c>
      <c r="BE9" s="11">
        <f>IF('Encodage réponses Es'!W7="","",'Encodage réponses Es'!W7)</f>
      </c>
      <c r="BF9" s="11">
        <f>IF('Encodage réponses Es'!X7="","",'Encodage réponses Es'!X7)</f>
      </c>
      <c r="BG9" s="11">
        <f>IF('Encodage réponses Es'!Y7="","",'Encodage réponses Es'!Y7)</f>
      </c>
      <c r="BH9" s="11">
        <f>IF('Encodage réponses Es'!Z7="","",'Encodage réponses Es'!Z7)</f>
      </c>
      <c r="BI9" s="11">
        <f>IF('Encodage réponses Es'!AA7="","",'Encodage réponses Es'!AA7)</f>
      </c>
      <c r="BJ9" s="11">
        <f>IF('Encodage réponses Es'!AB7="","",'Encodage réponses Es'!AB7)</f>
      </c>
      <c r="BK9" s="11">
        <f>IF('Encodage réponses Es'!AC7="","",'Encodage réponses Es'!AC7)</f>
      </c>
      <c r="BL9" s="11">
        <f>IF('Encodage réponses Es'!AD7="","",'Encodage réponses Es'!AD7)</f>
      </c>
      <c r="BM9" s="11">
        <f>IF('Encodage réponses Es'!AE7="","",'Encodage réponses Es'!AE7)</f>
      </c>
      <c r="BN9" s="641">
        <f>IF((COUNTBLANK('Encodage réponses Es'!Q7:R7)+COUNTBLANK('Encodage réponses Es'!V7:AF7))&gt;0,"",IF(COUNTIF(BB9:BM9,"a")&gt;0,"absent(e)",IF(COUNTBLANK(BB9:BM9)&gt;0,"",COUNTIF(BB9:BM9,1)+COUNTIF(BB9:BM9,8)/2)))</f>
      </c>
      <c r="BO9" s="642"/>
      <c r="BP9" s="12">
        <f>IF('Encodage réponses Es'!AU7="","",'Encodage réponses Es'!AU7)</f>
      </c>
      <c r="BQ9" s="12">
        <f>IF('Encodage réponses Es'!AV7="","",'Encodage réponses Es'!AV7)</f>
      </c>
      <c r="BR9" s="12">
        <f>IF('Encodage réponses Es'!AW7="","",'Encodage réponses Es'!AW7)</f>
      </c>
      <c r="BS9" s="12">
        <f>IF('Encodage réponses Es'!AX7="","",'Encodage réponses Es'!AX7)</f>
      </c>
      <c r="BT9" s="12">
        <f>IF('Encodage réponses Es'!AY7="","",'Encodage réponses Es'!AY7)</f>
      </c>
      <c r="BU9" s="12">
        <f>IF('Encodage réponses Es'!AZ7="","",'Encodage réponses Es'!AZ7)</f>
      </c>
      <c r="BV9" s="12">
        <f>IF('Encodage réponses Es'!BA7="","",'Encodage réponses Es'!BA7)</f>
      </c>
      <c r="BW9" s="12">
        <f>IF('Encodage réponses Es'!BB7="","",'Encodage réponses Es'!BB7)</f>
      </c>
      <c r="BX9" s="12">
        <f>IF('Encodage réponses Es'!BC7="","",'Encodage réponses Es'!BC7)</f>
      </c>
      <c r="BY9" s="12">
        <f>IF('Encodage réponses Es'!BD7="","",'Encodage réponses Es'!BD7)</f>
      </c>
      <c r="BZ9" s="12">
        <f>IF('Encodage réponses Es'!BE7="","",'Encodage réponses Es'!BE7)</f>
      </c>
      <c r="CA9" s="12">
        <f>IF('Encodage réponses Es'!BF7="","",'Encodage réponses Es'!BF7)</f>
      </c>
      <c r="CB9" s="12">
        <f>IF('Encodage réponses Es'!BG7="","",'Encodage réponses Es'!BG7)</f>
      </c>
      <c r="CC9" s="12">
        <f>IF('Encodage réponses Es'!BH7="","",'Encodage réponses Es'!BH7)</f>
      </c>
      <c r="CD9" s="12">
        <f>IF('Encodage réponses Es'!BI7="","",'Encodage réponses Es'!BI7)</f>
      </c>
      <c r="CE9" s="12">
        <f>IF('Encodage réponses Es'!BJ7="","",'Encodage réponses Es'!BJ7)</f>
      </c>
      <c r="CF9" s="12">
        <f>IF('Encodage réponses Es'!BK7="","",'Encodage réponses Es'!BK7)</f>
      </c>
      <c r="CG9" s="641">
        <f>IF((COUNTBLANK('Encodage réponses Es'!AU7:BK7))&gt;0,"",IF(COUNTIF(BP9:CF9,"a")&gt;0,"absent(e)",IF(COUNTBLANK(BP9:CF9)&gt;0,"",COUNTIF(BP9:CF9,1)+COUNTIF(BP9:CF9,8)/2)))</f>
      </c>
      <c r="CH9" s="642"/>
      <c r="CI9" s="12">
        <f>IF('Encodage réponses Es'!BL7="","",'Encodage réponses Es'!BL7)</f>
      </c>
      <c r="CJ9" s="12">
        <f>IF('Encodage réponses Es'!BM7="","",'Encodage réponses Es'!BM7)</f>
      </c>
      <c r="CK9" s="12">
        <f>IF('Encodage réponses Es'!BN7="","",'Encodage réponses Es'!BN7)</f>
      </c>
      <c r="CL9" s="12">
        <f>IF('Encodage réponses Es'!BO7="","",'Encodage réponses Es'!BO7)</f>
      </c>
      <c r="CM9" s="12">
        <f>IF('Encodage réponses Es'!BP7="","",'Encodage réponses Es'!BP7)</f>
      </c>
      <c r="CN9" s="12">
        <f>IF('Encodage réponses Es'!BQ7="","",'Encodage réponses Es'!BQ7)</f>
      </c>
      <c r="CO9" s="12">
        <f>IF('Encodage réponses Es'!BR7="","",'Encodage réponses Es'!BR7)</f>
      </c>
      <c r="CP9" s="12">
        <f>IF('Encodage réponses Es'!BS7="","",'Encodage réponses Es'!BS7)</f>
      </c>
      <c r="CQ9" s="12">
        <f>IF('Encodage réponses Es'!BT7="","",'Encodage réponses Es'!BT7)</f>
      </c>
      <c r="CR9" s="12">
        <f>IF('Encodage réponses Es'!BU7="","",'Encodage réponses Es'!BU7)</f>
      </c>
      <c r="CS9" s="641">
        <f>IF((COUNTBLANK('Encodage réponses Es'!BL7:BU7))&gt;0,"",IF(COUNTIF(CI9:CR9,"a")&gt;0,"absent(e)",IF(COUNTBLANK(CI9:CR9)&gt;0,"",COUNTIF(CI9:CR9,1)+COUNTIF(CI9:CR9,8)/2)))</f>
      </c>
      <c r="CT9" s="642"/>
      <c r="CU9" s="12">
        <f>IF('Encodage réponses Es'!BV7="","",'Encodage réponses Es'!BV7)</f>
      </c>
      <c r="CV9" s="12">
        <f>IF('Encodage réponses Es'!BW7="","",'Encodage réponses Es'!BW7)</f>
      </c>
      <c r="CW9" s="12">
        <f>IF('Encodage réponses Es'!BX7="","",'Encodage réponses Es'!BX7)</f>
      </c>
      <c r="CX9" s="12">
        <f>IF('Encodage réponses Es'!BY7="","",'Encodage réponses Es'!BY7)</f>
      </c>
      <c r="CY9" s="12">
        <f>IF('Encodage réponses Es'!BZ7="","",'Encodage réponses Es'!BZ7)</f>
      </c>
      <c r="CZ9" s="12">
        <f>IF('Encodage réponses Es'!CA7="","",'Encodage réponses Es'!CA7)</f>
      </c>
      <c r="DA9" s="12">
        <f>IF('Encodage réponses Es'!CB7="","",'Encodage réponses Es'!CB7)</f>
      </c>
      <c r="DB9" s="12">
        <f>IF('Encodage réponses Es'!CC7="","",'Encodage réponses Es'!CC7)</f>
      </c>
      <c r="DC9" s="12">
        <f>IF('Encodage réponses Es'!CD7="","",'Encodage réponses Es'!CD7)</f>
      </c>
      <c r="DD9" s="12">
        <f>IF('Encodage réponses Es'!CE7="","",'Encodage réponses Es'!CE7)</f>
      </c>
      <c r="DE9" s="12">
        <f>IF('Encodage réponses Es'!CF7="","",'Encodage réponses Es'!CF7)</f>
      </c>
      <c r="DF9" s="12">
        <f>IF('Encodage réponses Es'!CG7="","",'Encodage réponses Es'!CG7)</f>
      </c>
      <c r="DG9" s="12">
        <f>IF('Encodage réponses Es'!CH7="","",'Encodage réponses Es'!CH7)</f>
      </c>
      <c r="DH9" s="12">
        <f>IF('Encodage réponses Es'!CI7="","",'Encodage réponses Es'!CI7)</f>
      </c>
      <c r="DI9" s="12">
        <f>IF('Encodage réponses Es'!CJ7="","",'Encodage réponses Es'!CJ7)</f>
      </c>
      <c r="DJ9" s="12">
        <f>IF('Encodage réponses Es'!CK7="","",'Encodage réponses Es'!CK7)</f>
      </c>
      <c r="DK9" s="641">
        <f>IF((COUNTBLANK('Encodage réponses Es'!BV7:CK7))&gt;0,"",IF(COUNTIF(CU9:DJ9,"a")&gt;0,"absent(e)",IF(COUNTBLANK(CU9:DJ9)&gt;0,"",COUNTIF(CU9:DJ9,1)+COUNTIF(CU9:DJ9,8)/2)))</f>
      </c>
      <c r="DL9" s="642"/>
      <c r="DM9" s="10">
        <f>IF('Encodage réponses Es'!CL7="","",'Encodage réponses Es'!CL7)</f>
      </c>
      <c r="DN9" s="11">
        <f>IF('Encodage réponses Es'!CM7="","",'Encodage réponses Es'!CM7)</f>
      </c>
      <c r="DO9" s="11">
        <f>IF('Encodage réponses Es'!CN7="","",'Encodage réponses Es'!CN7)</f>
      </c>
      <c r="DP9" s="11">
        <f>IF('Encodage réponses Es'!CO7="","",'Encodage réponses Es'!CO7)</f>
      </c>
      <c r="DQ9" s="11">
        <f>IF('Encodage réponses Es'!CP7="","",'Encodage réponses Es'!CP7)</f>
      </c>
      <c r="DR9" s="11">
        <f>IF('Encodage réponses Es'!CQ7="","",'Encodage réponses Es'!CQ7)</f>
      </c>
      <c r="DS9" s="11">
        <f>IF('Encodage réponses Es'!CR7="","",'Encodage réponses Es'!CR7)</f>
      </c>
      <c r="DT9" s="11">
        <f>IF('Encodage réponses Es'!CS7="","",'Encodage réponses Es'!CS7)</f>
      </c>
      <c r="DU9" s="11">
        <f>IF('Encodage réponses Es'!CT7="","",'Encodage réponses Es'!CT7)</f>
      </c>
      <c r="DV9" s="11">
        <f>IF('Encodage réponses Es'!CU7="","",'Encodage réponses Es'!CU7)</f>
      </c>
      <c r="DW9" s="11">
        <f>IF('Encodage réponses Es'!CV7="","",'Encodage réponses Es'!CV7)</f>
      </c>
      <c r="DX9" s="11">
        <f>IF('Encodage réponses Es'!CX7="","",'Encodage réponses Es'!CX7)</f>
      </c>
      <c r="DY9" s="11">
        <f>IF('Encodage réponses Es'!CY7="","",'Encodage réponses Es'!CY7)</f>
      </c>
      <c r="DZ9" s="11">
        <f>IF('Encodage réponses Es'!CZ7="","",'Encodage réponses Es'!CZ7)</f>
      </c>
      <c r="EA9" s="11">
        <f>IF('Encodage réponses Es'!DA7="","",'Encodage réponses Es'!DA7)</f>
      </c>
      <c r="EB9" s="11">
        <f>IF('Encodage réponses Es'!DE7="","",'Encodage réponses Es'!DE7)</f>
      </c>
      <c r="EC9" s="11">
        <f>IF('Encodage réponses Es'!DF7="","",'Encodage réponses Es'!DF7)</f>
      </c>
      <c r="ED9" s="92">
        <f>IF('Encodage réponses Es'!DG7="","",'Encodage réponses Es'!DG7)</f>
      </c>
      <c r="EE9" s="641">
        <f>IF((COUNTBLANK('Encodage réponses Es'!CL7:CV7)+COUNTBLANK('Encodage réponses Es'!CX7:DA7)+COUNTBLANK('Encodage réponses Es'!DE7:DG7))&gt;0,"",IF(COUNTIF(DM9:ED9,"a")&gt;0,"absent(e)",IF(COUNTBLANK(DM9:ED9)&gt;0,"",COUNTIF(DM9:ED9,1)+COUNTIF(DM9:ED9,8)/2)))</f>
      </c>
      <c r="EF9" s="657"/>
      <c r="EG9" s="10">
        <f>IF('Encodage réponses Es'!DX7="","",'Encodage réponses Es'!DX7)</f>
      </c>
      <c r="EH9" s="11">
        <f>IF('Encodage réponses Es'!DY7="","",'Encodage réponses Es'!DY7)</f>
      </c>
      <c r="EI9" s="11">
        <f>IF('Encodage réponses Es'!DZ7="","",'Encodage réponses Es'!DZ7)</f>
      </c>
      <c r="EJ9" s="668">
        <f>IF((COUNTBLANK('Encodage réponses Es'!DX7:DZ7))&gt;0,"",IF(COUNTIF(EG9:EI9,"a")&gt;0,"absent(e)",IF(COUNTBLANK(EG9:EI9)&gt;0,"",COUNTIF(EG9:EI9,1)+COUNTIF(EG9:EI9,8)/2)))</f>
      </c>
      <c r="EK9" s="669"/>
      <c r="EL9" s="10">
        <f>IF('Encodage réponses Es'!CW7="","",'Encodage réponses Es'!CW7)</f>
      </c>
      <c r="EM9" s="11">
        <f>IF('Encodage réponses Es'!DL7="","",'Encodage réponses Es'!DL7)</f>
      </c>
      <c r="EN9" s="11">
        <f>IF('Encodage réponses Es'!DM7="","",'Encodage réponses Es'!DM7)</f>
      </c>
      <c r="EO9" s="11">
        <f>IF('Encodage réponses Es'!DN7="","",'Encodage réponses Es'!DN7)</f>
      </c>
      <c r="EP9" s="11">
        <f>IF('Encodage réponses Es'!DO7="","",'Encodage réponses Es'!DO7)</f>
      </c>
      <c r="EQ9" s="11">
        <f>IF('Encodage réponses Es'!DP7="","",'Encodage réponses Es'!DP7)</f>
      </c>
      <c r="ER9" s="11">
        <f>IF('Encodage réponses Es'!DQ7="","",'Encodage réponses Es'!DQ7)</f>
      </c>
      <c r="ES9" s="668">
        <f>IF((COUNTBLANK('Encodage réponses Es'!CW7)+COUNTBLANK('Encodage réponses Es'!DL7:DQ7))&gt;0,"",IF(COUNTIF(EL9:ER9,"a")&gt;0,"absent(e)",IF(COUNTBLANK(EL9:ER9)&gt;0,"",COUNTIF(EL9:ER9,1)+COUNTIF(EL9:ER9,8)/2)))</f>
      </c>
      <c r="ET9" s="669"/>
      <c r="EU9" s="10">
        <f>IF('Encodage réponses Es'!DB7="","",'Encodage réponses Es'!DB7)</f>
      </c>
      <c r="EV9" s="11">
        <f>IF('Encodage réponses Es'!DC7="","",'Encodage réponses Es'!DC7)</f>
      </c>
      <c r="EW9" s="11">
        <f>IF('Encodage réponses Es'!DD7="","",'Encodage réponses Es'!DD7)</f>
      </c>
      <c r="EX9" s="11">
        <f>IF('Encodage réponses Es'!DH7="","",'Encodage réponses Es'!DH7)</f>
      </c>
      <c r="EY9" s="11">
        <f>IF('Encodage réponses Es'!DI7="","",'Encodage réponses Es'!DI7)</f>
      </c>
      <c r="EZ9" s="11">
        <f>IF('Encodage réponses Es'!DJ7="","",'Encodage réponses Es'!DJ7)</f>
      </c>
      <c r="FA9" s="359">
        <f>IF('Encodage réponses Es'!DK7="","",'Encodage réponses Es'!DK7)</f>
      </c>
      <c r="FB9" s="641">
        <f>IF((COUNTBLANK('Encodage réponses Es'!DB7:DD7)+COUNTBLANK('Encodage réponses Es'!DH7:DK7))&gt;0,"",IF(COUNTIF(EU9:EZ9,"a")&gt;0,"absent(e)",IF(COUNTBLANK(EU9:EZ9)&gt;0,"",COUNTIF(EU9:EZ9,1)+COUNTIF(EU9:EZ9,8)/2)))</f>
      </c>
      <c r="FC9" s="657"/>
      <c r="FD9" s="10">
        <f>IF('Encodage réponses Es'!DR7="","",'Encodage réponses Es'!DR7)</f>
      </c>
      <c r="FE9" s="11">
        <f>IF('Encodage réponses Es'!DS7="","",'Encodage réponses Es'!DS7)</f>
      </c>
      <c r="FF9" s="11">
        <f>IF('Encodage réponses Es'!DT7="","",'Encodage réponses Es'!DT7)</f>
      </c>
      <c r="FG9" s="359">
        <f>IF('Encodage réponses Es'!DU7="","",'Encodage réponses Es'!DU7)</f>
      </c>
      <c r="FH9" s="11">
        <f>IF('Encodage réponses Es'!DV7="","",'Encodage réponses Es'!DV7)</f>
      </c>
      <c r="FI9" s="656">
        <f>IF((COUNTBLANK('Encodage réponses Es'!DR7:DV7))&gt;0,"",IF(COUNTIF(FD9:FF9,"a")+COUNTIF(FH9,"a")&gt;0,"absent(e)",IF(COUNTBLANK(FD9:FF9)+COUNTBLANK(FH9)&gt;0,"",COUNTIF(FD9:FF9,1)+COUNTIF(FH9,1)+COUNTIF(FD9:FF9,8)/2+COUNTIF(FH9,8)/2)))</f>
      </c>
      <c r="FJ9" s="657"/>
    </row>
    <row r="10" spans="1:166" ht="11.25" customHeight="1">
      <c r="A10" s="713"/>
      <c r="B10" s="714"/>
      <c r="C10" s="31">
        <v>6</v>
      </c>
      <c r="D10" s="31">
        <f>IF('Encodage réponses Es'!F8=0,"",'Encodage réponses Es'!F8)</f>
      </c>
      <c r="E10" s="243"/>
      <c r="F10" s="184">
        <f t="shared" si="0"/>
      </c>
      <c r="G10" s="185">
        <f t="shared" si="1"/>
      </c>
      <c r="H10" s="243"/>
      <c r="I10" s="337">
        <f t="shared" si="2"/>
      </c>
      <c r="J10" s="70">
        <f t="shared" si="3"/>
      </c>
      <c r="K10" s="243"/>
      <c r="L10" s="116">
        <f t="shared" si="4"/>
      </c>
      <c r="M10" s="70">
        <f t="shared" si="5"/>
      </c>
      <c r="N10" s="243"/>
      <c r="O10" s="340">
        <f t="shared" si="6"/>
      </c>
      <c r="P10" s="123">
        <f t="shared" si="7"/>
      </c>
      <c r="Q10" s="243"/>
      <c r="R10" s="340">
        <f t="shared" si="8"/>
      </c>
      <c r="S10" s="123">
        <f t="shared" si="9"/>
      </c>
      <c r="T10" s="243"/>
      <c r="U10" s="10">
        <f>IF('Encodage réponses Es'!G8="","",'Encodage réponses Es'!G8)</f>
      </c>
      <c r="V10" s="11">
        <f>IF('Encodage réponses Es'!H8="","",'Encodage réponses Es'!H8)</f>
      </c>
      <c r="W10" s="11">
        <f>IF('Encodage réponses Es'!I8="","",'Encodage réponses Es'!I8)</f>
      </c>
      <c r="X10" s="11">
        <f>IF('Encodage réponses Es'!J8="","",'Encodage réponses Es'!J8)</f>
      </c>
      <c r="Y10" s="11">
        <f>IF('Encodage réponses Es'!K8="","",'Encodage réponses Es'!K8)</f>
      </c>
      <c r="Z10" s="11">
        <f>IF('Encodage réponses Es'!L8="","",'Encodage réponses Es'!L8)</f>
      </c>
      <c r="AA10" s="11">
        <f>IF('Encodage réponses Es'!M8="","",'Encodage réponses Es'!M8)</f>
      </c>
      <c r="AB10" s="11">
        <f>IF('Encodage réponses Es'!N8="","",'Encodage réponses Es'!N8)</f>
      </c>
      <c r="AC10" s="11">
        <f>IF('Encodage réponses Es'!O8="","",'Encodage réponses Es'!O8)</f>
      </c>
      <c r="AD10" s="11">
        <f>IF('Encodage réponses Es'!P8="","",'Encodage réponses Es'!P8)</f>
      </c>
      <c r="AE10" s="92">
        <f>IF('Encodage réponses Es'!S8="","",'Encodage réponses Es'!S8)</f>
      </c>
      <c r="AF10" s="92">
        <f>IF('Encodage réponses Es'!T8="","",'Encodage réponses Es'!T8)</f>
      </c>
      <c r="AG10" s="92">
        <f>IF('Encodage réponses Es'!U8="","",'Encodage réponses Es'!U8)</f>
      </c>
      <c r="AH10" s="92">
        <f>IF('Encodage réponses Es'!AF8="","",'Encodage réponses Es'!AF8)</f>
      </c>
      <c r="AI10" s="92">
        <f>IF('Encodage réponses Es'!AG8="","",'Encodage réponses Es'!AG8)</f>
      </c>
      <c r="AJ10" s="30">
        <f>IF('Encodage réponses Es'!DW8="","",'Encodage réponses Es'!DW8)</f>
      </c>
      <c r="AK10" s="675">
        <f>IF((COUNTBLANK('Encodage réponses Es'!G8:P8)+COUNTBLANK('Encodage réponses Es'!S8:U8)+COUNTBLANK('Encodage réponses Es'!AF8:AG8)+COUNTBLANK('Encodage réponses Es'!DW8))&gt;0,"",IF(COUNTIF(U10:AJ10,"a")&gt;0,"absent(e)",IF(COUNTBLANK(U10:AJ10)&gt;0,"",COUNTIF(U10:AJ10,1)+COUNTIF(U10:AJ10,8)/2)))</f>
      </c>
      <c r="AL10" s="676"/>
      <c r="AM10" s="10">
        <f>IF('Encodage réponses Es'!AH8="","",'Encodage réponses Es'!AH8)</f>
      </c>
      <c r="AN10" s="11">
        <f>IF('Encodage réponses Es'!AI8="","",'Encodage réponses Es'!AI8)</f>
      </c>
      <c r="AO10" s="11">
        <f>IF('Encodage réponses Es'!AJ8="","",'Encodage réponses Es'!AJ8)</f>
      </c>
      <c r="AP10" s="11">
        <f>IF('Encodage réponses Es'!AK8="","",'Encodage réponses Es'!AK8)</f>
      </c>
      <c r="AQ10" s="11">
        <f>IF('Encodage réponses Es'!AL8="","",'Encodage réponses Es'!AL8)</f>
      </c>
      <c r="AR10" s="11">
        <f>IF('Encodage réponses Es'!AM8="","",'Encodage réponses Es'!AM8)</f>
      </c>
      <c r="AS10" s="11">
        <f>IF('Encodage réponses Es'!AN8="","",'Encodage réponses Es'!AN8)</f>
      </c>
      <c r="AT10" s="11">
        <f>IF('Encodage réponses Es'!AO8="","",'Encodage réponses Es'!AO8)</f>
      </c>
      <c r="AU10" s="11">
        <f>IF('Encodage réponses Es'!AP8="","",'Encodage réponses Es'!AP8)</f>
      </c>
      <c r="AV10" s="11">
        <f>IF('Encodage réponses Es'!AQ8="","",'Encodage réponses Es'!AQ8)</f>
      </c>
      <c r="AW10" s="11">
        <f>IF('Encodage réponses Es'!AR8="","",'Encodage réponses Es'!AR8)</f>
      </c>
      <c r="AX10" s="11">
        <f>IF('Encodage réponses Es'!AS8="","",'Encodage réponses Es'!AS8)</f>
      </c>
      <c r="AY10" s="11">
        <f>IF('Encodage réponses Es'!AT8="","",'Encodage réponses Es'!AT8)</f>
      </c>
      <c r="AZ10" s="673">
        <f>IF((COUNTBLANK('Encodage réponses Es'!AH8:AT8))&gt;0,"",IF(COUNTIF(AM10:AY10,"a")&gt;0,"absent(e)",IF(COUNTBLANK(AM10:AY10)&gt;0,"",COUNTIF(AM10:AY10,1)+COUNTIF(AM10:AY10,8)/2)))</f>
      </c>
      <c r="BA10" s="674"/>
      <c r="BB10" s="10">
        <f>IF('Encodage réponses Es'!Q8="","",'Encodage réponses Es'!Q8)</f>
      </c>
      <c r="BC10" s="11">
        <f>IF('Encodage réponses Es'!R8="","",'Encodage réponses Es'!R8)</f>
      </c>
      <c r="BD10" s="11">
        <f>IF('Encodage réponses Es'!V8="","",'Encodage réponses Es'!V8)</f>
      </c>
      <c r="BE10" s="11">
        <f>IF('Encodage réponses Es'!W8="","",'Encodage réponses Es'!W8)</f>
      </c>
      <c r="BF10" s="11">
        <f>IF('Encodage réponses Es'!X8="","",'Encodage réponses Es'!X8)</f>
      </c>
      <c r="BG10" s="11">
        <f>IF('Encodage réponses Es'!Y8="","",'Encodage réponses Es'!Y8)</f>
      </c>
      <c r="BH10" s="11">
        <f>IF('Encodage réponses Es'!Z8="","",'Encodage réponses Es'!Z8)</f>
      </c>
      <c r="BI10" s="11">
        <f>IF('Encodage réponses Es'!AA8="","",'Encodage réponses Es'!AA8)</f>
      </c>
      <c r="BJ10" s="11">
        <f>IF('Encodage réponses Es'!AB8="","",'Encodage réponses Es'!AB8)</f>
      </c>
      <c r="BK10" s="11">
        <f>IF('Encodage réponses Es'!AC8="","",'Encodage réponses Es'!AC8)</f>
      </c>
      <c r="BL10" s="11">
        <f>IF('Encodage réponses Es'!AD8="","",'Encodage réponses Es'!AD8)</f>
      </c>
      <c r="BM10" s="11">
        <f>IF('Encodage réponses Es'!AE8="","",'Encodage réponses Es'!AE8)</f>
      </c>
      <c r="BN10" s="641">
        <f>IF((COUNTBLANK('Encodage réponses Es'!Q8:R8)+COUNTBLANK('Encodage réponses Es'!V8:AF8))&gt;0,"",IF(COUNTIF(BB10:BM10,"a")&gt;0,"absent(e)",IF(COUNTBLANK(BB10:BM10)&gt;0,"",COUNTIF(BB10:BM10,1)+COUNTIF(BB10:BM10,8)/2)))</f>
      </c>
      <c r="BO10" s="642"/>
      <c r="BP10" s="12">
        <f>IF('Encodage réponses Es'!AU8="","",'Encodage réponses Es'!AU8)</f>
      </c>
      <c r="BQ10" s="12">
        <f>IF('Encodage réponses Es'!AV8="","",'Encodage réponses Es'!AV8)</f>
      </c>
      <c r="BR10" s="12">
        <f>IF('Encodage réponses Es'!AW8="","",'Encodage réponses Es'!AW8)</f>
      </c>
      <c r="BS10" s="12">
        <f>IF('Encodage réponses Es'!AX8="","",'Encodage réponses Es'!AX8)</f>
      </c>
      <c r="BT10" s="12">
        <f>IF('Encodage réponses Es'!AY8="","",'Encodage réponses Es'!AY8)</f>
      </c>
      <c r="BU10" s="12">
        <f>IF('Encodage réponses Es'!AZ8="","",'Encodage réponses Es'!AZ8)</f>
      </c>
      <c r="BV10" s="12">
        <f>IF('Encodage réponses Es'!BA8="","",'Encodage réponses Es'!BA8)</f>
      </c>
      <c r="BW10" s="12">
        <f>IF('Encodage réponses Es'!BB8="","",'Encodage réponses Es'!BB8)</f>
      </c>
      <c r="BX10" s="12">
        <f>IF('Encodage réponses Es'!BC8="","",'Encodage réponses Es'!BC8)</f>
      </c>
      <c r="BY10" s="12">
        <f>IF('Encodage réponses Es'!BD8="","",'Encodage réponses Es'!BD8)</f>
      </c>
      <c r="BZ10" s="12">
        <f>IF('Encodage réponses Es'!BE8="","",'Encodage réponses Es'!BE8)</f>
      </c>
      <c r="CA10" s="12">
        <f>IF('Encodage réponses Es'!BF8="","",'Encodage réponses Es'!BF8)</f>
      </c>
      <c r="CB10" s="12">
        <f>IF('Encodage réponses Es'!BG8="","",'Encodage réponses Es'!BG8)</f>
      </c>
      <c r="CC10" s="12">
        <f>IF('Encodage réponses Es'!BH8="","",'Encodage réponses Es'!BH8)</f>
      </c>
      <c r="CD10" s="12">
        <f>IF('Encodage réponses Es'!BI8="","",'Encodage réponses Es'!BI8)</f>
      </c>
      <c r="CE10" s="12">
        <f>IF('Encodage réponses Es'!BJ8="","",'Encodage réponses Es'!BJ8)</f>
      </c>
      <c r="CF10" s="12">
        <f>IF('Encodage réponses Es'!BK8="","",'Encodage réponses Es'!BK8)</f>
      </c>
      <c r="CG10" s="641">
        <f>IF((COUNTBLANK('Encodage réponses Es'!AU8:BK8))&gt;0,"",IF(COUNTIF(BP10:CF10,"a")&gt;0,"absent(e)",IF(COUNTBLANK(BP10:CF10)&gt;0,"",COUNTIF(BP10:CF10,1)+COUNTIF(BP10:CF10,8)/2)))</f>
      </c>
      <c r="CH10" s="642"/>
      <c r="CI10" s="12">
        <f>IF('Encodage réponses Es'!BL8="","",'Encodage réponses Es'!BL8)</f>
      </c>
      <c r="CJ10" s="12">
        <f>IF('Encodage réponses Es'!BM8="","",'Encodage réponses Es'!BM8)</f>
      </c>
      <c r="CK10" s="12">
        <f>IF('Encodage réponses Es'!BN8="","",'Encodage réponses Es'!BN8)</f>
      </c>
      <c r="CL10" s="12">
        <f>IF('Encodage réponses Es'!BO8="","",'Encodage réponses Es'!BO8)</f>
      </c>
      <c r="CM10" s="12">
        <f>IF('Encodage réponses Es'!BP8="","",'Encodage réponses Es'!BP8)</f>
      </c>
      <c r="CN10" s="12">
        <f>IF('Encodage réponses Es'!BQ8="","",'Encodage réponses Es'!BQ8)</f>
      </c>
      <c r="CO10" s="12">
        <f>IF('Encodage réponses Es'!BR8="","",'Encodage réponses Es'!BR8)</f>
      </c>
      <c r="CP10" s="12">
        <f>IF('Encodage réponses Es'!BS8="","",'Encodage réponses Es'!BS8)</f>
      </c>
      <c r="CQ10" s="12">
        <f>IF('Encodage réponses Es'!BT8="","",'Encodage réponses Es'!BT8)</f>
      </c>
      <c r="CR10" s="12">
        <f>IF('Encodage réponses Es'!BU8="","",'Encodage réponses Es'!BU8)</f>
      </c>
      <c r="CS10" s="641">
        <f>IF((COUNTBLANK('Encodage réponses Es'!BL8:BU8))&gt;0,"",IF(COUNTIF(CI10:CR10,"a")&gt;0,"absent(e)",IF(COUNTBLANK(CI10:CR10)&gt;0,"",COUNTIF(CI10:CR10,1)+COUNTIF(CI10:CR10,8)/2)))</f>
      </c>
      <c r="CT10" s="642"/>
      <c r="CU10" s="12">
        <f>IF('Encodage réponses Es'!BV8="","",'Encodage réponses Es'!BV8)</f>
      </c>
      <c r="CV10" s="12">
        <f>IF('Encodage réponses Es'!BW8="","",'Encodage réponses Es'!BW8)</f>
      </c>
      <c r="CW10" s="12">
        <f>IF('Encodage réponses Es'!BX8="","",'Encodage réponses Es'!BX8)</f>
      </c>
      <c r="CX10" s="12">
        <f>IF('Encodage réponses Es'!BY8="","",'Encodage réponses Es'!BY8)</f>
      </c>
      <c r="CY10" s="12">
        <f>IF('Encodage réponses Es'!BZ8="","",'Encodage réponses Es'!BZ8)</f>
      </c>
      <c r="CZ10" s="12">
        <f>IF('Encodage réponses Es'!CA8="","",'Encodage réponses Es'!CA8)</f>
      </c>
      <c r="DA10" s="12">
        <f>IF('Encodage réponses Es'!CB8="","",'Encodage réponses Es'!CB8)</f>
      </c>
      <c r="DB10" s="12">
        <f>IF('Encodage réponses Es'!CC8="","",'Encodage réponses Es'!CC8)</f>
      </c>
      <c r="DC10" s="12">
        <f>IF('Encodage réponses Es'!CD8="","",'Encodage réponses Es'!CD8)</f>
      </c>
      <c r="DD10" s="12">
        <f>IF('Encodage réponses Es'!CE8="","",'Encodage réponses Es'!CE8)</f>
      </c>
      <c r="DE10" s="12">
        <f>IF('Encodage réponses Es'!CF8="","",'Encodage réponses Es'!CF8)</f>
      </c>
      <c r="DF10" s="12">
        <f>IF('Encodage réponses Es'!CG8="","",'Encodage réponses Es'!CG8)</f>
      </c>
      <c r="DG10" s="12">
        <f>IF('Encodage réponses Es'!CH8="","",'Encodage réponses Es'!CH8)</f>
      </c>
      <c r="DH10" s="12">
        <f>IF('Encodage réponses Es'!CI8="","",'Encodage réponses Es'!CI8)</f>
      </c>
      <c r="DI10" s="12">
        <f>IF('Encodage réponses Es'!CJ8="","",'Encodage réponses Es'!CJ8)</f>
      </c>
      <c r="DJ10" s="12">
        <f>IF('Encodage réponses Es'!CK8="","",'Encodage réponses Es'!CK8)</f>
      </c>
      <c r="DK10" s="641">
        <f>IF((COUNTBLANK('Encodage réponses Es'!BV8:CK8))&gt;0,"",IF(COUNTIF(CU10:DJ10,"a")&gt;0,"absent(e)",IF(COUNTBLANK(CU10:DJ10)&gt;0,"",COUNTIF(CU10:DJ10,1)+COUNTIF(CU10:DJ10,8)/2)))</f>
      </c>
      <c r="DL10" s="642"/>
      <c r="DM10" s="10">
        <f>IF('Encodage réponses Es'!CL8="","",'Encodage réponses Es'!CL8)</f>
      </c>
      <c r="DN10" s="11">
        <f>IF('Encodage réponses Es'!CM8="","",'Encodage réponses Es'!CM8)</f>
      </c>
      <c r="DO10" s="11">
        <f>IF('Encodage réponses Es'!CN8="","",'Encodage réponses Es'!CN8)</f>
      </c>
      <c r="DP10" s="11">
        <f>IF('Encodage réponses Es'!CO8="","",'Encodage réponses Es'!CO8)</f>
      </c>
      <c r="DQ10" s="11">
        <f>IF('Encodage réponses Es'!CP8="","",'Encodage réponses Es'!CP8)</f>
      </c>
      <c r="DR10" s="11">
        <f>IF('Encodage réponses Es'!CQ8="","",'Encodage réponses Es'!CQ8)</f>
      </c>
      <c r="DS10" s="11">
        <f>IF('Encodage réponses Es'!CR8="","",'Encodage réponses Es'!CR8)</f>
      </c>
      <c r="DT10" s="11">
        <f>IF('Encodage réponses Es'!CS8="","",'Encodage réponses Es'!CS8)</f>
      </c>
      <c r="DU10" s="11">
        <f>IF('Encodage réponses Es'!CT8="","",'Encodage réponses Es'!CT8)</f>
      </c>
      <c r="DV10" s="11">
        <f>IF('Encodage réponses Es'!CU8="","",'Encodage réponses Es'!CU8)</f>
      </c>
      <c r="DW10" s="11">
        <f>IF('Encodage réponses Es'!CV8="","",'Encodage réponses Es'!CV8)</f>
      </c>
      <c r="DX10" s="11">
        <f>IF('Encodage réponses Es'!CX8="","",'Encodage réponses Es'!CX8)</f>
      </c>
      <c r="DY10" s="11">
        <f>IF('Encodage réponses Es'!CY8="","",'Encodage réponses Es'!CY8)</f>
      </c>
      <c r="DZ10" s="11">
        <f>IF('Encodage réponses Es'!CZ8="","",'Encodage réponses Es'!CZ8)</f>
      </c>
      <c r="EA10" s="11">
        <f>IF('Encodage réponses Es'!DA8="","",'Encodage réponses Es'!DA8)</f>
      </c>
      <c r="EB10" s="11">
        <f>IF('Encodage réponses Es'!DE8="","",'Encodage réponses Es'!DE8)</f>
      </c>
      <c r="EC10" s="11">
        <f>IF('Encodage réponses Es'!DF8="","",'Encodage réponses Es'!DF8)</f>
      </c>
      <c r="ED10" s="92">
        <f>IF('Encodage réponses Es'!DG8="","",'Encodage réponses Es'!DG8)</f>
      </c>
      <c r="EE10" s="641">
        <f>IF((COUNTBLANK('Encodage réponses Es'!CL8:CV8)+COUNTBLANK('Encodage réponses Es'!CX8:DA8)+COUNTBLANK('Encodage réponses Es'!DE8:DG8))&gt;0,"",IF(COUNTIF(DM10:ED10,"a")&gt;0,"absent(e)",IF(COUNTBLANK(DM10:ED10)&gt;0,"",COUNTIF(DM10:ED10,1)+COUNTIF(DM10:ED10,8)/2)))</f>
      </c>
      <c r="EF10" s="657"/>
      <c r="EG10" s="10">
        <f>IF('Encodage réponses Es'!DX8="","",'Encodage réponses Es'!DX8)</f>
      </c>
      <c r="EH10" s="11">
        <f>IF('Encodage réponses Es'!DY8="","",'Encodage réponses Es'!DY8)</f>
      </c>
      <c r="EI10" s="11">
        <f>IF('Encodage réponses Es'!DZ8="","",'Encodage réponses Es'!DZ8)</f>
      </c>
      <c r="EJ10" s="668">
        <f>IF((COUNTBLANK('Encodage réponses Es'!DX8:DZ8))&gt;0,"",IF(COUNTIF(EG10:EI10,"a")&gt;0,"absent(e)",IF(COUNTBLANK(EG10:EI10)&gt;0,"",COUNTIF(EG10:EI10,1)+COUNTIF(EG10:EI10,8)/2)))</f>
      </c>
      <c r="EK10" s="669"/>
      <c r="EL10" s="10">
        <f>IF('Encodage réponses Es'!CW8="","",'Encodage réponses Es'!CW8)</f>
      </c>
      <c r="EM10" s="11">
        <f>IF('Encodage réponses Es'!DL8="","",'Encodage réponses Es'!DL8)</f>
      </c>
      <c r="EN10" s="11">
        <f>IF('Encodage réponses Es'!DM8="","",'Encodage réponses Es'!DM8)</f>
      </c>
      <c r="EO10" s="11">
        <f>IF('Encodage réponses Es'!DN8="","",'Encodage réponses Es'!DN8)</f>
      </c>
      <c r="EP10" s="11">
        <f>IF('Encodage réponses Es'!DO8="","",'Encodage réponses Es'!DO8)</f>
      </c>
      <c r="EQ10" s="11">
        <f>IF('Encodage réponses Es'!DP8="","",'Encodage réponses Es'!DP8)</f>
      </c>
      <c r="ER10" s="11">
        <f>IF('Encodage réponses Es'!DQ8="","",'Encodage réponses Es'!DQ8)</f>
      </c>
      <c r="ES10" s="668">
        <f>IF((COUNTBLANK('Encodage réponses Es'!CW8)+COUNTBLANK('Encodage réponses Es'!DL8:DQ8))&gt;0,"",IF(COUNTIF(EL10:ER10,"a")&gt;0,"absent(e)",IF(COUNTBLANK(EL10:ER10)&gt;0,"",COUNTIF(EL10:ER10,1)+COUNTIF(EL10:ER10,8)/2)))</f>
      </c>
      <c r="ET10" s="669"/>
      <c r="EU10" s="10">
        <f>IF('Encodage réponses Es'!DB8="","",'Encodage réponses Es'!DB8)</f>
      </c>
      <c r="EV10" s="11">
        <f>IF('Encodage réponses Es'!DC8="","",'Encodage réponses Es'!DC8)</f>
      </c>
      <c r="EW10" s="11">
        <f>IF('Encodage réponses Es'!DD8="","",'Encodage réponses Es'!DD8)</f>
      </c>
      <c r="EX10" s="11">
        <f>IF('Encodage réponses Es'!DH8="","",'Encodage réponses Es'!DH8)</f>
      </c>
      <c r="EY10" s="11">
        <f>IF('Encodage réponses Es'!DI8="","",'Encodage réponses Es'!DI8)</f>
      </c>
      <c r="EZ10" s="11">
        <f>IF('Encodage réponses Es'!DJ8="","",'Encodage réponses Es'!DJ8)</f>
      </c>
      <c r="FA10" s="359">
        <f>IF('Encodage réponses Es'!DK8="","",'Encodage réponses Es'!DK8)</f>
      </c>
      <c r="FB10" s="641">
        <f>IF((COUNTBLANK('Encodage réponses Es'!DB8:DD8)+COUNTBLANK('Encodage réponses Es'!DH8:DK8))&gt;0,"",IF(COUNTIF(EU10:EZ10,"a")&gt;0,"absent(e)",IF(COUNTBLANK(EU10:EZ10)&gt;0,"",COUNTIF(EU10:EZ10,1)+COUNTIF(EU10:EZ10,8)/2)))</f>
      </c>
      <c r="FC10" s="657"/>
      <c r="FD10" s="10">
        <f>IF('Encodage réponses Es'!DR8="","",'Encodage réponses Es'!DR8)</f>
      </c>
      <c r="FE10" s="11">
        <f>IF('Encodage réponses Es'!DS8="","",'Encodage réponses Es'!DS8)</f>
      </c>
      <c r="FF10" s="11">
        <f>IF('Encodage réponses Es'!DT8="","",'Encodage réponses Es'!DT8)</f>
      </c>
      <c r="FG10" s="359">
        <f>IF('Encodage réponses Es'!DU8="","",'Encodage réponses Es'!DU8)</f>
      </c>
      <c r="FH10" s="11">
        <f>IF('Encodage réponses Es'!DV8="","",'Encodage réponses Es'!DV8)</f>
      </c>
      <c r="FI10" s="656">
        <f>IF((COUNTBLANK('Encodage réponses Es'!DR8:DV8))&gt;0,"",IF(COUNTIF(FD10:FF10,"a")+COUNTIF(FH10,"a")&gt;0,"absent(e)",IF(COUNTBLANK(FD10:FF10)+COUNTBLANK(FH10)&gt;0,"",COUNTIF(FD10:FF10,1)+COUNTIF(FH10,1)+COUNTIF(FD10:FF10,8)/2+COUNTIF(FH10,8)/2)))</f>
      </c>
      <c r="FJ10" s="657"/>
    </row>
    <row r="11" spans="1:166" ht="11.25" customHeight="1">
      <c r="A11" s="713"/>
      <c r="B11" s="714"/>
      <c r="C11" s="31">
        <v>7</v>
      </c>
      <c r="D11" s="31">
        <f>IF('Encodage réponses Es'!F9=0,"",'Encodage réponses Es'!F9)</f>
      </c>
      <c r="E11" s="243"/>
      <c r="F11" s="184">
        <f t="shared" si="0"/>
      </c>
      <c r="G11" s="185">
        <f t="shared" si="1"/>
      </c>
      <c r="H11" s="243"/>
      <c r="I11" s="337">
        <f t="shared" si="2"/>
      </c>
      <c r="J11" s="70">
        <f t="shared" si="3"/>
      </c>
      <c r="K11" s="243"/>
      <c r="L11" s="116">
        <f t="shared" si="4"/>
      </c>
      <c r="M11" s="70">
        <f t="shared" si="5"/>
      </c>
      <c r="N11" s="243"/>
      <c r="O11" s="340">
        <f t="shared" si="6"/>
      </c>
      <c r="P11" s="123">
        <f t="shared" si="7"/>
      </c>
      <c r="Q11" s="243"/>
      <c r="R11" s="340">
        <f t="shared" si="8"/>
      </c>
      <c r="S11" s="123">
        <f t="shared" si="9"/>
      </c>
      <c r="T11" s="243"/>
      <c r="U11" s="10">
        <f>IF('Encodage réponses Es'!G9="","",'Encodage réponses Es'!G9)</f>
      </c>
      <c r="V11" s="11">
        <f>IF('Encodage réponses Es'!H9="","",'Encodage réponses Es'!H9)</f>
      </c>
      <c r="W11" s="11">
        <f>IF('Encodage réponses Es'!I9="","",'Encodage réponses Es'!I9)</f>
      </c>
      <c r="X11" s="11">
        <f>IF('Encodage réponses Es'!J9="","",'Encodage réponses Es'!J9)</f>
      </c>
      <c r="Y11" s="11">
        <f>IF('Encodage réponses Es'!K9="","",'Encodage réponses Es'!K9)</f>
      </c>
      <c r="Z11" s="11">
        <f>IF('Encodage réponses Es'!L9="","",'Encodage réponses Es'!L9)</f>
      </c>
      <c r="AA11" s="11">
        <f>IF('Encodage réponses Es'!M9="","",'Encodage réponses Es'!M9)</f>
      </c>
      <c r="AB11" s="11">
        <f>IF('Encodage réponses Es'!N9="","",'Encodage réponses Es'!N9)</f>
      </c>
      <c r="AC11" s="11">
        <f>IF('Encodage réponses Es'!O9="","",'Encodage réponses Es'!O9)</f>
      </c>
      <c r="AD11" s="11">
        <f>IF('Encodage réponses Es'!P9="","",'Encodage réponses Es'!P9)</f>
      </c>
      <c r="AE11" s="92">
        <f>IF('Encodage réponses Es'!S9="","",'Encodage réponses Es'!S9)</f>
      </c>
      <c r="AF11" s="92">
        <f>IF('Encodage réponses Es'!T9="","",'Encodage réponses Es'!T9)</f>
      </c>
      <c r="AG11" s="92">
        <f>IF('Encodage réponses Es'!U9="","",'Encodage réponses Es'!U9)</f>
      </c>
      <c r="AH11" s="92">
        <f>IF('Encodage réponses Es'!AF9="","",'Encodage réponses Es'!AF9)</f>
      </c>
      <c r="AI11" s="92">
        <f>IF('Encodage réponses Es'!AG9="","",'Encodage réponses Es'!AG9)</f>
      </c>
      <c r="AJ11" s="30">
        <f>IF('Encodage réponses Es'!DW9="","",'Encodage réponses Es'!DW9)</f>
      </c>
      <c r="AK11" s="675">
        <f>IF((COUNTBLANK('Encodage réponses Es'!G9:P9)+COUNTBLANK('Encodage réponses Es'!S9:U9)+COUNTBLANK('Encodage réponses Es'!AF9:AG9)+COUNTBLANK('Encodage réponses Es'!DW9))&gt;0,"",IF(COUNTIF(U11:AJ11,"a")&gt;0,"absent(e)",IF(COUNTBLANK(U11:AJ11)&gt;0,"",COUNTIF(U11:AJ11,1)+COUNTIF(U11:AJ11,8)/2)))</f>
      </c>
      <c r="AL11" s="676"/>
      <c r="AM11" s="10">
        <f>IF('Encodage réponses Es'!AH9="","",'Encodage réponses Es'!AH9)</f>
      </c>
      <c r="AN11" s="11">
        <f>IF('Encodage réponses Es'!AI9="","",'Encodage réponses Es'!AI9)</f>
      </c>
      <c r="AO11" s="11">
        <f>IF('Encodage réponses Es'!AJ9="","",'Encodage réponses Es'!AJ9)</f>
      </c>
      <c r="AP11" s="11">
        <f>IF('Encodage réponses Es'!AK9="","",'Encodage réponses Es'!AK9)</f>
      </c>
      <c r="AQ11" s="11">
        <f>IF('Encodage réponses Es'!AL9="","",'Encodage réponses Es'!AL9)</f>
      </c>
      <c r="AR11" s="11">
        <f>IF('Encodage réponses Es'!AM9="","",'Encodage réponses Es'!AM9)</f>
      </c>
      <c r="AS11" s="11">
        <f>IF('Encodage réponses Es'!AN9="","",'Encodage réponses Es'!AN9)</f>
      </c>
      <c r="AT11" s="11">
        <f>IF('Encodage réponses Es'!AO9="","",'Encodage réponses Es'!AO9)</f>
      </c>
      <c r="AU11" s="11">
        <f>IF('Encodage réponses Es'!AP9="","",'Encodage réponses Es'!AP9)</f>
      </c>
      <c r="AV11" s="11">
        <f>IF('Encodage réponses Es'!AQ9="","",'Encodage réponses Es'!AQ9)</f>
      </c>
      <c r="AW11" s="11">
        <f>IF('Encodage réponses Es'!AR9="","",'Encodage réponses Es'!AR9)</f>
      </c>
      <c r="AX11" s="11">
        <f>IF('Encodage réponses Es'!AS9="","",'Encodage réponses Es'!AS9)</f>
      </c>
      <c r="AY11" s="11">
        <f>IF('Encodage réponses Es'!AT9="","",'Encodage réponses Es'!AT9)</f>
      </c>
      <c r="AZ11" s="673">
        <f>IF((COUNTBLANK('Encodage réponses Es'!AH9:AT9))&gt;0,"",IF(COUNTIF(AM11:AY11,"a")&gt;0,"absent(e)",IF(COUNTBLANK(AM11:AY11)&gt;0,"",COUNTIF(AM11:AY11,1)+COUNTIF(AM11:AY11,8)/2)))</f>
      </c>
      <c r="BA11" s="674"/>
      <c r="BB11" s="10">
        <f>IF('Encodage réponses Es'!Q9="","",'Encodage réponses Es'!Q9)</f>
      </c>
      <c r="BC11" s="11">
        <f>IF('Encodage réponses Es'!R9="","",'Encodage réponses Es'!R9)</f>
      </c>
      <c r="BD11" s="11">
        <f>IF('Encodage réponses Es'!V9="","",'Encodage réponses Es'!V9)</f>
      </c>
      <c r="BE11" s="11">
        <f>IF('Encodage réponses Es'!W9="","",'Encodage réponses Es'!W9)</f>
      </c>
      <c r="BF11" s="11">
        <f>IF('Encodage réponses Es'!X9="","",'Encodage réponses Es'!X9)</f>
      </c>
      <c r="BG11" s="11">
        <f>IF('Encodage réponses Es'!Y9="","",'Encodage réponses Es'!Y9)</f>
      </c>
      <c r="BH11" s="11">
        <f>IF('Encodage réponses Es'!Z9="","",'Encodage réponses Es'!Z9)</f>
      </c>
      <c r="BI11" s="11">
        <f>IF('Encodage réponses Es'!AA9="","",'Encodage réponses Es'!AA9)</f>
      </c>
      <c r="BJ11" s="11">
        <f>IF('Encodage réponses Es'!AB9="","",'Encodage réponses Es'!AB9)</f>
      </c>
      <c r="BK11" s="11">
        <f>IF('Encodage réponses Es'!AC9="","",'Encodage réponses Es'!AC9)</f>
      </c>
      <c r="BL11" s="11">
        <f>IF('Encodage réponses Es'!AD9="","",'Encodage réponses Es'!AD9)</f>
      </c>
      <c r="BM11" s="11">
        <f>IF('Encodage réponses Es'!AE9="","",'Encodage réponses Es'!AE9)</f>
      </c>
      <c r="BN11" s="641">
        <f>IF((COUNTBLANK('Encodage réponses Es'!Q9:R9)+COUNTBLANK('Encodage réponses Es'!V9:AF9))&gt;0,"",IF(COUNTIF(BB11:BM11,"a")&gt;0,"absent(e)",IF(COUNTBLANK(BB11:BM11)&gt;0,"",COUNTIF(BB11:BM11,1)+COUNTIF(BB11:BM11,8)/2)))</f>
      </c>
      <c r="BO11" s="642"/>
      <c r="BP11" s="12">
        <f>IF('Encodage réponses Es'!AU9="","",'Encodage réponses Es'!AU9)</f>
      </c>
      <c r="BQ11" s="12">
        <f>IF('Encodage réponses Es'!AV9="","",'Encodage réponses Es'!AV9)</f>
      </c>
      <c r="BR11" s="12">
        <f>IF('Encodage réponses Es'!AW9="","",'Encodage réponses Es'!AW9)</f>
      </c>
      <c r="BS11" s="12">
        <f>IF('Encodage réponses Es'!AX9="","",'Encodage réponses Es'!AX9)</f>
      </c>
      <c r="BT11" s="12">
        <f>IF('Encodage réponses Es'!AY9="","",'Encodage réponses Es'!AY9)</f>
      </c>
      <c r="BU11" s="12">
        <f>IF('Encodage réponses Es'!AZ9="","",'Encodage réponses Es'!AZ9)</f>
      </c>
      <c r="BV11" s="12">
        <f>IF('Encodage réponses Es'!BA9="","",'Encodage réponses Es'!BA9)</f>
      </c>
      <c r="BW11" s="12">
        <f>IF('Encodage réponses Es'!BB9="","",'Encodage réponses Es'!BB9)</f>
      </c>
      <c r="BX11" s="12">
        <f>IF('Encodage réponses Es'!BC9="","",'Encodage réponses Es'!BC9)</f>
      </c>
      <c r="BY11" s="12">
        <f>IF('Encodage réponses Es'!BD9="","",'Encodage réponses Es'!BD9)</f>
      </c>
      <c r="BZ11" s="12">
        <f>IF('Encodage réponses Es'!BE9="","",'Encodage réponses Es'!BE9)</f>
      </c>
      <c r="CA11" s="12">
        <f>IF('Encodage réponses Es'!BF9="","",'Encodage réponses Es'!BF9)</f>
      </c>
      <c r="CB11" s="12">
        <f>IF('Encodage réponses Es'!BG9="","",'Encodage réponses Es'!BG9)</f>
      </c>
      <c r="CC11" s="12">
        <f>IF('Encodage réponses Es'!BH9="","",'Encodage réponses Es'!BH9)</f>
      </c>
      <c r="CD11" s="12">
        <f>IF('Encodage réponses Es'!BI9="","",'Encodage réponses Es'!BI9)</f>
      </c>
      <c r="CE11" s="12">
        <f>IF('Encodage réponses Es'!BJ9="","",'Encodage réponses Es'!BJ9)</f>
      </c>
      <c r="CF11" s="12">
        <f>IF('Encodage réponses Es'!BK9="","",'Encodage réponses Es'!BK9)</f>
      </c>
      <c r="CG11" s="641">
        <f>IF((COUNTBLANK('Encodage réponses Es'!AU9:BK9))&gt;0,"",IF(COUNTIF(BP11:CF11,"a")&gt;0,"absent(e)",IF(COUNTBLANK(BP11:CF11)&gt;0,"",COUNTIF(BP11:CF11,1)+COUNTIF(BP11:CF11,8)/2)))</f>
      </c>
      <c r="CH11" s="642"/>
      <c r="CI11" s="12">
        <f>IF('Encodage réponses Es'!BL9="","",'Encodage réponses Es'!BL9)</f>
      </c>
      <c r="CJ11" s="12">
        <f>IF('Encodage réponses Es'!BM9="","",'Encodage réponses Es'!BM9)</f>
      </c>
      <c r="CK11" s="12">
        <f>IF('Encodage réponses Es'!BN9="","",'Encodage réponses Es'!BN9)</f>
      </c>
      <c r="CL11" s="12">
        <f>IF('Encodage réponses Es'!BO9="","",'Encodage réponses Es'!BO9)</f>
      </c>
      <c r="CM11" s="12">
        <f>IF('Encodage réponses Es'!BP9="","",'Encodage réponses Es'!BP9)</f>
      </c>
      <c r="CN11" s="12">
        <f>IF('Encodage réponses Es'!BQ9="","",'Encodage réponses Es'!BQ9)</f>
      </c>
      <c r="CO11" s="12">
        <f>IF('Encodage réponses Es'!BR9="","",'Encodage réponses Es'!BR9)</f>
      </c>
      <c r="CP11" s="12">
        <f>IF('Encodage réponses Es'!BS9="","",'Encodage réponses Es'!BS9)</f>
      </c>
      <c r="CQ11" s="12">
        <f>IF('Encodage réponses Es'!BT9="","",'Encodage réponses Es'!BT9)</f>
      </c>
      <c r="CR11" s="12">
        <f>IF('Encodage réponses Es'!BU9="","",'Encodage réponses Es'!BU9)</f>
      </c>
      <c r="CS11" s="641">
        <f>IF((COUNTBLANK('Encodage réponses Es'!BL9:BU9))&gt;0,"",IF(COUNTIF(CI11:CR11,"a")&gt;0,"absent(e)",IF(COUNTBLANK(CI11:CR11)&gt;0,"",COUNTIF(CI11:CR11,1)+COUNTIF(CI11:CR11,8)/2)))</f>
      </c>
      <c r="CT11" s="642"/>
      <c r="CU11" s="12">
        <f>IF('Encodage réponses Es'!BV9="","",'Encodage réponses Es'!BV9)</f>
      </c>
      <c r="CV11" s="12">
        <f>IF('Encodage réponses Es'!BW9="","",'Encodage réponses Es'!BW9)</f>
      </c>
      <c r="CW11" s="12">
        <f>IF('Encodage réponses Es'!BX9="","",'Encodage réponses Es'!BX9)</f>
      </c>
      <c r="CX11" s="12">
        <f>IF('Encodage réponses Es'!BY9="","",'Encodage réponses Es'!BY9)</f>
      </c>
      <c r="CY11" s="12">
        <f>IF('Encodage réponses Es'!BZ9="","",'Encodage réponses Es'!BZ9)</f>
      </c>
      <c r="CZ11" s="12">
        <f>IF('Encodage réponses Es'!CA9="","",'Encodage réponses Es'!CA9)</f>
      </c>
      <c r="DA11" s="12">
        <f>IF('Encodage réponses Es'!CB9="","",'Encodage réponses Es'!CB9)</f>
      </c>
      <c r="DB11" s="12">
        <f>IF('Encodage réponses Es'!CC9="","",'Encodage réponses Es'!CC9)</f>
      </c>
      <c r="DC11" s="12">
        <f>IF('Encodage réponses Es'!CD9="","",'Encodage réponses Es'!CD9)</f>
      </c>
      <c r="DD11" s="12">
        <f>IF('Encodage réponses Es'!CE9="","",'Encodage réponses Es'!CE9)</f>
      </c>
      <c r="DE11" s="12">
        <f>IF('Encodage réponses Es'!CF9="","",'Encodage réponses Es'!CF9)</f>
      </c>
      <c r="DF11" s="12">
        <f>IF('Encodage réponses Es'!CG9="","",'Encodage réponses Es'!CG9)</f>
      </c>
      <c r="DG11" s="12">
        <f>IF('Encodage réponses Es'!CH9="","",'Encodage réponses Es'!CH9)</f>
      </c>
      <c r="DH11" s="12">
        <f>IF('Encodage réponses Es'!CI9="","",'Encodage réponses Es'!CI9)</f>
      </c>
      <c r="DI11" s="12">
        <f>IF('Encodage réponses Es'!CJ9="","",'Encodage réponses Es'!CJ9)</f>
      </c>
      <c r="DJ11" s="12">
        <f>IF('Encodage réponses Es'!CK9="","",'Encodage réponses Es'!CK9)</f>
      </c>
      <c r="DK11" s="641">
        <f>IF((COUNTBLANK('Encodage réponses Es'!BV9:CK9))&gt;0,"",IF(COUNTIF(CU11:DJ11,"a")&gt;0,"absent(e)",IF(COUNTBLANK(CU11:DJ11)&gt;0,"",COUNTIF(CU11:DJ11,1)+COUNTIF(CU11:DJ11,8)/2)))</f>
      </c>
      <c r="DL11" s="642"/>
      <c r="DM11" s="10">
        <f>IF('Encodage réponses Es'!CL9="","",'Encodage réponses Es'!CL9)</f>
      </c>
      <c r="DN11" s="11">
        <f>IF('Encodage réponses Es'!CM9="","",'Encodage réponses Es'!CM9)</f>
      </c>
      <c r="DO11" s="11">
        <f>IF('Encodage réponses Es'!CN9="","",'Encodage réponses Es'!CN9)</f>
      </c>
      <c r="DP11" s="11">
        <f>IF('Encodage réponses Es'!CO9="","",'Encodage réponses Es'!CO9)</f>
      </c>
      <c r="DQ11" s="11">
        <f>IF('Encodage réponses Es'!CP9="","",'Encodage réponses Es'!CP9)</f>
      </c>
      <c r="DR11" s="11">
        <f>IF('Encodage réponses Es'!CQ9="","",'Encodage réponses Es'!CQ9)</f>
      </c>
      <c r="DS11" s="11">
        <f>IF('Encodage réponses Es'!CR9="","",'Encodage réponses Es'!CR9)</f>
      </c>
      <c r="DT11" s="11">
        <f>IF('Encodage réponses Es'!CS9="","",'Encodage réponses Es'!CS9)</f>
      </c>
      <c r="DU11" s="11">
        <f>IF('Encodage réponses Es'!CT9="","",'Encodage réponses Es'!CT9)</f>
      </c>
      <c r="DV11" s="11">
        <f>IF('Encodage réponses Es'!CU9="","",'Encodage réponses Es'!CU9)</f>
      </c>
      <c r="DW11" s="11">
        <f>IF('Encodage réponses Es'!CV9="","",'Encodage réponses Es'!CV9)</f>
      </c>
      <c r="DX11" s="11">
        <f>IF('Encodage réponses Es'!CX9="","",'Encodage réponses Es'!CX9)</f>
      </c>
      <c r="DY11" s="11">
        <f>IF('Encodage réponses Es'!CY9="","",'Encodage réponses Es'!CY9)</f>
      </c>
      <c r="DZ11" s="11">
        <f>IF('Encodage réponses Es'!CZ9="","",'Encodage réponses Es'!CZ9)</f>
      </c>
      <c r="EA11" s="11">
        <f>IF('Encodage réponses Es'!DA9="","",'Encodage réponses Es'!DA9)</f>
      </c>
      <c r="EB11" s="11">
        <f>IF('Encodage réponses Es'!DE9="","",'Encodage réponses Es'!DE9)</f>
      </c>
      <c r="EC11" s="11">
        <f>IF('Encodage réponses Es'!DF9="","",'Encodage réponses Es'!DF9)</f>
      </c>
      <c r="ED11" s="92">
        <f>IF('Encodage réponses Es'!DG9="","",'Encodage réponses Es'!DG9)</f>
      </c>
      <c r="EE11" s="641">
        <f>IF((COUNTBLANK('Encodage réponses Es'!CL9:CV9)+COUNTBLANK('Encodage réponses Es'!CX9:DA9)+COUNTBLANK('Encodage réponses Es'!DE9:DG9))&gt;0,"",IF(COUNTIF(DM11:ED11,"a")&gt;0,"absent(e)",IF(COUNTBLANK(DM11:ED11)&gt;0,"",COUNTIF(DM11:ED11,1)+COUNTIF(DM11:ED11,8)/2)))</f>
      </c>
      <c r="EF11" s="657"/>
      <c r="EG11" s="10">
        <f>IF('Encodage réponses Es'!DX9="","",'Encodage réponses Es'!DX9)</f>
      </c>
      <c r="EH11" s="11">
        <f>IF('Encodage réponses Es'!DY9="","",'Encodage réponses Es'!DY9)</f>
      </c>
      <c r="EI11" s="11">
        <f>IF('Encodage réponses Es'!DZ9="","",'Encodage réponses Es'!DZ9)</f>
      </c>
      <c r="EJ11" s="668">
        <f>IF((COUNTBLANK('Encodage réponses Es'!DX9:DZ9))&gt;0,"",IF(COUNTIF(EG11:EI11,"a")&gt;0,"absent(e)",IF(COUNTBLANK(EG11:EI11)&gt;0,"",COUNTIF(EG11:EI11,1)+COUNTIF(EG11:EI11,8)/2)))</f>
      </c>
      <c r="EK11" s="669"/>
      <c r="EL11" s="10">
        <f>IF('Encodage réponses Es'!CW9="","",'Encodage réponses Es'!CW9)</f>
      </c>
      <c r="EM11" s="11">
        <f>IF('Encodage réponses Es'!DL9="","",'Encodage réponses Es'!DL9)</f>
      </c>
      <c r="EN11" s="11">
        <f>IF('Encodage réponses Es'!DM9="","",'Encodage réponses Es'!DM9)</f>
      </c>
      <c r="EO11" s="11">
        <f>IF('Encodage réponses Es'!DN9="","",'Encodage réponses Es'!DN9)</f>
      </c>
      <c r="EP11" s="11">
        <f>IF('Encodage réponses Es'!DO9="","",'Encodage réponses Es'!DO9)</f>
      </c>
      <c r="EQ11" s="11">
        <f>IF('Encodage réponses Es'!DP9="","",'Encodage réponses Es'!DP9)</f>
      </c>
      <c r="ER11" s="11">
        <f>IF('Encodage réponses Es'!DQ9="","",'Encodage réponses Es'!DQ9)</f>
      </c>
      <c r="ES11" s="668">
        <f>IF((COUNTBLANK('Encodage réponses Es'!CW9)+COUNTBLANK('Encodage réponses Es'!DL9:DQ9))&gt;0,"",IF(COUNTIF(EL11:ER11,"a")&gt;0,"absent(e)",IF(COUNTBLANK(EL11:ER11)&gt;0,"",COUNTIF(EL11:ER11,1)+COUNTIF(EL11:ER11,8)/2)))</f>
      </c>
      <c r="ET11" s="669"/>
      <c r="EU11" s="10">
        <f>IF('Encodage réponses Es'!DB9="","",'Encodage réponses Es'!DB9)</f>
      </c>
      <c r="EV11" s="11">
        <f>IF('Encodage réponses Es'!DC9="","",'Encodage réponses Es'!DC9)</f>
      </c>
      <c r="EW11" s="11">
        <f>IF('Encodage réponses Es'!DD9="","",'Encodage réponses Es'!DD9)</f>
      </c>
      <c r="EX11" s="11">
        <f>IF('Encodage réponses Es'!DH9="","",'Encodage réponses Es'!DH9)</f>
      </c>
      <c r="EY11" s="11">
        <f>IF('Encodage réponses Es'!DI9="","",'Encodage réponses Es'!DI9)</f>
      </c>
      <c r="EZ11" s="11">
        <f>IF('Encodage réponses Es'!DJ9="","",'Encodage réponses Es'!DJ9)</f>
      </c>
      <c r="FA11" s="359">
        <f>IF('Encodage réponses Es'!DK9="","",'Encodage réponses Es'!DK9)</f>
      </c>
      <c r="FB11" s="641">
        <f>IF((COUNTBLANK('Encodage réponses Es'!DB9:DD9)+COUNTBLANK('Encodage réponses Es'!DH9:DK9))&gt;0,"",IF(COUNTIF(EU11:EZ11,"a")&gt;0,"absent(e)",IF(COUNTBLANK(EU11:EZ11)&gt;0,"",COUNTIF(EU11:EZ11,1)+COUNTIF(EU11:EZ11,8)/2)))</f>
      </c>
      <c r="FC11" s="657"/>
      <c r="FD11" s="10">
        <f>IF('Encodage réponses Es'!DR9="","",'Encodage réponses Es'!DR9)</f>
      </c>
      <c r="FE11" s="11">
        <f>IF('Encodage réponses Es'!DS9="","",'Encodage réponses Es'!DS9)</f>
      </c>
      <c r="FF11" s="11">
        <f>IF('Encodage réponses Es'!DT9="","",'Encodage réponses Es'!DT9)</f>
      </c>
      <c r="FG11" s="359">
        <f>IF('Encodage réponses Es'!DU9="","",'Encodage réponses Es'!DU9)</f>
      </c>
      <c r="FH11" s="11">
        <f>IF('Encodage réponses Es'!DV9="","",'Encodage réponses Es'!DV9)</f>
      </c>
      <c r="FI11" s="656">
        <f>IF((COUNTBLANK('Encodage réponses Es'!DR9:DV9))&gt;0,"",IF(COUNTIF(FD11:FF11,"a")+COUNTIF(FH11,"a")&gt;0,"absent(e)",IF(COUNTBLANK(FD11:FF11)+COUNTBLANK(FH11)&gt;0,"",COUNTIF(FD11:FF11,1)+COUNTIF(FH11,1)+COUNTIF(FD11:FF11,8)/2+COUNTIF(FH11,8)/2)))</f>
      </c>
      <c r="FJ11" s="657"/>
    </row>
    <row r="12" spans="1:166" ht="11.25" customHeight="1">
      <c r="A12" s="713"/>
      <c r="B12" s="714"/>
      <c r="C12" s="31">
        <v>8</v>
      </c>
      <c r="D12" s="31">
        <f>IF('Encodage réponses Es'!F10=0,"",'Encodage réponses Es'!F10)</f>
      </c>
      <c r="E12" s="243"/>
      <c r="F12" s="184">
        <f t="shared" si="0"/>
      </c>
      <c r="G12" s="185">
        <f t="shared" si="1"/>
      </c>
      <c r="H12" s="243"/>
      <c r="I12" s="337">
        <f t="shared" si="2"/>
      </c>
      <c r="J12" s="70">
        <f t="shared" si="3"/>
      </c>
      <c r="K12" s="243"/>
      <c r="L12" s="116">
        <f t="shared" si="4"/>
      </c>
      <c r="M12" s="70">
        <f t="shared" si="5"/>
      </c>
      <c r="N12" s="243"/>
      <c r="O12" s="340">
        <f t="shared" si="6"/>
      </c>
      <c r="P12" s="123">
        <f t="shared" si="7"/>
      </c>
      <c r="Q12" s="243"/>
      <c r="R12" s="340">
        <f t="shared" si="8"/>
      </c>
      <c r="S12" s="123">
        <f t="shared" si="9"/>
      </c>
      <c r="T12" s="243"/>
      <c r="U12" s="10">
        <f>IF('Encodage réponses Es'!G10="","",'Encodage réponses Es'!G10)</f>
      </c>
      <c r="V12" s="11">
        <f>IF('Encodage réponses Es'!H10="","",'Encodage réponses Es'!H10)</f>
      </c>
      <c r="W12" s="11">
        <f>IF('Encodage réponses Es'!I10="","",'Encodage réponses Es'!I10)</f>
      </c>
      <c r="X12" s="11">
        <f>IF('Encodage réponses Es'!J10="","",'Encodage réponses Es'!J10)</f>
      </c>
      <c r="Y12" s="11">
        <f>IF('Encodage réponses Es'!K10="","",'Encodage réponses Es'!K10)</f>
      </c>
      <c r="Z12" s="11">
        <f>IF('Encodage réponses Es'!L10="","",'Encodage réponses Es'!L10)</f>
      </c>
      <c r="AA12" s="11">
        <f>IF('Encodage réponses Es'!M10="","",'Encodage réponses Es'!M10)</f>
      </c>
      <c r="AB12" s="11">
        <f>IF('Encodage réponses Es'!N10="","",'Encodage réponses Es'!N10)</f>
      </c>
      <c r="AC12" s="11">
        <f>IF('Encodage réponses Es'!O10="","",'Encodage réponses Es'!O10)</f>
      </c>
      <c r="AD12" s="11">
        <f>IF('Encodage réponses Es'!P10="","",'Encodage réponses Es'!P10)</f>
      </c>
      <c r="AE12" s="92">
        <f>IF('Encodage réponses Es'!S10="","",'Encodage réponses Es'!S10)</f>
      </c>
      <c r="AF12" s="92">
        <f>IF('Encodage réponses Es'!T10="","",'Encodage réponses Es'!T10)</f>
      </c>
      <c r="AG12" s="92">
        <f>IF('Encodage réponses Es'!U10="","",'Encodage réponses Es'!U10)</f>
      </c>
      <c r="AH12" s="92">
        <f>IF('Encodage réponses Es'!AF10="","",'Encodage réponses Es'!AF10)</f>
      </c>
      <c r="AI12" s="92">
        <f>IF('Encodage réponses Es'!AG10="","",'Encodage réponses Es'!AG10)</f>
      </c>
      <c r="AJ12" s="30">
        <f>IF('Encodage réponses Es'!DW10="","",'Encodage réponses Es'!DW10)</f>
      </c>
      <c r="AK12" s="675">
        <f>IF((COUNTBLANK('Encodage réponses Es'!G10:P10)+COUNTBLANK('Encodage réponses Es'!S10:U10)+COUNTBLANK('Encodage réponses Es'!AF10:AG10)+COUNTBLANK('Encodage réponses Es'!DW10))&gt;0,"",IF(COUNTIF(U12:AJ12,"a")&gt;0,"absent(e)",IF(COUNTBLANK(U12:AJ12)&gt;0,"",COUNTIF(U12:AJ12,1)+COUNTIF(U12:AJ12,8)/2)))</f>
      </c>
      <c r="AL12" s="676"/>
      <c r="AM12" s="10">
        <f>IF('Encodage réponses Es'!AH10="","",'Encodage réponses Es'!AH10)</f>
      </c>
      <c r="AN12" s="11">
        <f>IF('Encodage réponses Es'!AI10="","",'Encodage réponses Es'!AI10)</f>
      </c>
      <c r="AO12" s="11">
        <f>IF('Encodage réponses Es'!AJ10="","",'Encodage réponses Es'!AJ10)</f>
      </c>
      <c r="AP12" s="11">
        <f>IF('Encodage réponses Es'!AK10="","",'Encodage réponses Es'!AK10)</f>
      </c>
      <c r="AQ12" s="11">
        <f>IF('Encodage réponses Es'!AL10="","",'Encodage réponses Es'!AL10)</f>
      </c>
      <c r="AR12" s="11">
        <f>IF('Encodage réponses Es'!AM10="","",'Encodage réponses Es'!AM10)</f>
      </c>
      <c r="AS12" s="11">
        <f>IF('Encodage réponses Es'!AN10="","",'Encodage réponses Es'!AN10)</f>
      </c>
      <c r="AT12" s="11">
        <f>IF('Encodage réponses Es'!AO10="","",'Encodage réponses Es'!AO10)</f>
      </c>
      <c r="AU12" s="11">
        <f>IF('Encodage réponses Es'!AP10="","",'Encodage réponses Es'!AP10)</f>
      </c>
      <c r="AV12" s="11">
        <f>IF('Encodage réponses Es'!AQ10="","",'Encodage réponses Es'!AQ10)</f>
      </c>
      <c r="AW12" s="11">
        <f>IF('Encodage réponses Es'!AR10="","",'Encodage réponses Es'!AR10)</f>
      </c>
      <c r="AX12" s="11">
        <f>IF('Encodage réponses Es'!AS10="","",'Encodage réponses Es'!AS10)</f>
      </c>
      <c r="AY12" s="11">
        <f>IF('Encodage réponses Es'!AT10="","",'Encodage réponses Es'!AT10)</f>
      </c>
      <c r="AZ12" s="673">
        <f>IF((COUNTBLANK('Encodage réponses Es'!AH10:AT10))&gt;0,"",IF(COUNTIF(AM12:AY12,"a")&gt;0,"absent(e)",IF(COUNTBLANK(AM12:AY12)&gt;0,"",COUNTIF(AM12:AY12,1)+COUNTIF(AM12:AY12,8)/2)))</f>
      </c>
      <c r="BA12" s="674"/>
      <c r="BB12" s="10">
        <f>IF('Encodage réponses Es'!Q10="","",'Encodage réponses Es'!Q10)</f>
      </c>
      <c r="BC12" s="11">
        <f>IF('Encodage réponses Es'!R10="","",'Encodage réponses Es'!R10)</f>
      </c>
      <c r="BD12" s="11">
        <f>IF('Encodage réponses Es'!V10="","",'Encodage réponses Es'!V10)</f>
      </c>
      <c r="BE12" s="11">
        <f>IF('Encodage réponses Es'!W10="","",'Encodage réponses Es'!W10)</f>
      </c>
      <c r="BF12" s="11">
        <f>IF('Encodage réponses Es'!X10="","",'Encodage réponses Es'!X10)</f>
      </c>
      <c r="BG12" s="11">
        <f>IF('Encodage réponses Es'!Y10="","",'Encodage réponses Es'!Y10)</f>
      </c>
      <c r="BH12" s="11">
        <f>IF('Encodage réponses Es'!Z10="","",'Encodage réponses Es'!Z10)</f>
      </c>
      <c r="BI12" s="11">
        <f>IF('Encodage réponses Es'!AA10="","",'Encodage réponses Es'!AA10)</f>
      </c>
      <c r="BJ12" s="11">
        <f>IF('Encodage réponses Es'!AB10="","",'Encodage réponses Es'!AB10)</f>
      </c>
      <c r="BK12" s="11">
        <f>IF('Encodage réponses Es'!AC10="","",'Encodage réponses Es'!AC10)</f>
      </c>
      <c r="BL12" s="11">
        <f>IF('Encodage réponses Es'!AD10="","",'Encodage réponses Es'!AD10)</f>
      </c>
      <c r="BM12" s="11">
        <f>IF('Encodage réponses Es'!AE10="","",'Encodage réponses Es'!AE10)</f>
      </c>
      <c r="BN12" s="641">
        <f>IF((COUNTBLANK('Encodage réponses Es'!Q10:R10)+COUNTBLANK('Encodage réponses Es'!V10:AF10))&gt;0,"",IF(COUNTIF(BB12:BM12,"a")&gt;0,"absent(e)",IF(COUNTBLANK(BB12:BM12)&gt;0,"",COUNTIF(BB12:BM12,1)+COUNTIF(BB12:BM12,8)/2)))</f>
      </c>
      <c r="BO12" s="642"/>
      <c r="BP12" s="12">
        <f>IF('Encodage réponses Es'!AU10="","",'Encodage réponses Es'!AU10)</f>
      </c>
      <c r="BQ12" s="12">
        <f>IF('Encodage réponses Es'!AV10="","",'Encodage réponses Es'!AV10)</f>
      </c>
      <c r="BR12" s="12">
        <f>IF('Encodage réponses Es'!AW10="","",'Encodage réponses Es'!AW10)</f>
      </c>
      <c r="BS12" s="12">
        <f>IF('Encodage réponses Es'!AX10="","",'Encodage réponses Es'!AX10)</f>
      </c>
      <c r="BT12" s="12">
        <f>IF('Encodage réponses Es'!AY10="","",'Encodage réponses Es'!AY10)</f>
      </c>
      <c r="BU12" s="12">
        <f>IF('Encodage réponses Es'!AZ10="","",'Encodage réponses Es'!AZ10)</f>
      </c>
      <c r="BV12" s="12">
        <f>IF('Encodage réponses Es'!BA10="","",'Encodage réponses Es'!BA10)</f>
      </c>
      <c r="BW12" s="12">
        <f>IF('Encodage réponses Es'!BB10="","",'Encodage réponses Es'!BB10)</f>
      </c>
      <c r="BX12" s="12">
        <f>IF('Encodage réponses Es'!BC10="","",'Encodage réponses Es'!BC10)</f>
      </c>
      <c r="BY12" s="12">
        <f>IF('Encodage réponses Es'!BD10="","",'Encodage réponses Es'!BD10)</f>
      </c>
      <c r="BZ12" s="12">
        <f>IF('Encodage réponses Es'!BE10="","",'Encodage réponses Es'!BE10)</f>
      </c>
      <c r="CA12" s="12">
        <f>IF('Encodage réponses Es'!BF10="","",'Encodage réponses Es'!BF10)</f>
      </c>
      <c r="CB12" s="12">
        <f>IF('Encodage réponses Es'!BG10="","",'Encodage réponses Es'!BG10)</f>
      </c>
      <c r="CC12" s="12">
        <f>IF('Encodage réponses Es'!BH10="","",'Encodage réponses Es'!BH10)</f>
      </c>
      <c r="CD12" s="12">
        <f>IF('Encodage réponses Es'!BI10="","",'Encodage réponses Es'!BI10)</f>
      </c>
      <c r="CE12" s="12">
        <f>IF('Encodage réponses Es'!BJ10="","",'Encodage réponses Es'!BJ10)</f>
      </c>
      <c r="CF12" s="12">
        <f>IF('Encodage réponses Es'!BK10="","",'Encodage réponses Es'!BK10)</f>
      </c>
      <c r="CG12" s="641">
        <f>IF((COUNTBLANK('Encodage réponses Es'!AU10:BK10))&gt;0,"",IF(COUNTIF(BP12:CF12,"a")&gt;0,"absent(e)",IF(COUNTBLANK(BP12:CF12)&gt;0,"",COUNTIF(BP12:CF12,1)+COUNTIF(BP12:CF12,8)/2)))</f>
      </c>
      <c r="CH12" s="642"/>
      <c r="CI12" s="12">
        <f>IF('Encodage réponses Es'!BL10="","",'Encodage réponses Es'!BL10)</f>
      </c>
      <c r="CJ12" s="12">
        <f>IF('Encodage réponses Es'!BM10="","",'Encodage réponses Es'!BM10)</f>
      </c>
      <c r="CK12" s="12">
        <f>IF('Encodage réponses Es'!BN10="","",'Encodage réponses Es'!BN10)</f>
      </c>
      <c r="CL12" s="12">
        <f>IF('Encodage réponses Es'!BO10="","",'Encodage réponses Es'!BO10)</f>
      </c>
      <c r="CM12" s="12">
        <f>IF('Encodage réponses Es'!BP10="","",'Encodage réponses Es'!BP10)</f>
      </c>
      <c r="CN12" s="12">
        <f>IF('Encodage réponses Es'!BQ10="","",'Encodage réponses Es'!BQ10)</f>
      </c>
      <c r="CO12" s="12">
        <f>IF('Encodage réponses Es'!BR10="","",'Encodage réponses Es'!BR10)</f>
      </c>
      <c r="CP12" s="12">
        <f>IF('Encodage réponses Es'!BS10="","",'Encodage réponses Es'!BS10)</f>
      </c>
      <c r="CQ12" s="12">
        <f>IF('Encodage réponses Es'!BT10="","",'Encodage réponses Es'!BT10)</f>
      </c>
      <c r="CR12" s="12">
        <f>IF('Encodage réponses Es'!BU10="","",'Encodage réponses Es'!BU10)</f>
      </c>
      <c r="CS12" s="641">
        <f>IF((COUNTBLANK('Encodage réponses Es'!BL10:BU10))&gt;0,"",IF(COUNTIF(CI12:CR12,"a")&gt;0,"absent(e)",IF(COUNTBLANK(CI12:CR12)&gt;0,"",COUNTIF(CI12:CR12,1)+COUNTIF(CI12:CR12,8)/2)))</f>
      </c>
      <c r="CT12" s="642"/>
      <c r="CU12" s="12">
        <f>IF('Encodage réponses Es'!BV10="","",'Encodage réponses Es'!BV10)</f>
      </c>
      <c r="CV12" s="12">
        <f>IF('Encodage réponses Es'!BW10="","",'Encodage réponses Es'!BW10)</f>
      </c>
      <c r="CW12" s="12">
        <f>IF('Encodage réponses Es'!BX10="","",'Encodage réponses Es'!BX10)</f>
      </c>
      <c r="CX12" s="12">
        <f>IF('Encodage réponses Es'!BY10="","",'Encodage réponses Es'!BY10)</f>
      </c>
      <c r="CY12" s="12">
        <f>IF('Encodage réponses Es'!BZ10="","",'Encodage réponses Es'!BZ10)</f>
      </c>
      <c r="CZ12" s="12">
        <f>IF('Encodage réponses Es'!CA10="","",'Encodage réponses Es'!CA10)</f>
      </c>
      <c r="DA12" s="12">
        <f>IF('Encodage réponses Es'!CB10="","",'Encodage réponses Es'!CB10)</f>
      </c>
      <c r="DB12" s="12">
        <f>IF('Encodage réponses Es'!CC10="","",'Encodage réponses Es'!CC10)</f>
      </c>
      <c r="DC12" s="12">
        <f>IF('Encodage réponses Es'!CD10="","",'Encodage réponses Es'!CD10)</f>
      </c>
      <c r="DD12" s="12">
        <f>IF('Encodage réponses Es'!CE10="","",'Encodage réponses Es'!CE10)</f>
      </c>
      <c r="DE12" s="12">
        <f>IF('Encodage réponses Es'!CF10="","",'Encodage réponses Es'!CF10)</f>
      </c>
      <c r="DF12" s="12">
        <f>IF('Encodage réponses Es'!CG10="","",'Encodage réponses Es'!CG10)</f>
      </c>
      <c r="DG12" s="12">
        <f>IF('Encodage réponses Es'!CH10="","",'Encodage réponses Es'!CH10)</f>
      </c>
      <c r="DH12" s="12">
        <f>IF('Encodage réponses Es'!CI10="","",'Encodage réponses Es'!CI10)</f>
      </c>
      <c r="DI12" s="12">
        <f>IF('Encodage réponses Es'!CJ10="","",'Encodage réponses Es'!CJ10)</f>
      </c>
      <c r="DJ12" s="12">
        <f>IF('Encodage réponses Es'!CK10="","",'Encodage réponses Es'!CK10)</f>
      </c>
      <c r="DK12" s="641">
        <f>IF((COUNTBLANK('Encodage réponses Es'!BV10:CK10))&gt;0,"",IF(COUNTIF(CU12:DJ12,"a")&gt;0,"absent(e)",IF(COUNTBLANK(CU12:DJ12)&gt;0,"",COUNTIF(CU12:DJ12,1)+COUNTIF(CU12:DJ12,8)/2)))</f>
      </c>
      <c r="DL12" s="642"/>
      <c r="DM12" s="10">
        <f>IF('Encodage réponses Es'!CL10="","",'Encodage réponses Es'!CL10)</f>
      </c>
      <c r="DN12" s="11">
        <f>IF('Encodage réponses Es'!CM10="","",'Encodage réponses Es'!CM10)</f>
      </c>
      <c r="DO12" s="11">
        <f>IF('Encodage réponses Es'!CN10="","",'Encodage réponses Es'!CN10)</f>
      </c>
      <c r="DP12" s="11">
        <f>IF('Encodage réponses Es'!CO10="","",'Encodage réponses Es'!CO10)</f>
      </c>
      <c r="DQ12" s="11">
        <f>IF('Encodage réponses Es'!CP10="","",'Encodage réponses Es'!CP10)</f>
      </c>
      <c r="DR12" s="11">
        <f>IF('Encodage réponses Es'!CQ10="","",'Encodage réponses Es'!CQ10)</f>
      </c>
      <c r="DS12" s="11">
        <f>IF('Encodage réponses Es'!CR10="","",'Encodage réponses Es'!CR10)</f>
      </c>
      <c r="DT12" s="11">
        <f>IF('Encodage réponses Es'!CS10="","",'Encodage réponses Es'!CS10)</f>
      </c>
      <c r="DU12" s="11">
        <f>IF('Encodage réponses Es'!CT10="","",'Encodage réponses Es'!CT10)</f>
      </c>
      <c r="DV12" s="11">
        <f>IF('Encodage réponses Es'!CU10="","",'Encodage réponses Es'!CU10)</f>
      </c>
      <c r="DW12" s="11">
        <f>IF('Encodage réponses Es'!CV10="","",'Encodage réponses Es'!CV10)</f>
      </c>
      <c r="DX12" s="11">
        <f>IF('Encodage réponses Es'!CX10="","",'Encodage réponses Es'!CX10)</f>
      </c>
      <c r="DY12" s="11">
        <f>IF('Encodage réponses Es'!CY10="","",'Encodage réponses Es'!CY10)</f>
      </c>
      <c r="DZ12" s="11">
        <f>IF('Encodage réponses Es'!CZ10="","",'Encodage réponses Es'!CZ10)</f>
      </c>
      <c r="EA12" s="11">
        <f>IF('Encodage réponses Es'!DA10="","",'Encodage réponses Es'!DA10)</f>
      </c>
      <c r="EB12" s="11">
        <f>IF('Encodage réponses Es'!DE10="","",'Encodage réponses Es'!DE10)</f>
      </c>
      <c r="EC12" s="11">
        <f>IF('Encodage réponses Es'!DF10="","",'Encodage réponses Es'!DF10)</f>
      </c>
      <c r="ED12" s="92">
        <f>IF('Encodage réponses Es'!DG10="","",'Encodage réponses Es'!DG10)</f>
      </c>
      <c r="EE12" s="641">
        <f>IF((COUNTBLANK('Encodage réponses Es'!CL10:CV10)+COUNTBLANK('Encodage réponses Es'!CX10:DA10)+COUNTBLANK('Encodage réponses Es'!DE10:DG10))&gt;0,"",IF(COUNTIF(DM12:ED12,"a")&gt;0,"absent(e)",IF(COUNTBLANK(DM12:ED12)&gt;0,"",COUNTIF(DM12:ED12,1)+COUNTIF(DM12:ED12,8)/2)))</f>
      </c>
      <c r="EF12" s="657"/>
      <c r="EG12" s="10">
        <f>IF('Encodage réponses Es'!DX10="","",'Encodage réponses Es'!DX10)</f>
      </c>
      <c r="EH12" s="11">
        <f>IF('Encodage réponses Es'!DY10="","",'Encodage réponses Es'!DY10)</f>
      </c>
      <c r="EI12" s="11">
        <f>IF('Encodage réponses Es'!DZ10="","",'Encodage réponses Es'!DZ10)</f>
      </c>
      <c r="EJ12" s="668">
        <f>IF((COUNTBLANK('Encodage réponses Es'!DX10:DZ10))&gt;0,"",IF(COUNTIF(EG12:EI12,"a")&gt;0,"absent(e)",IF(COUNTBLANK(EG12:EI12)&gt;0,"",COUNTIF(EG12:EI12,1)+COUNTIF(EG12:EI12,8)/2)))</f>
      </c>
      <c r="EK12" s="669"/>
      <c r="EL12" s="10">
        <f>IF('Encodage réponses Es'!CW10="","",'Encodage réponses Es'!CW10)</f>
      </c>
      <c r="EM12" s="11">
        <f>IF('Encodage réponses Es'!DL10="","",'Encodage réponses Es'!DL10)</f>
      </c>
      <c r="EN12" s="11">
        <f>IF('Encodage réponses Es'!DM10="","",'Encodage réponses Es'!DM10)</f>
      </c>
      <c r="EO12" s="11">
        <f>IF('Encodage réponses Es'!DN10="","",'Encodage réponses Es'!DN10)</f>
      </c>
      <c r="EP12" s="11">
        <f>IF('Encodage réponses Es'!DO10="","",'Encodage réponses Es'!DO10)</f>
      </c>
      <c r="EQ12" s="11">
        <f>IF('Encodage réponses Es'!DP10="","",'Encodage réponses Es'!DP10)</f>
      </c>
      <c r="ER12" s="11">
        <f>IF('Encodage réponses Es'!DQ10="","",'Encodage réponses Es'!DQ10)</f>
      </c>
      <c r="ES12" s="668">
        <f>IF((COUNTBLANK('Encodage réponses Es'!CW10)+COUNTBLANK('Encodage réponses Es'!DL10:DQ10))&gt;0,"",IF(COUNTIF(EL12:ER12,"a")&gt;0,"absent(e)",IF(COUNTBLANK(EL12:ER12)&gt;0,"",COUNTIF(EL12:ER12,1)+COUNTIF(EL12:ER12,8)/2)))</f>
      </c>
      <c r="ET12" s="669"/>
      <c r="EU12" s="10">
        <f>IF('Encodage réponses Es'!DB10="","",'Encodage réponses Es'!DB10)</f>
      </c>
      <c r="EV12" s="11">
        <f>IF('Encodage réponses Es'!DC10="","",'Encodage réponses Es'!DC10)</f>
      </c>
      <c r="EW12" s="11">
        <f>IF('Encodage réponses Es'!DD10="","",'Encodage réponses Es'!DD10)</f>
      </c>
      <c r="EX12" s="11">
        <f>IF('Encodage réponses Es'!DH10="","",'Encodage réponses Es'!DH10)</f>
      </c>
      <c r="EY12" s="11">
        <f>IF('Encodage réponses Es'!DI10="","",'Encodage réponses Es'!DI10)</f>
      </c>
      <c r="EZ12" s="11">
        <f>IF('Encodage réponses Es'!DJ10="","",'Encodage réponses Es'!DJ10)</f>
      </c>
      <c r="FA12" s="359">
        <f>IF('Encodage réponses Es'!DK10="","",'Encodage réponses Es'!DK10)</f>
      </c>
      <c r="FB12" s="641">
        <f>IF((COUNTBLANK('Encodage réponses Es'!DB10:DD10)+COUNTBLANK('Encodage réponses Es'!DH10:DK10))&gt;0,"",IF(COUNTIF(EU12:EZ12,"a")&gt;0,"absent(e)",IF(COUNTBLANK(EU12:EZ12)&gt;0,"",COUNTIF(EU12:EZ12,1)+COUNTIF(EU12:EZ12,8)/2)))</f>
      </c>
      <c r="FC12" s="657"/>
      <c r="FD12" s="10">
        <f>IF('Encodage réponses Es'!DR10="","",'Encodage réponses Es'!DR10)</f>
      </c>
      <c r="FE12" s="11">
        <f>IF('Encodage réponses Es'!DS10="","",'Encodage réponses Es'!DS10)</f>
      </c>
      <c r="FF12" s="11">
        <f>IF('Encodage réponses Es'!DT10="","",'Encodage réponses Es'!DT10)</f>
      </c>
      <c r="FG12" s="359">
        <f>IF('Encodage réponses Es'!DU10="","",'Encodage réponses Es'!DU10)</f>
      </c>
      <c r="FH12" s="11">
        <f>IF('Encodage réponses Es'!DV10="","",'Encodage réponses Es'!DV10)</f>
      </c>
      <c r="FI12" s="656">
        <f>IF((COUNTBLANK('Encodage réponses Es'!DR10:DV10))&gt;0,"",IF(COUNTIF(FD12:FF12,"a")+COUNTIF(FH12,"a")&gt;0,"absent(e)",IF(COUNTBLANK(FD12:FF12)+COUNTBLANK(FH12)&gt;0,"",COUNTIF(FD12:FF12,1)+COUNTIF(FH12,1)+COUNTIF(FD12:FF12,8)/2+COUNTIF(FH12,8)/2)))</f>
      </c>
      <c r="FJ12" s="657"/>
    </row>
    <row r="13" spans="1:166" ht="11.25" customHeight="1">
      <c r="A13" s="713"/>
      <c r="B13" s="714"/>
      <c r="C13" s="31">
        <v>9</v>
      </c>
      <c r="D13" s="31">
        <f>IF('Encodage réponses Es'!F11=0,"",'Encodage réponses Es'!F11)</f>
      </c>
      <c r="E13" s="243"/>
      <c r="F13" s="184">
        <f t="shared" si="0"/>
      </c>
      <c r="G13" s="185">
        <f t="shared" si="1"/>
      </c>
      <c r="H13" s="243"/>
      <c r="I13" s="337">
        <f t="shared" si="2"/>
      </c>
      <c r="J13" s="70">
        <f t="shared" si="3"/>
      </c>
      <c r="K13" s="243"/>
      <c r="L13" s="116">
        <f t="shared" si="4"/>
      </c>
      <c r="M13" s="70">
        <f t="shared" si="5"/>
      </c>
      <c r="N13" s="243"/>
      <c r="O13" s="340">
        <f t="shared" si="6"/>
      </c>
      <c r="P13" s="123">
        <f t="shared" si="7"/>
      </c>
      <c r="Q13" s="243"/>
      <c r="R13" s="340">
        <f t="shared" si="8"/>
      </c>
      <c r="S13" s="123">
        <f t="shared" si="9"/>
      </c>
      <c r="T13" s="243"/>
      <c r="U13" s="10">
        <f>IF('Encodage réponses Es'!G11="","",'Encodage réponses Es'!G11)</f>
      </c>
      <c r="V13" s="11">
        <f>IF('Encodage réponses Es'!H11="","",'Encodage réponses Es'!H11)</f>
      </c>
      <c r="W13" s="11">
        <f>IF('Encodage réponses Es'!I11="","",'Encodage réponses Es'!I11)</f>
      </c>
      <c r="X13" s="11">
        <f>IF('Encodage réponses Es'!J11="","",'Encodage réponses Es'!J11)</f>
      </c>
      <c r="Y13" s="11">
        <f>IF('Encodage réponses Es'!K11="","",'Encodage réponses Es'!K11)</f>
      </c>
      <c r="Z13" s="11">
        <f>IF('Encodage réponses Es'!L11="","",'Encodage réponses Es'!L11)</f>
      </c>
      <c r="AA13" s="11">
        <f>IF('Encodage réponses Es'!M11="","",'Encodage réponses Es'!M11)</f>
      </c>
      <c r="AB13" s="11">
        <f>IF('Encodage réponses Es'!N11="","",'Encodage réponses Es'!N11)</f>
      </c>
      <c r="AC13" s="11">
        <f>IF('Encodage réponses Es'!O11="","",'Encodage réponses Es'!O11)</f>
      </c>
      <c r="AD13" s="11">
        <f>IF('Encodage réponses Es'!P11="","",'Encodage réponses Es'!P11)</f>
      </c>
      <c r="AE13" s="92">
        <f>IF('Encodage réponses Es'!S11="","",'Encodage réponses Es'!S11)</f>
      </c>
      <c r="AF13" s="92">
        <f>IF('Encodage réponses Es'!T11="","",'Encodage réponses Es'!T11)</f>
      </c>
      <c r="AG13" s="92">
        <f>IF('Encodage réponses Es'!U11="","",'Encodage réponses Es'!U11)</f>
      </c>
      <c r="AH13" s="92">
        <f>IF('Encodage réponses Es'!AF11="","",'Encodage réponses Es'!AF11)</f>
      </c>
      <c r="AI13" s="92">
        <f>IF('Encodage réponses Es'!AG11="","",'Encodage réponses Es'!AG11)</f>
      </c>
      <c r="AJ13" s="30">
        <f>IF('Encodage réponses Es'!DW11="","",'Encodage réponses Es'!DW11)</f>
      </c>
      <c r="AK13" s="675">
        <f>IF((COUNTBLANK('Encodage réponses Es'!G11:P11)+COUNTBLANK('Encodage réponses Es'!S11:U11)+COUNTBLANK('Encodage réponses Es'!AF11:AG11)+COUNTBLANK('Encodage réponses Es'!DW11))&gt;0,"",IF(COUNTIF(U13:AJ13,"a")&gt;0,"absent(e)",IF(COUNTBLANK(U13:AJ13)&gt;0,"",COUNTIF(U13:AJ13,1)+COUNTIF(U13:AJ13,8)/2)))</f>
      </c>
      <c r="AL13" s="676"/>
      <c r="AM13" s="10">
        <f>IF('Encodage réponses Es'!AH11="","",'Encodage réponses Es'!AH11)</f>
      </c>
      <c r="AN13" s="11">
        <f>IF('Encodage réponses Es'!AI11="","",'Encodage réponses Es'!AI11)</f>
      </c>
      <c r="AO13" s="11">
        <f>IF('Encodage réponses Es'!AJ11="","",'Encodage réponses Es'!AJ11)</f>
      </c>
      <c r="AP13" s="11">
        <f>IF('Encodage réponses Es'!AK11="","",'Encodage réponses Es'!AK11)</f>
      </c>
      <c r="AQ13" s="11">
        <f>IF('Encodage réponses Es'!AL11="","",'Encodage réponses Es'!AL11)</f>
      </c>
      <c r="AR13" s="11">
        <f>IF('Encodage réponses Es'!AM11="","",'Encodage réponses Es'!AM11)</f>
      </c>
      <c r="AS13" s="11">
        <f>IF('Encodage réponses Es'!AN11="","",'Encodage réponses Es'!AN11)</f>
      </c>
      <c r="AT13" s="11">
        <f>IF('Encodage réponses Es'!AO11="","",'Encodage réponses Es'!AO11)</f>
      </c>
      <c r="AU13" s="11">
        <f>IF('Encodage réponses Es'!AP11="","",'Encodage réponses Es'!AP11)</f>
      </c>
      <c r="AV13" s="11">
        <f>IF('Encodage réponses Es'!AQ11="","",'Encodage réponses Es'!AQ11)</f>
      </c>
      <c r="AW13" s="11">
        <f>IF('Encodage réponses Es'!AR11="","",'Encodage réponses Es'!AR11)</f>
      </c>
      <c r="AX13" s="11">
        <f>IF('Encodage réponses Es'!AS11="","",'Encodage réponses Es'!AS11)</f>
      </c>
      <c r="AY13" s="11">
        <f>IF('Encodage réponses Es'!AT11="","",'Encodage réponses Es'!AT11)</f>
      </c>
      <c r="AZ13" s="673">
        <f>IF((COUNTBLANK('Encodage réponses Es'!AH11:AT11))&gt;0,"",IF(COUNTIF(AM13:AY13,"a")&gt;0,"absent(e)",IF(COUNTBLANK(AM13:AY13)&gt;0,"",COUNTIF(AM13:AY13,1)+COUNTIF(AM13:AY13,8)/2)))</f>
      </c>
      <c r="BA13" s="674"/>
      <c r="BB13" s="10">
        <f>IF('Encodage réponses Es'!Q11="","",'Encodage réponses Es'!Q11)</f>
      </c>
      <c r="BC13" s="11">
        <f>IF('Encodage réponses Es'!R11="","",'Encodage réponses Es'!R11)</f>
      </c>
      <c r="BD13" s="11">
        <f>IF('Encodage réponses Es'!V11="","",'Encodage réponses Es'!V11)</f>
      </c>
      <c r="BE13" s="11">
        <f>IF('Encodage réponses Es'!W11="","",'Encodage réponses Es'!W11)</f>
      </c>
      <c r="BF13" s="11">
        <f>IF('Encodage réponses Es'!X11="","",'Encodage réponses Es'!X11)</f>
      </c>
      <c r="BG13" s="11">
        <f>IF('Encodage réponses Es'!Y11="","",'Encodage réponses Es'!Y11)</f>
      </c>
      <c r="BH13" s="11">
        <f>IF('Encodage réponses Es'!Z11="","",'Encodage réponses Es'!Z11)</f>
      </c>
      <c r="BI13" s="11">
        <f>IF('Encodage réponses Es'!AA11="","",'Encodage réponses Es'!AA11)</f>
      </c>
      <c r="BJ13" s="11">
        <f>IF('Encodage réponses Es'!AB11="","",'Encodage réponses Es'!AB11)</f>
      </c>
      <c r="BK13" s="11">
        <f>IF('Encodage réponses Es'!AC11="","",'Encodage réponses Es'!AC11)</f>
      </c>
      <c r="BL13" s="11">
        <f>IF('Encodage réponses Es'!AD11="","",'Encodage réponses Es'!AD11)</f>
      </c>
      <c r="BM13" s="11">
        <f>IF('Encodage réponses Es'!AE11="","",'Encodage réponses Es'!AE11)</f>
      </c>
      <c r="BN13" s="641">
        <f>IF((COUNTBLANK('Encodage réponses Es'!Q11:R11)+COUNTBLANK('Encodage réponses Es'!V11:AF11))&gt;0,"",IF(COUNTIF(BB13:BM13,"a")&gt;0,"absent(e)",IF(COUNTBLANK(BB13:BM13)&gt;0,"",COUNTIF(BB13:BM13,1)+COUNTIF(BB13:BM13,8)/2)))</f>
      </c>
      <c r="BO13" s="642"/>
      <c r="BP13" s="12">
        <f>IF('Encodage réponses Es'!AU11="","",'Encodage réponses Es'!AU11)</f>
      </c>
      <c r="BQ13" s="12">
        <f>IF('Encodage réponses Es'!AV11="","",'Encodage réponses Es'!AV11)</f>
      </c>
      <c r="BR13" s="12">
        <f>IF('Encodage réponses Es'!AW11="","",'Encodage réponses Es'!AW11)</f>
      </c>
      <c r="BS13" s="12">
        <f>IF('Encodage réponses Es'!AX11="","",'Encodage réponses Es'!AX11)</f>
      </c>
      <c r="BT13" s="12">
        <f>IF('Encodage réponses Es'!AY11="","",'Encodage réponses Es'!AY11)</f>
      </c>
      <c r="BU13" s="12">
        <f>IF('Encodage réponses Es'!AZ11="","",'Encodage réponses Es'!AZ11)</f>
      </c>
      <c r="BV13" s="12">
        <f>IF('Encodage réponses Es'!BA11="","",'Encodage réponses Es'!BA11)</f>
      </c>
      <c r="BW13" s="12">
        <f>IF('Encodage réponses Es'!BB11="","",'Encodage réponses Es'!BB11)</f>
      </c>
      <c r="BX13" s="12">
        <f>IF('Encodage réponses Es'!BC11="","",'Encodage réponses Es'!BC11)</f>
      </c>
      <c r="BY13" s="12">
        <f>IF('Encodage réponses Es'!BD11="","",'Encodage réponses Es'!BD11)</f>
      </c>
      <c r="BZ13" s="12">
        <f>IF('Encodage réponses Es'!BE11="","",'Encodage réponses Es'!BE11)</f>
      </c>
      <c r="CA13" s="12">
        <f>IF('Encodage réponses Es'!BF11="","",'Encodage réponses Es'!BF11)</f>
      </c>
      <c r="CB13" s="12">
        <f>IF('Encodage réponses Es'!BG11="","",'Encodage réponses Es'!BG11)</f>
      </c>
      <c r="CC13" s="12">
        <f>IF('Encodage réponses Es'!BH11="","",'Encodage réponses Es'!BH11)</f>
      </c>
      <c r="CD13" s="12">
        <f>IF('Encodage réponses Es'!BI11="","",'Encodage réponses Es'!BI11)</f>
      </c>
      <c r="CE13" s="12">
        <f>IF('Encodage réponses Es'!BJ11="","",'Encodage réponses Es'!BJ11)</f>
      </c>
      <c r="CF13" s="12">
        <f>IF('Encodage réponses Es'!BK11="","",'Encodage réponses Es'!BK11)</f>
      </c>
      <c r="CG13" s="641">
        <f>IF((COUNTBLANK('Encodage réponses Es'!AU11:BK11))&gt;0,"",IF(COUNTIF(BP13:CF13,"a")&gt;0,"absent(e)",IF(COUNTBLANK(BP13:CF13)&gt;0,"",COUNTIF(BP13:CF13,1)+COUNTIF(BP13:CF13,8)/2)))</f>
      </c>
      <c r="CH13" s="642"/>
      <c r="CI13" s="12">
        <f>IF('Encodage réponses Es'!BL11="","",'Encodage réponses Es'!BL11)</f>
      </c>
      <c r="CJ13" s="12">
        <f>IF('Encodage réponses Es'!BM11="","",'Encodage réponses Es'!BM11)</f>
      </c>
      <c r="CK13" s="12">
        <f>IF('Encodage réponses Es'!BN11="","",'Encodage réponses Es'!BN11)</f>
      </c>
      <c r="CL13" s="12">
        <f>IF('Encodage réponses Es'!BO11="","",'Encodage réponses Es'!BO11)</f>
      </c>
      <c r="CM13" s="12">
        <f>IF('Encodage réponses Es'!BP11="","",'Encodage réponses Es'!BP11)</f>
      </c>
      <c r="CN13" s="12">
        <f>IF('Encodage réponses Es'!BQ11="","",'Encodage réponses Es'!BQ11)</f>
      </c>
      <c r="CO13" s="12">
        <f>IF('Encodage réponses Es'!BR11="","",'Encodage réponses Es'!BR11)</f>
      </c>
      <c r="CP13" s="12">
        <f>IF('Encodage réponses Es'!BS11="","",'Encodage réponses Es'!BS11)</f>
      </c>
      <c r="CQ13" s="12">
        <f>IF('Encodage réponses Es'!BT11="","",'Encodage réponses Es'!BT11)</f>
      </c>
      <c r="CR13" s="12">
        <f>IF('Encodage réponses Es'!BU11="","",'Encodage réponses Es'!BU11)</f>
      </c>
      <c r="CS13" s="641">
        <f>IF((COUNTBLANK('Encodage réponses Es'!BL11:BU11))&gt;0,"",IF(COUNTIF(CI13:CR13,"a")&gt;0,"absent(e)",IF(COUNTBLANK(CI13:CR13)&gt;0,"",COUNTIF(CI13:CR13,1)+COUNTIF(CI13:CR13,8)/2)))</f>
      </c>
      <c r="CT13" s="642"/>
      <c r="CU13" s="12">
        <f>IF('Encodage réponses Es'!BV11="","",'Encodage réponses Es'!BV11)</f>
      </c>
      <c r="CV13" s="12">
        <f>IF('Encodage réponses Es'!BW11="","",'Encodage réponses Es'!BW11)</f>
      </c>
      <c r="CW13" s="12">
        <f>IF('Encodage réponses Es'!BX11="","",'Encodage réponses Es'!BX11)</f>
      </c>
      <c r="CX13" s="12">
        <f>IF('Encodage réponses Es'!BY11="","",'Encodage réponses Es'!BY11)</f>
      </c>
      <c r="CY13" s="12">
        <f>IF('Encodage réponses Es'!BZ11="","",'Encodage réponses Es'!BZ11)</f>
      </c>
      <c r="CZ13" s="12">
        <f>IF('Encodage réponses Es'!CA11="","",'Encodage réponses Es'!CA11)</f>
      </c>
      <c r="DA13" s="12">
        <f>IF('Encodage réponses Es'!CB11="","",'Encodage réponses Es'!CB11)</f>
      </c>
      <c r="DB13" s="12">
        <f>IF('Encodage réponses Es'!CC11="","",'Encodage réponses Es'!CC11)</f>
      </c>
      <c r="DC13" s="12">
        <f>IF('Encodage réponses Es'!CD11="","",'Encodage réponses Es'!CD11)</f>
      </c>
      <c r="DD13" s="12">
        <f>IF('Encodage réponses Es'!CE11="","",'Encodage réponses Es'!CE11)</f>
      </c>
      <c r="DE13" s="12">
        <f>IF('Encodage réponses Es'!CF11="","",'Encodage réponses Es'!CF11)</f>
      </c>
      <c r="DF13" s="12">
        <f>IF('Encodage réponses Es'!CG11="","",'Encodage réponses Es'!CG11)</f>
      </c>
      <c r="DG13" s="12">
        <f>IF('Encodage réponses Es'!CH11="","",'Encodage réponses Es'!CH11)</f>
      </c>
      <c r="DH13" s="12">
        <f>IF('Encodage réponses Es'!CI11="","",'Encodage réponses Es'!CI11)</f>
      </c>
      <c r="DI13" s="12">
        <f>IF('Encodage réponses Es'!CJ11="","",'Encodage réponses Es'!CJ11)</f>
      </c>
      <c r="DJ13" s="12">
        <f>IF('Encodage réponses Es'!CK11="","",'Encodage réponses Es'!CK11)</f>
      </c>
      <c r="DK13" s="641">
        <f>IF((COUNTBLANK('Encodage réponses Es'!BV11:CK11))&gt;0,"",IF(COUNTIF(CU13:DJ13,"a")&gt;0,"absent(e)",IF(COUNTBLANK(CU13:DJ13)&gt;0,"",COUNTIF(CU13:DJ13,1)+COUNTIF(CU13:DJ13,8)/2)))</f>
      </c>
      <c r="DL13" s="642"/>
      <c r="DM13" s="10">
        <f>IF('Encodage réponses Es'!CL11="","",'Encodage réponses Es'!CL11)</f>
      </c>
      <c r="DN13" s="11">
        <f>IF('Encodage réponses Es'!CM11="","",'Encodage réponses Es'!CM11)</f>
      </c>
      <c r="DO13" s="11">
        <f>IF('Encodage réponses Es'!CN11="","",'Encodage réponses Es'!CN11)</f>
      </c>
      <c r="DP13" s="11">
        <f>IF('Encodage réponses Es'!CO11="","",'Encodage réponses Es'!CO11)</f>
      </c>
      <c r="DQ13" s="11">
        <f>IF('Encodage réponses Es'!CP11="","",'Encodage réponses Es'!CP11)</f>
      </c>
      <c r="DR13" s="11">
        <f>IF('Encodage réponses Es'!CQ11="","",'Encodage réponses Es'!CQ11)</f>
      </c>
      <c r="DS13" s="11">
        <f>IF('Encodage réponses Es'!CR11="","",'Encodage réponses Es'!CR11)</f>
      </c>
      <c r="DT13" s="11">
        <f>IF('Encodage réponses Es'!CS11="","",'Encodage réponses Es'!CS11)</f>
      </c>
      <c r="DU13" s="11">
        <f>IF('Encodage réponses Es'!CT11="","",'Encodage réponses Es'!CT11)</f>
      </c>
      <c r="DV13" s="11">
        <f>IF('Encodage réponses Es'!CU11="","",'Encodage réponses Es'!CU11)</f>
      </c>
      <c r="DW13" s="11">
        <f>IF('Encodage réponses Es'!CV11="","",'Encodage réponses Es'!CV11)</f>
      </c>
      <c r="DX13" s="11">
        <f>IF('Encodage réponses Es'!CX11="","",'Encodage réponses Es'!CX11)</f>
      </c>
      <c r="DY13" s="11">
        <f>IF('Encodage réponses Es'!CY11="","",'Encodage réponses Es'!CY11)</f>
      </c>
      <c r="DZ13" s="11">
        <f>IF('Encodage réponses Es'!CZ11="","",'Encodage réponses Es'!CZ11)</f>
      </c>
      <c r="EA13" s="11">
        <f>IF('Encodage réponses Es'!DA11="","",'Encodage réponses Es'!DA11)</f>
      </c>
      <c r="EB13" s="11">
        <f>IF('Encodage réponses Es'!DE11="","",'Encodage réponses Es'!DE11)</f>
      </c>
      <c r="EC13" s="11">
        <f>IF('Encodage réponses Es'!DF11="","",'Encodage réponses Es'!DF11)</f>
      </c>
      <c r="ED13" s="92">
        <f>IF('Encodage réponses Es'!DG11="","",'Encodage réponses Es'!DG11)</f>
      </c>
      <c r="EE13" s="641">
        <f>IF((COUNTBLANK('Encodage réponses Es'!CL11:CV11)+COUNTBLANK('Encodage réponses Es'!CX11:DA11)+COUNTBLANK('Encodage réponses Es'!DE11:DG11))&gt;0,"",IF(COUNTIF(DM13:ED13,"a")&gt;0,"absent(e)",IF(COUNTBLANK(DM13:ED13)&gt;0,"",COUNTIF(DM13:ED13,1)+COUNTIF(DM13:ED13,8)/2)))</f>
      </c>
      <c r="EF13" s="657"/>
      <c r="EG13" s="10">
        <f>IF('Encodage réponses Es'!DX11="","",'Encodage réponses Es'!DX11)</f>
      </c>
      <c r="EH13" s="11">
        <f>IF('Encodage réponses Es'!DY11="","",'Encodage réponses Es'!DY11)</f>
      </c>
      <c r="EI13" s="11">
        <f>IF('Encodage réponses Es'!DZ11="","",'Encodage réponses Es'!DZ11)</f>
      </c>
      <c r="EJ13" s="668">
        <f>IF((COUNTBLANK('Encodage réponses Es'!DX11:DZ11))&gt;0,"",IF(COUNTIF(EG13:EI13,"a")&gt;0,"absent(e)",IF(COUNTBLANK(EG13:EI13)&gt;0,"",COUNTIF(EG13:EI13,1)+COUNTIF(EG13:EI13,8)/2)))</f>
      </c>
      <c r="EK13" s="669"/>
      <c r="EL13" s="10">
        <f>IF('Encodage réponses Es'!CW11="","",'Encodage réponses Es'!CW11)</f>
      </c>
      <c r="EM13" s="11">
        <f>IF('Encodage réponses Es'!DL11="","",'Encodage réponses Es'!DL11)</f>
      </c>
      <c r="EN13" s="11">
        <f>IF('Encodage réponses Es'!DM11="","",'Encodage réponses Es'!DM11)</f>
      </c>
      <c r="EO13" s="11">
        <f>IF('Encodage réponses Es'!DN11="","",'Encodage réponses Es'!DN11)</f>
      </c>
      <c r="EP13" s="11">
        <f>IF('Encodage réponses Es'!DO11="","",'Encodage réponses Es'!DO11)</f>
      </c>
      <c r="EQ13" s="11">
        <f>IF('Encodage réponses Es'!DP11="","",'Encodage réponses Es'!DP11)</f>
      </c>
      <c r="ER13" s="11">
        <f>IF('Encodage réponses Es'!DQ11="","",'Encodage réponses Es'!DQ11)</f>
      </c>
      <c r="ES13" s="668">
        <f>IF((COUNTBLANK('Encodage réponses Es'!CW11)+COUNTBLANK('Encodage réponses Es'!DL11:DQ11))&gt;0,"",IF(COUNTIF(EL13:ER13,"a")&gt;0,"absent(e)",IF(COUNTBLANK(EL13:ER13)&gt;0,"",COUNTIF(EL13:ER13,1)+COUNTIF(EL13:ER13,8)/2)))</f>
      </c>
      <c r="ET13" s="669"/>
      <c r="EU13" s="10">
        <f>IF('Encodage réponses Es'!DB11="","",'Encodage réponses Es'!DB11)</f>
      </c>
      <c r="EV13" s="11">
        <f>IF('Encodage réponses Es'!DC11="","",'Encodage réponses Es'!DC11)</f>
      </c>
      <c r="EW13" s="11">
        <f>IF('Encodage réponses Es'!DD11="","",'Encodage réponses Es'!DD11)</f>
      </c>
      <c r="EX13" s="11">
        <f>IF('Encodage réponses Es'!DH11="","",'Encodage réponses Es'!DH11)</f>
      </c>
      <c r="EY13" s="11">
        <f>IF('Encodage réponses Es'!DI11="","",'Encodage réponses Es'!DI11)</f>
      </c>
      <c r="EZ13" s="11">
        <f>IF('Encodage réponses Es'!DJ11="","",'Encodage réponses Es'!DJ11)</f>
      </c>
      <c r="FA13" s="359">
        <f>IF('Encodage réponses Es'!DK11="","",'Encodage réponses Es'!DK11)</f>
      </c>
      <c r="FB13" s="641">
        <f>IF((COUNTBLANK('Encodage réponses Es'!DB11:DD11)+COUNTBLANK('Encodage réponses Es'!DH11:DK11))&gt;0,"",IF(COUNTIF(EU13:EZ13,"a")&gt;0,"absent(e)",IF(COUNTBLANK(EU13:EZ13)&gt;0,"",COUNTIF(EU13:EZ13,1)+COUNTIF(EU13:EZ13,8)/2)))</f>
      </c>
      <c r="FC13" s="657"/>
      <c r="FD13" s="10">
        <f>IF('Encodage réponses Es'!DR11="","",'Encodage réponses Es'!DR11)</f>
      </c>
      <c r="FE13" s="11">
        <f>IF('Encodage réponses Es'!DS11="","",'Encodage réponses Es'!DS11)</f>
      </c>
      <c r="FF13" s="11">
        <f>IF('Encodage réponses Es'!DT11="","",'Encodage réponses Es'!DT11)</f>
      </c>
      <c r="FG13" s="359">
        <f>IF('Encodage réponses Es'!DU11="","",'Encodage réponses Es'!DU11)</f>
      </c>
      <c r="FH13" s="11">
        <f>IF('Encodage réponses Es'!DV11="","",'Encodage réponses Es'!DV11)</f>
      </c>
      <c r="FI13" s="656">
        <f>IF((COUNTBLANK('Encodage réponses Es'!DR11:DV11))&gt;0,"",IF(COUNTIF(FD13:FF13,"a")+COUNTIF(FH13,"a")&gt;0,"absent(e)",IF(COUNTBLANK(FD13:FF13)+COUNTBLANK(FH13)&gt;0,"",COUNTIF(FD13:FF13,1)+COUNTIF(FH13,1)+COUNTIF(FD13:FF13,8)/2+COUNTIF(FH13,8)/2)))</f>
      </c>
      <c r="FJ13" s="657"/>
    </row>
    <row r="14" spans="1:166" ht="11.25" customHeight="1">
      <c r="A14" s="713"/>
      <c r="B14" s="714"/>
      <c r="C14" s="31">
        <v>10</v>
      </c>
      <c r="D14" s="31">
        <f>IF('Encodage réponses Es'!F12=0,"",'Encodage réponses Es'!F12)</f>
      </c>
      <c r="E14" s="243"/>
      <c r="F14" s="184">
        <f t="shared" si="0"/>
      </c>
      <c r="G14" s="185">
        <f t="shared" si="1"/>
      </c>
      <c r="H14" s="243"/>
      <c r="I14" s="337">
        <f t="shared" si="2"/>
      </c>
      <c r="J14" s="70">
        <f t="shared" si="3"/>
      </c>
      <c r="K14" s="243"/>
      <c r="L14" s="116">
        <f t="shared" si="4"/>
      </c>
      <c r="M14" s="70">
        <f t="shared" si="5"/>
      </c>
      <c r="N14" s="243"/>
      <c r="O14" s="340">
        <f t="shared" si="6"/>
      </c>
      <c r="P14" s="123">
        <f t="shared" si="7"/>
      </c>
      <c r="Q14" s="243"/>
      <c r="R14" s="340">
        <f t="shared" si="8"/>
      </c>
      <c r="S14" s="123">
        <f t="shared" si="9"/>
      </c>
      <c r="T14" s="243"/>
      <c r="U14" s="10">
        <f>IF('Encodage réponses Es'!G12="","",'Encodage réponses Es'!G12)</f>
      </c>
      <c r="V14" s="11">
        <f>IF('Encodage réponses Es'!H12="","",'Encodage réponses Es'!H12)</f>
      </c>
      <c r="W14" s="11">
        <f>IF('Encodage réponses Es'!I12="","",'Encodage réponses Es'!I12)</f>
      </c>
      <c r="X14" s="11">
        <f>IF('Encodage réponses Es'!J12="","",'Encodage réponses Es'!J12)</f>
      </c>
      <c r="Y14" s="11">
        <f>IF('Encodage réponses Es'!K12="","",'Encodage réponses Es'!K12)</f>
      </c>
      <c r="Z14" s="11">
        <f>IF('Encodage réponses Es'!L12="","",'Encodage réponses Es'!L12)</f>
      </c>
      <c r="AA14" s="11">
        <f>IF('Encodage réponses Es'!M12="","",'Encodage réponses Es'!M12)</f>
      </c>
      <c r="AB14" s="11">
        <f>IF('Encodage réponses Es'!N12="","",'Encodage réponses Es'!N12)</f>
      </c>
      <c r="AC14" s="11">
        <f>IF('Encodage réponses Es'!O12="","",'Encodage réponses Es'!O12)</f>
      </c>
      <c r="AD14" s="11">
        <f>IF('Encodage réponses Es'!P12="","",'Encodage réponses Es'!P12)</f>
      </c>
      <c r="AE14" s="92">
        <f>IF('Encodage réponses Es'!S12="","",'Encodage réponses Es'!S12)</f>
      </c>
      <c r="AF14" s="92">
        <f>IF('Encodage réponses Es'!T12="","",'Encodage réponses Es'!T12)</f>
      </c>
      <c r="AG14" s="92">
        <f>IF('Encodage réponses Es'!U12="","",'Encodage réponses Es'!U12)</f>
      </c>
      <c r="AH14" s="92">
        <f>IF('Encodage réponses Es'!AF12="","",'Encodage réponses Es'!AF12)</f>
      </c>
      <c r="AI14" s="92">
        <f>IF('Encodage réponses Es'!AG12="","",'Encodage réponses Es'!AG12)</f>
      </c>
      <c r="AJ14" s="30">
        <f>IF('Encodage réponses Es'!DW12="","",'Encodage réponses Es'!DW12)</f>
      </c>
      <c r="AK14" s="675">
        <f>IF((COUNTBLANK('Encodage réponses Es'!G12:P12)+COUNTBLANK('Encodage réponses Es'!S12:U12)+COUNTBLANK('Encodage réponses Es'!AF12:AG12)+COUNTBLANK('Encodage réponses Es'!DW12))&gt;0,"",IF(COUNTIF(U14:AJ14,"a")&gt;0,"absent(e)",IF(COUNTBLANK(U14:AJ14)&gt;0,"",COUNTIF(U14:AJ14,1)+COUNTIF(U14:AJ14,8)/2)))</f>
      </c>
      <c r="AL14" s="676"/>
      <c r="AM14" s="10">
        <f>IF('Encodage réponses Es'!AH12="","",'Encodage réponses Es'!AH12)</f>
      </c>
      <c r="AN14" s="11">
        <f>IF('Encodage réponses Es'!AI12="","",'Encodage réponses Es'!AI12)</f>
      </c>
      <c r="AO14" s="11">
        <f>IF('Encodage réponses Es'!AJ12="","",'Encodage réponses Es'!AJ12)</f>
      </c>
      <c r="AP14" s="11">
        <f>IF('Encodage réponses Es'!AK12="","",'Encodage réponses Es'!AK12)</f>
      </c>
      <c r="AQ14" s="11">
        <f>IF('Encodage réponses Es'!AL12="","",'Encodage réponses Es'!AL12)</f>
      </c>
      <c r="AR14" s="11">
        <f>IF('Encodage réponses Es'!AM12="","",'Encodage réponses Es'!AM12)</f>
      </c>
      <c r="AS14" s="11">
        <f>IF('Encodage réponses Es'!AN12="","",'Encodage réponses Es'!AN12)</f>
      </c>
      <c r="AT14" s="11">
        <f>IF('Encodage réponses Es'!AO12="","",'Encodage réponses Es'!AO12)</f>
      </c>
      <c r="AU14" s="11">
        <f>IF('Encodage réponses Es'!AP12="","",'Encodage réponses Es'!AP12)</f>
      </c>
      <c r="AV14" s="11">
        <f>IF('Encodage réponses Es'!AQ12="","",'Encodage réponses Es'!AQ12)</f>
      </c>
      <c r="AW14" s="11">
        <f>IF('Encodage réponses Es'!AR12="","",'Encodage réponses Es'!AR12)</f>
      </c>
      <c r="AX14" s="11">
        <f>IF('Encodage réponses Es'!AS12="","",'Encodage réponses Es'!AS12)</f>
      </c>
      <c r="AY14" s="11">
        <f>IF('Encodage réponses Es'!AT12="","",'Encodage réponses Es'!AT12)</f>
      </c>
      <c r="AZ14" s="673">
        <f>IF((COUNTBLANK('Encodage réponses Es'!AH12:AT12))&gt;0,"",IF(COUNTIF(AM14:AY14,"a")&gt;0,"absent(e)",IF(COUNTBLANK(AM14:AY14)&gt;0,"",COUNTIF(AM14:AY14,1)+COUNTIF(AM14:AY14,8)/2)))</f>
      </c>
      <c r="BA14" s="674"/>
      <c r="BB14" s="10">
        <f>IF('Encodage réponses Es'!Q12="","",'Encodage réponses Es'!Q12)</f>
      </c>
      <c r="BC14" s="11">
        <f>IF('Encodage réponses Es'!R12="","",'Encodage réponses Es'!R12)</f>
      </c>
      <c r="BD14" s="11">
        <f>IF('Encodage réponses Es'!V12="","",'Encodage réponses Es'!V12)</f>
      </c>
      <c r="BE14" s="11">
        <f>IF('Encodage réponses Es'!W12="","",'Encodage réponses Es'!W12)</f>
      </c>
      <c r="BF14" s="11">
        <f>IF('Encodage réponses Es'!X12="","",'Encodage réponses Es'!X12)</f>
      </c>
      <c r="BG14" s="11">
        <f>IF('Encodage réponses Es'!Y12="","",'Encodage réponses Es'!Y12)</f>
      </c>
      <c r="BH14" s="11">
        <f>IF('Encodage réponses Es'!Z12="","",'Encodage réponses Es'!Z12)</f>
      </c>
      <c r="BI14" s="11">
        <f>IF('Encodage réponses Es'!AA12="","",'Encodage réponses Es'!AA12)</f>
      </c>
      <c r="BJ14" s="11">
        <f>IF('Encodage réponses Es'!AB12="","",'Encodage réponses Es'!AB12)</f>
      </c>
      <c r="BK14" s="11">
        <f>IF('Encodage réponses Es'!AC12="","",'Encodage réponses Es'!AC12)</f>
      </c>
      <c r="BL14" s="11">
        <f>IF('Encodage réponses Es'!AD12="","",'Encodage réponses Es'!AD12)</f>
      </c>
      <c r="BM14" s="11">
        <f>IF('Encodage réponses Es'!AE12="","",'Encodage réponses Es'!AE12)</f>
      </c>
      <c r="BN14" s="641">
        <f>IF((COUNTBLANK('Encodage réponses Es'!Q12:R12)+COUNTBLANK('Encodage réponses Es'!V12:AF12))&gt;0,"",IF(COUNTIF(BB14:BM14,"a")&gt;0,"absent(e)",IF(COUNTBLANK(BB14:BM14)&gt;0,"",COUNTIF(BB14:BM14,1)+COUNTIF(BB14:BM14,8)/2)))</f>
      </c>
      <c r="BO14" s="642"/>
      <c r="BP14" s="12">
        <f>IF('Encodage réponses Es'!AU12="","",'Encodage réponses Es'!AU12)</f>
      </c>
      <c r="BQ14" s="12">
        <f>IF('Encodage réponses Es'!AV12="","",'Encodage réponses Es'!AV12)</f>
      </c>
      <c r="BR14" s="12">
        <f>IF('Encodage réponses Es'!AW12="","",'Encodage réponses Es'!AW12)</f>
      </c>
      <c r="BS14" s="12">
        <f>IF('Encodage réponses Es'!AX12="","",'Encodage réponses Es'!AX12)</f>
      </c>
      <c r="BT14" s="12">
        <f>IF('Encodage réponses Es'!AY12="","",'Encodage réponses Es'!AY12)</f>
      </c>
      <c r="BU14" s="12">
        <f>IF('Encodage réponses Es'!AZ12="","",'Encodage réponses Es'!AZ12)</f>
      </c>
      <c r="BV14" s="12">
        <f>IF('Encodage réponses Es'!BA12="","",'Encodage réponses Es'!BA12)</f>
      </c>
      <c r="BW14" s="12">
        <f>IF('Encodage réponses Es'!BB12="","",'Encodage réponses Es'!BB12)</f>
      </c>
      <c r="BX14" s="12">
        <f>IF('Encodage réponses Es'!BC12="","",'Encodage réponses Es'!BC12)</f>
      </c>
      <c r="BY14" s="12">
        <f>IF('Encodage réponses Es'!BD12="","",'Encodage réponses Es'!BD12)</f>
      </c>
      <c r="BZ14" s="12">
        <f>IF('Encodage réponses Es'!BE12="","",'Encodage réponses Es'!BE12)</f>
      </c>
      <c r="CA14" s="12">
        <f>IF('Encodage réponses Es'!BF12="","",'Encodage réponses Es'!BF12)</f>
      </c>
      <c r="CB14" s="12">
        <f>IF('Encodage réponses Es'!BG12="","",'Encodage réponses Es'!BG12)</f>
      </c>
      <c r="CC14" s="12">
        <f>IF('Encodage réponses Es'!BH12="","",'Encodage réponses Es'!BH12)</f>
      </c>
      <c r="CD14" s="12">
        <f>IF('Encodage réponses Es'!BI12="","",'Encodage réponses Es'!BI12)</f>
      </c>
      <c r="CE14" s="12">
        <f>IF('Encodage réponses Es'!BJ12="","",'Encodage réponses Es'!BJ12)</f>
      </c>
      <c r="CF14" s="12">
        <f>IF('Encodage réponses Es'!BK12="","",'Encodage réponses Es'!BK12)</f>
      </c>
      <c r="CG14" s="641">
        <f>IF((COUNTBLANK('Encodage réponses Es'!AU12:BK12))&gt;0,"",IF(COUNTIF(BP14:CF14,"a")&gt;0,"absent(e)",IF(COUNTBLANK(BP14:CF14)&gt;0,"",COUNTIF(BP14:CF14,1)+COUNTIF(BP14:CF14,8)/2)))</f>
      </c>
      <c r="CH14" s="642"/>
      <c r="CI14" s="12">
        <f>IF('Encodage réponses Es'!BL12="","",'Encodage réponses Es'!BL12)</f>
      </c>
      <c r="CJ14" s="12">
        <f>IF('Encodage réponses Es'!BM12="","",'Encodage réponses Es'!BM12)</f>
      </c>
      <c r="CK14" s="12">
        <f>IF('Encodage réponses Es'!BN12="","",'Encodage réponses Es'!BN12)</f>
      </c>
      <c r="CL14" s="12">
        <f>IF('Encodage réponses Es'!BO12="","",'Encodage réponses Es'!BO12)</f>
      </c>
      <c r="CM14" s="12">
        <f>IF('Encodage réponses Es'!BP12="","",'Encodage réponses Es'!BP12)</f>
      </c>
      <c r="CN14" s="12">
        <f>IF('Encodage réponses Es'!BQ12="","",'Encodage réponses Es'!BQ12)</f>
      </c>
      <c r="CO14" s="12">
        <f>IF('Encodage réponses Es'!BR12="","",'Encodage réponses Es'!BR12)</f>
      </c>
      <c r="CP14" s="12">
        <f>IF('Encodage réponses Es'!BS12="","",'Encodage réponses Es'!BS12)</f>
      </c>
      <c r="CQ14" s="12">
        <f>IF('Encodage réponses Es'!BT12="","",'Encodage réponses Es'!BT12)</f>
      </c>
      <c r="CR14" s="12">
        <f>IF('Encodage réponses Es'!BU12="","",'Encodage réponses Es'!BU12)</f>
      </c>
      <c r="CS14" s="641">
        <f>IF((COUNTBLANK('Encodage réponses Es'!BL12:BU12))&gt;0,"",IF(COUNTIF(CI14:CR14,"a")&gt;0,"absent(e)",IF(COUNTBLANK(CI14:CR14)&gt;0,"",COUNTIF(CI14:CR14,1)+COUNTIF(CI14:CR14,8)/2)))</f>
      </c>
      <c r="CT14" s="642"/>
      <c r="CU14" s="12">
        <f>IF('Encodage réponses Es'!BV12="","",'Encodage réponses Es'!BV12)</f>
      </c>
      <c r="CV14" s="12">
        <f>IF('Encodage réponses Es'!BW12="","",'Encodage réponses Es'!BW12)</f>
      </c>
      <c r="CW14" s="12">
        <f>IF('Encodage réponses Es'!BX12="","",'Encodage réponses Es'!BX12)</f>
      </c>
      <c r="CX14" s="12">
        <f>IF('Encodage réponses Es'!BY12="","",'Encodage réponses Es'!BY12)</f>
      </c>
      <c r="CY14" s="12">
        <f>IF('Encodage réponses Es'!BZ12="","",'Encodage réponses Es'!BZ12)</f>
      </c>
      <c r="CZ14" s="12">
        <f>IF('Encodage réponses Es'!CA12="","",'Encodage réponses Es'!CA12)</f>
      </c>
      <c r="DA14" s="12">
        <f>IF('Encodage réponses Es'!CB12="","",'Encodage réponses Es'!CB12)</f>
      </c>
      <c r="DB14" s="12">
        <f>IF('Encodage réponses Es'!CC12="","",'Encodage réponses Es'!CC12)</f>
      </c>
      <c r="DC14" s="12">
        <f>IF('Encodage réponses Es'!CD12="","",'Encodage réponses Es'!CD12)</f>
      </c>
      <c r="DD14" s="12">
        <f>IF('Encodage réponses Es'!CE12="","",'Encodage réponses Es'!CE12)</f>
      </c>
      <c r="DE14" s="12">
        <f>IF('Encodage réponses Es'!CF12="","",'Encodage réponses Es'!CF12)</f>
      </c>
      <c r="DF14" s="12">
        <f>IF('Encodage réponses Es'!CG12="","",'Encodage réponses Es'!CG12)</f>
      </c>
      <c r="DG14" s="12">
        <f>IF('Encodage réponses Es'!CH12="","",'Encodage réponses Es'!CH12)</f>
      </c>
      <c r="DH14" s="12">
        <f>IF('Encodage réponses Es'!CI12="","",'Encodage réponses Es'!CI12)</f>
      </c>
      <c r="DI14" s="12">
        <f>IF('Encodage réponses Es'!CJ12="","",'Encodage réponses Es'!CJ12)</f>
      </c>
      <c r="DJ14" s="12">
        <f>IF('Encodage réponses Es'!CK12="","",'Encodage réponses Es'!CK12)</f>
      </c>
      <c r="DK14" s="641">
        <f>IF((COUNTBLANK('Encodage réponses Es'!BV12:CK12))&gt;0,"",IF(COUNTIF(CU14:DJ14,"a")&gt;0,"absent(e)",IF(COUNTBLANK(CU14:DJ14)&gt;0,"",COUNTIF(CU14:DJ14,1)+COUNTIF(CU14:DJ14,8)/2)))</f>
      </c>
      <c r="DL14" s="642"/>
      <c r="DM14" s="10">
        <f>IF('Encodage réponses Es'!CL12="","",'Encodage réponses Es'!CL12)</f>
      </c>
      <c r="DN14" s="11">
        <f>IF('Encodage réponses Es'!CM12="","",'Encodage réponses Es'!CM12)</f>
      </c>
      <c r="DO14" s="11">
        <f>IF('Encodage réponses Es'!CN12="","",'Encodage réponses Es'!CN12)</f>
      </c>
      <c r="DP14" s="11">
        <f>IF('Encodage réponses Es'!CO12="","",'Encodage réponses Es'!CO12)</f>
      </c>
      <c r="DQ14" s="11">
        <f>IF('Encodage réponses Es'!CP12="","",'Encodage réponses Es'!CP12)</f>
      </c>
      <c r="DR14" s="11">
        <f>IF('Encodage réponses Es'!CQ12="","",'Encodage réponses Es'!CQ12)</f>
      </c>
      <c r="DS14" s="11">
        <f>IF('Encodage réponses Es'!CR12="","",'Encodage réponses Es'!CR12)</f>
      </c>
      <c r="DT14" s="11">
        <f>IF('Encodage réponses Es'!CS12="","",'Encodage réponses Es'!CS12)</f>
      </c>
      <c r="DU14" s="11">
        <f>IF('Encodage réponses Es'!CT12="","",'Encodage réponses Es'!CT12)</f>
      </c>
      <c r="DV14" s="11">
        <f>IF('Encodage réponses Es'!CU12="","",'Encodage réponses Es'!CU12)</f>
      </c>
      <c r="DW14" s="11">
        <f>IF('Encodage réponses Es'!CV12="","",'Encodage réponses Es'!CV12)</f>
      </c>
      <c r="DX14" s="11">
        <f>IF('Encodage réponses Es'!CX12="","",'Encodage réponses Es'!CX12)</f>
      </c>
      <c r="DY14" s="11">
        <f>IF('Encodage réponses Es'!CY12="","",'Encodage réponses Es'!CY12)</f>
      </c>
      <c r="DZ14" s="11">
        <f>IF('Encodage réponses Es'!CZ12="","",'Encodage réponses Es'!CZ12)</f>
      </c>
      <c r="EA14" s="11">
        <f>IF('Encodage réponses Es'!DA12="","",'Encodage réponses Es'!DA12)</f>
      </c>
      <c r="EB14" s="11">
        <f>IF('Encodage réponses Es'!DE12="","",'Encodage réponses Es'!DE12)</f>
      </c>
      <c r="EC14" s="11">
        <f>IF('Encodage réponses Es'!DF12="","",'Encodage réponses Es'!DF12)</f>
      </c>
      <c r="ED14" s="92">
        <f>IF('Encodage réponses Es'!DG12="","",'Encodage réponses Es'!DG12)</f>
      </c>
      <c r="EE14" s="641">
        <f>IF((COUNTBLANK('Encodage réponses Es'!CL12:CV12)+COUNTBLANK('Encodage réponses Es'!CX12:DA12)+COUNTBLANK('Encodage réponses Es'!DE12:DG12))&gt;0,"",IF(COUNTIF(DM14:ED14,"a")&gt;0,"absent(e)",IF(COUNTBLANK(DM14:ED14)&gt;0,"",COUNTIF(DM14:ED14,1)+COUNTIF(DM14:ED14,8)/2)))</f>
      </c>
      <c r="EF14" s="657"/>
      <c r="EG14" s="10">
        <f>IF('Encodage réponses Es'!DX12="","",'Encodage réponses Es'!DX12)</f>
      </c>
      <c r="EH14" s="11">
        <f>IF('Encodage réponses Es'!DY12="","",'Encodage réponses Es'!DY12)</f>
      </c>
      <c r="EI14" s="11">
        <f>IF('Encodage réponses Es'!DZ12="","",'Encodage réponses Es'!DZ12)</f>
      </c>
      <c r="EJ14" s="668">
        <f>IF((COUNTBLANK('Encodage réponses Es'!DX12:DZ12))&gt;0,"",IF(COUNTIF(EG14:EI14,"a")&gt;0,"absent(e)",IF(COUNTBLANK(EG14:EI14)&gt;0,"",COUNTIF(EG14:EI14,1)+COUNTIF(EG14:EI14,8)/2)))</f>
      </c>
      <c r="EK14" s="669"/>
      <c r="EL14" s="10">
        <f>IF('Encodage réponses Es'!CW12="","",'Encodage réponses Es'!CW12)</f>
      </c>
      <c r="EM14" s="11">
        <f>IF('Encodage réponses Es'!DL12="","",'Encodage réponses Es'!DL12)</f>
      </c>
      <c r="EN14" s="11">
        <f>IF('Encodage réponses Es'!DM12="","",'Encodage réponses Es'!DM12)</f>
      </c>
      <c r="EO14" s="11">
        <f>IF('Encodage réponses Es'!DN12="","",'Encodage réponses Es'!DN12)</f>
      </c>
      <c r="EP14" s="11">
        <f>IF('Encodage réponses Es'!DO12="","",'Encodage réponses Es'!DO12)</f>
      </c>
      <c r="EQ14" s="11">
        <f>IF('Encodage réponses Es'!DP12="","",'Encodage réponses Es'!DP12)</f>
      </c>
      <c r="ER14" s="11">
        <f>IF('Encodage réponses Es'!DQ12="","",'Encodage réponses Es'!DQ12)</f>
      </c>
      <c r="ES14" s="668">
        <f>IF((COUNTBLANK('Encodage réponses Es'!CW12)+COUNTBLANK('Encodage réponses Es'!DL12:DQ12))&gt;0,"",IF(COUNTIF(EL14:ER14,"a")&gt;0,"absent(e)",IF(COUNTBLANK(EL14:ER14)&gt;0,"",COUNTIF(EL14:ER14,1)+COUNTIF(EL14:ER14,8)/2)))</f>
      </c>
      <c r="ET14" s="669"/>
      <c r="EU14" s="10">
        <f>IF('Encodage réponses Es'!DB12="","",'Encodage réponses Es'!DB12)</f>
      </c>
      <c r="EV14" s="11">
        <f>IF('Encodage réponses Es'!DC12="","",'Encodage réponses Es'!DC12)</f>
      </c>
      <c r="EW14" s="11">
        <f>IF('Encodage réponses Es'!DD12="","",'Encodage réponses Es'!DD12)</f>
      </c>
      <c r="EX14" s="11">
        <f>IF('Encodage réponses Es'!DH12="","",'Encodage réponses Es'!DH12)</f>
      </c>
      <c r="EY14" s="11">
        <f>IF('Encodage réponses Es'!DI12="","",'Encodage réponses Es'!DI12)</f>
      </c>
      <c r="EZ14" s="11">
        <f>IF('Encodage réponses Es'!DJ12="","",'Encodage réponses Es'!DJ12)</f>
      </c>
      <c r="FA14" s="359">
        <f>IF('Encodage réponses Es'!DK12="","",'Encodage réponses Es'!DK12)</f>
      </c>
      <c r="FB14" s="641">
        <f>IF((COUNTBLANK('Encodage réponses Es'!DB12:DD12)+COUNTBLANK('Encodage réponses Es'!DH12:DK12))&gt;0,"",IF(COUNTIF(EU14:EZ14,"a")&gt;0,"absent(e)",IF(COUNTBLANK(EU14:EZ14)&gt;0,"",COUNTIF(EU14:EZ14,1)+COUNTIF(EU14:EZ14,8)/2)))</f>
      </c>
      <c r="FC14" s="657"/>
      <c r="FD14" s="10">
        <f>IF('Encodage réponses Es'!DR12="","",'Encodage réponses Es'!DR12)</f>
      </c>
      <c r="FE14" s="11">
        <f>IF('Encodage réponses Es'!DS12="","",'Encodage réponses Es'!DS12)</f>
      </c>
      <c r="FF14" s="11">
        <f>IF('Encodage réponses Es'!DT12="","",'Encodage réponses Es'!DT12)</f>
      </c>
      <c r="FG14" s="359">
        <f>IF('Encodage réponses Es'!DU12="","",'Encodage réponses Es'!DU12)</f>
      </c>
      <c r="FH14" s="11">
        <f>IF('Encodage réponses Es'!DV12="","",'Encodage réponses Es'!DV12)</f>
      </c>
      <c r="FI14" s="656">
        <f>IF((COUNTBLANK('Encodage réponses Es'!DR12:DV12))&gt;0,"",IF(COUNTIF(FD14:FF14,"a")+COUNTIF(FH14,"a")&gt;0,"absent(e)",IF(COUNTBLANK(FD14:FF14)+COUNTBLANK(FH14)&gt;0,"",COUNTIF(FD14:FF14,1)+COUNTIF(FH14,1)+COUNTIF(FD14:FF14,8)/2+COUNTIF(FH14,8)/2)))</f>
      </c>
      <c r="FJ14" s="657"/>
    </row>
    <row r="15" spans="1:166" ht="11.25" customHeight="1">
      <c r="A15" s="713"/>
      <c r="B15" s="714"/>
      <c r="C15" s="31">
        <v>11</v>
      </c>
      <c r="D15" s="31">
        <f>IF('Encodage réponses Es'!F13=0,"",'Encodage réponses Es'!F13)</f>
      </c>
      <c r="E15" s="243"/>
      <c r="F15" s="184">
        <f t="shared" si="0"/>
      </c>
      <c r="G15" s="185">
        <f t="shared" si="1"/>
      </c>
      <c r="H15" s="243"/>
      <c r="I15" s="337">
        <f t="shared" si="2"/>
      </c>
      <c r="J15" s="70">
        <f t="shared" si="3"/>
      </c>
      <c r="K15" s="243"/>
      <c r="L15" s="116">
        <f t="shared" si="4"/>
      </c>
      <c r="M15" s="70">
        <f t="shared" si="5"/>
      </c>
      <c r="N15" s="243"/>
      <c r="O15" s="340">
        <f t="shared" si="6"/>
      </c>
      <c r="P15" s="123">
        <f t="shared" si="7"/>
      </c>
      <c r="Q15" s="243"/>
      <c r="R15" s="340">
        <f t="shared" si="8"/>
      </c>
      <c r="S15" s="123">
        <f t="shared" si="9"/>
      </c>
      <c r="T15" s="243"/>
      <c r="U15" s="10">
        <f>IF('Encodage réponses Es'!G13="","",'Encodage réponses Es'!G13)</f>
      </c>
      <c r="V15" s="11">
        <f>IF('Encodage réponses Es'!H13="","",'Encodage réponses Es'!H13)</f>
      </c>
      <c r="W15" s="11">
        <f>IF('Encodage réponses Es'!I13="","",'Encodage réponses Es'!I13)</f>
      </c>
      <c r="X15" s="11">
        <f>IF('Encodage réponses Es'!J13="","",'Encodage réponses Es'!J13)</f>
      </c>
      <c r="Y15" s="11">
        <f>IF('Encodage réponses Es'!K13="","",'Encodage réponses Es'!K13)</f>
      </c>
      <c r="Z15" s="11">
        <f>IF('Encodage réponses Es'!L13="","",'Encodage réponses Es'!L13)</f>
      </c>
      <c r="AA15" s="11">
        <f>IF('Encodage réponses Es'!M13="","",'Encodage réponses Es'!M13)</f>
      </c>
      <c r="AB15" s="11">
        <f>IF('Encodage réponses Es'!N13="","",'Encodage réponses Es'!N13)</f>
      </c>
      <c r="AC15" s="11">
        <f>IF('Encodage réponses Es'!O13="","",'Encodage réponses Es'!O13)</f>
      </c>
      <c r="AD15" s="11">
        <f>IF('Encodage réponses Es'!P13="","",'Encodage réponses Es'!P13)</f>
      </c>
      <c r="AE15" s="92">
        <f>IF('Encodage réponses Es'!S13="","",'Encodage réponses Es'!S13)</f>
      </c>
      <c r="AF15" s="92">
        <f>IF('Encodage réponses Es'!T13="","",'Encodage réponses Es'!T13)</f>
      </c>
      <c r="AG15" s="92">
        <f>IF('Encodage réponses Es'!U13="","",'Encodage réponses Es'!U13)</f>
      </c>
      <c r="AH15" s="92">
        <f>IF('Encodage réponses Es'!AF13="","",'Encodage réponses Es'!AF13)</f>
      </c>
      <c r="AI15" s="92">
        <f>IF('Encodage réponses Es'!AG13="","",'Encodage réponses Es'!AG13)</f>
      </c>
      <c r="AJ15" s="30">
        <f>IF('Encodage réponses Es'!DW13="","",'Encodage réponses Es'!DW13)</f>
      </c>
      <c r="AK15" s="675">
        <f>IF((COUNTBLANK('Encodage réponses Es'!G13:P13)+COUNTBLANK('Encodage réponses Es'!S13:U13)+COUNTBLANK('Encodage réponses Es'!AF13:AG13)+COUNTBLANK('Encodage réponses Es'!DW13))&gt;0,"",IF(COUNTIF(U15:AJ15,"a")&gt;0,"absent(e)",IF(COUNTBLANK(U15:AJ15)&gt;0,"",COUNTIF(U15:AJ15,1)+COUNTIF(U15:AJ15,8)/2)))</f>
      </c>
      <c r="AL15" s="676"/>
      <c r="AM15" s="10">
        <f>IF('Encodage réponses Es'!AH13="","",'Encodage réponses Es'!AH13)</f>
      </c>
      <c r="AN15" s="11">
        <f>IF('Encodage réponses Es'!AI13="","",'Encodage réponses Es'!AI13)</f>
      </c>
      <c r="AO15" s="11">
        <f>IF('Encodage réponses Es'!AJ13="","",'Encodage réponses Es'!AJ13)</f>
      </c>
      <c r="AP15" s="11">
        <f>IF('Encodage réponses Es'!AK13="","",'Encodage réponses Es'!AK13)</f>
      </c>
      <c r="AQ15" s="11">
        <f>IF('Encodage réponses Es'!AL13="","",'Encodage réponses Es'!AL13)</f>
      </c>
      <c r="AR15" s="11">
        <f>IF('Encodage réponses Es'!AM13="","",'Encodage réponses Es'!AM13)</f>
      </c>
      <c r="AS15" s="11">
        <f>IF('Encodage réponses Es'!AN13="","",'Encodage réponses Es'!AN13)</f>
      </c>
      <c r="AT15" s="11">
        <f>IF('Encodage réponses Es'!AO13="","",'Encodage réponses Es'!AO13)</f>
      </c>
      <c r="AU15" s="11">
        <f>IF('Encodage réponses Es'!AP13="","",'Encodage réponses Es'!AP13)</f>
      </c>
      <c r="AV15" s="11">
        <f>IF('Encodage réponses Es'!AQ13="","",'Encodage réponses Es'!AQ13)</f>
      </c>
      <c r="AW15" s="11">
        <f>IF('Encodage réponses Es'!AR13="","",'Encodage réponses Es'!AR13)</f>
      </c>
      <c r="AX15" s="11">
        <f>IF('Encodage réponses Es'!AS13="","",'Encodage réponses Es'!AS13)</f>
      </c>
      <c r="AY15" s="11">
        <f>IF('Encodage réponses Es'!AT13="","",'Encodage réponses Es'!AT13)</f>
      </c>
      <c r="AZ15" s="673">
        <f>IF((COUNTBLANK('Encodage réponses Es'!AH13:AT13))&gt;0,"",IF(COUNTIF(AM15:AY15,"a")&gt;0,"absent(e)",IF(COUNTBLANK(AM15:AY15)&gt;0,"",COUNTIF(AM15:AY15,1)+COUNTIF(AM15:AY15,8)/2)))</f>
      </c>
      <c r="BA15" s="674"/>
      <c r="BB15" s="10">
        <f>IF('Encodage réponses Es'!Q13="","",'Encodage réponses Es'!Q13)</f>
      </c>
      <c r="BC15" s="11">
        <f>IF('Encodage réponses Es'!R13="","",'Encodage réponses Es'!R13)</f>
      </c>
      <c r="BD15" s="11">
        <f>IF('Encodage réponses Es'!V13="","",'Encodage réponses Es'!V13)</f>
      </c>
      <c r="BE15" s="11">
        <f>IF('Encodage réponses Es'!W13="","",'Encodage réponses Es'!W13)</f>
      </c>
      <c r="BF15" s="11">
        <f>IF('Encodage réponses Es'!X13="","",'Encodage réponses Es'!X13)</f>
      </c>
      <c r="BG15" s="11">
        <f>IF('Encodage réponses Es'!Y13="","",'Encodage réponses Es'!Y13)</f>
      </c>
      <c r="BH15" s="11">
        <f>IF('Encodage réponses Es'!Z13="","",'Encodage réponses Es'!Z13)</f>
      </c>
      <c r="BI15" s="11">
        <f>IF('Encodage réponses Es'!AA13="","",'Encodage réponses Es'!AA13)</f>
      </c>
      <c r="BJ15" s="11">
        <f>IF('Encodage réponses Es'!AB13="","",'Encodage réponses Es'!AB13)</f>
      </c>
      <c r="BK15" s="11">
        <f>IF('Encodage réponses Es'!AC13="","",'Encodage réponses Es'!AC13)</f>
      </c>
      <c r="BL15" s="11">
        <f>IF('Encodage réponses Es'!AD13="","",'Encodage réponses Es'!AD13)</f>
      </c>
      <c r="BM15" s="11">
        <f>IF('Encodage réponses Es'!AE13="","",'Encodage réponses Es'!AE13)</f>
      </c>
      <c r="BN15" s="641">
        <f>IF((COUNTBLANK('Encodage réponses Es'!Q13:R13)+COUNTBLANK('Encodage réponses Es'!V13:AF13))&gt;0,"",IF(COUNTIF(BB15:BM15,"a")&gt;0,"absent(e)",IF(COUNTBLANK(BB15:BM15)&gt;0,"",COUNTIF(BB15:BM15,1)+COUNTIF(BB15:BM15,8)/2)))</f>
      </c>
      <c r="BO15" s="642"/>
      <c r="BP15" s="12">
        <f>IF('Encodage réponses Es'!AU13="","",'Encodage réponses Es'!AU13)</f>
      </c>
      <c r="BQ15" s="12">
        <f>IF('Encodage réponses Es'!AV13="","",'Encodage réponses Es'!AV13)</f>
      </c>
      <c r="BR15" s="12">
        <f>IF('Encodage réponses Es'!AW13="","",'Encodage réponses Es'!AW13)</f>
      </c>
      <c r="BS15" s="12">
        <f>IF('Encodage réponses Es'!AX13="","",'Encodage réponses Es'!AX13)</f>
      </c>
      <c r="BT15" s="12">
        <f>IF('Encodage réponses Es'!AY13="","",'Encodage réponses Es'!AY13)</f>
      </c>
      <c r="BU15" s="12">
        <f>IF('Encodage réponses Es'!AZ13="","",'Encodage réponses Es'!AZ13)</f>
      </c>
      <c r="BV15" s="12">
        <f>IF('Encodage réponses Es'!BA13="","",'Encodage réponses Es'!BA13)</f>
      </c>
      <c r="BW15" s="12">
        <f>IF('Encodage réponses Es'!BB13="","",'Encodage réponses Es'!BB13)</f>
      </c>
      <c r="BX15" s="12">
        <f>IF('Encodage réponses Es'!BC13="","",'Encodage réponses Es'!BC13)</f>
      </c>
      <c r="BY15" s="12">
        <f>IF('Encodage réponses Es'!BD13="","",'Encodage réponses Es'!BD13)</f>
      </c>
      <c r="BZ15" s="12">
        <f>IF('Encodage réponses Es'!BE13="","",'Encodage réponses Es'!BE13)</f>
      </c>
      <c r="CA15" s="12">
        <f>IF('Encodage réponses Es'!BF13="","",'Encodage réponses Es'!BF13)</f>
      </c>
      <c r="CB15" s="12">
        <f>IF('Encodage réponses Es'!BG13="","",'Encodage réponses Es'!BG13)</f>
      </c>
      <c r="CC15" s="12">
        <f>IF('Encodage réponses Es'!BH13="","",'Encodage réponses Es'!BH13)</f>
      </c>
      <c r="CD15" s="12">
        <f>IF('Encodage réponses Es'!BI13="","",'Encodage réponses Es'!BI13)</f>
      </c>
      <c r="CE15" s="12">
        <f>IF('Encodage réponses Es'!BJ13="","",'Encodage réponses Es'!BJ13)</f>
      </c>
      <c r="CF15" s="12">
        <f>IF('Encodage réponses Es'!BK13="","",'Encodage réponses Es'!BK13)</f>
      </c>
      <c r="CG15" s="641">
        <f>IF((COUNTBLANK('Encodage réponses Es'!AU13:BK13))&gt;0,"",IF(COUNTIF(BP15:CF15,"a")&gt;0,"absent(e)",IF(COUNTBLANK(BP15:CF15)&gt;0,"",COUNTIF(BP15:CF15,1)+COUNTIF(BP15:CF15,8)/2)))</f>
      </c>
      <c r="CH15" s="642"/>
      <c r="CI15" s="12">
        <f>IF('Encodage réponses Es'!BL13="","",'Encodage réponses Es'!BL13)</f>
      </c>
      <c r="CJ15" s="12">
        <f>IF('Encodage réponses Es'!BM13="","",'Encodage réponses Es'!BM13)</f>
      </c>
      <c r="CK15" s="12">
        <f>IF('Encodage réponses Es'!BN13="","",'Encodage réponses Es'!BN13)</f>
      </c>
      <c r="CL15" s="12">
        <f>IF('Encodage réponses Es'!BO13="","",'Encodage réponses Es'!BO13)</f>
      </c>
      <c r="CM15" s="12">
        <f>IF('Encodage réponses Es'!BP13="","",'Encodage réponses Es'!BP13)</f>
      </c>
      <c r="CN15" s="12">
        <f>IF('Encodage réponses Es'!BQ13="","",'Encodage réponses Es'!BQ13)</f>
      </c>
      <c r="CO15" s="12">
        <f>IF('Encodage réponses Es'!BR13="","",'Encodage réponses Es'!BR13)</f>
      </c>
      <c r="CP15" s="12">
        <f>IF('Encodage réponses Es'!BS13="","",'Encodage réponses Es'!BS13)</f>
      </c>
      <c r="CQ15" s="12">
        <f>IF('Encodage réponses Es'!BT13="","",'Encodage réponses Es'!BT13)</f>
      </c>
      <c r="CR15" s="12">
        <f>IF('Encodage réponses Es'!BU13="","",'Encodage réponses Es'!BU13)</f>
      </c>
      <c r="CS15" s="641">
        <f>IF((COUNTBLANK('Encodage réponses Es'!BL13:BU13))&gt;0,"",IF(COUNTIF(CI15:CR15,"a")&gt;0,"absent(e)",IF(COUNTBLANK(CI15:CR15)&gt;0,"",COUNTIF(CI15:CR15,1)+COUNTIF(CI15:CR15,8)/2)))</f>
      </c>
      <c r="CT15" s="642"/>
      <c r="CU15" s="12">
        <f>IF('Encodage réponses Es'!BV13="","",'Encodage réponses Es'!BV13)</f>
      </c>
      <c r="CV15" s="12">
        <f>IF('Encodage réponses Es'!BW13="","",'Encodage réponses Es'!BW13)</f>
      </c>
      <c r="CW15" s="12">
        <f>IF('Encodage réponses Es'!BX13="","",'Encodage réponses Es'!BX13)</f>
      </c>
      <c r="CX15" s="12">
        <f>IF('Encodage réponses Es'!BY13="","",'Encodage réponses Es'!BY13)</f>
      </c>
      <c r="CY15" s="12">
        <f>IF('Encodage réponses Es'!BZ13="","",'Encodage réponses Es'!BZ13)</f>
      </c>
      <c r="CZ15" s="12">
        <f>IF('Encodage réponses Es'!CA13="","",'Encodage réponses Es'!CA13)</f>
      </c>
      <c r="DA15" s="12">
        <f>IF('Encodage réponses Es'!CB13="","",'Encodage réponses Es'!CB13)</f>
      </c>
      <c r="DB15" s="12">
        <f>IF('Encodage réponses Es'!CC13="","",'Encodage réponses Es'!CC13)</f>
      </c>
      <c r="DC15" s="12">
        <f>IF('Encodage réponses Es'!CD13="","",'Encodage réponses Es'!CD13)</f>
      </c>
      <c r="DD15" s="12">
        <f>IF('Encodage réponses Es'!CE13="","",'Encodage réponses Es'!CE13)</f>
      </c>
      <c r="DE15" s="12">
        <f>IF('Encodage réponses Es'!CF13="","",'Encodage réponses Es'!CF13)</f>
      </c>
      <c r="DF15" s="12">
        <f>IF('Encodage réponses Es'!CG13="","",'Encodage réponses Es'!CG13)</f>
      </c>
      <c r="DG15" s="12">
        <f>IF('Encodage réponses Es'!CH13="","",'Encodage réponses Es'!CH13)</f>
      </c>
      <c r="DH15" s="12">
        <f>IF('Encodage réponses Es'!CI13="","",'Encodage réponses Es'!CI13)</f>
      </c>
      <c r="DI15" s="12">
        <f>IF('Encodage réponses Es'!CJ13="","",'Encodage réponses Es'!CJ13)</f>
      </c>
      <c r="DJ15" s="12">
        <f>IF('Encodage réponses Es'!CK13="","",'Encodage réponses Es'!CK13)</f>
      </c>
      <c r="DK15" s="641">
        <f>IF((COUNTBLANK('Encodage réponses Es'!BV13:CK13))&gt;0,"",IF(COUNTIF(CU15:DJ15,"a")&gt;0,"absent(e)",IF(COUNTBLANK(CU15:DJ15)&gt;0,"",COUNTIF(CU15:DJ15,1)+COUNTIF(CU15:DJ15,8)/2)))</f>
      </c>
      <c r="DL15" s="642"/>
      <c r="DM15" s="10">
        <f>IF('Encodage réponses Es'!CL13="","",'Encodage réponses Es'!CL13)</f>
      </c>
      <c r="DN15" s="11">
        <f>IF('Encodage réponses Es'!CM13="","",'Encodage réponses Es'!CM13)</f>
      </c>
      <c r="DO15" s="11">
        <f>IF('Encodage réponses Es'!CN13="","",'Encodage réponses Es'!CN13)</f>
      </c>
      <c r="DP15" s="11">
        <f>IF('Encodage réponses Es'!CO13="","",'Encodage réponses Es'!CO13)</f>
      </c>
      <c r="DQ15" s="11">
        <f>IF('Encodage réponses Es'!CP13="","",'Encodage réponses Es'!CP13)</f>
      </c>
      <c r="DR15" s="11">
        <f>IF('Encodage réponses Es'!CQ13="","",'Encodage réponses Es'!CQ13)</f>
      </c>
      <c r="DS15" s="11">
        <f>IF('Encodage réponses Es'!CR13="","",'Encodage réponses Es'!CR13)</f>
      </c>
      <c r="DT15" s="11">
        <f>IF('Encodage réponses Es'!CS13="","",'Encodage réponses Es'!CS13)</f>
      </c>
      <c r="DU15" s="11">
        <f>IF('Encodage réponses Es'!CT13="","",'Encodage réponses Es'!CT13)</f>
      </c>
      <c r="DV15" s="11">
        <f>IF('Encodage réponses Es'!CU13="","",'Encodage réponses Es'!CU13)</f>
      </c>
      <c r="DW15" s="11">
        <f>IF('Encodage réponses Es'!CV13="","",'Encodage réponses Es'!CV13)</f>
      </c>
      <c r="DX15" s="11">
        <f>IF('Encodage réponses Es'!CX13="","",'Encodage réponses Es'!CX13)</f>
      </c>
      <c r="DY15" s="11">
        <f>IF('Encodage réponses Es'!CY13="","",'Encodage réponses Es'!CY13)</f>
      </c>
      <c r="DZ15" s="11">
        <f>IF('Encodage réponses Es'!CZ13="","",'Encodage réponses Es'!CZ13)</f>
      </c>
      <c r="EA15" s="11">
        <f>IF('Encodage réponses Es'!DA13="","",'Encodage réponses Es'!DA13)</f>
      </c>
      <c r="EB15" s="11">
        <f>IF('Encodage réponses Es'!DE13="","",'Encodage réponses Es'!DE13)</f>
      </c>
      <c r="EC15" s="11">
        <f>IF('Encodage réponses Es'!DF13="","",'Encodage réponses Es'!DF13)</f>
      </c>
      <c r="ED15" s="92">
        <f>IF('Encodage réponses Es'!DG13="","",'Encodage réponses Es'!DG13)</f>
      </c>
      <c r="EE15" s="641">
        <f>IF((COUNTBLANK('Encodage réponses Es'!CL13:CV13)+COUNTBLANK('Encodage réponses Es'!CX13:DA13)+COUNTBLANK('Encodage réponses Es'!DE13:DG13))&gt;0,"",IF(COUNTIF(DM15:ED15,"a")&gt;0,"absent(e)",IF(COUNTBLANK(DM15:ED15)&gt;0,"",COUNTIF(DM15:ED15,1)+COUNTIF(DM15:ED15,8)/2)))</f>
      </c>
      <c r="EF15" s="657"/>
      <c r="EG15" s="10">
        <f>IF('Encodage réponses Es'!DX13="","",'Encodage réponses Es'!DX13)</f>
      </c>
      <c r="EH15" s="11">
        <f>IF('Encodage réponses Es'!DY13="","",'Encodage réponses Es'!DY13)</f>
      </c>
      <c r="EI15" s="11">
        <f>IF('Encodage réponses Es'!DZ13="","",'Encodage réponses Es'!DZ13)</f>
      </c>
      <c r="EJ15" s="668">
        <f>IF((COUNTBLANK('Encodage réponses Es'!DX13:DZ13))&gt;0,"",IF(COUNTIF(EG15:EI15,"a")&gt;0,"absent(e)",IF(COUNTBLANK(EG15:EI15)&gt;0,"",COUNTIF(EG15:EI15,1)+COUNTIF(EG15:EI15,8)/2)))</f>
      </c>
      <c r="EK15" s="669"/>
      <c r="EL15" s="10">
        <f>IF('Encodage réponses Es'!CW13="","",'Encodage réponses Es'!CW13)</f>
      </c>
      <c r="EM15" s="11">
        <f>IF('Encodage réponses Es'!DL13="","",'Encodage réponses Es'!DL13)</f>
      </c>
      <c r="EN15" s="11">
        <f>IF('Encodage réponses Es'!DM13="","",'Encodage réponses Es'!DM13)</f>
      </c>
      <c r="EO15" s="11">
        <f>IF('Encodage réponses Es'!DN13="","",'Encodage réponses Es'!DN13)</f>
      </c>
      <c r="EP15" s="11">
        <f>IF('Encodage réponses Es'!DO13="","",'Encodage réponses Es'!DO13)</f>
      </c>
      <c r="EQ15" s="11">
        <f>IF('Encodage réponses Es'!DP13="","",'Encodage réponses Es'!DP13)</f>
      </c>
      <c r="ER15" s="11">
        <f>IF('Encodage réponses Es'!DQ13="","",'Encodage réponses Es'!DQ13)</f>
      </c>
      <c r="ES15" s="668">
        <f>IF((COUNTBLANK('Encodage réponses Es'!CW13)+COUNTBLANK('Encodage réponses Es'!DL13:DQ13))&gt;0,"",IF(COUNTIF(EL15:ER15,"a")&gt;0,"absent(e)",IF(COUNTBLANK(EL15:ER15)&gt;0,"",COUNTIF(EL15:ER15,1)+COUNTIF(EL15:ER15,8)/2)))</f>
      </c>
      <c r="ET15" s="669"/>
      <c r="EU15" s="10">
        <f>IF('Encodage réponses Es'!DB13="","",'Encodage réponses Es'!DB13)</f>
      </c>
      <c r="EV15" s="11">
        <f>IF('Encodage réponses Es'!DC13="","",'Encodage réponses Es'!DC13)</f>
      </c>
      <c r="EW15" s="11">
        <f>IF('Encodage réponses Es'!DD13="","",'Encodage réponses Es'!DD13)</f>
      </c>
      <c r="EX15" s="11">
        <f>IF('Encodage réponses Es'!DH13="","",'Encodage réponses Es'!DH13)</f>
      </c>
      <c r="EY15" s="11">
        <f>IF('Encodage réponses Es'!DI13="","",'Encodage réponses Es'!DI13)</f>
      </c>
      <c r="EZ15" s="11">
        <f>IF('Encodage réponses Es'!DJ13="","",'Encodage réponses Es'!DJ13)</f>
      </c>
      <c r="FA15" s="359">
        <f>IF('Encodage réponses Es'!DK13="","",'Encodage réponses Es'!DK13)</f>
      </c>
      <c r="FB15" s="641">
        <f>IF((COUNTBLANK('Encodage réponses Es'!DB13:DD13)+COUNTBLANK('Encodage réponses Es'!DH13:DK13))&gt;0,"",IF(COUNTIF(EU15:EZ15,"a")&gt;0,"absent(e)",IF(COUNTBLANK(EU15:EZ15)&gt;0,"",COUNTIF(EU15:EZ15,1)+COUNTIF(EU15:EZ15,8)/2)))</f>
      </c>
      <c r="FC15" s="657"/>
      <c r="FD15" s="10">
        <f>IF('Encodage réponses Es'!DR13="","",'Encodage réponses Es'!DR13)</f>
      </c>
      <c r="FE15" s="11">
        <f>IF('Encodage réponses Es'!DS13="","",'Encodage réponses Es'!DS13)</f>
      </c>
      <c r="FF15" s="11">
        <f>IF('Encodage réponses Es'!DT13="","",'Encodage réponses Es'!DT13)</f>
      </c>
      <c r="FG15" s="359">
        <f>IF('Encodage réponses Es'!DU13="","",'Encodage réponses Es'!DU13)</f>
      </c>
      <c r="FH15" s="11">
        <f>IF('Encodage réponses Es'!DV13="","",'Encodage réponses Es'!DV13)</f>
      </c>
      <c r="FI15" s="656">
        <f>IF((COUNTBLANK('Encodage réponses Es'!DR13:DV13))&gt;0,"",IF(COUNTIF(FD15:FF15,"a")+COUNTIF(FH15,"a")&gt;0,"absent(e)",IF(COUNTBLANK(FD15:FF15)+COUNTBLANK(FH15)&gt;0,"",COUNTIF(FD15:FF15,1)+COUNTIF(FH15,1)+COUNTIF(FD15:FF15,8)/2+COUNTIF(FH15,8)/2)))</f>
      </c>
      <c r="FJ15" s="657"/>
    </row>
    <row r="16" spans="1:166" ht="11.25" customHeight="1">
      <c r="A16" s="713"/>
      <c r="B16" s="714"/>
      <c r="C16" s="31">
        <v>12</v>
      </c>
      <c r="D16" s="31">
        <f>IF('Encodage réponses Es'!F14=0,"",'Encodage réponses Es'!F14)</f>
      </c>
      <c r="E16" s="243"/>
      <c r="F16" s="184">
        <f t="shared" si="0"/>
      </c>
      <c r="G16" s="185">
        <f t="shared" si="1"/>
      </c>
      <c r="H16" s="243"/>
      <c r="I16" s="337">
        <f t="shared" si="2"/>
      </c>
      <c r="J16" s="70">
        <f t="shared" si="3"/>
      </c>
      <c r="K16" s="243"/>
      <c r="L16" s="116">
        <f t="shared" si="4"/>
      </c>
      <c r="M16" s="70">
        <f t="shared" si="5"/>
      </c>
      <c r="N16" s="243"/>
      <c r="O16" s="340">
        <f t="shared" si="6"/>
      </c>
      <c r="P16" s="123">
        <f t="shared" si="7"/>
      </c>
      <c r="Q16" s="243"/>
      <c r="R16" s="340">
        <f t="shared" si="8"/>
      </c>
      <c r="S16" s="123">
        <f t="shared" si="9"/>
      </c>
      <c r="T16" s="243"/>
      <c r="U16" s="10">
        <f>IF('Encodage réponses Es'!G14="","",'Encodage réponses Es'!G14)</f>
      </c>
      <c r="V16" s="11">
        <f>IF('Encodage réponses Es'!H14="","",'Encodage réponses Es'!H14)</f>
      </c>
      <c r="W16" s="11">
        <f>IF('Encodage réponses Es'!I14="","",'Encodage réponses Es'!I14)</f>
      </c>
      <c r="X16" s="11">
        <f>IF('Encodage réponses Es'!J14="","",'Encodage réponses Es'!J14)</f>
      </c>
      <c r="Y16" s="11">
        <f>IF('Encodage réponses Es'!K14="","",'Encodage réponses Es'!K14)</f>
      </c>
      <c r="Z16" s="11">
        <f>IF('Encodage réponses Es'!L14="","",'Encodage réponses Es'!L14)</f>
      </c>
      <c r="AA16" s="11">
        <f>IF('Encodage réponses Es'!M14="","",'Encodage réponses Es'!M14)</f>
      </c>
      <c r="AB16" s="11">
        <f>IF('Encodage réponses Es'!N14="","",'Encodage réponses Es'!N14)</f>
      </c>
      <c r="AC16" s="11">
        <f>IF('Encodage réponses Es'!O14="","",'Encodage réponses Es'!O14)</f>
      </c>
      <c r="AD16" s="11">
        <f>IF('Encodage réponses Es'!P14="","",'Encodage réponses Es'!P14)</f>
      </c>
      <c r="AE16" s="92">
        <f>IF('Encodage réponses Es'!S14="","",'Encodage réponses Es'!S14)</f>
      </c>
      <c r="AF16" s="92">
        <f>IF('Encodage réponses Es'!T14="","",'Encodage réponses Es'!T14)</f>
      </c>
      <c r="AG16" s="92">
        <f>IF('Encodage réponses Es'!U14="","",'Encodage réponses Es'!U14)</f>
      </c>
      <c r="AH16" s="92">
        <f>IF('Encodage réponses Es'!AF14="","",'Encodage réponses Es'!AF14)</f>
      </c>
      <c r="AI16" s="92">
        <f>IF('Encodage réponses Es'!AG14="","",'Encodage réponses Es'!AG14)</f>
      </c>
      <c r="AJ16" s="30">
        <f>IF('Encodage réponses Es'!DW14="","",'Encodage réponses Es'!DW14)</f>
      </c>
      <c r="AK16" s="675">
        <f>IF((COUNTBLANK('Encodage réponses Es'!G14:P14)+COUNTBLANK('Encodage réponses Es'!S14:U14)+COUNTBLANK('Encodage réponses Es'!AF14:AG14)+COUNTBLANK('Encodage réponses Es'!DW14))&gt;0,"",IF(COUNTIF(U16:AJ16,"a")&gt;0,"absent(e)",IF(COUNTBLANK(U16:AJ16)&gt;0,"",COUNTIF(U16:AJ16,1)+COUNTIF(U16:AJ16,8)/2)))</f>
      </c>
      <c r="AL16" s="676"/>
      <c r="AM16" s="10">
        <f>IF('Encodage réponses Es'!AH14="","",'Encodage réponses Es'!AH14)</f>
      </c>
      <c r="AN16" s="11">
        <f>IF('Encodage réponses Es'!AI14="","",'Encodage réponses Es'!AI14)</f>
      </c>
      <c r="AO16" s="11">
        <f>IF('Encodage réponses Es'!AJ14="","",'Encodage réponses Es'!AJ14)</f>
      </c>
      <c r="AP16" s="11">
        <f>IF('Encodage réponses Es'!AK14="","",'Encodage réponses Es'!AK14)</f>
      </c>
      <c r="AQ16" s="11">
        <f>IF('Encodage réponses Es'!AL14="","",'Encodage réponses Es'!AL14)</f>
      </c>
      <c r="AR16" s="11">
        <f>IF('Encodage réponses Es'!AM14="","",'Encodage réponses Es'!AM14)</f>
      </c>
      <c r="AS16" s="11">
        <f>IF('Encodage réponses Es'!AN14="","",'Encodage réponses Es'!AN14)</f>
      </c>
      <c r="AT16" s="11">
        <f>IF('Encodage réponses Es'!AO14="","",'Encodage réponses Es'!AO14)</f>
      </c>
      <c r="AU16" s="11">
        <f>IF('Encodage réponses Es'!AP14="","",'Encodage réponses Es'!AP14)</f>
      </c>
      <c r="AV16" s="11">
        <f>IF('Encodage réponses Es'!AQ14="","",'Encodage réponses Es'!AQ14)</f>
      </c>
      <c r="AW16" s="11">
        <f>IF('Encodage réponses Es'!AR14="","",'Encodage réponses Es'!AR14)</f>
      </c>
      <c r="AX16" s="11">
        <f>IF('Encodage réponses Es'!AS14="","",'Encodage réponses Es'!AS14)</f>
      </c>
      <c r="AY16" s="11">
        <f>IF('Encodage réponses Es'!AT14="","",'Encodage réponses Es'!AT14)</f>
      </c>
      <c r="AZ16" s="673">
        <f>IF((COUNTBLANK('Encodage réponses Es'!AH14:AT14))&gt;0,"",IF(COUNTIF(AM16:AY16,"a")&gt;0,"absent(e)",IF(COUNTBLANK(AM16:AY16)&gt;0,"",COUNTIF(AM16:AY16,1)+COUNTIF(AM16:AY16,8)/2)))</f>
      </c>
      <c r="BA16" s="674"/>
      <c r="BB16" s="10">
        <f>IF('Encodage réponses Es'!Q14="","",'Encodage réponses Es'!Q14)</f>
      </c>
      <c r="BC16" s="11">
        <f>IF('Encodage réponses Es'!R14="","",'Encodage réponses Es'!R14)</f>
      </c>
      <c r="BD16" s="11">
        <f>IF('Encodage réponses Es'!V14="","",'Encodage réponses Es'!V14)</f>
      </c>
      <c r="BE16" s="11">
        <f>IF('Encodage réponses Es'!W14="","",'Encodage réponses Es'!W14)</f>
      </c>
      <c r="BF16" s="11">
        <f>IF('Encodage réponses Es'!X14="","",'Encodage réponses Es'!X14)</f>
      </c>
      <c r="BG16" s="11">
        <f>IF('Encodage réponses Es'!Y14="","",'Encodage réponses Es'!Y14)</f>
      </c>
      <c r="BH16" s="11">
        <f>IF('Encodage réponses Es'!Z14="","",'Encodage réponses Es'!Z14)</f>
      </c>
      <c r="BI16" s="11">
        <f>IF('Encodage réponses Es'!AA14="","",'Encodage réponses Es'!AA14)</f>
      </c>
      <c r="BJ16" s="11">
        <f>IF('Encodage réponses Es'!AB14="","",'Encodage réponses Es'!AB14)</f>
      </c>
      <c r="BK16" s="11">
        <f>IF('Encodage réponses Es'!AC14="","",'Encodage réponses Es'!AC14)</f>
      </c>
      <c r="BL16" s="11">
        <f>IF('Encodage réponses Es'!AD14="","",'Encodage réponses Es'!AD14)</f>
      </c>
      <c r="BM16" s="11">
        <f>IF('Encodage réponses Es'!AE14="","",'Encodage réponses Es'!AE14)</f>
      </c>
      <c r="BN16" s="641">
        <f>IF((COUNTBLANK('Encodage réponses Es'!Q14:R14)+COUNTBLANK('Encodage réponses Es'!V14:AF14))&gt;0,"",IF(COUNTIF(BB16:BM16,"a")&gt;0,"absent(e)",IF(COUNTBLANK(BB16:BM16)&gt;0,"",COUNTIF(BB16:BM16,1)+COUNTIF(BB16:BM16,8)/2)))</f>
      </c>
      <c r="BO16" s="642"/>
      <c r="BP16" s="12">
        <f>IF('Encodage réponses Es'!AU14="","",'Encodage réponses Es'!AU14)</f>
      </c>
      <c r="BQ16" s="12">
        <f>IF('Encodage réponses Es'!AV14="","",'Encodage réponses Es'!AV14)</f>
      </c>
      <c r="BR16" s="12">
        <f>IF('Encodage réponses Es'!AW14="","",'Encodage réponses Es'!AW14)</f>
      </c>
      <c r="BS16" s="12">
        <f>IF('Encodage réponses Es'!AX14="","",'Encodage réponses Es'!AX14)</f>
      </c>
      <c r="BT16" s="12">
        <f>IF('Encodage réponses Es'!AY14="","",'Encodage réponses Es'!AY14)</f>
      </c>
      <c r="BU16" s="12">
        <f>IF('Encodage réponses Es'!AZ14="","",'Encodage réponses Es'!AZ14)</f>
      </c>
      <c r="BV16" s="12">
        <f>IF('Encodage réponses Es'!BA14="","",'Encodage réponses Es'!BA14)</f>
      </c>
      <c r="BW16" s="12">
        <f>IF('Encodage réponses Es'!BB14="","",'Encodage réponses Es'!BB14)</f>
      </c>
      <c r="BX16" s="12">
        <f>IF('Encodage réponses Es'!BC14="","",'Encodage réponses Es'!BC14)</f>
      </c>
      <c r="BY16" s="12">
        <f>IF('Encodage réponses Es'!BD14="","",'Encodage réponses Es'!BD14)</f>
      </c>
      <c r="BZ16" s="12">
        <f>IF('Encodage réponses Es'!BE14="","",'Encodage réponses Es'!BE14)</f>
      </c>
      <c r="CA16" s="12">
        <f>IF('Encodage réponses Es'!BF14="","",'Encodage réponses Es'!BF14)</f>
      </c>
      <c r="CB16" s="12">
        <f>IF('Encodage réponses Es'!BG14="","",'Encodage réponses Es'!BG14)</f>
      </c>
      <c r="CC16" s="12">
        <f>IF('Encodage réponses Es'!BH14="","",'Encodage réponses Es'!BH14)</f>
      </c>
      <c r="CD16" s="12">
        <f>IF('Encodage réponses Es'!BI14="","",'Encodage réponses Es'!BI14)</f>
      </c>
      <c r="CE16" s="12">
        <f>IF('Encodage réponses Es'!BJ14="","",'Encodage réponses Es'!BJ14)</f>
      </c>
      <c r="CF16" s="12">
        <f>IF('Encodage réponses Es'!BK14="","",'Encodage réponses Es'!BK14)</f>
      </c>
      <c r="CG16" s="641">
        <f>IF((COUNTBLANK('Encodage réponses Es'!AU14:BK14))&gt;0,"",IF(COUNTIF(BP16:CF16,"a")&gt;0,"absent(e)",IF(COUNTBLANK(BP16:CF16)&gt;0,"",COUNTIF(BP16:CF16,1)+COUNTIF(BP16:CF16,8)/2)))</f>
      </c>
      <c r="CH16" s="642"/>
      <c r="CI16" s="12">
        <f>IF('Encodage réponses Es'!BL14="","",'Encodage réponses Es'!BL14)</f>
      </c>
      <c r="CJ16" s="12">
        <f>IF('Encodage réponses Es'!BM14="","",'Encodage réponses Es'!BM14)</f>
      </c>
      <c r="CK16" s="12">
        <f>IF('Encodage réponses Es'!BN14="","",'Encodage réponses Es'!BN14)</f>
      </c>
      <c r="CL16" s="12">
        <f>IF('Encodage réponses Es'!BO14="","",'Encodage réponses Es'!BO14)</f>
      </c>
      <c r="CM16" s="12">
        <f>IF('Encodage réponses Es'!BP14="","",'Encodage réponses Es'!BP14)</f>
      </c>
      <c r="CN16" s="12">
        <f>IF('Encodage réponses Es'!BQ14="","",'Encodage réponses Es'!BQ14)</f>
      </c>
      <c r="CO16" s="12">
        <f>IF('Encodage réponses Es'!BR14="","",'Encodage réponses Es'!BR14)</f>
      </c>
      <c r="CP16" s="12">
        <f>IF('Encodage réponses Es'!BS14="","",'Encodage réponses Es'!BS14)</f>
      </c>
      <c r="CQ16" s="12">
        <f>IF('Encodage réponses Es'!BT14="","",'Encodage réponses Es'!BT14)</f>
      </c>
      <c r="CR16" s="12">
        <f>IF('Encodage réponses Es'!BU14="","",'Encodage réponses Es'!BU14)</f>
      </c>
      <c r="CS16" s="641">
        <f>IF((COUNTBLANK('Encodage réponses Es'!BL14:BU14))&gt;0,"",IF(COUNTIF(CI16:CR16,"a")&gt;0,"absent(e)",IF(COUNTBLANK(CI16:CR16)&gt;0,"",COUNTIF(CI16:CR16,1)+COUNTIF(CI16:CR16,8)/2)))</f>
      </c>
      <c r="CT16" s="642"/>
      <c r="CU16" s="12">
        <f>IF('Encodage réponses Es'!BV14="","",'Encodage réponses Es'!BV14)</f>
      </c>
      <c r="CV16" s="12">
        <f>IF('Encodage réponses Es'!BW14="","",'Encodage réponses Es'!BW14)</f>
      </c>
      <c r="CW16" s="12">
        <f>IF('Encodage réponses Es'!BX14="","",'Encodage réponses Es'!BX14)</f>
      </c>
      <c r="CX16" s="12">
        <f>IF('Encodage réponses Es'!BY14="","",'Encodage réponses Es'!BY14)</f>
      </c>
      <c r="CY16" s="12">
        <f>IF('Encodage réponses Es'!BZ14="","",'Encodage réponses Es'!BZ14)</f>
      </c>
      <c r="CZ16" s="12">
        <f>IF('Encodage réponses Es'!CA14="","",'Encodage réponses Es'!CA14)</f>
      </c>
      <c r="DA16" s="12">
        <f>IF('Encodage réponses Es'!CB14="","",'Encodage réponses Es'!CB14)</f>
      </c>
      <c r="DB16" s="12">
        <f>IF('Encodage réponses Es'!CC14="","",'Encodage réponses Es'!CC14)</f>
      </c>
      <c r="DC16" s="12">
        <f>IF('Encodage réponses Es'!CD14="","",'Encodage réponses Es'!CD14)</f>
      </c>
      <c r="DD16" s="12">
        <f>IF('Encodage réponses Es'!CE14="","",'Encodage réponses Es'!CE14)</f>
      </c>
      <c r="DE16" s="12">
        <f>IF('Encodage réponses Es'!CF14="","",'Encodage réponses Es'!CF14)</f>
      </c>
      <c r="DF16" s="12">
        <f>IF('Encodage réponses Es'!CG14="","",'Encodage réponses Es'!CG14)</f>
      </c>
      <c r="DG16" s="12">
        <f>IF('Encodage réponses Es'!CH14="","",'Encodage réponses Es'!CH14)</f>
      </c>
      <c r="DH16" s="12">
        <f>IF('Encodage réponses Es'!CI14="","",'Encodage réponses Es'!CI14)</f>
      </c>
      <c r="DI16" s="12">
        <f>IF('Encodage réponses Es'!CJ14="","",'Encodage réponses Es'!CJ14)</f>
      </c>
      <c r="DJ16" s="12">
        <f>IF('Encodage réponses Es'!CK14="","",'Encodage réponses Es'!CK14)</f>
      </c>
      <c r="DK16" s="641">
        <f>IF((COUNTBLANK('Encodage réponses Es'!BV14:CK14))&gt;0,"",IF(COUNTIF(CU16:DJ16,"a")&gt;0,"absent(e)",IF(COUNTBLANK(CU16:DJ16)&gt;0,"",COUNTIF(CU16:DJ16,1)+COUNTIF(CU16:DJ16,8)/2)))</f>
      </c>
      <c r="DL16" s="642"/>
      <c r="DM16" s="10">
        <f>IF('Encodage réponses Es'!CL14="","",'Encodage réponses Es'!CL14)</f>
      </c>
      <c r="DN16" s="11">
        <f>IF('Encodage réponses Es'!CM14="","",'Encodage réponses Es'!CM14)</f>
      </c>
      <c r="DO16" s="11">
        <f>IF('Encodage réponses Es'!CN14="","",'Encodage réponses Es'!CN14)</f>
      </c>
      <c r="DP16" s="11">
        <f>IF('Encodage réponses Es'!CO14="","",'Encodage réponses Es'!CO14)</f>
      </c>
      <c r="DQ16" s="11">
        <f>IF('Encodage réponses Es'!CP14="","",'Encodage réponses Es'!CP14)</f>
      </c>
      <c r="DR16" s="11">
        <f>IF('Encodage réponses Es'!CQ14="","",'Encodage réponses Es'!CQ14)</f>
      </c>
      <c r="DS16" s="11">
        <f>IF('Encodage réponses Es'!CR14="","",'Encodage réponses Es'!CR14)</f>
      </c>
      <c r="DT16" s="11">
        <f>IF('Encodage réponses Es'!CS14="","",'Encodage réponses Es'!CS14)</f>
      </c>
      <c r="DU16" s="11">
        <f>IF('Encodage réponses Es'!CT14="","",'Encodage réponses Es'!CT14)</f>
      </c>
      <c r="DV16" s="11">
        <f>IF('Encodage réponses Es'!CU14="","",'Encodage réponses Es'!CU14)</f>
      </c>
      <c r="DW16" s="11">
        <f>IF('Encodage réponses Es'!CV14="","",'Encodage réponses Es'!CV14)</f>
      </c>
      <c r="DX16" s="11">
        <f>IF('Encodage réponses Es'!CX14="","",'Encodage réponses Es'!CX14)</f>
      </c>
      <c r="DY16" s="11">
        <f>IF('Encodage réponses Es'!CY14="","",'Encodage réponses Es'!CY14)</f>
      </c>
      <c r="DZ16" s="11">
        <f>IF('Encodage réponses Es'!CZ14="","",'Encodage réponses Es'!CZ14)</f>
      </c>
      <c r="EA16" s="11">
        <f>IF('Encodage réponses Es'!DA14="","",'Encodage réponses Es'!DA14)</f>
      </c>
      <c r="EB16" s="11">
        <f>IF('Encodage réponses Es'!DE14="","",'Encodage réponses Es'!DE14)</f>
      </c>
      <c r="EC16" s="11">
        <f>IF('Encodage réponses Es'!DF14="","",'Encodage réponses Es'!DF14)</f>
      </c>
      <c r="ED16" s="92">
        <f>IF('Encodage réponses Es'!DG14="","",'Encodage réponses Es'!DG14)</f>
      </c>
      <c r="EE16" s="641">
        <f>IF((COUNTBLANK('Encodage réponses Es'!CL14:CV14)+COUNTBLANK('Encodage réponses Es'!CX14:DA14)+COUNTBLANK('Encodage réponses Es'!DE14:DG14))&gt;0,"",IF(COUNTIF(DM16:ED16,"a")&gt;0,"absent(e)",IF(COUNTBLANK(DM16:ED16)&gt;0,"",COUNTIF(DM16:ED16,1)+COUNTIF(DM16:ED16,8)/2)))</f>
      </c>
      <c r="EF16" s="657"/>
      <c r="EG16" s="10">
        <f>IF('Encodage réponses Es'!DX14="","",'Encodage réponses Es'!DX14)</f>
      </c>
      <c r="EH16" s="11">
        <f>IF('Encodage réponses Es'!DY14="","",'Encodage réponses Es'!DY14)</f>
      </c>
      <c r="EI16" s="11">
        <f>IF('Encodage réponses Es'!DZ14="","",'Encodage réponses Es'!DZ14)</f>
      </c>
      <c r="EJ16" s="668">
        <f>IF((COUNTBLANK('Encodage réponses Es'!DX14:DZ14))&gt;0,"",IF(COUNTIF(EG16:EI16,"a")&gt;0,"absent(e)",IF(COUNTBLANK(EG16:EI16)&gt;0,"",COUNTIF(EG16:EI16,1)+COUNTIF(EG16:EI16,8)/2)))</f>
      </c>
      <c r="EK16" s="669"/>
      <c r="EL16" s="10">
        <f>IF('Encodage réponses Es'!CW14="","",'Encodage réponses Es'!CW14)</f>
      </c>
      <c r="EM16" s="11">
        <f>IF('Encodage réponses Es'!DL14="","",'Encodage réponses Es'!DL14)</f>
      </c>
      <c r="EN16" s="11">
        <f>IF('Encodage réponses Es'!DM14="","",'Encodage réponses Es'!DM14)</f>
      </c>
      <c r="EO16" s="11">
        <f>IF('Encodage réponses Es'!DN14="","",'Encodage réponses Es'!DN14)</f>
      </c>
      <c r="EP16" s="11">
        <f>IF('Encodage réponses Es'!DO14="","",'Encodage réponses Es'!DO14)</f>
      </c>
      <c r="EQ16" s="11">
        <f>IF('Encodage réponses Es'!DP14="","",'Encodage réponses Es'!DP14)</f>
      </c>
      <c r="ER16" s="11">
        <f>IF('Encodage réponses Es'!DQ14="","",'Encodage réponses Es'!DQ14)</f>
      </c>
      <c r="ES16" s="668">
        <f>IF((COUNTBLANK('Encodage réponses Es'!CW14)+COUNTBLANK('Encodage réponses Es'!DL14:DQ14))&gt;0,"",IF(COUNTIF(EL16:ER16,"a")&gt;0,"absent(e)",IF(COUNTBLANK(EL16:ER16)&gt;0,"",COUNTIF(EL16:ER16,1)+COUNTIF(EL16:ER16,8)/2)))</f>
      </c>
      <c r="ET16" s="669"/>
      <c r="EU16" s="10">
        <f>IF('Encodage réponses Es'!DB14="","",'Encodage réponses Es'!DB14)</f>
      </c>
      <c r="EV16" s="11">
        <f>IF('Encodage réponses Es'!DC14="","",'Encodage réponses Es'!DC14)</f>
      </c>
      <c r="EW16" s="11">
        <f>IF('Encodage réponses Es'!DD14="","",'Encodage réponses Es'!DD14)</f>
      </c>
      <c r="EX16" s="11">
        <f>IF('Encodage réponses Es'!DH14="","",'Encodage réponses Es'!DH14)</f>
      </c>
      <c r="EY16" s="11">
        <f>IF('Encodage réponses Es'!DI14="","",'Encodage réponses Es'!DI14)</f>
      </c>
      <c r="EZ16" s="11">
        <f>IF('Encodage réponses Es'!DJ14="","",'Encodage réponses Es'!DJ14)</f>
      </c>
      <c r="FA16" s="359">
        <f>IF('Encodage réponses Es'!DK14="","",'Encodage réponses Es'!DK14)</f>
      </c>
      <c r="FB16" s="641">
        <f>IF((COUNTBLANK('Encodage réponses Es'!DB14:DD14)+COUNTBLANK('Encodage réponses Es'!DH14:DK14))&gt;0,"",IF(COUNTIF(EU16:EZ16,"a")&gt;0,"absent(e)",IF(COUNTBLANK(EU16:EZ16)&gt;0,"",COUNTIF(EU16:EZ16,1)+COUNTIF(EU16:EZ16,8)/2)))</f>
      </c>
      <c r="FC16" s="657"/>
      <c r="FD16" s="10">
        <f>IF('Encodage réponses Es'!DR14="","",'Encodage réponses Es'!DR14)</f>
      </c>
      <c r="FE16" s="11">
        <f>IF('Encodage réponses Es'!DS14="","",'Encodage réponses Es'!DS14)</f>
      </c>
      <c r="FF16" s="11">
        <f>IF('Encodage réponses Es'!DT14="","",'Encodage réponses Es'!DT14)</f>
      </c>
      <c r="FG16" s="359">
        <f>IF('Encodage réponses Es'!DU14="","",'Encodage réponses Es'!DU14)</f>
      </c>
      <c r="FH16" s="11">
        <f>IF('Encodage réponses Es'!DV14="","",'Encodage réponses Es'!DV14)</f>
      </c>
      <c r="FI16" s="656">
        <f>IF((COUNTBLANK('Encodage réponses Es'!DR14:DV14))&gt;0,"",IF(COUNTIF(FD16:FF16,"a")+COUNTIF(FH16,"a")&gt;0,"absent(e)",IF(COUNTBLANK(FD16:FF16)+COUNTBLANK(FH16)&gt;0,"",COUNTIF(FD16:FF16,1)+COUNTIF(FH16,1)+COUNTIF(FD16:FF16,8)/2+COUNTIF(FH16,8)/2)))</f>
      </c>
      <c r="FJ16" s="657"/>
    </row>
    <row r="17" spans="1:166" ht="11.25" customHeight="1">
      <c r="A17" s="713"/>
      <c r="B17" s="714"/>
      <c r="C17" s="31">
        <v>13</v>
      </c>
      <c r="D17" s="31">
        <f>IF('Encodage réponses Es'!F15=0,"",'Encodage réponses Es'!F15)</f>
      </c>
      <c r="E17" s="243"/>
      <c r="F17" s="184">
        <f t="shared" si="0"/>
      </c>
      <c r="G17" s="185">
        <f t="shared" si="1"/>
      </c>
      <c r="H17" s="243"/>
      <c r="I17" s="337">
        <f t="shared" si="2"/>
      </c>
      <c r="J17" s="70">
        <f t="shared" si="3"/>
      </c>
      <c r="K17" s="243"/>
      <c r="L17" s="116">
        <f t="shared" si="4"/>
      </c>
      <c r="M17" s="70">
        <f t="shared" si="5"/>
      </c>
      <c r="N17" s="243"/>
      <c r="O17" s="340">
        <f t="shared" si="6"/>
      </c>
      <c r="P17" s="123">
        <f t="shared" si="7"/>
      </c>
      <c r="Q17" s="243"/>
      <c r="R17" s="340">
        <f t="shared" si="8"/>
      </c>
      <c r="S17" s="123">
        <f t="shared" si="9"/>
      </c>
      <c r="T17" s="243"/>
      <c r="U17" s="10">
        <f>IF('Encodage réponses Es'!G15="","",'Encodage réponses Es'!G15)</f>
      </c>
      <c r="V17" s="11">
        <f>IF('Encodage réponses Es'!H15="","",'Encodage réponses Es'!H15)</f>
      </c>
      <c r="W17" s="11">
        <f>IF('Encodage réponses Es'!I15="","",'Encodage réponses Es'!I15)</f>
      </c>
      <c r="X17" s="11">
        <f>IF('Encodage réponses Es'!J15="","",'Encodage réponses Es'!J15)</f>
      </c>
      <c r="Y17" s="11">
        <f>IF('Encodage réponses Es'!K15="","",'Encodage réponses Es'!K15)</f>
      </c>
      <c r="Z17" s="11">
        <f>IF('Encodage réponses Es'!L15="","",'Encodage réponses Es'!L15)</f>
      </c>
      <c r="AA17" s="11">
        <f>IF('Encodage réponses Es'!M15="","",'Encodage réponses Es'!M15)</f>
      </c>
      <c r="AB17" s="11">
        <f>IF('Encodage réponses Es'!N15="","",'Encodage réponses Es'!N15)</f>
      </c>
      <c r="AC17" s="11">
        <f>IF('Encodage réponses Es'!O15="","",'Encodage réponses Es'!O15)</f>
      </c>
      <c r="AD17" s="11">
        <f>IF('Encodage réponses Es'!P15="","",'Encodage réponses Es'!P15)</f>
      </c>
      <c r="AE17" s="92">
        <f>IF('Encodage réponses Es'!S15="","",'Encodage réponses Es'!S15)</f>
      </c>
      <c r="AF17" s="92">
        <f>IF('Encodage réponses Es'!T15="","",'Encodage réponses Es'!T15)</f>
      </c>
      <c r="AG17" s="92">
        <f>IF('Encodage réponses Es'!U15="","",'Encodage réponses Es'!U15)</f>
      </c>
      <c r="AH17" s="92">
        <f>IF('Encodage réponses Es'!AF15="","",'Encodage réponses Es'!AF15)</f>
      </c>
      <c r="AI17" s="92">
        <f>IF('Encodage réponses Es'!AG15="","",'Encodage réponses Es'!AG15)</f>
      </c>
      <c r="AJ17" s="30">
        <f>IF('Encodage réponses Es'!DW15="","",'Encodage réponses Es'!DW15)</f>
      </c>
      <c r="AK17" s="675">
        <f>IF((COUNTBLANK('Encodage réponses Es'!G15:P15)+COUNTBLANK('Encodage réponses Es'!S15:U15)+COUNTBLANK('Encodage réponses Es'!AF15:AG15)+COUNTBLANK('Encodage réponses Es'!DW15))&gt;0,"",IF(COUNTIF(U17:AJ17,"a")&gt;0,"absent(e)",IF(COUNTBLANK(U17:AJ17)&gt;0,"",COUNTIF(U17:AJ17,1)+COUNTIF(U17:AJ17,8)/2)))</f>
      </c>
      <c r="AL17" s="676"/>
      <c r="AM17" s="10">
        <f>IF('Encodage réponses Es'!AH15="","",'Encodage réponses Es'!AH15)</f>
      </c>
      <c r="AN17" s="11">
        <f>IF('Encodage réponses Es'!AI15="","",'Encodage réponses Es'!AI15)</f>
      </c>
      <c r="AO17" s="11">
        <f>IF('Encodage réponses Es'!AJ15="","",'Encodage réponses Es'!AJ15)</f>
      </c>
      <c r="AP17" s="11">
        <f>IF('Encodage réponses Es'!AK15="","",'Encodage réponses Es'!AK15)</f>
      </c>
      <c r="AQ17" s="11">
        <f>IF('Encodage réponses Es'!AL15="","",'Encodage réponses Es'!AL15)</f>
      </c>
      <c r="AR17" s="11">
        <f>IF('Encodage réponses Es'!AM15="","",'Encodage réponses Es'!AM15)</f>
      </c>
      <c r="AS17" s="11">
        <f>IF('Encodage réponses Es'!AN15="","",'Encodage réponses Es'!AN15)</f>
      </c>
      <c r="AT17" s="11">
        <f>IF('Encodage réponses Es'!AO15="","",'Encodage réponses Es'!AO15)</f>
      </c>
      <c r="AU17" s="11">
        <f>IF('Encodage réponses Es'!AP15="","",'Encodage réponses Es'!AP15)</f>
      </c>
      <c r="AV17" s="11">
        <f>IF('Encodage réponses Es'!AQ15="","",'Encodage réponses Es'!AQ15)</f>
      </c>
      <c r="AW17" s="11">
        <f>IF('Encodage réponses Es'!AR15="","",'Encodage réponses Es'!AR15)</f>
      </c>
      <c r="AX17" s="11">
        <f>IF('Encodage réponses Es'!AS15="","",'Encodage réponses Es'!AS15)</f>
      </c>
      <c r="AY17" s="11">
        <f>IF('Encodage réponses Es'!AT15="","",'Encodage réponses Es'!AT15)</f>
      </c>
      <c r="AZ17" s="673">
        <f>IF((COUNTBLANK('Encodage réponses Es'!AH15:AT15))&gt;0,"",IF(COUNTIF(AM17:AY17,"a")&gt;0,"absent(e)",IF(COUNTBLANK(AM17:AY17)&gt;0,"",COUNTIF(AM17:AY17,1)+COUNTIF(AM17:AY17,8)/2)))</f>
      </c>
      <c r="BA17" s="674"/>
      <c r="BB17" s="10">
        <f>IF('Encodage réponses Es'!Q15="","",'Encodage réponses Es'!Q15)</f>
      </c>
      <c r="BC17" s="11">
        <f>IF('Encodage réponses Es'!R15="","",'Encodage réponses Es'!R15)</f>
      </c>
      <c r="BD17" s="11">
        <f>IF('Encodage réponses Es'!V15="","",'Encodage réponses Es'!V15)</f>
      </c>
      <c r="BE17" s="11">
        <f>IF('Encodage réponses Es'!W15="","",'Encodage réponses Es'!W15)</f>
      </c>
      <c r="BF17" s="11">
        <f>IF('Encodage réponses Es'!X15="","",'Encodage réponses Es'!X15)</f>
      </c>
      <c r="BG17" s="11">
        <f>IF('Encodage réponses Es'!Y15="","",'Encodage réponses Es'!Y15)</f>
      </c>
      <c r="BH17" s="11">
        <f>IF('Encodage réponses Es'!Z15="","",'Encodage réponses Es'!Z15)</f>
      </c>
      <c r="BI17" s="11">
        <f>IF('Encodage réponses Es'!AA15="","",'Encodage réponses Es'!AA15)</f>
      </c>
      <c r="BJ17" s="11">
        <f>IF('Encodage réponses Es'!AB15="","",'Encodage réponses Es'!AB15)</f>
      </c>
      <c r="BK17" s="11">
        <f>IF('Encodage réponses Es'!AC15="","",'Encodage réponses Es'!AC15)</f>
      </c>
      <c r="BL17" s="11">
        <f>IF('Encodage réponses Es'!AD15="","",'Encodage réponses Es'!AD15)</f>
      </c>
      <c r="BM17" s="11">
        <f>IF('Encodage réponses Es'!AE15="","",'Encodage réponses Es'!AE15)</f>
      </c>
      <c r="BN17" s="641">
        <f>IF((COUNTBLANK('Encodage réponses Es'!Q15:R15)+COUNTBLANK('Encodage réponses Es'!V15:AF15))&gt;0,"",IF(COUNTIF(BB17:BM17,"a")&gt;0,"absent(e)",IF(COUNTBLANK(BB17:BM17)&gt;0,"",COUNTIF(BB17:BM17,1)+COUNTIF(BB17:BM17,8)/2)))</f>
      </c>
      <c r="BO17" s="642"/>
      <c r="BP17" s="12">
        <f>IF('Encodage réponses Es'!AU15="","",'Encodage réponses Es'!AU15)</f>
      </c>
      <c r="BQ17" s="12">
        <f>IF('Encodage réponses Es'!AV15="","",'Encodage réponses Es'!AV15)</f>
      </c>
      <c r="BR17" s="12">
        <f>IF('Encodage réponses Es'!AW15="","",'Encodage réponses Es'!AW15)</f>
      </c>
      <c r="BS17" s="12">
        <f>IF('Encodage réponses Es'!AX15="","",'Encodage réponses Es'!AX15)</f>
      </c>
      <c r="BT17" s="12">
        <f>IF('Encodage réponses Es'!AY15="","",'Encodage réponses Es'!AY15)</f>
      </c>
      <c r="BU17" s="12">
        <f>IF('Encodage réponses Es'!AZ15="","",'Encodage réponses Es'!AZ15)</f>
      </c>
      <c r="BV17" s="12">
        <f>IF('Encodage réponses Es'!BA15="","",'Encodage réponses Es'!BA15)</f>
      </c>
      <c r="BW17" s="12">
        <f>IF('Encodage réponses Es'!BB15="","",'Encodage réponses Es'!BB15)</f>
      </c>
      <c r="BX17" s="12">
        <f>IF('Encodage réponses Es'!BC15="","",'Encodage réponses Es'!BC15)</f>
      </c>
      <c r="BY17" s="12">
        <f>IF('Encodage réponses Es'!BD15="","",'Encodage réponses Es'!BD15)</f>
      </c>
      <c r="BZ17" s="12">
        <f>IF('Encodage réponses Es'!BE15="","",'Encodage réponses Es'!BE15)</f>
      </c>
      <c r="CA17" s="12">
        <f>IF('Encodage réponses Es'!BF15="","",'Encodage réponses Es'!BF15)</f>
      </c>
      <c r="CB17" s="12">
        <f>IF('Encodage réponses Es'!BG15="","",'Encodage réponses Es'!BG15)</f>
      </c>
      <c r="CC17" s="12">
        <f>IF('Encodage réponses Es'!BH15="","",'Encodage réponses Es'!BH15)</f>
      </c>
      <c r="CD17" s="12">
        <f>IF('Encodage réponses Es'!BI15="","",'Encodage réponses Es'!BI15)</f>
      </c>
      <c r="CE17" s="12">
        <f>IF('Encodage réponses Es'!BJ15="","",'Encodage réponses Es'!BJ15)</f>
      </c>
      <c r="CF17" s="12">
        <f>IF('Encodage réponses Es'!BK15="","",'Encodage réponses Es'!BK15)</f>
      </c>
      <c r="CG17" s="641">
        <f>IF((COUNTBLANK('Encodage réponses Es'!AU15:BK15))&gt;0,"",IF(COUNTIF(BP17:CF17,"a")&gt;0,"absent(e)",IF(COUNTBLANK(BP17:CF17)&gt;0,"",COUNTIF(BP17:CF17,1)+COUNTIF(BP17:CF17,8)/2)))</f>
      </c>
      <c r="CH17" s="642"/>
      <c r="CI17" s="12">
        <f>IF('Encodage réponses Es'!BL15="","",'Encodage réponses Es'!BL15)</f>
      </c>
      <c r="CJ17" s="12">
        <f>IF('Encodage réponses Es'!BM15="","",'Encodage réponses Es'!BM15)</f>
      </c>
      <c r="CK17" s="12">
        <f>IF('Encodage réponses Es'!BN15="","",'Encodage réponses Es'!BN15)</f>
      </c>
      <c r="CL17" s="12">
        <f>IF('Encodage réponses Es'!BO15="","",'Encodage réponses Es'!BO15)</f>
      </c>
      <c r="CM17" s="12">
        <f>IF('Encodage réponses Es'!BP15="","",'Encodage réponses Es'!BP15)</f>
      </c>
      <c r="CN17" s="12">
        <f>IF('Encodage réponses Es'!BQ15="","",'Encodage réponses Es'!BQ15)</f>
      </c>
      <c r="CO17" s="12">
        <f>IF('Encodage réponses Es'!BR15="","",'Encodage réponses Es'!BR15)</f>
      </c>
      <c r="CP17" s="12">
        <f>IF('Encodage réponses Es'!BS15="","",'Encodage réponses Es'!BS15)</f>
      </c>
      <c r="CQ17" s="12">
        <f>IF('Encodage réponses Es'!BT15="","",'Encodage réponses Es'!BT15)</f>
      </c>
      <c r="CR17" s="12">
        <f>IF('Encodage réponses Es'!BU15="","",'Encodage réponses Es'!BU15)</f>
      </c>
      <c r="CS17" s="641">
        <f>IF((COUNTBLANK('Encodage réponses Es'!BL15:BU15))&gt;0,"",IF(COUNTIF(CI17:CR17,"a")&gt;0,"absent(e)",IF(COUNTBLANK(CI17:CR17)&gt;0,"",COUNTIF(CI17:CR17,1)+COUNTIF(CI17:CR17,8)/2)))</f>
      </c>
      <c r="CT17" s="642"/>
      <c r="CU17" s="12">
        <f>IF('Encodage réponses Es'!BV15="","",'Encodage réponses Es'!BV15)</f>
      </c>
      <c r="CV17" s="12">
        <f>IF('Encodage réponses Es'!BW15="","",'Encodage réponses Es'!BW15)</f>
      </c>
      <c r="CW17" s="12">
        <f>IF('Encodage réponses Es'!BX15="","",'Encodage réponses Es'!BX15)</f>
      </c>
      <c r="CX17" s="12">
        <f>IF('Encodage réponses Es'!BY15="","",'Encodage réponses Es'!BY15)</f>
      </c>
      <c r="CY17" s="12">
        <f>IF('Encodage réponses Es'!BZ15="","",'Encodage réponses Es'!BZ15)</f>
      </c>
      <c r="CZ17" s="12">
        <f>IF('Encodage réponses Es'!CA15="","",'Encodage réponses Es'!CA15)</f>
      </c>
      <c r="DA17" s="12">
        <f>IF('Encodage réponses Es'!CB15="","",'Encodage réponses Es'!CB15)</f>
      </c>
      <c r="DB17" s="12">
        <f>IF('Encodage réponses Es'!CC15="","",'Encodage réponses Es'!CC15)</f>
      </c>
      <c r="DC17" s="12">
        <f>IF('Encodage réponses Es'!CD15="","",'Encodage réponses Es'!CD15)</f>
      </c>
      <c r="DD17" s="12">
        <f>IF('Encodage réponses Es'!CE15="","",'Encodage réponses Es'!CE15)</f>
      </c>
      <c r="DE17" s="12">
        <f>IF('Encodage réponses Es'!CF15="","",'Encodage réponses Es'!CF15)</f>
      </c>
      <c r="DF17" s="12">
        <f>IF('Encodage réponses Es'!CG15="","",'Encodage réponses Es'!CG15)</f>
      </c>
      <c r="DG17" s="12">
        <f>IF('Encodage réponses Es'!CH15="","",'Encodage réponses Es'!CH15)</f>
      </c>
      <c r="DH17" s="12">
        <f>IF('Encodage réponses Es'!CI15="","",'Encodage réponses Es'!CI15)</f>
      </c>
      <c r="DI17" s="12">
        <f>IF('Encodage réponses Es'!CJ15="","",'Encodage réponses Es'!CJ15)</f>
      </c>
      <c r="DJ17" s="12">
        <f>IF('Encodage réponses Es'!CK15="","",'Encodage réponses Es'!CK15)</f>
      </c>
      <c r="DK17" s="641">
        <f>IF((COUNTBLANK('Encodage réponses Es'!BV15:CK15))&gt;0,"",IF(COUNTIF(CU17:DJ17,"a")&gt;0,"absent(e)",IF(COUNTBLANK(CU17:DJ17)&gt;0,"",COUNTIF(CU17:DJ17,1)+COUNTIF(CU17:DJ17,8)/2)))</f>
      </c>
      <c r="DL17" s="642"/>
      <c r="DM17" s="10">
        <f>IF('Encodage réponses Es'!CL15="","",'Encodage réponses Es'!CL15)</f>
      </c>
      <c r="DN17" s="11">
        <f>IF('Encodage réponses Es'!CM15="","",'Encodage réponses Es'!CM15)</f>
      </c>
      <c r="DO17" s="11">
        <f>IF('Encodage réponses Es'!CN15="","",'Encodage réponses Es'!CN15)</f>
      </c>
      <c r="DP17" s="11">
        <f>IF('Encodage réponses Es'!CO15="","",'Encodage réponses Es'!CO15)</f>
      </c>
      <c r="DQ17" s="11">
        <f>IF('Encodage réponses Es'!CP15="","",'Encodage réponses Es'!CP15)</f>
      </c>
      <c r="DR17" s="11">
        <f>IF('Encodage réponses Es'!CQ15="","",'Encodage réponses Es'!CQ15)</f>
      </c>
      <c r="DS17" s="11">
        <f>IF('Encodage réponses Es'!CR15="","",'Encodage réponses Es'!CR15)</f>
      </c>
      <c r="DT17" s="11">
        <f>IF('Encodage réponses Es'!CS15="","",'Encodage réponses Es'!CS15)</f>
      </c>
      <c r="DU17" s="11">
        <f>IF('Encodage réponses Es'!CT15="","",'Encodage réponses Es'!CT15)</f>
      </c>
      <c r="DV17" s="11">
        <f>IF('Encodage réponses Es'!CU15="","",'Encodage réponses Es'!CU15)</f>
      </c>
      <c r="DW17" s="11">
        <f>IF('Encodage réponses Es'!CV15="","",'Encodage réponses Es'!CV15)</f>
      </c>
      <c r="DX17" s="11">
        <f>IF('Encodage réponses Es'!CX15="","",'Encodage réponses Es'!CX15)</f>
      </c>
      <c r="DY17" s="11">
        <f>IF('Encodage réponses Es'!CY15="","",'Encodage réponses Es'!CY15)</f>
      </c>
      <c r="DZ17" s="11">
        <f>IF('Encodage réponses Es'!CZ15="","",'Encodage réponses Es'!CZ15)</f>
      </c>
      <c r="EA17" s="11">
        <f>IF('Encodage réponses Es'!DA15="","",'Encodage réponses Es'!DA15)</f>
      </c>
      <c r="EB17" s="11">
        <f>IF('Encodage réponses Es'!DE15="","",'Encodage réponses Es'!DE15)</f>
      </c>
      <c r="EC17" s="11">
        <f>IF('Encodage réponses Es'!DF15="","",'Encodage réponses Es'!DF15)</f>
      </c>
      <c r="ED17" s="92">
        <f>IF('Encodage réponses Es'!DG15="","",'Encodage réponses Es'!DG15)</f>
      </c>
      <c r="EE17" s="641">
        <f>IF((COUNTBLANK('Encodage réponses Es'!CL15:CV15)+COUNTBLANK('Encodage réponses Es'!CX15:DA15)+COUNTBLANK('Encodage réponses Es'!DE15:DG15))&gt;0,"",IF(COUNTIF(DM17:ED17,"a")&gt;0,"absent(e)",IF(COUNTBLANK(DM17:ED17)&gt;0,"",COUNTIF(DM17:ED17,1)+COUNTIF(DM17:ED17,8)/2)))</f>
      </c>
      <c r="EF17" s="657"/>
      <c r="EG17" s="10">
        <f>IF('Encodage réponses Es'!DX15="","",'Encodage réponses Es'!DX15)</f>
      </c>
      <c r="EH17" s="11">
        <f>IF('Encodage réponses Es'!DY15="","",'Encodage réponses Es'!DY15)</f>
      </c>
      <c r="EI17" s="11">
        <f>IF('Encodage réponses Es'!DZ15="","",'Encodage réponses Es'!DZ15)</f>
      </c>
      <c r="EJ17" s="668">
        <f>IF((COUNTBLANK('Encodage réponses Es'!DX15:DZ15))&gt;0,"",IF(COUNTIF(EG17:EI17,"a")&gt;0,"absent(e)",IF(COUNTBLANK(EG17:EI17)&gt;0,"",COUNTIF(EG17:EI17,1)+COUNTIF(EG17:EI17,8)/2)))</f>
      </c>
      <c r="EK17" s="669"/>
      <c r="EL17" s="10">
        <f>IF('Encodage réponses Es'!CW15="","",'Encodage réponses Es'!CW15)</f>
      </c>
      <c r="EM17" s="11">
        <f>IF('Encodage réponses Es'!DL15="","",'Encodage réponses Es'!DL15)</f>
      </c>
      <c r="EN17" s="11">
        <f>IF('Encodage réponses Es'!DM15="","",'Encodage réponses Es'!DM15)</f>
      </c>
      <c r="EO17" s="11">
        <f>IF('Encodage réponses Es'!DN15="","",'Encodage réponses Es'!DN15)</f>
      </c>
      <c r="EP17" s="11">
        <f>IF('Encodage réponses Es'!DO15="","",'Encodage réponses Es'!DO15)</f>
      </c>
      <c r="EQ17" s="11">
        <f>IF('Encodage réponses Es'!DP15="","",'Encodage réponses Es'!DP15)</f>
      </c>
      <c r="ER17" s="11">
        <f>IF('Encodage réponses Es'!DQ15="","",'Encodage réponses Es'!DQ15)</f>
      </c>
      <c r="ES17" s="668">
        <f>IF((COUNTBLANK('Encodage réponses Es'!CW15)+COUNTBLANK('Encodage réponses Es'!DL15:DQ15))&gt;0,"",IF(COUNTIF(EL17:ER17,"a")&gt;0,"absent(e)",IF(COUNTBLANK(EL17:ER17)&gt;0,"",COUNTIF(EL17:ER17,1)+COUNTIF(EL17:ER17,8)/2)))</f>
      </c>
      <c r="ET17" s="669"/>
      <c r="EU17" s="10">
        <f>IF('Encodage réponses Es'!DB15="","",'Encodage réponses Es'!DB15)</f>
      </c>
      <c r="EV17" s="11">
        <f>IF('Encodage réponses Es'!DC15="","",'Encodage réponses Es'!DC15)</f>
      </c>
      <c r="EW17" s="11">
        <f>IF('Encodage réponses Es'!DD15="","",'Encodage réponses Es'!DD15)</f>
      </c>
      <c r="EX17" s="11">
        <f>IF('Encodage réponses Es'!DH15="","",'Encodage réponses Es'!DH15)</f>
      </c>
      <c r="EY17" s="11">
        <f>IF('Encodage réponses Es'!DI15="","",'Encodage réponses Es'!DI15)</f>
      </c>
      <c r="EZ17" s="11">
        <f>IF('Encodage réponses Es'!DJ15="","",'Encodage réponses Es'!DJ15)</f>
      </c>
      <c r="FA17" s="359">
        <f>IF('Encodage réponses Es'!DK15="","",'Encodage réponses Es'!DK15)</f>
      </c>
      <c r="FB17" s="641">
        <f>IF((COUNTBLANK('Encodage réponses Es'!DB15:DD15)+COUNTBLANK('Encodage réponses Es'!DH15:DK15))&gt;0,"",IF(COUNTIF(EU17:EZ17,"a")&gt;0,"absent(e)",IF(COUNTBLANK(EU17:EZ17)&gt;0,"",COUNTIF(EU17:EZ17,1)+COUNTIF(EU17:EZ17,8)/2)))</f>
      </c>
      <c r="FC17" s="657"/>
      <c r="FD17" s="10">
        <f>IF('Encodage réponses Es'!DR15="","",'Encodage réponses Es'!DR15)</f>
      </c>
      <c r="FE17" s="11">
        <f>IF('Encodage réponses Es'!DS15="","",'Encodage réponses Es'!DS15)</f>
      </c>
      <c r="FF17" s="11">
        <f>IF('Encodage réponses Es'!DT15="","",'Encodage réponses Es'!DT15)</f>
      </c>
      <c r="FG17" s="359">
        <f>IF('Encodage réponses Es'!DU15="","",'Encodage réponses Es'!DU15)</f>
      </c>
      <c r="FH17" s="11">
        <f>IF('Encodage réponses Es'!DV15="","",'Encodage réponses Es'!DV15)</f>
      </c>
      <c r="FI17" s="656">
        <f>IF((COUNTBLANK('Encodage réponses Es'!DR15:DV15))&gt;0,"",IF(COUNTIF(FD17:FF17,"a")+COUNTIF(FH17,"a")&gt;0,"absent(e)",IF(COUNTBLANK(FD17:FF17)+COUNTBLANK(FH17)&gt;0,"",COUNTIF(FD17:FF17,1)+COUNTIF(FH17,1)+COUNTIF(FD17:FF17,8)/2+COUNTIF(FH17,8)/2)))</f>
      </c>
      <c r="FJ17" s="657"/>
    </row>
    <row r="18" spans="1:166" ht="11.25" customHeight="1">
      <c r="A18" s="713"/>
      <c r="B18" s="714"/>
      <c r="C18" s="31">
        <v>14</v>
      </c>
      <c r="D18" s="31">
        <f>IF('Encodage réponses Es'!F16=0,"",'Encodage réponses Es'!F16)</f>
      </c>
      <c r="E18" s="243"/>
      <c r="F18" s="184">
        <f t="shared" si="0"/>
      </c>
      <c r="G18" s="185">
        <f t="shared" si="1"/>
      </c>
      <c r="H18" s="243"/>
      <c r="I18" s="337">
        <f t="shared" si="2"/>
      </c>
      <c r="J18" s="70">
        <f t="shared" si="3"/>
      </c>
      <c r="K18" s="243"/>
      <c r="L18" s="116">
        <f t="shared" si="4"/>
      </c>
      <c r="M18" s="70">
        <f t="shared" si="5"/>
      </c>
      <c r="N18" s="243"/>
      <c r="O18" s="340">
        <f t="shared" si="6"/>
      </c>
      <c r="P18" s="123">
        <f t="shared" si="7"/>
      </c>
      <c r="Q18" s="243"/>
      <c r="R18" s="340">
        <f t="shared" si="8"/>
      </c>
      <c r="S18" s="123">
        <f t="shared" si="9"/>
      </c>
      <c r="T18" s="243"/>
      <c r="U18" s="10">
        <f>IF('Encodage réponses Es'!G16="","",'Encodage réponses Es'!G16)</f>
      </c>
      <c r="V18" s="11">
        <f>IF('Encodage réponses Es'!H16="","",'Encodage réponses Es'!H16)</f>
      </c>
      <c r="W18" s="11">
        <f>IF('Encodage réponses Es'!I16="","",'Encodage réponses Es'!I16)</f>
      </c>
      <c r="X18" s="11">
        <f>IF('Encodage réponses Es'!J16="","",'Encodage réponses Es'!J16)</f>
      </c>
      <c r="Y18" s="11">
        <f>IF('Encodage réponses Es'!K16="","",'Encodage réponses Es'!K16)</f>
      </c>
      <c r="Z18" s="11">
        <f>IF('Encodage réponses Es'!L16="","",'Encodage réponses Es'!L16)</f>
      </c>
      <c r="AA18" s="11">
        <f>IF('Encodage réponses Es'!M16="","",'Encodage réponses Es'!M16)</f>
      </c>
      <c r="AB18" s="11">
        <f>IF('Encodage réponses Es'!N16="","",'Encodage réponses Es'!N16)</f>
      </c>
      <c r="AC18" s="11">
        <f>IF('Encodage réponses Es'!O16="","",'Encodage réponses Es'!O16)</f>
      </c>
      <c r="AD18" s="11">
        <f>IF('Encodage réponses Es'!P16="","",'Encodage réponses Es'!P16)</f>
      </c>
      <c r="AE18" s="92">
        <f>IF('Encodage réponses Es'!S16="","",'Encodage réponses Es'!S16)</f>
      </c>
      <c r="AF18" s="92">
        <f>IF('Encodage réponses Es'!T16="","",'Encodage réponses Es'!T16)</f>
      </c>
      <c r="AG18" s="92">
        <f>IF('Encodage réponses Es'!U16="","",'Encodage réponses Es'!U16)</f>
      </c>
      <c r="AH18" s="92">
        <f>IF('Encodage réponses Es'!AF16="","",'Encodage réponses Es'!AF16)</f>
      </c>
      <c r="AI18" s="92">
        <f>IF('Encodage réponses Es'!AG16="","",'Encodage réponses Es'!AG16)</f>
      </c>
      <c r="AJ18" s="30">
        <f>IF('Encodage réponses Es'!DW16="","",'Encodage réponses Es'!DW16)</f>
      </c>
      <c r="AK18" s="675">
        <f>IF((COUNTBLANK('Encodage réponses Es'!G16:P16)+COUNTBLANK('Encodage réponses Es'!S16:U16)+COUNTBLANK('Encodage réponses Es'!AF16:AG16)+COUNTBLANK('Encodage réponses Es'!DW16))&gt;0,"",IF(COUNTIF(U18:AJ18,"a")&gt;0,"absent(e)",IF(COUNTBLANK(U18:AJ18)&gt;0,"",COUNTIF(U18:AJ18,1)+COUNTIF(U18:AJ18,8)/2)))</f>
      </c>
      <c r="AL18" s="676"/>
      <c r="AM18" s="10">
        <f>IF('Encodage réponses Es'!AH16="","",'Encodage réponses Es'!AH16)</f>
      </c>
      <c r="AN18" s="11">
        <f>IF('Encodage réponses Es'!AI16="","",'Encodage réponses Es'!AI16)</f>
      </c>
      <c r="AO18" s="11">
        <f>IF('Encodage réponses Es'!AJ16="","",'Encodage réponses Es'!AJ16)</f>
      </c>
      <c r="AP18" s="11">
        <f>IF('Encodage réponses Es'!AK16="","",'Encodage réponses Es'!AK16)</f>
      </c>
      <c r="AQ18" s="11">
        <f>IF('Encodage réponses Es'!AL16="","",'Encodage réponses Es'!AL16)</f>
      </c>
      <c r="AR18" s="11">
        <f>IF('Encodage réponses Es'!AM16="","",'Encodage réponses Es'!AM16)</f>
      </c>
      <c r="AS18" s="11">
        <f>IF('Encodage réponses Es'!AN16="","",'Encodage réponses Es'!AN16)</f>
      </c>
      <c r="AT18" s="11">
        <f>IF('Encodage réponses Es'!AO16="","",'Encodage réponses Es'!AO16)</f>
      </c>
      <c r="AU18" s="11">
        <f>IF('Encodage réponses Es'!AP16="","",'Encodage réponses Es'!AP16)</f>
      </c>
      <c r="AV18" s="11">
        <f>IF('Encodage réponses Es'!AQ16="","",'Encodage réponses Es'!AQ16)</f>
      </c>
      <c r="AW18" s="11">
        <f>IF('Encodage réponses Es'!AR16="","",'Encodage réponses Es'!AR16)</f>
      </c>
      <c r="AX18" s="11">
        <f>IF('Encodage réponses Es'!AS16="","",'Encodage réponses Es'!AS16)</f>
      </c>
      <c r="AY18" s="11">
        <f>IF('Encodage réponses Es'!AT16="","",'Encodage réponses Es'!AT16)</f>
      </c>
      <c r="AZ18" s="673">
        <f>IF((COUNTBLANK('Encodage réponses Es'!AH16:AT16))&gt;0,"",IF(COUNTIF(AM18:AY18,"a")&gt;0,"absent(e)",IF(COUNTBLANK(AM18:AY18)&gt;0,"",COUNTIF(AM18:AY18,1)+COUNTIF(AM18:AY18,8)/2)))</f>
      </c>
      <c r="BA18" s="674"/>
      <c r="BB18" s="10">
        <f>IF('Encodage réponses Es'!Q16="","",'Encodage réponses Es'!Q16)</f>
      </c>
      <c r="BC18" s="11">
        <f>IF('Encodage réponses Es'!R16="","",'Encodage réponses Es'!R16)</f>
      </c>
      <c r="BD18" s="11">
        <f>IF('Encodage réponses Es'!V16="","",'Encodage réponses Es'!V16)</f>
      </c>
      <c r="BE18" s="11">
        <f>IF('Encodage réponses Es'!W16="","",'Encodage réponses Es'!W16)</f>
      </c>
      <c r="BF18" s="11">
        <f>IF('Encodage réponses Es'!X16="","",'Encodage réponses Es'!X16)</f>
      </c>
      <c r="BG18" s="11">
        <f>IF('Encodage réponses Es'!Y16="","",'Encodage réponses Es'!Y16)</f>
      </c>
      <c r="BH18" s="11">
        <f>IF('Encodage réponses Es'!Z16="","",'Encodage réponses Es'!Z16)</f>
      </c>
      <c r="BI18" s="11">
        <f>IF('Encodage réponses Es'!AA16="","",'Encodage réponses Es'!AA16)</f>
      </c>
      <c r="BJ18" s="11">
        <f>IF('Encodage réponses Es'!AB16="","",'Encodage réponses Es'!AB16)</f>
      </c>
      <c r="BK18" s="11">
        <f>IF('Encodage réponses Es'!AC16="","",'Encodage réponses Es'!AC16)</f>
      </c>
      <c r="BL18" s="11">
        <f>IF('Encodage réponses Es'!AD16="","",'Encodage réponses Es'!AD16)</f>
      </c>
      <c r="BM18" s="11">
        <f>IF('Encodage réponses Es'!AE16="","",'Encodage réponses Es'!AE16)</f>
      </c>
      <c r="BN18" s="641">
        <f>IF((COUNTBLANK('Encodage réponses Es'!Q16:R16)+COUNTBLANK('Encodage réponses Es'!V16:AF16))&gt;0,"",IF(COUNTIF(BB18:BM18,"a")&gt;0,"absent(e)",IF(COUNTBLANK(BB18:BM18)&gt;0,"",COUNTIF(BB18:BM18,1)+COUNTIF(BB18:BM18,8)/2)))</f>
      </c>
      <c r="BO18" s="642"/>
      <c r="BP18" s="12">
        <f>IF('Encodage réponses Es'!AU16="","",'Encodage réponses Es'!AU16)</f>
      </c>
      <c r="BQ18" s="12">
        <f>IF('Encodage réponses Es'!AV16="","",'Encodage réponses Es'!AV16)</f>
      </c>
      <c r="BR18" s="12">
        <f>IF('Encodage réponses Es'!AW16="","",'Encodage réponses Es'!AW16)</f>
      </c>
      <c r="BS18" s="12">
        <f>IF('Encodage réponses Es'!AX16="","",'Encodage réponses Es'!AX16)</f>
      </c>
      <c r="BT18" s="12">
        <f>IF('Encodage réponses Es'!AY16="","",'Encodage réponses Es'!AY16)</f>
      </c>
      <c r="BU18" s="12">
        <f>IF('Encodage réponses Es'!AZ16="","",'Encodage réponses Es'!AZ16)</f>
      </c>
      <c r="BV18" s="12">
        <f>IF('Encodage réponses Es'!BA16="","",'Encodage réponses Es'!BA16)</f>
      </c>
      <c r="BW18" s="12">
        <f>IF('Encodage réponses Es'!BB16="","",'Encodage réponses Es'!BB16)</f>
      </c>
      <c r="BX18" s="12">
        <f>IF('Encodage réponses Es'!BC16="","",'Encodage réponses Es'!BC16)</f>
      </c>
      <c r="BY18" s="12">
        <f>IF('Encodage réponses Es'!BD16="","",'Encodage réponses Es'!BD16)</f>
      </c>
      <c r="BZ18" s="12">
        <f>IF('Encodage réponses Es'!BE16="","",'Encodage réponses Es'!BE16)</f>
      </c>
      <c r="CA18" s="12">
        <f>IF('Encodage réponses Es'!BF16="","",'Encodage réponses Es'!BF16)</f>
      </c>
      <c r="CB18" s="12">
        <f>IF('Encodage réponses Es'!BG16="","",'Encodage réponses Es'!BG16)</f>
      </c>
      <c r="CC18" s="12">
        <f>IF('Encodage réponses Es'!BH16="","",'Encodage réponses Es'!BH16)</f>
      </c>
      <c r="CD18" s="12">
        <f>IF('Encodage réponses Es'!BI16="","",'Encodage réponses Es'!BI16)</f>
      </c>
      <c r="CE18" s="12">
        <f>IF('Encodage réponses Es'!BJ16="","",'Encodage réponses Es'!BJ16)</f>
      </c>
      <c r="CF18" s="12">
        <f>IF('Encodage réponses Es'!BK16="","",'Encodage réponses Es'!BK16)</f>
      </c>
      <c r="CG18" s="641">
        <f>IF((COUNTBLANK('Encodage réponses Es'!AU16:BK16))&gt;0,"",IF(COUNTIF(BP18:CF18,"a")&gt;0,"absent(e)",IF(COUNTBLANK(BP18:CF18)&gt;0,"",COUNTIF(BP18:CF18,1)+COUNTIF(BP18:CF18,8)/2)))</f>
      </c>
      <c r="CH18" s="642"/>
      <c r="CI18" s="12">
        <f>IF('Encodage réponses Es'!BL16="","",'Encodage réponses Es'!BL16)</f>
      </c>
      <c r="CJ18" s="12">
        <f>IF('Encodage réponses Es'!BM16="","",'Encodage réponses Es'!BM16)</f>
      </c>
      <c r="CK18" s="12">
        <f>IF('Encodage réponses Es'!BN16="","",'Encodage réponses Es'!BN16)</f>
      </c>
      <c r="CL18" s="12">
        <f>IF('Encodage réponses Es'!BO16="","",'Encodage réponses Es'!BO16)</f>
      </c>
      <c r="CM18" s="12">
        <f>IF('Encodage réponses Es'!BP16="","",'Encodage réponses Es'!BP16)</f>
      </c>
      <c r="CN18" s="12">
        <f>IF('Encodage réponses Es'!BQ16="","",'Encodage réponses Es'!BQ16)</f>
      </c>
      <c r="CO18" s="12">
        <f>IF('Encodage réponses Es'!BR16="","",'Encodage réponses Es'!BR16)</f>
      </c>
      <c r="CP18" s="12">
        <f>IF('Encodage réponses Es'!BS16="","",'Encodage réponses Es'!BS16)</f>
      </c>
      <c r="CQ18" s="12">
        <f>IF('Encodage réponses Es'!BT16="","",'Encodage réponses Es'!BT16)</f>
      </c>
      <c r="CR18" s="12">
        <f>IF('Encodage réponses Es'!BU16="","",'Encodage réponses Es'!BU16)</f>
      </c>
      <c r="CS18" s="641">
        <f>IF((COUNTBLANK('Encodage réponses Es'!BL16:BU16))&gt;0,"",IF(COUNTIF(CI18:CR18,"a")&gt;0,"absent(e)",IF(COUNTBLANK(CI18:CR18)&gt;0,"",COUNTIF(CI18:CR18,1)+COUNTIF(CI18:CR18,8)/2)))</f>
      </c>
      <c r="CT18" s="642"/>
      <c r="CU18" s="12">
        <f>IF('Encodage réponses Es'!BV16="","",'Encodage réponses Es'!BV16)</f>
      </c>
      <c r="CV18" s="12">
        <f>IF('Encodage réponses Es'!BW16="","",'Encodage réponses Es'!BW16)</f>
      </c>
      <c r="CW18" s="12">
        <f>IF('Encodage réponses Es'!BX16="","",'Encodage réponses Es'!BX16)</f>
      </c>
      <c r="CX18" s="12">
        <f>IF('Encodage réponses Es'!BY16="","",'Encodage réponses Es'!BY16)</f>
      </c>
      <c r="CY18" s="12">
        <f>IF('Encodage réponses Es'!BZ16="","",'Encodage réponses Es'!BZ16)</f>
      </c>
      <c r="CZ18" s="12">
        <f>IF('Encodage réponses Es'!CA16="","",'Encodage réponses Es'!CA16)</f>
      </c>
      <c r="DA18" s="12">
        <f>IF('Encodage réponses Es'!CB16="","",'Encodage réponses Es'!CB16)</f>
      </c>
      <c r="DB18" s="12">
        <f>IF('Encodage réponses Es'!CC16="","",'Encodage réponses Es'!CC16)</f>
      </c>
      <c r="DC18" s="12">
        <f>IF('Encodage réponses Es'!CD16="","",'Encodage réponses Es'!CD16)</f>
      </c>
      <c r="DD18" s="12">
        <f>IF('Encodage réponses Es'!CE16="","",'Encodage réponses Es'!CE16)</f>
      </c>
      <c r="DE18" s="12">
        <f>IF('Encodage réponses Es'!CF16="","",'Encodage réponses Es'!CF16)</f>
      </c>
      <c r="DF18" s="12">
        <f>IF('Encodage réponses Es'!CG16="","",'Encodage réponses Es'!CG16)</f>
      </c>
      <c r="DG18" s="12">
        <f>IF('Encodage réponses Es'!CH16="","",'Encodage réponses Es'!CH16)</f>
      </c>
      <c r="DH18" s="12">
        <f>IF('Encodage réponses Es'!CI16="","",'Encodage réponses Es'!CI16)</f>
      </c>
      <c r="DI18" s="12">
        <f>IF('Encodage réponses Es'!CJ16="","",'Encodage réponses Es'!CJ16)</f>
      </c>
      <c r="DJ18" s="12">
        <f>IF('Encodage réponses Es'!CK16="","",'Encodage réponses Es'!CK16)</f>
      </c>
      <c r="DK18" s="641">
        <f>IF((COUNTBLANK('Encodage réponses Es'!BV16:CK16))&gt;0,"",IF(COUNTIF(CU18:DJ18,"a")&gt;0,"absent(e)",IF(COUNTBLANK(CU18:DJ18)&gt;0,"",COUNTIF(CU18:DJ18,1)+COUNTIF(CU18:DJ18,8)/2)))</f>
      </c>
      <c r="DL18" s="642"/>
      <c r="DM18" s="10">
        <f>IF('Encodage réponses Es'!CL16="","",'Encodage réponses Es'!CL16)</f>
      </c>
      <c r="DN18" s="11">
        <f>IF('Encodage réponses Es'!CM16="","",'Encodage réponses Es'!CM16)</f>
      </c>
      <c r="DO18" s="11">
        <f>IF('Encodage réponses Es'!CN16="","",'Encodage réponses Es'!CN16)</f>
      </c>
      <c r="DP18" s="11">
        <f>IF('Encodage réponses Es'!CO16="","",'Encodage réponses Es'!CO16)</f>
      </c>
      <c r="DQ18" s="11">
        <f>IF('Encodage réponses Es'!CP16="","",'Encodage réponses Es'!CP16)</f>
      </c>
      <c r="DR18" s="11">
        <f>IF('Encodage réponses Es'!CQ16="","",'Encodage réponses Es'!CQ16)</f>
      </c>
      <c r="DS18" s="11">
        <f>IF('Encodage réponses Es'!CR16="","",'Encodage réponses Es'!CR16)</f>
      </c>
      <c r="DT18" s="11">
        <f>IF('Encodage réponses Es'!CS16="","",'Encodage réponses Es'!CS16)</f>
      </c>
      <c r="DU18" s="11">
        <f>IF('Encodage réponses Es'!CT16="","",'Encodage réponses Es'!CT16)</f>
      </c>
      <c r="DV18" s="11">
        <f>IF('Encodage réponses Es'!CU16="","",'Encodage réponses Es'!CU16)</f>
      </c>
      <c r="DW18" s="11">
        <f>IF('Encodage réponses Es'!CV16="","",'Encodage réponses Es'!CV16)</f>
      </c>
      <c r="DX18" s="11">
        <f>IF('Encodage réponses Es'!CX16="","",'Encodage réponses Es'!CX16)</f>
      </c>
      <c r="DY18" s="11">
        <f>IF('Encodage réponses Es'!CY16="","",'Encodage réponses Es'!CY16)</f>
      </c>
      <c r="DZ18" s="11">
        <f>IF('Encodage réponses Es'!CZ16="","",'Encodage réponses Es'!CZ16)</f>
      </c>
      <c r="EA18" s="11">
        <f>IF('Encodage réponses Es'!DA16="","",'Encodage réponses Es'!DA16)</f>
      </c>
      <c r="EB18" s="11">
        <f>IF('Encodage réponses Es'!DE16="","",'Encodage réponses Es'!DE16)</f>
      </c>
      <c r="EC18" s="11">
        <f>IF('Encodage réponses Es'!DF16="","",'Encodage réponses Es'!DF16)</f>
      </c>
      <c r="ED18" s="92">
        <f>IF('Encodage réponses Es'!DG16="","",'Encodage réponses Es'!DG16)</f>
      </c>
      <c r="EE18" s="641">
        <f>IF((COUNTBLANK('Encodage réponses Es'!CL16:CV16)+COUNTBLANK('Encodage réponses Es'!CX16:DA16)+COUNTBLANK('Encodage réponses Es'!DE16:DG16))&gt;0,"",IF(COUNTIF(DM18:ED18,"a")&gt;0,"absent(e)",IF(COUNTBLANK(DM18:ED18)&gt;0,"",COUNTIF(DM18:ED18,1)+COUNTIF(DM18:ED18,8)/2)))</f>
      </c>
      <c r="EF18" s="657"/>
      <c r="EG18" s="10">
        <f>IF('Encodage réponses Es'!DX16="","",'Encodage réponses Es'!DX16)</f>
      </c>
      <c r="EH18" s="11">
        <f>IF('Encodage réponses Es'!DY16="","",'Encodage réponses Es'!DY16)</f>
      </c>
      <c r="EI18" s="11">
        <f>IF('Encodage réponses Es'!DZ16="","",'Encodage réponses Es'!DZ16)</f>
      </c>
      <c r="EJ18" s="668">
        <f>IF((COUNTBLANK('Encodage réponses Es'!DX16:DZ16))&gt;0,"",IF(COUNTIF(EG18:EI18,"a")&gt;0,"absent(e)",IF(COUNTBLANK(EG18:EI18)&gt;0,"",COUNTIF(EG18:EI18,1)+COUNTIF(EG18:EI18,8)/2)))</f>
      </c>
      <c r="EK18" s="669"/>
      <c r="EL18" s="10">
        <f>IF('Encodage réponses Es'!CW16="","",'Encodage réponses Es'!CW16)</f>
      </c>
      <c r="EM18" s="11">
        <f>IF('Encodage réponses Es'!DL16="","",'Encodage réponses Es'!DL16)</f>
      </c>
      <c r="EN18" s="11">
        <f>IF('Encodage réponses Es'!DM16="","",'Encodage réponses Es'!DM16)</f>
      </c>
      <c r="EO18" s="11">
        <f>IF('Encodage réponses Es'!DN16="","",'Encodage réponses Es'!DN16)</f>
      </c>
      <c r="EP18" s="11">
        <f>IF('Encodage réponses Es'!DO16="","",'Encodage réponses Es'!DO16)</f>
      </c>
      <c r="EQ18" s="11">
        <f>IF('Encodage réponses Es'!DP16="","",'Encodage réponses Es'!DP16)</f>
      </c>
      <c r="ER18" s="11">
        <f>IF('Encodage réponses Es'!DQ16="","",'Encodage réponses Es'!DQ16)</f>
      </c>
      <c r="ES18" s="668">
        <f>IF((COUNTBLANK('Encodage réponses Es'!CW16)+COUNTBLANK('Encodage réponses Es'!DL16:DQ16))&gt;0,"",IF(COUNTIF(EL18:ER18,"a")&gt;0,"absent(e)",IF(COUNTBLANK(EL18:ER18)&gt;0,"",COUNTIF(EL18:ER18,1)+COUNTIF(EL18:ER18,8)/2)))</f>
      </c>
      <c r="ET18" s="669"/>
      <c r="EU18" s="10">
        <f>IF('Encodage réponses Es'!DB16="","",'Encodage réponses Es'!DB16)</f>
      </c>
      <c r="EV18" s="11">
        <f>IF('Encodage réponses Es'!DC16="","",'Encodage réponses Es'!DC16)</f>
      </c>
      <c r="EW18" s="11">
        <f>IF('Encodage réponses Es'!DD16="","",'Encodage réponses Es'!DD16)</f>
      </c>
      <c r="EX18" s="11">
        <f>IF('Encodage réponses Es'!DH16="","",'Encodage réponses Es'!DH16)</f>
      </c>
      <c r="EY18" s="11">
        <f>IF('Encodage réponses Es'!DI16="","",'Encodage réponses Es'!DI16)</f>
      </c>
      <c r="EZ18" s="11">
        <f>IF('Encodage réponses Es'!DJ16="","",'Encodage réponses Es'!DJ16)</f>
      </c>
      <c r="FA18" s="359">
        <f>IF('Encodage réponses Es'!DK16="","",'Encodage réponses Es'!DK16)</f>
      </c>
      <c r="FB18" s="641">
        <f>IF((COUNTBLANK('Encodage réponses Es'!DB16:DD16)+COUNTBLANK('Encodage réponses Es'!DH16:DK16))&gt;0,"",IF(COUNTIF(EU18:EZ18,"a")&gt;0,"absent(e)",IF(COUNTBLANK(EU18:EZ18)&gt;0,"",COUNTIF(EU18:EZ18,1)+COUNTIF(EU18:EZ18,8)/2)))</f>
      </c>
      <c r="FC18" s="657"/>
      <c r="FD18" s="10">
        <f>IF('Encodage réponses Es'!DR16="","",'Encodage réponses Es'!DR16)</f>
      </c>
      <c r="FE18" s="11">
        <f>IF('Encodage réponses Es'!DS16="","",'Encodage réponses Es'!DS16)</f>
      </c>
      <c r="FF18" s="11">
        <f>IF('Encodage réponses Es'!DT16="","",'Encodage réponses Es'!DT16)</f>
      </c>
      <c r="FG18" s="359">
        <f>IF('Encodage réponses Es'!DU16="","",'Encodage réponses Es'!DU16)</f>
      </c>
      <c r="FH18" s="11">
        <f>IF('Encodage réponses Es'!DV16="","",'Encodage réponses Es'!DV16)</f>
      </c>
      <c r="FI18" s="656">
        <f>IF((COUNTBLANK('Encodage réponses Es'!DR16:DV16))&gt;0,"",IF(COUNTIF(FD18:FF18,"a")+COUNTIF(FH18,"a")&gt;0,"absent(e)",IF(COUNTBLANK(FD18:FF18)+COUNTBLANK(FH18)&gt;0,"",COUNTIF(FD18:FF18,1)+COUNTIF(FH18,1)+COUNTIF(FD18:FF18,8)/2+COUNTIF(FH18,8)/2)))</f>
      </c>
      <c r="FJ18" s="657"/>
    </row>
    <row r="19" spans="1:166" ht="11.25" customHeight="1">
      <c r="A19" s="713"/>
      <c r="B19" s="714"/>
      <c r="C19" s="31">
        <v>15</v>
      </c>
      <c r="D19" s="31">
        <f>IF('Encodage réponses Es'!F17=0,"",'Encodage réponses Es'!F17)</f>
      </c>
      <c r="E19" s="243"/>
      <c r="F19" s="184">
        <f t="shared" si="0"/>
      </c>
      <c r="G19" s="185">
        <f t="shared" si="1"/>
      </c>
      <c r="H19" s="243"/>
      <c r="I19" s="337">
        <f t="shared" si="2"/>
      </c>
      <c r="J19" s="70">
        <f t="shared" si="3"/>
      </c>
      <c r="K19" s="243"/>
      <c r="L19" s="116">
        <f t="shared" si="4"/>
      </c>
      <c r="M19" s="70">
        <f t="shared" si="5"/>
      </c>
      <c r="N19" s="243"/>
      <c r="O19" s="340">
        <f t="shared" si="6"/>
      </c>
      <c r="P19" s="123">
        <f t="shared" si="7"/>
      </c>
      <c r="Q19" s="243"/>
      <c r="R19" s="340">
        <f t="shared" si="8"/>
      </c>
      <c r="S19" s="123">
        <f t="shared" si="9"/>
      </c>
      <c r="T19" s="243"/>
      <c r="U19" s="10">
        <f>IF('Encodage réponses Es'!G17="","",'Encodage réponses Es'!G17)</f>
      </c>
      <c r="V19" s="11">
        <f>IF('Encodage réponses Es'!H17="","",'Encodage réponses Es'!H17)</f>
      </c>
      <c r="W19" s="11">
        <f>IF('Encodage réponses Es'!I17="","",'Encodage réponses Es'!I17)</f>
      </c>
      <c r="X19" s="11">
        <f>IF('Encodage réponses Es'!J17="","",'Encodage réponses Es'!J17)</f>
      </c>
      <c r="Y19" s="11">
        <f>IF('Encodage réponses Es'!K17="","",'Encodage réponses Es'!K17)</f>
      </c>
      <c r="Z19" s="11">
        <f>IF('Encodage réponses Es'!L17="","",'Encodage réponses Es'!L17)</f>
      </c>
      <c r="AA19" s="11">
        <f>IF('Encodage réponses Es'!M17="","",'Encodage réponses Es'!M17)</f>
      </c>
      <c r="AB19" s="11">
        <f>IF('Encodage réponses Es'!N17="","",'Encodage réponses Es'!N17)</f>
      </c>
      <c r="AC19" s="11">
        <f>IF('Encodage réponses Es'!O17="","",'Encodage réponses Es'!O17)</f>
      </c>
      <c r="AD19" s="11">
        <f>IF('Encodage réponses Es'!P17="","",'Encodage réponses Es'!P17)</f>
      </c>
      <c r="AE19" s="92">
        <f>IF('Encodage réponses Es'!S17="","",'Encodage réponses Es'!S17)</f>
      </c>
      <c r="AF19" s="92">
        <f>IF('Encodage réponses Es'!T17="","",'Encodage réponses Es'!T17)</f>
      </c>
      <c r="AG19" s="92">
        <f>IF('Encodage réponses Es'!U17="","",'Encodage réponses Es'!U17)</f>
      </c>
      <c r="AH19" s="92">
        <f>IF('Encodage réponses Es'!AF17="","",'Encodage réponses Es'!AF17)</f>
      </c>
      <c r="AI19" s="92">
        <f>IF('Encodage réponses Es'!AG17="","",'Encodage réponses Es'!AG17)</f>
      </c>
      <c r="AJ19" s="30">
        <f>IF('Encodage réponses Es'!DW17="","",'Encodage réponses Es'!DW17)</f>
      </c>
      <c r="AK19" s="675">
        <f>IF((COUNTBLANK('Encodage réponses Es'!G17:P17)+COUNTBLANK('Encodage réponses Es'!S17:U17)+COUNTBLANK('Encodage réponses Es'!AF17:AG17)+COUNTBLANK('Encodage réponses Es'!DW17))&gt;0,"",IF(COUNTIF(U19:AJ19,"a")&gt;0,"absent(e)",IF(COUNTBLANK(U19:AJ19)&gt;0,"",COUNTIF(U19:AJ19,1)+COUNTIF(U19:AJ19,8)/2)))</f>
      </c>
      <c r="AL19" s="676"/>
      <c r="AM19" s="10">
        <f>IF('Encodage réponses Es'!AH17="","",'Encodage réponses Es'!AH17)</f>
      </c>
      <c r="AN19" s="11">
        <f>IF('Encodage réponses Es'!AI17="","",'Encodage réponses Es'!AI17)</f>
      </c>
      <c r="AO19" s="11">
        <f>IF('Encodage réponses Es'!AJ17="","",'Encodage réponses Es'!AJ17)</f>
      </c>
      <c r="AP19" s="11">
        <f>IF('Encodage réponses Es'!AK17="","",'Encodage réponses Es'!AK17)</f>
      </c>
      <c r="AQ19" s="11">
        <f>IF('Encodage réponses Es'!AL17="","",'Encodage réponses Es'!AL17)</f>
      </c>
      <c r="AR19" s="11">
        <f>IF('Encodage réponses Es'!AM17="","",'Encodage réponses Es'!AM17)</f>
      </c>
      <c r="AS19" s="11">
        <f>IF('Encodage réponses Es'!AN17="","",'Encodage réponses Es'!AN17)</f>
      </c>
      <c r="AT19" s="11">
        <f>IF('Encodage réponses Es'!AO17="","",'Encodage réponses Es'!AO17)</f>
      </c>
      <c r="AU19" s="11">
        <f>IF('Encodage réponses Es'!AP17="","",'Encodage réponses Es'!AP17)</f>
      </c>
      <c r="AV19" s="11">
        <f>IF('Encodage réponses Es'!AQ17="","",'Encodage réponses Es'!AQ17)</f>
      </c>
      <c r="AW19" s="11">
        <f>IF('Encodage réponses Es'!AR17="","",'Encodage réponses Es'!AR17)</f>
      </c>
      <c r="AX19" s="11">
        <f>IF('Encodage réponses Es'!AS17="","",'Encodage réponses Es'!AS17)</f>
      </c>
      <c r="AY19" s="11">
        <f>IF('Encodage réponses Es'!AT17="","",'Encodage réponses Es'!AT17)</f>
      </c>
      <c r="AZ19" s="673">
        <f>IF((COUNTBLANK('Encodage réponses Es'!AH17:AT17))&gt;0,"",IF(COUNTIF(AM19:AY19,"a")&gt;0,"absent(e)",IF(COUNTBLANK(AM19:AY19)&gt;0,"",COUNTIF(AM19:AY19,1)+COUNTIF(AM19:AY19,8)/2)))</f>
      </c>
      <c r="BA19" s="674"/>
      <c r="BB19" s="10">
        <f>IF('Encodage réponses Es'!Q17="","",'Encodage réponses Es'!Q17)</f>
      </c>
      <c r="BC19" s="11">
        <f>IF('Encodage réponses Es'!R17="","",'Encodage réponses Es'!R17)</f>
      </c>
      <c r="BD19" s="11">
        <f>IF('Encodage réponses Es'!V17="","",'Encodage réponses Es'!V17)</f>
      </c>
      <c r="BE19" s="11">
        <f>IF('Encodage réponses Es'!W17="","",'Encodage réponses Es'!W17)</f>
      </c>
      <c r="BF19" s="11">
        <f>IF('Encodage réponses Es'!X17="","",'Encodage réponses Es'!X17)</f>
      </c>
      <c r="BG19" s="11">
        <f>IF('Encodage réponses Es'!Y17="","",'Encodage réponses Es'!Y17)</f>
      </c>
      <c r="BH19" s="11">
        <f>IF('Encodage réponses Es'!Z17="","",'Encodage réponses Es'!Z17)</f>
      </c>
      <c r="BI19" s="11">
        <f>IF('Encodage réponses Es'!AA17="","",'Encodage réponses Es'!AA17)</f>
      </c>
      <c r="BJ19" s="11">
        <f>IF('Encodage réponses Es'!AB17="","",'Encodage réponses Es'!AB17)</f>
      </c>
      <c r="BK19" s="11">
        <f>IF('Encodage réponses Es'!AC17="","",'Encodage réponses Es'!AC17)</f>
      </c>
      <c r="BL19" s="11">
        <f>IF('Encodage réponses Es'!AD17="","",'Encodage réponses Es'!AD17)</f>
      </c>
      <c r="BM19" s="11">
        <f>IF('Encodage réponses Es'!AE17="","",'Encodage réponses Es'!AE17)</f>
      </c>
      <c r="BN19" s="641">
        <f>IF((COUNTBLANK('Encodage réponses Es'!Q17:R17)+COUNTBLANK('Encodage réponses Es'!V17:AF17))&gt;0,"",IF(COUNTIF(BB19:BM19,"a")&gt;0,"absent(e)",IF(COUNTBLANK(BB19:BM19)&gt;0,"",COUNTIF(BB19:BM19,1)+COUNTIF(BB19:BM19,8)/2)))</f>
      </c>
      <c r="BO19" s="642"/>
      <c r="BP19" s="12">
        <f>IF('Encodage réponses Es'!AU17="","",'Encodage réponses Es'!AU17)</f>
      </c>
      <c r="BQ19" s="12">
        <f>IF('Encodage réponses Es'!AV17="","",'Encodage réponses Es'!AV17)</f>
      </c>
      <c r="BR19" s="12">
        <f>IF('Encodage réponses Es'!AW17="","",'Encodage réponses Es'!AW17)</f>
      </c>
      <c r="BS19" s="12">
        <f>IF('Encodage réponses Es'!AX17="","",'Encodage réponses Es'!AX17)</f>
      </c>
      <c r="BT19" s="12">
        <f>IF('Encodage réponses Es'!AY17="","",'Encodage réponses Es'!AY17)</f>
      </c>
      <c r="BU19" s="12">
        <f>IF('Encodage réponses Es'!AZ17="","",'Encodage réponses Es'!AZ17)</f>
      </c>
      <c r="BV19" s="12">
        <f>IF('Encodage réponses Es'!BA17="","",'Encodage réponses Es'!BA17)</f>
      </c>
      <c r="BW19" s="12">
        <f>IF('Encodage réponses Es'!BB17="","",'Encodage réponses Es'!BB17)</f>
      </c>
      <c r="BX19" s="12">
        <f>IF('Encodage réponses Es'!BC17="","",'Encodage réponses Es'!BC17)</f>
      </c>
      <c r="BY19" s="12">
        <f>IF('Encodage réponses Es'!BD17="","",'Encodage réponses Es'!BD17)</f>
      </c>
      <c r="BZ19" s="12">
        <f>IF('Encodage réponses Es'!BE17="","",'Encodage réponses Es'!BE17)</f>
      </c>
      <c r="CA19" s="12">
        <f>IF('Encodage réponses Es'!BF17="","",'Encodage réponses Es'!BF17)</f>
      </c>
      <c r="CB19" s="12">
        <f>IF('Encodage réponses Es'!BG17="","",'Encodage réponses Es'!BG17)</f>
      </c>
      <c r="CC19" s="12">
        <f>IF('Encodage réponses Es'!BH17="","",'Encodage réponses Es'!BH17)</f>
      </c>
      <c r="CD19" s="12">
        <f>IF('Encodage réponses Es'!BI17="","",'Encodage réponses Es'!BI17)</f>
      </c>
      <c r="CE19" s="12">
        <f>IF('Encodage réponses Es'!BJ17="","",'Encodage réponses Es'!BJ17)</f>
      </c>
      <c r="CF19" s="12">
        <f>IF('Encodage réponses Es'!BK17="","",'Encodage réponses Es'!BK17)</f>
      </c>
      <c r="CG19" s="641">
        <f>IF((COUNTBLANK('Encodage réponses Es'!AU17:BK17))&gt;0,"",IF(COUNTIF(BP19:CF19,"a")&gt;0,"absent(e)",IF(COUNTBLANK(BP19:CF19)&gt;0,"",COUNTIF(BP19:CF19,1)+COUNTIF(BP19:CF19,8)/2)))</f>
      </c>
      <c r="CH19" s="642"/>
      <c r="CI19" s="12">
        <f>IF('Encodage réponses Es'!BL17="","",'Encodage réponses Es'!BL17)</f>
      </c>
      <c r="CJ19" s="12">
        <f>IF('Encodage réponses Es'!BM17="","",'Encodage réponses Es'!BM17)</f>
      </c>
      <c r="CK19" s="12">
        <f>IF('Encodage réponses Es'!BN17="","",'Encodage réponses Es'!BN17)</f>
      </c>
      <c r="CL19" s="12">
        <f>IF('Encodage réponses Es'!BO17="","",'Encodage réponses Es'!BO17)</f>
      </c>
      <c r="CM19" s="12">
        <f>IF('Encodage réponses Es'!BP17="","",'Encodage réponses Es'!BP17)</f>
      </c>
      <c r="CN19" s="12">
        <f>IF('Encodage réponses Es'!BQ17="","",'Encodage réponses Es'!BQ17)</f>
      </c>
      <c r="CO19" s="12">
        <f>IF('Encodage réponses Es'!BR17="","",'Encodage réponses Es'!BR17)</f>
      </c>
      <c r="CP19" s="12">
        <f>IF('Encodage réponses Es'!BS17="","",'Encodage réponses Es'!BS17)</f>
      </c>
      <c r="CQ19" s="12">
        <f>IF('Encodage réponses Es'!BT17="","",'Encodage réponses Es'!BT17)</f>
      </c>
      <c r="CR19" s="12">
        <f>IF('Encodage réponses Es'!BU17="","",'Encodage réponses Es'!BU17)</f>
      </c>
      <c r="CS19" s="641">
        <f>IF((COUNTBLANK('Encodage réponses Es'!BL17:BU17))&gt;0,"",IF(COUNTIF(CI19:CR19,"a")&gt;0,"absent(e)",IF(COUNTBLANK(CI19:CR19)&gt;0,"",COUNTIF(CI19:CR19,1)+COUNTIF(CI19:CR19,8)/2)))</f>
      </c>
      <c r="CT19" s="642"/>
      <c r="CU19" s="12">
        <f>IF('Encodage réponses Es'!BV17="","",'Encodage réponses Es'!BV17)</f>
      </c>
      <c r="CV19" s="12">
        <f>IF('Encodage réponses Es'!BW17="","",'Encodage réponses Es'!BW17)</f>
      </c>
      <c r="CW19" s="12">
        <f>IF('Encodage réponses Es'!BX17="","",'Encodage réponses Es'!BX17)</f>
      </c>
      <c r="CX19" s="12">
        <f>IF('Encodage réponses Es'!BY17="","",'Encodage réponses Es'!BY17)</f>
      </c>
      <c r="CY19" s="12">
        <f>IF('Encodage réponses Es'!BZ17="","",'Encodage réponses Es'!BZ17)</f>
      </c>
      <c r="CZ19" s="12">
        <f>IF('Encodage réponses Es'!CA17="","",'Encodage réponses Es'!CA17)</f>
      </c>
      <c r="DA19" s="12">
        <f>IF('Encodage réponses Es'!CB17="","",'Encodage réponses Es'!CB17)</f>
      </c>
      <c r="DB19" s="12">
        <f>IF('Encodage réponses Es'!CC17="","",'Encodage réponses Es'!CC17)</f>
      </c>
      <c r="DC19" s="12">
        <f>IF('Encodage réponses Es'!CD17="","",'Encodage réponses Es'!CD17)</f>
      </c>
      <c r="DD19" s="12">
        <f>IF('Encodage réponses Es'!CE17="","",'Encodage réponses Es'!CE17)</f>
      </c>
      <c r="DE19" s="12">
        <f>IF('Encodage réponses Es'!CF17="","",'Encodage réponses Es'!CF17)</f>
      </c>
      <c r="DF19" s="12">
        <f>IF('Encodage réponses Es'!CG17="","",'Encodage réponses Es'!CG17)</f>
      </c>
      <c r="DG19" s="12">
        <f>IF('Encodage réponses Es'!CH17="","",'Encodage réponses Es'!CH17)</f>
      </c>
      <c r="DH19" s="12">
        <f>IF('Encodage réponses Es'!CI17="","",'Encodage réponses Es'!CI17)</f>
      </c>
      <c r="DI19" s="12">
        <f>IF('Encodage réponses Es'!CJ17="","",'Encodage réponses Es'!CJ17)</f>
      </c>
      <c r="DJ19" s="12">
        <f>IF('Encodage réponses Es'!CK17="","",'Encodage réponses Es'!CK17)</f>
      </c>
      <c r="DK19" s="641">
        <f>IF((COUNTBLANK('Encodage réponses Es'!BV17:CK17))&gt;0,"",IF(COUNTIF(CU19:DJ19,"a")&gt;0,"absent(e)",IF(COUNTBLANK(CU19:DJ19)&gt;0,"",COUNTIF(CU19:DJ19,1)+COUNTIF(CU19:DJ19,8)/2)))</f>
      </c>
      <c r="DL19" s="642"/>
      <c r="DM19" s="10">
        <f>IF('Encodage réponses Es'!CL17="","",'Encodage réponses Es'!CL17)</f>
      </c>
      <c r="DN19" s="11">
        <f>IF('Encodage réponses Es'!CM17="","",'Encodage réponses Es'!CM17)</f>
      </c>
      <c r="DO19" s="11">
        <f>IF('Encodage réponses Es'!CN17="","",'Encodage réponses Es'!CN17)</f>
      </c>
      <c r="DP19" s="11">
        <f>IF('Encodage réponses Es'!CO17="","",'Encodage réponses Es'!CO17)</f>
      </c>
      <c r="DQ19" s="11">
        <f>IF('Encodage réponses Es'!CP17="","",'Encodage réponses Es'!CP17)</f>
      </c>
      <c r="DR19" s="11">
        <f>IF('Encodage réponses Es'!CQ17="","",'Encodage réponses Es'!CQ17)</f>
      </c>
      <c r="DS19" s="11">
        <f>IF('Encodage réponses Es'!CR17="","",'Encodage réponses Es'!CR17)</f>
      </c>
      <c r="DT19" s="11">
        <f>IF('Encodage réponses Es'!CS17="","",'Encodage réponses Es'!CS17)</f>
      </c>
      <c r="DU19" s="11">
        <f>IF('Encodage réponses Es'!CT17="","",'Encodage réponses Es'!CT17)</f>
      </c>
      <c r="DV19" s="11">
        <f>IF('Encodage réponses Es'!CU17="","",'Encodage réponses Es'!CU17)</f>
      </c>
      <c r="DW19" s="11">
        <f>IF('Encodage réponses Es'!CV17="","",'Encodage réponses Es'!CV17)</f>
      </c>
      <c r="DX19" s="11">
        <f>IF('Encodage réponses Es'!CX17="","",'Encodage réponses Es'!CX17)</f>
      </c>
      <c r="DY19" s="11">
        <f>IF('Encodage réponses Es'!CY17="","",'Encodage réponses Es'!CY17)</f>
      </c>
      <c r="DZ19" s="11">
        <f>IF('Encodage réponses Es'!CZ17="","",'Encodage réponses Es'!CZ17)</f>
      </c>
      <c r="EA19" s="11">
        <f>IF('Encodage réponses Es'!DA17="","",'Encodage réponses Es'!DA17)</f>
      </c>
      <c r="EB19" s="11">
        <f>IF('Encodage réponses Es'!DE17="","",'Encodage réponses Es'!DE17)</f>
      </c>
      <c r="EC19" s="11">
        <f>IF('Encodage réponses Es'!DF17="","",'Encodage réponses Es'!DF17)</f>
      </c>
      <c r="ED19" s="92">
        <f>IF('Encodage réponses Es'!DG17="","",'Encodage réponses Es'!DG17)</f>
      </c>
      <c r="EE19" s="641">
        <f>IF((COUNTBLANK('Encodage réponses Es'!CL17:CV17)+COUNTBLANK('Encodage réponses Es'!CX17:DA17)+COUNTBLANK('Encodage réponses Es'!DE17:DG17))&gt;0,"",IF(COUNTIF(DM19:ED19,"a")&gt;0,"absent(e)",IF(COUNTBLANK(DM19:ED19)&gt;0,"",COUNTIF(DM19:ED19,1)+COUNTIF(DM19:ED19,8)/2)))</f>
      </c>
      <c r="EF19" s="657"/>
      <c r="EG19" s="10">
        <f>IF('Encodage réponses Es'!DX17="","",'Encodage réponses Es'!DX17)</f>
      </c>
      <c r="EH19" s="11">
        <f>IF('Encodage réponses Es'!DY17="","",'Encodage réponses Es'!DY17)</f>
      </c>
      <c r="EI19" s="11">
        <f>IF('Encodage réponses Es'!DZ17="","",'Encodage réponses Es'!DZ17)</f>
      </c>
      <c r="EJ19" s="668">
        <f>IF((COUNTBLANK('Encodage réponses Es'!DX17:DZ17))&gt;0,"",IF(COUNTIF(EG19:EI19,"a")&gt;0,"absent(e)",IF(COUNTBLANK(EG19:EI19)&gt;0,"",COUNTIF(EG19:EI19,1)+COUNTIF(EG19:EI19,8)/2)))</f>
      </c>
      <c r="EK19" s="669"/>
      <c r="EL19" s="10">
        <f>IF('Encodage réponses Es'!CW17="","",'Encodage réponses Es'!CW17)</f>
      </c>
      <c r="EM19" s="11">
        <f>IF('Encodage réponses Es'!DL17="","",'Encodage réponses Es'!DL17)</f>
      </c>
      <c r="EN19" s="11">
        <f>IF('Encodage réponses Es'!DM17="","",'Encodage réponses Es'!DM17)</f>
      </c>
      <c r="EO19" s="11">
        <f>IF('Encodage réponses Es'!DN17="","",'Encodage réponses Es'!DN17)</f>
      </c>
      <c r="EP19" s="11">
        <f>IF('Encodage réponses Es'!DO17="","",'Encodage réponses Es'!DO17)</f>
      </c>
      <c r="EQ19" s="11">
        <f>IF('Encodage réponses Es'!DP17="","",'Encodage réponses Es'!DP17)</f>
      </c>
      <c r="ER19" s="11">
        <f>IF('Encodage réponses Es'!DQ17="","",'Encodage réponses Es'!DQ17)</f>
      </c>
      <c r="ES19" s="668">
        <f>IF((COUNTBLANK('Encodage réponses Es'!CW17)+COUNTBLANK('Encodage réponses Es'!DL17:DQ17))&gt;0,"",IF(COUNTIF(EL19:ER19,"a")&gt;0,"absent(e)",IF(COUNTBLANK(EL19:ER19)&gt;0,"",COUNTIF(EL19:ER19,1)+COUNTIF(EL19:ER19,8)/2)))</f>
      </c>
      <c r="ET19" s="669"/>
      <c r="EU19" s="10">
        <f>IF('Encodage réponses Es'!DB17="","",'Encodage réponses Es'!DB17)</f>
      </c>
      <c r="EV19" s="11">
        <f>IF('Encodage réponses Es'!DC17="","",'Encodage réponses Es'!DC17)</f>
      </c>
      <c r="EW19" s="11">
        <f>IF('Encodage réponses Es'!DD17="","",'Encodage réponses Es'!DD17)</f>
      </c>
      <c r="EX19" s="11">
        <f>IF('Encodage réponses Es'!DH17="","",'Encodage réponses Es'!DH17)</f>
      </c>
      <c r="EY19" s="11">
        <f>IF('Encodage réponses Es'!DI17="","",'Encodage réponses Es'!DI17)</f>
      </c>
      <c r="EZ19" s="11">
        <f>IF('Encodage réponses Es'!DJ17="","",'Encodage réponses Es'!DJ17)</f>
      </c>
      <c r="FA19" s="359">
        <f>IF('Encodage réponses Es'!DK17="","",'Encodage réponses Es'!DK17)</f>
      </c>
      <c r="FB19" s="641">
        <f>IF((COUNTBLANK('Encodage réponses Es'!DB17:DD17)+COUNTBLANK('Encodage réponses Es'!DH17:DK17))&gt;0,"",IF(COUNTIF(EU19:EZ19,"a")&gt;0,"absent(e)",IF(COUNTBLANK(EU19:EZ19)&gt;0,"",COUNTIF(EU19:EZ19,1)+COUNTIF(EU19:EZ19,8)/2)))</f>
      </c>
      <c r="FC19" s="657"/>
      <c r="FD19" s="10">
        <f>IF('Encodage réponses Es'!DR17="","",'Encodage réponses Es'!DR17)</f>
      </c>
      <c r="FE19" s="11">
        <f>IF('Encodage réponses Es'!DS17="","",'Encodage réponses Es'!DS17)</f>
      </c>
      <c r="FF19" s="11">
        <f>IF('Encodage réponses Es'!DT17="","",'Encodage réponses Es'!DT17)</f>
      </c>
      <c r="FG19" s="359">
        <f>IF('Encodage réponses Es'!DU17="","",'Encodage réponses Es'!DU17)</f>
      </c>
      <c r="FH19" s="11">
        <f>IF('Encodage réponses Es'!DV17="","",'Encodage réponses Es'!DV17)</f>
      </c>
      <c r="FI19" s="656">
        <f>IF((COUNTBLANK('Encodage réponses Es'!DR17:DV17))&gt;0,"",IF(COUNTIF(FD19:FF19,"a")+COUNTIF(FH19,"a")&gt;0,"absent(e)",IF(COUNTBLANK(FD19:FF19)+COUNTBLANK(FH19)&gt;0,"",COUNTIF(FD19:FF19,1)+COUNTIF(FH19,1)+COUNTIF(FD19:FF19,8)/2+COUNTIF(FH19,8)/2)))</f>
      </c>
      <c r="FJ19" s="657"/>
    </row>
    <row r="20" spans="1:166" ht="11.25" customHeight="1">
      <c r="A20" s="713"/>
      <c r="B20" s="714"/>
      <c r="C20" s="31">
        <v>16</v>
      </c>
      <c r="D20" s="31">
        <f>IF('Encodage réponses Es'!F18=0,"",'Encodage réponses Es'!F18)</f>
      </c>
      <c r="E20" s="243"/>
      <c r="F20" s="184">
        <f t="shared" si="0"/>
      </c>
      <c r="G20" s="185">
        <f t="shared" si="1"/>
      </c>
      <c r="H20" s="243"/>
      <c r="I20" s="337">
        <f t="shared" si="2"/>
      </c>
      <c r="J20" s="70">
        <f t="shared" si="3"/>
      </c>
      <c r="K20" s="243"/>
      <c r="L20" s="116">
        <f t="shared" si="4"/>
      </c>
      <c r="M20" s="70">
        <f t="shared" si="5"/>
      </c>
      <c r="N20" s="243"/>
      <c r="O20" s="340">
        <f t="shared" si="6"/>
      </c>
      <c r="P20" s="123">
        <f t="shared" si="7"/>
      </c>
      <c r="Q20" s="243"/>
      <c r="R20" s="340">
        <f t="shared" si="8"/>
      </c>
      <c r="S20" s="123">
        <f t="shared" si="9"/>
      </c>
      <c r="T20" s="243"/>
      <c r="U20" s="10">
        <f>IF('Encodage réponses Es'!G18="","",'Encodage réponses Es'!G18)</f>
      </c>
      <c r="V20" s="11">
        <f>IF('Encodage réponses Es'!H18="","",'Encodage réponses Es'!H18)</f>
      </c>
      <c r="W20" s="11">
        <f>IF('Encodage réponses Es'!I18="","",'Encodage réponses Es'!I18)</f>
      </c>
      <c r="X20" s="11">
        <f>IF('Encodage réponses Es'!J18="","",'Encodage réponses Es'!J18)</f>
      </c>
      <c r="Y20" s="11">
        <f>IF('Encodage réponses Es'!K18="","",'Encodage réponses Es'!K18)</f>
      </c>
      <c r="Z20" s="11">
        <f>IF('Encodage réponses Es'!L18="","",'Encodage réponses Es'!L18)</f>
      </c>
      <c r="AA20" s="11">
        <f>IF('Encodage réponses Es'!M18="","",'Encodage réponses Es'!M18)</f>
      </c>
      <c r="AB20" s="11">
        <f>IF('Encodage réponses Es'!N18="","",'Encodage réponses Es'!N18)</f>
      </c>
      <c r="AC20" s="11">
        <f>IF('Encodage réponses Es'!O18="","",'Encodage réponses Es'!O18)</f>
      </c>
      <c r="AD20" s="11">
        <f>IF('Encodage réponses Es'!P18="","",'Encodage réponses Es'!P18)</f>
      </c>
      <c r="AE20" s="92">
        <f>IF('Encodage réponses Es'!S18="","",'Encodage réponses Es'!S18)</f>
      </c>
      <c r="AF20" s="92">
        <f>IF('Encodage réponses Es'!T18="","",'Encodage réponses Es'!T18)</f>
      </c>
      <c r="AG20" s="92">
        <f>IF('Encodage réponses Es'!U18="","",'Encodage réponses Es'!U18)</f>
      </c>
      <c r="AH20" s="92">
        <f>IF('Encodage réponses Es'!AF18="","",'Encodage réponses Es'!AF18)</f>
      </c>
      <c r="AI20" s="92">
        <f>IF('Encodage réponses Es'!AG18="","",'Encodage réponses Es'!AG18)</f>
      </c>
      <c r="AJ20" s="30">
        <f>IF('Encodage réponses Es'!DW18="","",'Encodage réponses Es'!DW18)</f>
      </c>
      <c r="AK20" s="675">
        <f>IF((COUNTBLANK('Encodage réponses Es'!G18:P18)+COUNTBLANK('Encodage réponses Es'!S18:U18)+COUNTBLANK('Encodage réponses Es'!AF18:AG18)+COUNTBLANK('Encodage réponses Es'!DW18))&gt;0,"",IF(COUNTIF(U20:AJ20,"a")&gt;0,"absent(e)",IF(COUNTBLANK(U20:AJ20)&gt;0,"",COUNTIF(U20:AJ20,1)+COUNTIF(U20:AJ20,8)/2)))</f>
      </c>
      <c r="AL20" s="676"/>
      <c r="AM20" s="10">
        <f>IF('Encodage réponses Es'!AH18="","",'Encodage réponses Es'!AH18)</f>
      </c>
      <c r="AN20" s="11">
        <f>IF('Encodage réponses Es'!AI18="","",'Encodage réponses Es'!AI18)</f>
      </c>
      <c r="AO20" s="11">
        <f>IF('Encodage réponses Es'!AJ18="","",'Encodage réponses Es'!AJ18)</f>
      </c>
      <c r="AP20" s="11">
        <f>IF('Encodage réponses Es'!AK18="","",'Encodage réponses Es'!AK18)</f>
      </c>
      <c r="AQ20" s="11">
        <f>IF('Encodage réponses Es'!AL18="","",'Encodage réponses Es'!AL18)</f>
      </c>
      <c r="AR20" s="11">
        <f>IF('Encodage réponses Es'!AM18="","",'Encodage réponses Es'!AM18)</f>
      </c>
      <c r="AS20" s="11">
        <f>IF('Encodage réponses Es'!AN18="","",'Encodage réponses Es'!AN18)</f>
      </c>
      <c r="AT20" s="11">
        <f>IF('Encodage réponses Es'!AO18="","",'Encodage réponses Es'!AO18)</f>
      </c>
      <c r="AU20" s="11">
        <f>IF('Encodage réponses Es'!AP18="","",'Encodage réponses Es'!AP18)</f>
      </c>
      <c r="AV20" s="11">
        <f>IF('Encodage réponses Es'!AQ18="","",'Encodage réponses Es'!AQ18)</f>
      </c>
      <c r="AW20" s="11">
        <f>IF('Encodage réponses Es'!AR18="","",'Encodage réponses Es'!AR18)</f>
      </c>
      <c r="AX20" s="11">
        <f>IF('Encodage réponses Es'!AS18="","",'Encodage réponses Es'!AS18)</f>
      </c>
      <c r="AY20" s="11">
        <f>IF('Encodage réponses Es'!AT18="","",'Encodage réponses Es'!AT18)</f>
      </c>
      <c r="AZ20" s="673">
        <f>IF((COUNTBLANK('Encodage réponses Es'!AH18:AT18))&gt;0,"",IF(COUNTIF(AM20:AY20,"a")&gt;0,"absent(e)",IF(COUNTBLANK(AM20:AY20)&gt;0,"",COUNTIF(AM20:AY20,1)+COUNTIF(AM20:AY20,8)/2)))</f>
      </c>
      <c r="BA20" s="674"/>
      <c r="BB20" s="10">
        <f>IF('Encodage réponses Es'!Q18="","",'Encodage réponses Es'!Q18)</f>
      </c>
      <c r="BC20" s="11">
        <f>IF('Encodage réponses Es'!R18="","",'Encodage réponses Es'!R18)</f>
      </c>
      <c r="BD20" s="11">
        <f>IF('Encodage réponses Es'!V18="","",'Encodage réponses Es'!V18)</f>
      </c>
      <c r="BE20" s="11">
        <f>IF('Encodage réponses Es'!W18="","",'Encodage réponses Es'!W18)</f>
      </c>
      <c r="BF20" s="11">
        <f>IF('Encodage réponses Es'!X18="","",'Encodage réponses Es'!X18)</f>
      </c>
      <c r="BG20" s="11">
        <f>IF('Encodage réponses Es'!Y18="","",'Encodage réponses Es'!Y18)</f>
      </c>
      <c r="BH20" s="11">
        <f>IF('Encodage réponses Es'!Z18="","",'Encodage réponses Es'!Z18)</f>
      </c>
      <c r="BI20" s="11">
        <f>IF('Encodage réponses Es'!AA18="","",'Encodage réponses Es'!AA18)</f>
      </c>
      <c r="BJ20" s="11">
        <f>IF('Encodage réponses Es'!AB18="","",'Encodage réponses Es'!AB18)</f>
      </c>
      <c r="BK20" s="11">
        <f>IF('Encodage réponses Es'!AC18="","",'Encodage réponses Es'!AC18)</f>
      </c>
      <c r="BL20" s="11">
        <f>IF('Encodage réponses Es'!AD18="","",'Encodage réponses Es'!AD18)</f>
      </c>
      <c r="BM20" s="11">
        <f>IF('Encodage réponses Es'!AE18="","",'Encodage réponses Es'!AE18)</f>
      </c>
      <c r="BN20" s="641">
        <f>IF((COUNTBLANK('Encodage réponses Es'!Q18:R18)+COUNTBLANK('Encodage réponses Es'!V18:AF18))&gt;0,"",IF(COUNTIF(BB20:BM20,"a")&gt;0,"absent(e)",IF(COUNTBLANK(BB20:BM20)&gt;0,"",COUNTIF(BB20:BM20,1)+COUNTIF(BB20:BM20,8)/2)))</f>
      </c>
      <c r="BO20" s="642"/>
      <c r="BP20" s="12">
        <f>IF('Encodage réponses Es'!AU18="","",'Encodage réponses Es'!AU18)</f>
      </c>
      <c r="BQ20" s="12">
        <f>IF('Encodage réponses Es'!AV18="","",'Encodage réponses Es'!AV18)</f>
      </c>
      <c r="BR20" s="12">
        <f>IF('Encodage réponses Es'!AW18="","",'Encodage réponses Es'!AW18)</f>
      </c>
      <c r="BS20" s="12">
        <f>IF('Encodage réponses Es'!AX18="","",'Encodage réponses Es'!AX18)</f>
      </c>
      <c r="BT20" s="12">
        <f>IF('Encodage réponses Es'!AY18="","",'Encodage réponses Es'!AY18)</f>
      </c>
      <c r="BU20" s="12">
        <f>IF('Encodage réponses Es'!AZ18="","",'Encodage réponses Es'!AZ18)</f>
      </c>
      <c r="BV20" s="12">
        <f>IF('Encodage réponses Es'!BA18="","",'Encodage réponses Es'!BA18)</f>
      </c>
      <c r="BW20" s="12">
        <f>IF('Encodage réponses Es'!BB18="","",'Encodage réponses Es'!BB18)</f>
      </c>
      <c r="BX20" s="12">
        <f>IF('Encodage réponses Es'!BC18="","",'Encodage réponses Es'!BC18)</f>
      </c>
      <c r="BY20" s="12">
        <f>IF('Encodage réponses Es'!BD18="","",'Encodage réponses Es'!BD18)</f>
      </c>
      <c r="BZ20" s="12">
        <f>IF('Encodage réponses Es'!BE18="","",'Encodage réponses Es'!BE18)</f>
      </c>
      <c r="CA20" s="12">
        <f>IF('Encodage réponses Es'!BF18="","",'Encodage réponses Es'!BF18)</f>
      </c>
      <c r="CB20" s="12">
        <f>IF('Encodage réponses Es'!BG18="","",'Encodage réponses Es'!BG18)</f>
      </c>
      <c r="CC20" s="12">
        <f>IF('Encodage réponses Es'!BH18="","",'Encodage réponses Es'!BH18)</f>
      </c>
      <c r="CD20" s="12">
        <f>IF('Encodage réponses Es'!BI18="","",'Encodage réponses Es'!BI18)</f>
      </c>
      <c r="CE20" s="12">
        <f>IF('Encodage réponses Es'!BJ18="","",'Encodage réponses Es'!BJ18)</f>
      </c>
      <c r="CF20" s="12">
        <f>IF('Encodage réponses Es'!BK18="","",'Encodage réponses Es'!BK18)</f>
      </c>
      <c r="CG20" s="641">
        <f>IF((COUNTBLANK('Encodage réponses Es'!AU18:BK18))&gt;0,"",IF(COUNTIF(BP20:CF20,"a")&gt;0,"absent(e)",IF(COUNTBLANK(BP20:CF20)&gt;0,"",COUNTIF(BP20:CF20,1)+COUNTIF(BP20:CF20,8)/2)))</f>
      </c>
      <c r="CH20" s="642"/>
      <c r="CI20" s="12">
        <f>IF('Encodage réponses Es'!BL18="","",'Encodage réponses Es'!BL18)</f>
      </c>
      <c r="CJ20" s="12">
        <f>IF('Encodage réponses Es'!BM18="","",'Encodage réponses Es'!BM18)</f>
      </c>
      <c r="CK20" s="12">
        <f>IF('Encodage réponses Es'!BN18="","",'Encodage réponses Es'!BN18)</f>
      </c>
      <c r="CL20" s="12">
        <f>IF('Encodage réponses Es'!BO18="","",'Encodage réponses Es'!BO18)</f>
      </c>
      <c r="CM20" s="12">
        <f>IF('Encodage réponses Es'!BP18="","",'Encodage réponses Es'!BP18)</f>
      </c>
      <c r="CN20" s="12">
        <f>IF('Encodage réponses Es'!BQ18="","",'Encodage réponses Es'!BQ18)</f>
      </c>
      <c r="CO20" s="12">
        <f>IF('Encodage réponses Es'!BR18="","",'Encodage réponses Es'!BR18)</f>
      </c>
      <c r="CP20" s="12">
        <f>IF('Encodage réponses Es'!BS18="","",'Encodage réponses Es'!BS18)</f>
      </c>
      <c r="CQ20" s="12">
        <f>IF('Encodage réponses Es'!BT18="","",'Encodage réponses Es'!BT18)</f>
      </c>
      <c r="CR20" s="12">
        <f>IF('Encodage réponses Es'!BU18="","",'Encodage réponses Es'!BU18)</f>
      </c>
      <c r="CS20" s="641">
        <f>IF((COUNTBLANK('Encodage réponses Es'!BL18:BU18))&gt;0,"",IF(COUNTIF(CI20:CR20,"a")&gt;0,"absent(e)",IF(COUNTBLANK(CI20:CR20)&gt;0,"",COUNTIF(CI20:CR20,1)+COUNTIF(CI20:CR20,8)/2)))</f>
      </c>
      <c r="CT20" s="642"/>
      <c r="CU20" s="12">
        <f>IF('Encodage réponses Es'!BV18="","",'Encodage réponses Es'!BV18)</f>
      </c>
      <c r="CV20" s="12">
        <f>IF('Encodage réponses Es'!BW18="","",'Encodage réponses Es'!BW18)</f>
      </c>
      <c r="CW20" s="12">
        <f>IF('Encodage réponses Es'!BX18="","",'Encodage réponses Es'!BX18)</f>
      </c>
      <c r="CX20" s="12">
        <f>IF('Encodage réponses Es'!BY18="","",'Encodage réponses Es'!BY18)</f>
      </c>
      <c r="CY20" s="12">
        <f>IF('Encodage réponses Es'!BZ18="","",'Encodage réponses Es'!BZ18)</f>
      </c>
      <c r="CZ20" s="12">
        <f>IF('Encodage réponses Es'!CA18="","",'Encodage réponses Es'!CA18)</f>
      </c>
      <c r="DA20" s="12">
        <f>IF('Encodage réponses Es'!CB18="","",'Encodage réponses Es'!CB18)</f>
      </c>
      <c r="DB20" s="12">
        <f>IF('Encodage réponses Es'!CC18="","",'Encodage réponses Es'!CC18)</f>
      </c>
      <c r="DC20" s="12">
        <f>IF('Encodage réponses Es'!CD18="","",'Encodage réponses Es'!CD18)</f>
      </c>
      <c r="DD20" s="12">
        <f>IF('Encodage réponses Es'!CE18="","",'Encodage réponses Es'!CE18)</f>
      </c>
      <c r="DE20" s="12">
        <f>IF('Encodage réponses Es'!CF18="","",'Encodage réponses Es'!CF18)</f>
      </c>
      <c r="DF20" s="12">
        <f>IF('Encodage réponses Es'!CG18="","",'Encodage réponses Es'!CG18)</f>
      </c>
      <c r="DG20" s="12">
        <f>IF('Encodage réponses Es'!CH18="","",'Encodage réponses Es'!CH18)</f>
      </c>
      <c r="DH20" s="12">
        <f>IF('Encodage réponses Es'!CI18="","",'Encodage réponses Es'!CI18)</f>
      </c>
      <c r="DI20" s="12">
        <f>IF('Encodage réponses Es'!CJ18="","",'Encodage réponses Es'!CJ18)</f>
      </c>
      <c r="DJ20" s="12">
        <f>IF('Encodage réponses Es'!CK18="","",'Encodage réponses Es'!CK18)</f>
      </c>
      <c r="DK20" s="641">
        <f>IF((COUNTBLANK('Encodage réponses Es'!BV18:CK18))&gt;0,"",IF(COUNTIF(CU20:DJ20,"a")&gt;0,"absent(e)",IF(COUNTBLANK(CU20:DJ20)&gt;0,"",COUNTIF(CU20:DJ20,1)+COUNTIF(CU20:DJ20,8)/2)))</f>
      </c>
      <c r="DL20" s="642"/>
      <c r="DM20" s="10">
        <f>IF('Encodage réponses Es'!CL18="","",'Encodage réponses Es'!CL18)</f>
      </c>
      <c r="DN20" s="11">
        <f>IF('Encodage réponses Es'!CM18="","",'Encodage réponses Es'!CM18)</f>
      </c>
      <c r="DO20" s="11">
        <f>IF('Encodage réponses Es'!CN18="","",'Encodage réponses Es'!CN18)</f>
      </c>
      <c r="DP20" s="11">
        <f>IF('Encodage réponses Es'!CO18="","",'Encodage réponses Es'!CO18)</f>
      </c>
      <c r="DQ20" s="11">
        <f>IF('Encodage réponses Es'!CP18="","",'Encodage réponses Es'!CP18)</f>
      </c>
      <c r="DR20" s="11">
        <f>IF('Encodage réponses Es'!CQ18="","",'Encodage réponses Es'!CQ18)</f>
      </c>
      <c r="DS20" s="11">
        <f>IF('Encodage réponses Es'!CR18="","",'Encodage réponses Es'!CR18)</f>
      </c>
      <c r="DT20" s="11">
        <f>IF('Encodage réponses Es'!CS18="","",'Encodage réponses Es'!CS18)</f>
      </c>
      <c r="DU20" s="11">
        <f>IF('Encodage réponses Es'!CT18="","",'Encodage réponses Es'!CT18)</f>
      </c>
      <c r="DV20" s="11">
        <f>IF('Encodage réponses Es'!CU18="","",'Encodage réponses Es'!CU18)</f>
      </c>
      <c r="DW20" s="11">
        <f>IF('Encodage réponses Es'!CV18="","",'Encodage réponses Es'!CV18)</f>
      </c>
      <c r="DX20" s="11">
        <f>IF('Encodage réponses Es'!CX18="","",'Encodage réponses Es'!CX18)</f>
      </c>
      <c r="DY20" s="11">
        <f>IF('Encodage réponses Es'!CY18="","",'Encodage réponses Es'!CY18)</f>
      </c>
      <c r="DZ20" s="11">
        <f>IF('Encodage réponses Es'!CZ18="","",'Encodage réponses Es'!CZ18)</f>
      </c>
      <c r="EA20" s="11">
        <f>IF('Encodage réponses Es'!DA18="","",'Encodage réponses Es'!DA18)</f>
      </c>
      <c r="EB20" s="11">
        <f>IF('Encodage réponses Es'!DE18="","",'Encodage réponses Es'!DE18)</f>
      </c>
      <c r="EC20" s="11">
        <f>IF('Encodage réponses Es'!DF18="","",'Encodage réponses Es'!DF18)</f>
      </c>
      <c r="ED20" s="92">
        <f>IF('Encodage réponses Es'!DG18="","",'Encodage réponses Es'!DG18)</f>
      </c>
      <c r="EE20" s="641">
        <f>IF((COUNTBLANK('Encodage réponses Es'!CL18:CV18)+COUNTBLANK('Encodage réponses Es'!CX18:DA18)+COUNTBLANK('Encodage réponses Es'!DE18:DG18))&gt;0,"",IF(COUNTIF(DM20:ED20,"a")&gt;0,"absent(e)",IF(COUNTBLANK(DM20:ED20)&gt;0,"",COUNTIF(DM20:ED20,1)+COUNTIF(DM20:ED20,8)/2)))</f>
      </c>
      <c r="EF20" s="657"/>
      <c r="EG20" s="10">
        <f>IF('Encodage réponses Es'!DX18="","",'Encodage réponses Es'!DX18)</f>
      </c>
      <c r="EH20" s="11">
        <f>IF('Encodage réponses Es'!DY18="","",'Encodage réponses Es'!DY18)</f>
      </c>
      <c r="EI20" s="11">
        <f>IF('Encodage réponses Es'!DZ18="","",'Encodage réponses Es'!DZ18)</f>
      </c>
      <c r="EJ20" s="668">
        <f>IF((COUNTBLANK('Encodage réponses Es'!DX18:DZ18))&gt;0,"",IF(COUNTIF(EG20:EI20,"a")&gt;0,"absent(e)",IF(COUNTBLANK(EG20:EI20)&gt;0,"",COUNTIF(EG20:EI20,1)+COUNTIF(EG20:EI20,8)/2)))</f>
      </c>
      <c r="EK20" s="669"/>
      <c r="EL20" s="10">
        <f>IF('Encodage réponses Es'!CW18="","",'Encodage réponses Es'!CW18)</f>
      </c>
      <c r="EM20" s="11">
        <f>IF('Encodage réponses Es'!DL18="","",'Encodage réponses Es'!DL18)</f>
      </c>
      <c r="EN20" s="11">
        <f>IF('Encodage réponses Es'!DM18="","",'Encodage réponses Es'!DM18)</f>
      </c>
      <c r="EO20" s="11">
        <f>IF('Encodage réponses Es'!DN18="","",'Encodage réponses Es'!DN18)</f>
      </c>
      <c r="EP20" s="11">
        <f>IF('Encodage réponses Es'!DO18="","",'Encodage réponses Es'!DO18)</f>
      </c>
      <c r="EQ20" s="11">
        <f>IF('Encodage réponses Es'!DP18="","",'Encodage réponses Es'!DP18)</f>
      </c>
      <c r="ER20" s="11">
        <f>IF('Encodage réponses Es'!DQ18="","",'Encodage réponses Es'!DQ18)</f>
      </c>
      <c r="ES20" s="668">
        <f>IF((COUNTBLANK('Encodage réponses Es'!CW18)+COUNTBLANK('Encodage réponses Es'!DL18:DQ18))&gt;0,"",IF(COUNTIF(EL20:ER20,"a")&gt;0,"absent(e)",IF(COUNTBLANK(EL20:ER20)&gt;0,"",COUNTIF(EL20:ER20,1)+COUNTIF(EL20:ER20,8)/2)))</f>
      </c>
      <c r="ET20" s="669"/>
      <c r="EU20" s="10">
        <f>IF('Encodage réponses Es'!DB18="","",'Encodage réponses Es'!DB18)</f>
      </c>
      <c r="EV20" s="11">
        <f>IF('Encodage réponses Es'!DC18="","",'Encodage réponses Es'!DC18)</f>
      </c>
      <c r="EW20" s="11">
        <f>IF('Encodage réponses Es'!DD18="","",'Encodage réponses Es'!DD18)</f>
      </c>
      <c r="EX20" s="11">
        <f>IF('Encodage réponses Es'!DH18="","",'Encodage réponses Es'!DH18)</f>
      </c>
      <c r="EY20" s="11">
        <f>IF('Encodage réponses Es'!DI18="","",'Encodage réponses Es'!DI18)</f>
      </c>
      <c r="EZ20" s="11">
        <f>IF('Encodage réponses Es'!DJ18="","",'Encodage réponses Es'!DJ18)</f>
      </c>
      <c r="FA20" s="359">
        <f>IF('Encodage réponses Es'!DK18="","",'Encodage réponses Es'!DK18)</f>
      </c>
      <c r="FB20" s="641">
        <f>IF((COUNTBLANK('Encodage réponses Es'!DB18:DD18)+COUNTBLANK('Encodage réponses Es'!DH18:DK18))&gt;0,"",IF(COUNTIF(EU20:EZ20,"a")&gt;0,"absent(e)",IF(COUNTBLANK(EU20:EZ20)&gt;0,"",COUNTIF(EU20:EZ20,1)+COUNTIF(EU20:EZ20,8)/2)))</f>
      </c>
      <c r="FC20" s="657"/>
      <c r="FD20" s="10">
        <f>IF('Encodage réponses Es'!DR18="","",'Encodage réponses Es'!DR18)</f>
      </c>
      <c r="FE20" s="11">
        <f>IF('Encodage réponses Es'!DS18="","",'Encodage réponses Es'!DS18)</f>
      </c>
      <c r="FF20" s="11">
        <f>IF('Encodage réponses Es'!DT18="","",'Encodage réponses Es'!DT18)</f>
      </c>
      <c r="FG20" s="359">
        <f>IF('Encodage réponses Es'!DU18="","",'Encodage réponses Es'!DU18)</f>
      </c>
      <c r="FH20" s="11">
        <f>IF('Encodage réponses Es'!DV18="","",'Encodage réponses Es'!DV18)</f>
      </c>
      <c r="FI20" s="656">
        <f>IF((COUNTBLANK('Encodage réponses Es'!DR18:DV18))&gt;0,"",IF(COUNTIF(FD20:FF20,"a")+COUNTIF(FH20,"a")&gt;0,"absent(e)",IF(COUNTBLANK(FD20:FF20)+COUNTBLANK(FH20)&gt;0,"",COUNTIF(FD20:FF20,1)+COUNTIF(FH20,1)+COUNTIF(FD20:FF20,8)/2+COUNTIF(FH20,8)/2)))</f>
      </c>
      <c r="FJ20" s="657"/>
    </row>
    <row r="21" spans="1:166" ht="11.25" customHeight="1">
      <c r="A21" s="713"/>
      <c r="B21" s="714"/>
      <c r="C21" s="31">
        <v>17</v>
      </c>
      <c r="D21" s="31">
        <f>IF('Encodage réponses Es'!F19=0,"",'Encodage réponses Es'!F19)</f>
      </c>
      <c r="E21" s="243"/>
      <c r="F21" s="184">
        <f t="shared" si="0"/>
      </c>
      <c r="G21" s="185">
        <f t="shared" si="1"/>
      </c>
      <c r="H21" s="243"/>
      <c r="I21" s="337">
        <f t="shared" si="2"/>
      </c>
      <c r="J21" s="70">
        <f t="shared" si="3"/>
      </c>
      <c r="K21" s="243"/>
      <c r="L21" s="116">
        <f t="shared" si="4"/>
      </c>
      <c r="M21" s="70">
        <f t="shared" si="5"/>
      </c>
      <c r="N21" s="243"/>
      <c r="O21" s="340">
        <f t="shared" si="6"/>
      </c>
      <c r="P21" s="123">
        <f t="shared" si="7"/>
      </c>
      <c r="Q21" s="243"/>
      <c r="R21" s="340">
        <f t="shared" si="8"/>
      </c>
      <c r="S21" s="123">
        <f t="shared" si="9"/>
      </c>
      <c r="T21" s="243"/>
      <c r="U21" s="10">
        <f>IF('Encodage réponses Es'!G19="","",'Encodage réponses Es'!G19)</f>
      </c>
      <c r="V21" s="11">
        <f>IF('Encodage réponses Es'!H19="","",'Encodage réponses Es'!H19)</f>
      </c>
      <c r="W21" s="11">
        <f>IF('Encodage réponses Es'!I19="","",'Encodage réponses Es'!I19)</f>
      </c>
      <c r="X21" s="11">
        <f>IF('Encodage réponses Es'!J19="","",'Encodage réponses Es'!J19)</f>
      </c>
      <c r="Y21" s="11">
        <f>IF('Encodage réponses Es'!K19="","",'Encodage réponses Es'!K19)</f>
      </c>
      <c r="Z21" s="11">
        <f>IF('Encodage réponses Es'!L19="","",'Encodage réponses Es'!L19)</f>
      </c>
      <c r="AA21" s="11">
        <f>IF('Encodage réponses Es'!M19="","",'Encodage réponses Es'!M19)</f>
      </c>
      <c r="AB21" s="11">
        <f>IF('Encodage réponses Es'!N19="","",'Encodage réponses Es'!N19)</f>
      </c>
      <c r="AC21" s="11">
        <f>IF('Encodage réponses Es'!O19="","",'Encodage réponses Es'!O19)</f>
      </c>
      <c r="AD21" s="11">
        <f>IF('Encodage réponses Es'!P19="","",'Encodage réponses Es'!P19)</f>
      </c>
      <c r="AE21" s="92">
        <f>IF('Encodage réponses Es'!S19="","",'Encodage réponses Es'!S19)</f>
      </c>
      <c r="AF21" s="92">
        <f>IF('Encodage réponses Es'!T19="","",'Encodage réponses Es'!T19)</f>
      </c>
      <c r="AG21" s="92">
        <f>IF('Encodage réponses Es'!U19="","",'Encodage réponses Es'!U19)</f>
      </c>
      <c r="AH21" s="92">
        <f>IF('Encodage réponses Es'!AF19="","",'Encodage réponses Es'!AF19)</f>
      </c>
      <c r="AI21" s="92">
        <f>IF('Encodage réponses Es'!AG19="","",'Encodage réponses Es'!AG19)</f>
      </c>
      <c r="AJ21" s="30">
        <f>IF('Encodage réponses Es'!DW19="","",'Encodage réponses Es'!DW19)</f>
      </c>
      <c r="AK21" s="675">
        <f>IF((COUNTBLANK('Encodage réponses Es'!G19:P19)+COUNTBLANK('Encodage réponses Es'!S19:U19)+COUNTBLANK('Encodage réponses Es'!AF19:AG19)+COUNTBLANK('Encodage réponses Es'!DW19))&gt;0,"",IF(COUNTIF(U21:AJ21,"a")&gt;0,"absent(e)",IF(COUNTBLANK(U21:AJ21)&gt;0,"",COUNTIF(U21:AJ21,1)+COUNTIF(U21:AJ21,8)/2)))</f>
      </c>
      <c r="AL21" s="676"/>
      <c r="AM21" s="10">
        <f>IF('Encodage réponses Es'!AH19="","",'Encodage réponses Es'!AH19)</f>
      </c>
      <c r="AN21" s="11">
        <f>IF('Encodage réponses Es'!AI19="","",'Encodage réponses Es'!AI19)</f>
      </c>
      <c r="AO21" s="11">
        <f>IF('Encodage réponses Es'!AJ19="","",'Encodage réponses Es'!AJ19)</f>
      </c>
      <c r="AP21" s="11">
        <f>IF('Encodage réponses Es'!AK19="","",'Encodage réponses Es'!AK19)</f>
      </c>
      <c r="AQ21" s="11">
        <f>IF('Encodage réponses Es'!AL19="","",'Encodage réponses Es'!AL19)</f>
      </c>
      <c r="AR21" s="11">
        <f>IF('Encodage réponses Es'!AM19="","",'Encodage réponses Es'!AM19)</f>
      </c>
      <c r="AS21" s="11">
        <f>IF('Encodage réponses Es'!AN19="","",'Encodage réponses Es'!AN19)</f>
      </c>
      <c r="AT21" s="11">
        <f>IF('Encodage réponses Es'!AO19="","",'Encodage réponses Es'!AO19)</f>
      </c>
      <c r="AU21" s="11">
        <f>IF('Encodage réponses Es'!AP19="","",'Encodage réponses Es'!AP19)</f>
      </c>
      <c r="AV21" s="11">
        <f>IF('Encodage réponses Es'!AQ19="","",'Encodage réponses Es'!AQ19)</f>
      </c>
      <c r="AW21" s="11">
        <f>IF('Encodage réponses Es'!AR19="","",'Encodage réponses Es'!AR19)</f>
      </c>
      <c r="AX21" s="11">
        <f>IF('Encodage réponses Es'!AS19="","",'Encodage réponses Es'!AS19)</f>
      </c>
      <c r="AY21" s="11">
        <f>IF('Encodage réponses Es'!AT19="","",'Encodage réponses Es'!AT19)</f>
      </c>
      <c r="AZ21" s="673">
        <f>IF((COUNTBLANK('Encodage réponses Es'!AH19:AT19))&gt;0,"",IF(COUNTIF(AM21:AY21,"a")&gt;0,"absent(e)",IF(COUNTBLANK(AM21:AY21)&gt;0,"",COUNTIF(AM21:AY21,1)+COUNTIF(AM21:AY21,8)/2)))</f>
      </c>
      <c r="BA21" s="674"/>
      <c r="BB21" s="10">
        <f>IF('Encodage réponses Es'!Q19="","",'Encodage réponses Es'!Q19)</f>
      </c>
      <c r="BC21" s="11">
        <f>IF('Encodage réponses Es'!R19="","",'Encodage réponses Es'!R19)</f>
      </c>
      <c r="BD21" s="11">
        <f>IF('Encodage réponses Es'!V19="","",'Encodage réponses Es'!V19)</f>
      </c>
      <c r="BE21" s="11">
        <f>IF('Encodage réponses Es'!W19="","",'Encodage réponses Es'!W19)</f>
      </c>
      <c r="BF21" s="11">
        <f>IF('Encodage réponses Es'!X19="","",'Encodage réponses Es'!X19)</f>
      </c>
      <c r="BG21" s="11">
        <f>IF('Encodage réponses Es'!Y19="","",'Encodage réponses Es'!Y19)</f>
      </c>
      <c r="BH21" s="11">
        <f>IF('Encodage réponses Es'!Z19="","",'Encodage réponses Es'!Z19)</f>
      </c>
      <c r="BI21" s="11">
        <f>IF('Encodage réponses Es'!AA19="","",'Encodage réponses Es'!AA19)</f>
      </c>
      <c r="BJ21" s="11">
        <f>IF('Encodage réponses Es'!AB19="","",'Encodage réponses Es'!AB19)</f>
      </c>
      <c r="BK21" s="11">
        <f>IF('Encodage réponses Es'!AC19="","",'Encodage réponses Es'!AC19)</f>
      </c>
      <c r="BL21" s="11">
        <f>IF('Encodage réponses Es'!AD19="","",'Encodage réponses Es'!AD19)</f>
      </c>
      <c r="BM21" s="11">
        <f>IF('Encodage réponses Es'!AE19="","",'Encodage réponses Es'!AE19)</f>
      </c>
      <c r="BN21" s="641">
        <f>IF((COUNTBLANK('Encodage réponses Es'!Q19:R19)+COUNTBLANK('Encodage réponses Es'!V19:AF19))&gt;0,"",IF(COUNTIF(BB21:BM21,"a")&gt;0,"absent(e)",IF(COUNTBLANK(BB21:BM21)&gt;0,"",COUNTIF(BB21:BM21,1)+COUNTIF(BB21:BM21,8)/2)))</f>
      </c>
      <c r="BO21" s="642"/>
      <c r="BP21" s="12">
        <f>IF('Encodage réponses Es'!AU19="","",'Encodage réponses Es'!AU19)</f>
      </c>
      <c r="BQ21" s="12">
        <f>IF('Encodage réponses Es'!AV19="","",'Encodage réponses Es'!AV19)</f>
      </c>
      <c r="BR21" s="12">
        <f>IF('Encodage réponses Es'!AW19="","",'Encodage réponses Es'!AW19)</f>
      </c>
      <c r="BS21" s="12">
        <f>IF('Encodage réponses Es'!AX19="","",'Encodage réponses Es'!AX19)</f>
      </c>
      <c r="BT21" s="12">
        <f>IF('Encodage réponses Es'!AY19="","",'Encodage réponses Es'!AY19)</f>
      </c>
      <c r="BU21" s="12">
        <f>IF('Encodage réponses Es'!AZ19="","",'Encodage réponses Es'!AZ19)</f>
      </c>
      <c r="BV21" s="12">
        <f>IF('Encodage réponses Es'!BA19="","",'Encodage réponses Es'!BA19)</f>
      </c>
      <c r="BW21" s="12">
        <f>IF('Encodage réponses Es'!BB19="","",'Encodage réponses Es'!BB19)</f>
      </c>
      <c r="BX21" s="12">
        <f>IF('Encodage réponses Es'!BC19="","",'Encodage réponses Es'!BC19)</f>
      </c>
      <c r="BY21" s="12">
        <f>IF('Encodage réponses Es'!BD19="","",'Encodage réponses Es'!BD19)</f>
      </c>
      <c r="BZ21" s="12">
        <f>IF('Encodage réponses Es'!BE19="","",'Encodage réponses Es'!BE19)</f>
      </c>
      <c r="CA21" s="12">
        <f>IF('Encodage réponses Es'!BF19="","",'Encodage réponses Es'!BF19)</f>
      </c>
      <c r="CB21" s="12">
        <f>IF('Encodage réponses Es'!BG19="","",'Encodage réponses Es'!BG19)</f>
      </c>
      <c r="CC21" s="12">
        <f>IF('Encodage réponses Es'!BH19="","",'Encodage réponses Es'!BH19)</f>
      </c>
      <c r="CD21" s="12">
        <f>IF('Encodage réponses Es'!BI19="","",'Encodage réponses Es'!BI19)</f>
      </c>
      <c r="CE21" s="12">
        <f>IF('Encodage réponses Es'!BJ19="","",'Encodage réponses Es'!BJ19)</f>
      </c>
      <c r="CF21" s="12">
        <f>IF('Encodage réponses Es'!BK19="","",'Encodage réponses Es'!BK19)</f>
      </c>
      <c r="CG21" s="641">
        <f>IF((COUNTBLANK('Encodage réponses Es'!AU19:BK19))&gt;0,"",IF(COUNTIF(BP21:CF21,"a")&gt;0,"absent(e)",IF(COUNTBLANK(BP21:CF21)&gt;0,"",COUNTIF(BP21:CF21,1)+COUNTIF(BP21:CF21,8)/2)))</f>
      </c>
      <c r="CH21" s="642"/>
      <c r="CI21" s="12">
        <f>IF('Encodage réponses Es'!BL19="","",'Encodage réponses Es'!BL19)</f>
      </c>
      <c r="CJ21" s="12">
        <f>IF('Encodage réponses Es'!BM19="","",'Encodage réponses Es'!BM19)</f>
      </c>
      <c r="CK21" s="12">
        <f>IF('Encodage réponses Es'!BN19="","",'Encodage réponses Es'!BN19)</f>
      </c>
      <c r="CL21" s="12">
        <f>IF('Encodage réponses Es'!BO19="","",'Encodage réponses Es'!BO19)</f>
      </c>
      <c r="CM21" s="12">
        <f>IF('Encodage réponses Es'!BP19="","",'Encodage réponses Es'!BP19)</f>
      </c>
      <c r="CN21" s="12">
        <f>IF('Encodage réponses Es'!BQ19="","",'Encodage réponses Es'!BQ19)</f>
      </c>
      <c r="CO21" s="12">
        <f>IF('Encodage réponses Es'!BR19="","",'Encodage réponses Es'!BR19)</f>
      </c>
      <c r="CP21" s="12">
        <f>IF('Encodage réponses Es'!BS19="","",'Encodage réponses Es'!BS19)</f>
      </c>
      <c r="CQ21" s="12">
        <f>IF('Encodage réponses Es'!BT19="","",'Encodage réponses Es'!BT19)</f>
      </c>
      <c r="CR21" s="12">
        <f>IF('Encodage réponses Es'!BU19="","",'Encodage réponses Es'!BU19)</f>
      </c>
      <c r="CS21" s="641">
        <f>IF((COUNTBLANK('Encodage réponses Es'!BL19:BU19))&gt;0,"",IF(COUNTIF(CI21:CR21,"a")&gt;0,"absent(e)",IF(COUNTBLANK(CI21:CR21)&gt;0,"",COUNTIF(CI21:CR21,1)+COUNTIF(CI21:CR21,8)/2)))</f>
      </c>
      <c r="CT21" s="642"/>
      <c r="CU21" s="12">
        <f>IF('Encodage réponses Es'!BV19="","",'Encodage réponses Es'!BV19)</f>
      </c>
      <c r="CV21" s="12">
        <f>IF('Encodage réponses Es'!BW19="","",'Encodage réponses Es'!BW19)</f>
      </c>
      <c r="CW21" s="12">
        <f>IF('Encodage réponses Es'!BX19="","",'Encodage réponses Es'!BX19)</f>
      </c>
      <c r="CX21" s="12">
        <f>IF('Encodage réponses Es'!BY19="","",'Encodage réponses Es'!BY19)</f>
      </c>
      <c r="CY21" s="12">
        <f>IF('Encodage réponses Es'!BZ19="","",'Encodage réponses Es'!BZ19)</f>
      </c>
      <c r="CZ21" s="12">
        <f>IF('Encodage réponses Es'!CA19="","",'Encodage réponses Es'!CA19)</f>
      </c>
      <c r="DA21" s="12">
        <f>IF('Encodage réponses Es'!CB19="","",'Encodage réponses Es'!CB19)</f>
      </c>
      <c r="DB21" s="12">
        <f>IF('Encodage réponses Es'!CC19="","",'Encodage réponses Es'!CC19)</f>
      </c>
      <c r="DC21" s="12">
        <f>IF('Encodage réponses Es'!CD19="","",'Encodage réponses Es'!CD19)</f>
      </c>
      <c r="DD21" s="12">
        <f>IF('Encodage réponses Es'!CE19="","",'Encodage réponses Es'!CE19)</f>
      </c>
      <c r="DE21" s="12">
        <f>IF('Encodage réponses Es'!CF19="","",'Encodage réponses Es'!CF19)</f>
      </c>
      <c r="DF21" s="12">
        <f>IF('Encodage réponses Es'!CG19="","",'Encodage réponses Es'!CG19)</f>
      </c>
      <c r="DG21" s="12">
        <f>IF('Encodage réponses Es'!CH19="","",'Encodage réponses Es'!CH19)</f>
      </c>
      <c r="DH21" s="12">
        <f>IF('Encodage réponses Es'!CI19="","",'Encodage réponses Es'!CI19)</f>
      </c>
      <c r="DI21" s="12">
        <f>IF('Encodage réponses Es'!CJ19="","",'Encodage réponses Es'!CJ19)</f>
      </c>
      <c r="DJ21" s="12">
        <f>IF('Encodage réponses Es'!CK19="","",'Encodage réponses Es'!CK19)</f>
      </c>
      <c r="DK21" s="641">
        <f>IF((COUNTBLANK('Encodage réponses Es'!BV19:CK19))&gt;0,"",IF(COUNTIF(CU21:DJ21,"a")&gt;0,"absent(e)",IF(COUNTBLANK(CU21:DJ21)&gt;0,"",COUNTIF(CU21:DJ21,1)+COUNTIF(CU21:DJ21,8)/2)))</f>
      </c>
      <c r="DL21" s="642"/>
      <c r="DM21" s="10">
        <f>IF('Encodage réponses Es'!CL19="","",'Encodage réponses Es'!CL19)</f>
      </c>
      <c r="DN21" s="11">
        <f>IF('Encodage réponses Es'!CM19="","",'Encodage réponses Es'!CM19)</f>
      </c>
      <c r="DO21" s="11">
        <f>IF('Encodage réponses Es'!CN19="","",'Encodage réponses Es'!CN19)</f>
      </c>
      <c r="DP21" s="11">
        <f>IF('Encodage réponses Es'!CO19="","",'Encodage réponses Es'!CO19)</f>
      </c>
      <c r="DQ21" s="11">
        <f>IF('Encodage réponses Es'!CP19="","",'Encodage réponses Es'!CP19)</f>
      </c>
      <c r="DR21" s="11">
        <f>IF('Encodage réponses Es'!CQ19="","",'Encodage réponses Es'!CQ19)</f>
      </c>
      <c r="DS21" s="11">
        <f>IF('Encodage réponses Es'!CR19="","",'Encodage réponses Es'!CR19)</f>
      </c>
      <c r="DT21" s="11">
        <f>IF('Encodage réponses Es'!CS19="","",'Encodage réponses Es'!CS19)</f>
      </c>
      <c r="DU21" s="11">
        <f>IF('Encodage réponses Es'!CT19="","",'Encodage réponses Es'!CT19)</f>
      </c>
      <c r="DV21" s="11">
        <f>IF('Encodage réponses Es'!CU19="","",'Encodage réponses Es'!CU19)</f>
      </c>
      <c r="DW21" s="11">
        <f>IF('Encodage réponses Es'!CV19="","",'Encodage réponses Es'!CV19)</f>
      </c>
      <c r="DX21" s="11">
        <f>IF('Encodage réponses Es'!CX19="","",'Encodage réponses Es'!CX19)</f>
      </c>
      <c r="DY21" s="11">
        <f>IF('Encodage réponses Es'!CY19="","",'Encodage réponses Es'!CY19)</f>
      </c>
      <c r="DZ21" s="11">
        <f>IF('Encodage réponses Es'!CZ19="","",'Encodage réponses Es'!CZ19)</f>
      </c>
      <c r="EA21" s="11">
        <f>IF('Encodage réponses Es'!DA19="","",'Encodage réponses Es'!DA19)</f>
      </c>
      <c r="EB21" s="11">
        <f>IF('Encodage réponses Es'!DE19="","",'Encodage réponses Es'!DE19)</f>
      </c>
      <c r="EC21" s="11">
        <f>IF('Encodage réponses Es'!DF19="","",'Encodage réponses Es'!DF19)</f>
      </c>
      <c r="ED21" s="92">
        <f>IF('Encodage réponses Es'!DG19="","",'Encodage réponses Es'!DG19)</f>
      </c>
      <c r="EE21" s="641">
        <f>IF((COUNTBLANK('Encodage réponses Es'!CL19:CV19)+COUNTBLANK('Encodage réponses Es'!CX19:DA19)+COUNTBLANK('Encodage réponses Es'!DE19:DG19))&gt;0,"",IF(COUNTIF(DM21:ED21,"a")&gt;0,"absent(e)",IF(COUNTBLANK(DM21:ED21)&gt;0,"",COUNTIF(DM21:ED21,1)+COUNTIF(DM21:ED21,8)/2)))</f>
      </c>
      <c r="EF21" s="657"/>
      <c r="EG21" s="10">
        <f>IF('Encodage réponses Es'!DX19="","",'Encodage réponses Es'!DX19)</f>
      </c>
      <c r="EH21" s="11">
        <f>IF('Encodage réponses Es'!DY19="","",'Encodage réponses Es'!DY19)</f>
      </c>
      <c r="EI21" s="11">
        <f>IF('Encodage réponses Es'!DZ19="","",'Encodage réponses Es'!DZ19)</f>
      </c>
      <c r="EJ21" s="668">
        <f>IF((COUNTBLANK('Encodage réponses Es'!DX19:DZ19))&gt;0,"",IF(COUNTIF(EG21:EI21,"a")&gt;0,"absent(e)",IF(COUNTBLANK(EG21:EI21)&gt;0,"",COUNTIF(EG21:EI21,1)+COUNTIF(EG21:EI21,8)/2)))</f>
      </c>
      <c r="EK21" s="669"/>
      <c r="EL21" s="10">
        <f>IF('Encodage réponses Es'!CW19="","",'Encodage réponses Es'!CW19)</f>
      </c>
      <c r="EM21" s="11">
        <f>IF('Encodage réponses Es'!DL19="","",'Encodage réponses Es'!DL19)</f>
      </c>
      <c r="EN21" s="11">
        <f>IF('Encodage réponses Es'!DM19="","",'Encodage réponses Es'!DM19)</f>
      </c>
      <c r="EO21" s="11">
        <f>IF('Encodage réponses Es'!DN19="","",'Encodage réponses Es'!DN19)</f>
      </c>
      <c r="EP21" s="11">
        <f>IF('Encodage réponses Es'!DO19="","",'Encodage réponses Es'!DO19)</f>
      </c>
      <c r="EQ21" s="11">
        <f>IF('Encodage réponses Es'!DP19="","",'Encodage réponses Es'!DP19)</f>
      </c>
      <c r="ER21" s="11">
        <f>IF('Encodage réponses Es'!DQ19="","",'Encodage réponses Es'!DQ19)</f>
      </c>
      <c r="ES21" s="668">
        <f>IF((COUNTBLANK('Encodage réponses Es'!CW19)+COUNTBLANK('Encodage réponses Es'!DL19:DQ19))&gt;0,"",IF(COUNTIF(EL21:ER21,"a")&gt;0,"absent(e)",IF(COUNTBLANK(EL21:ER21)&gt;0,"",COUNTIF(EL21:ER21,1)+COUNTIF(EL21:ER21,8)/2)))</f>
      </c>
      <c r="ET21" s="669"/>
      <c r="EU21" s="10">
        <f>IF('Encodage réponses Es'!DB19="","",'Encodage réponses Es'!DB19)</f>
      </c>
      <c r="EV21" s="11">
        <f>IF('Encodage réponses Es'!DC19="","",'Encodage réponses Es'!DC19)</f>
      </c>
      <c r="EW21" s="11">
        <f>IF('Encodage réponses Es'!DD19="","",'Encodage réponses Es'!DD19)</f>
      </c>
      <c r="EX21" s="11">
        <f>IF('Encodage réponses Es'!DH19="","",'Encodage réponses Es'!DH19)</f>
      </c>
      <c r="EY21" s="11">
        <f>IF('Encodage réponses Es'!DI19="","",'Encodage réponses Es'!DI19)</f>
      </c>
      <c r="EZ21" s="11">
        <f>IF('Encodage réponses Es'!DJ19="","",'Encodage réponses Es'!DJ19)</f>
      </c>
      <c r="FA21" s="359">
        <f>IF('Encodage réponses Es'!DK19="","",'Encodage réponses Es'!DK19)</f>
      </c>
      <c r="FB21" s="641">
        <f>IF((COUNTBLANK('Encodage réponses Es'!DB19:DD19)+COUNTBLANK('Encodage réponses Es'!DH19:DK19))&gt;0,"",IF(COUNTIF(EU21:EZ21,"a")&gt;0,"absent(e)",IF(COUNTBLANK(EU21:EZ21)&gt;0,"",COUNTIF(EU21:EZ21,1)+COUNTIF(EU21:EZ21,8)/2)))</f>
      </c>
      <c r="FC21" s="657"/>
      <c r="FD21" s="10">
        <f>IF('Encodage réponses Es'!DR19="","",'Encodage réponses Es'!DR19)</f>
      </c>
      <c r="FE21" s="11">
        <f>IF('Encodage réponses Es'!DS19="","",'Encodage réponses Es'!DS19)</f>
      </c>
      <c r="FF21" s="11">
        <f>IF('Encodage réponses Es'!DT19="","",'Encodage réponses Es'!DT19)</f>
      </c>
      <c r="FG21" s="359">
        <f>IF('Encodage réponses Es'!DU19="","",'Encodage réponses Es'!DU19)</f>
      </c>
      <c r="FH21" s="11">
        <f>IF('Encodage réponses Es'!DV19="","",'Encodage réponses Es'!DV19)</f>
      </c>
      <c r="FI21" s="656">
        <f>IF((COUNTBLANK('Encodage réponses Es'!DR19:DV19))&gt;0,"",IF(COUNTIF(FD21:FF21,"a")+COUNTIF(FH21,"a")&gt;0,"absent(e)",IF(COUNTBLANK(FD21:FF21)+COUNTBLANK(FH21)&gt;0,"",COUNTIF(FD21:FF21,1)+COUNTIF(FH21,1)+COUNTIF(FD21:FF21,8)/2+COUNTIF(FH21,8)/2)))</f>
      </c>
      <c r="FJ21" s="657"/>
    </row>
    <row r="22" spans="1:166" ht="11.25" customHeight="1">
      <c r="A22" s="713"/>
      <c r="B22" s="714"/>
      <c r="C22" s="31">
        <v>18</v>
      </c>
      <c r="D22" s="31">
        <f>IF('Encodage réponses Es'!F20=0,"",'Encodage réponses Es'!F20)</f>
      </c>
      <c r="E22" s="243"/>
      <c r="F22" s="184">
        <f t="shared" si="0"/>
      </c>
      <c r="G22" s="185">
        <f t="shared" si="1"/>
      </c>
      <c r="H22" s="243"/>
      <c r="I22" s="337">
        <f t="shared" si="2"/>
      </c>
      <c r="J22" s="70">
        <f t="shared" si="3"/>
      </c>
      <c r="K22" s="243"/>
      <c r="L22" s="116">
        <f t="shared" si="4"/>
      </c>
      <c r="M22" s="70">
        <f t="shared" si="5"/>
      </c>
      <c r="N22" s="243"/>
      <c r="O22" s="340">
        <f t="shared" si="6"/>
      </c>
      <c r="P22" s="123">
        <f t="shared" si="7"/>
      </c>
      <c r="Q22" s="243"/>
      <c r="R22" s="340">
        <f t="shared" si="8"/>
      </c>
      <c r="S22" s="123">
        <f t="shared" si="9"/>
      </c>
      <c r="T22" s="243"/>
      <c r="U22" s="10">
        <f>IF('Encodage réponses Es'!G20="","",'Encodage réponses Es'!G20)</f>
      </c>
      <c r="V22" s="11">
        <f>IF('Encodage réponses Es'!H20="","",'Encodage réponses Es'!H20)</f>
      </c>
      <c r="W22" s="11">
        <f>IF('Encodage réponses Es'!I20="","",'Encodage réponses Es'!I20)</f>
      </c>
      <c r="X22" s="11">
        <f>IF('Encodage réponses Es'!J20="","",'Encodage réponses Es'!J20)</f>
      </c>
      <c r="Y22" s="11">
        <f>IF('Encodage réponses Es'!K20="","",'Encodage réponses Es'!K20)</f>
      </c>
      <c r="Z22" s="11">
        <f>IF('Encodage réponses Es'!L20="","",'Encodage réponses Es'!L20)</f>
      </c>
      <c r="AA22" s="11">
        <f>IF('Encodage réponses Es'!M20="","",'Encodage réponses Es'!M20)</f>
      </c>
      <c r="AB22" s="11">
        <f>IF('Encodage réponses Es'!N20="","",'Encodage réponses Es'!N20)</f>
      </c>
      <c r="AC22" s="11">
        <f>IF('Encodage réponses Es'!O20="","",'Encodage réponses Es'!O20)</f>
      </c>
      <c r="AD22" s="11">
        <f>IF('Encodage réponses Es'!P20="","",'Encodage réponses Es'!P20)</f>
      </c>
      <c r="AE22" s="92">
        <f>IF('Encodage réponses Es'!S20="","",'Encodage réponses Es'!S20)</f>
      </c>
      <c r="AF22" s="92">
        <f>IF('Encodage réponses Es'!T20="","",'Encodage réponses Es'!T20)</f>
      </c>
      <c r="AG22" s="92">
        <f>IF('Encodage réponses Es'!U20="","",'Encodage réponses Es'!U20)</f>
      </c>
      <c r="AH22" s="92">
        <f>IF('Encodage réponses Es'!AF20="","",'Encodage réponses Es'!AF20)</f>
      </c>
      <c r="AI22" s="92">
        <f>IF('Encodage réponses Es'!AG20="","",'Encodage réponses Es'!AG20)</f>
      </c>
      <c r="AJ22" s="30">
        <f>IF('Encodage réponses Es'!DW20="","",'Encodage réponses Es'!DW20)</f>
      </c>
      <c r="AK22" s="675">
        <f>IF((COUNTBLANK('Encodage réponses Es'!G20:P20)+COUNTBLANK('Encodage réponses Es'!S20:U20)+COUNTBLANK('Encodage réponses Es'!AF20:AG20)+COUNTBLANK('Encodage réponses Es'!DW20))&gt;0,"",IF(COUNTIF(U22:AJ22,"a")&gt;0,"absent(e)",IF(COUNTBLANK(U22:AJ22)&gt;0,"",COUNTIF(U22:AJ22,1)+COUNTIF(U22:AJ22,8)/2)))</f>
      </c>
      <c r="AL22" s="676"/>
      <c r="AM22" s="10">
        <f>IF('Encodage réponses Es'!AH20="","",'Encodage réponses Es'!AH20)</f>
      </c>
      <c r="AN22" s="11">
        <f>IF('Encodage réponses Es'!AI20="","",'Encodage réponses Es'!AI20)</f>
      </c>
      <c r="AO22" s="11">
        <f>IF('Encodage réponses Es'!AJ20="","",'Encodage réponses Es'!AJ20)</f>
      </c>
      <c r="AP22" s="11">
        <f>IF('Encodage réponses Es'!AK20="","",'Encodage réponses Es'!AK20)</f>
      </c>
      <c r="AQ22" s="11">
        <f>IF('Encodage réponses Es'!AL20="","",'Encodage réponses Es'!AL20)</f>
      </c>
      <c r="AR22" s="11">
        <f>IF('Encodage réponses Es'!AM20="","",'Encodage réponses Es'!AM20)</f>
      </c>
      <c r="AS22" s="11">
        <f>IF('Encodage réponses Es'!AN20="","",'Encodage réponses Es'!AN20)</f>
      </c>
      <c r="AT22" s="11">
        <f>IF('Encodage réponses Es'!AO20="","",'Encodage réponses Es'!AO20)</f>
      </c>
      <c r="AU22" s="11">
        <f>IF('Encodage réponses Es'!AP20="","",'Encodage réponses Es'!AP20)</f>
      </c>
      <c r="AV22" s="11">
        <f>IF('Encodage réponses Es'!AQ20="","",'Encodage réponses Es'!AQ20)</f>
      </c>
      <c r="AW22" s="11">
        <f>IF('Encodage réponses Es'!AR20="","",'Encodage réponses Es'!AR20)</f>
      </c>
      <c r="AX22" s="11">
        <f>IF('Encodage réponses Es'!AS20="","",'Encodage réponses Es'!AS20)</f>
      </c>
      <c r="AY22" s="11">
        <f>IF('Encodage réponses Es'!AT20="","",'Encodage réponses Es'!AT20)</f>
      </c>
      <c r="AZ22" s="673">
        <f>IF((COUNTBLANK('Encodage réponses Es'!AH20:AT20))&gt;0,"",IF(COUNTIF(AM22:AY22,"a")&gt;0,"absent(e)",IF(COUNTBLANK(AM22:AY22)&gt;0,"",COUNTIF(AM22:AY22,1)+COUNTIF(AM22:AY22,8)/2)))</f>
      </c>
      <c r="BA22" s="674"/>
      <c r="BB22" s="10">
        <f>IF('Encodage réponses Es'!Q20="","",'Encodage réponses Es'!Q20)</f>
      </c>
      <c r="BC22" s="11">
        <f>IF('Encodage réponses Es'!R20="","",'Encodage réponses Es'!R20)</f>
      </c>
      <c r="BD22" s="11">
        <f>IF('Encodage réponses Es'!V20="","",'Encodage réponses Es'!V20)</f>
      </c>
      <c r="BE22" s="11">
        <f>IF('Encodage réponses Es'!W20="","",'Encodage réponses Es'!W20)</f>
      </c>
      <c r="BF22" s="11">
        <f>IF('Encodage réponses Es'!X20="","",'Encodage réponses Es'!X20)</f>
      </c>
      <c r="BG22" s="11">
        <f>IF('Encodage réponses Es'!Y20="","",'Encodage réponses Es'!Y20)</f>
      </c>
      <c r="BH22" s="11">
        <f>IF('Encodage réponses Es'!Z20="","",'Encodage réponses Es'!Z20)</f>
      </c>
      <c r="BI22" s="11">
        <f>IF('Encodage réponses Es'!AA20="","",'Encodage réponses Es'!AA20)</f>
      </c>
      <c r="BJ22" s="11">
        <f>IF('Encodage réponses Es'!AB20="","",'Encodage réponses Es'!AB20)</f>
      </c>
      <c r="BK22" s="11">
        <f>IF('Encodage réponses Es'!AC20="","",'Encodage réponses Es'!AC20)</f>
      </c>
      <c r="BL22" s="11">
        <f>IF('Encodage réponses Es'!AD20="","",'Encodage réponses Es'!AD20)</f>
      </c>
      <c r="BM22" s="11">
        <f>IF('Encodage réponses Es'!AE20="","",'Encodage réponses Es'!AE20)</f>
      </c>
      <c r="BN22" s="641">
        <f>IF((COUNTBLANK('Encodage réponses Es'!Q20:R20)+COUNTBLANK('Encodage réponses Es'!V20:AF20))&gt;0,"",IF(COUNTIF(BB22:BM22,"a")&gt;0,"absent(e)",IF(COUNTBLANK(BB22:BM22)&gt;0,"",COUNTIF(BB22:BM22,1)+COUNTIF(BB22:BM22,8)/2)))</f>
      </c>
      <c r="BO22" s="642"/>
      <c r="BP22" s="12">
        <f>IF('Encodage réponses Es'!AU20="","",'Encodage réponses Es'!AU20)</f>
      </c>
      <c r="BQ22" s="12">
        <f>IF('Encodage réponses Es'!AV20="","",'Encodage réponses Es'!AV20)</f>
      </c>
      <c r="BR22" s="12">
        <f>IF('Encodage réponses Es'!AW20="","",'Encodage réponses Es'!AW20)</f>
      </c>
      <c r="BS22" s="12">
        <f>IF('Encodage réponses Es'!AX20="","",'Encodage réponses Es'!AX20)</f>
      </c>
      <c r="BT22" s="12">
        <f>IF('Encodage réponses Es'!AY20="","",'Encodage réponses Es'!AY20)</f>
      </c>
      <c r="BU22" s="12">
        <f>IF('Encodage réponses Es'!AZ20="","",'Encodage réponses Es'!AZ20)</f>
      </c>
      <c r="BV22" s="12">
        <f>IF('Encodage réponses Es'!BA20="","",'Encodage réponses Es'!BA20)</f>
      </c>
      <c r="BW22" s="12">
        <f>IF('Encodage réponses Es'!BB20="","",'Encodage réponses Es'!BB20)</f>
      </c>
      <c r="BX22" s="12">
        <f>IF('Encodage réponses Es'!BC20="","",'Encodage réponses Es'!BC20)</f>
      </c>
      <c r="BY22" s="12">
        <f>IF('Encodage réponses Es'!BD20="","",'Encodage réponses Es'!BD20)</f>
      </c>
      <c r="BZ22" s="12">
        <f>IF('Encodage réponses Es'!BE20="","",'Encodage réponses Es'!BE20)</f>
      </c>
      <c r="CA22" s="12">
        <f>IF('Encodage réponses Es'!BF20="","",'Encodage réponses Es'!BF20)</f>
      </c>
      <c r="CB22" s="12">
        <f>IF('Encodage réponses Es'!BG20="","",'Encodage réponses Es'!BG20)</f>
      </c>
      <c r="CC22" s="12">
        <f>IF('Encodage réponses Es'!BH20="","",'Encodage réponses Es'!BH20)</f>
      </c>
      <c r="CD22" s="12">
        <f>IF('Encodage réponses Es'!BI20="","",'Encodage réponses Es'!BI20)</f>
      </c>
      <c r="CE22" s="12">
        <f>IF('Encodage réponses Es'!BJ20="","",'Encodage réponses Es'!BJ20)</f>
      </c>
      <c r="CF22" s="12">
        <f>IF('Encodage réponses Es'!BK20="","",'Encodage réponses Es'!BK20)</f>
      </c>
      <c r="CG22" s="641">
        <f>IF((COUNTBLANK('Encodage réponses Es'!AU20:BK20))&gt;0,"",IF(COUNTIF(BP22:CF22,"a")&gt;0,"absent(e)",IF(COUNTBLANK(BP22:CF22)&gt;0,"",COUNTIF(BP22:CF22,1)+COUNTIF(BP22:CF22,8)/2)))</f>
      </c>
      <c r="CH22" s="642"/>
      <c r="CI22" s="12">
        <f>IF('Encodage réponses Es'!BL20="","",'Encodage réponses Es'!BL20)</f>
      </c>
      <c r="CJ22" s="12">
        <f>IF('Encodage réponses Es'!BM20="","",'Encodage réponses Es'!BM20)</f>
      </c>
      <c r="CK22" s="12">
        <f>IF('Encodage réponses Es'!BN20="","",'Encodage réponses Es'!BN20)</f>
      </c>
      <c r="CL22" s="12">
        <f>IF('Encodage réponses Es'!BO20="","",'Encodage réponses Es'!BO20)</f>
      </c>
      <c r="CM22" s="12">
        <f>IF('Encodage réponses Es'!BP20="","",'Encodage réponses Es'!BP20)</f>
      </c>
      <c r="CN22" s="12">
        <f>IF('Encodage réponses Es'!BQ20="","",'Encodage réponses Es'!BQ20)</f>
      </c>
      <c r="CO22" s="12">
        <f>IF('Encodage réponses Es'!BR20="","",'Encodage réponses Es'!BR20)</f>
      </c>
      <c r="CP22" s="12">
        <f>IF('Encodage réponses Es'!BS20="","",'Encodage réponses Es'!BS20)</f>
      </c>
      <c r="CQ22" s="12">
        <f>IF('Encodage réponses Es'!BT20="","",'Encodage réponses Es'!BT20)</f>
      </c>
      <c r="CR22" s="12">
        <f>IF('Encodage réponses Es'!BU20="","",'Encodage réponses Es'!BU20)</f>
      </c>
      <c r="CS22" s="641">
        <f>IF((COUNTBLANK('Encodage réponses Es'!BL20:BU20))&gt;0,"",IF(COUNTIF(CI22:CR22,"a")&gt;0,"absent(e)",IF(COUNTBLANK(CI22:CR22)&gt;0,"",COUNTIF(CI22:CR22,1)+COUNTIF(CI22:CR22,8)/2)))</f>
      </c>
      <c r="CT22" s="642"/>
      <c r="CU22" s="12">
        <f>IF('Encodage réponses Es'!BV20="","",'Encodage réponses Es'!BV20)</f>
      </c>
      <c r="CV22" s="12">
        <f>IF('Encodage réponses Es'!BW20="","",'Encodage réponses Es'!BW20)</f>
      </c>
      <c r="CW22" s="12">
        <f>IF('Encodage réponses Es'!BX20="","",'Encodage réponses Es'!BX20)</f>
      </c>
      <c r="CX22" s="12">
        <f>IF('Encodage réponses Es'!BY20="","",'Encodage réponses Es'!BY20)</f>
      </c>
      <c r="CY22" s="12">
        <f>IF('Encodage réponses Es'!BZ20="","",'Encodage réponses Es'!BZ20)</f>
      </c>
      <c r="CZ22" s="12">
        <f>IF('Encodage réponses Es'!CA20="","",'Encodage réponses Es'!CA20)</f>
      </c>
      <c r="DA22" s="12">
        <f>IF('Encodage réponses Es'!CB20="","",'Encodage réponses Es'!CB20)</f>
      </c>
      <c r="DB22" s="12">
        <f>IF('Encodage réponses Es'!CC20="","",'Encodage réponses Es'!CC20)</f>
      </c>
      <c r="DC22" s="12">
        <f>IF('Encodage réponses Es'!CD20="","",'Encodage réponses Es'!CD20)</f>
      </c>
      <c r="DD22" s="12">
        <f>IF('Encodage réponses Es'!CE20="","",'Encodage réponses Es'!CE20)</f>
      </c>
      <c r="DE22" s="12">
        <f>IF('Encodage réponses Es'!CF20="","",'Encodage réponses Es'!CF20)</f>
      </c>
      <c r="DF22" s="12">
        <f>IF('Encodage réponses Es'!CG20="","",'Encodage réponses Es'!CG20)</f>
      </c>
      <c r="DG22" s="12">
        <f>IF('Encodage réponses Es'!CH20="","",'Encodage réponses Es'!CH20)</f>
      </c>
      <c r="DH22" s="12">
        <f>IF('Encodage réponses Es'!CI20="","",'Encodage réponses Es'!CI20)</f>
      </c>
      <c r="DI22" s="12">
        <f>IF('Encodage réponses Es'!CJ20="","",'Encodage réponses Es'!CJ20)</f>
      </c>
      <c r="DJ22" s="12">
        <f>IF('Encodage réponses Es'!CK20="","",'Encodage réponses Es'!CK20)</f>
      </c>
      <c r="DK22" s="641">
        <f>IF((COUNTBLANK('Encodage réponses Es'!BV20:CK20))&gt;0,"",IF(COUNTIF(CU22:DJ22,"a")&gt;0,"absent(e)",IF(COUNTBLANK(CU22:DJ22)&gt;0,"",COUNTIF(CU22:DJ22,1)+COUNTIF(CU22:DJ22,8)/2)))</f>
      </c>
      <c r="DL22" s="642"/>
      <c r="DM22" s="10">
        <f>IF('Encodage réponses Es'!CL20="","",'Encodage réponses Es'!CL20)</f>
      </c>
      <c r="DN22" s="11">
        <f>IF('Encodage réponses Es'!CM20="","",'Encodage réponses Es'!CM20)</f>
      </c>
      <c r="DO22" s="11">
        <f>IF('Encodage réponses Es'!CN20="","",'Encodage réponses Es'!CN20)</f>
      </c>
      <c r="DP22" s="11">
        <f>IF('Encodage réponses Es'!CO20="","",'Encodage réponses Es'!CO20)</f>
      </c>
      <c r="DQ22" s="11">
        <f>IF('Encodage réponses Es'!CP20="","",'Encodage réponses Es'!CP20)</f>
      </c>
      <c r="DR22" s="11">
        <f>IF('Encodage réponses Es'!CQ20="","",'Encodage réponses Es'!CQ20)</f>
      </c>
      <c r="DS22" s="11">
        <f>IF('Encodage réponses Es'!CR20="","",'Encodage réponses Es'!CR20)</f>
      </c>
      <c r="DT22" s="11">
        <f>IF('Encodage réponses Es'!CS20="","",'Encodage réponses Es'!CS20)</f>
      </c>
      <c r="DU22" s="11">
        <f>IF('Encodage réponses Es'!CT20="","",'Encodage réponses Es'!CT20)</f>
      </c>
      <c r="DV22" s="11">
        <f>IF('Encodage réponses Es'!CU20="","",'Encodage réponses Es'!CU20)</f>
      </c>
      <c r="DW22" s="11">
        <f>IF('Encodage réponses Es'!CV20="","",'Encodage réponses Es'!CV20)</f>
      </c>
      <c r="DX22" s="11">
        <f>IF('Encodage réponses Es'!CX20="","",'Encodage réponses Es'!CX20)</f>
      </c>
      <c r="DY22" s="11">
        <f>IF('Encodage réponses Es'!CY20="","",'Encodage réponses Es'!CY20)</f>
      </c>
      <c r="DZ22" s="11">
        <f>IF('Encodage réponses Es'!CZ20="","",'Encodage réponses Es'!CZ20)</f>
      </c>
      <c r="EA22" s="11">
        <f>IF('Encodage réponses Es'!DA20="","",'Encodage réponses Es'!DA20)</f>
      </c>
      <c r="EB22" s="11">
        <f>IF('Encodage réponses Es'!DE20="","",'Encodage réponses Es'!DE20)</f>
      </c>
      <c r="EC22" s="11">
        <f>IF('Encodage réponses Es'!DF20="","",'Encodage réponses Es'!DF20)</f>
      </c>
      <c r="ED22" s="92">
        <f>IF('Encodage réponses Es'!DG20="","",'Encodage réponses Es'!DG20)</f>
      </c>
      <c r="EE22" s="641">
        <f>IF((COUNTBLANK('Encodage réponses Es'!CL20:CV20)+COUNTBLANK('Encodage réponses Es'!CX20:DA20)+COUNTBLANK('Encodage réponses Es'!DE20:DG20))&gt;0,"",IF(COUNTIF(DM22:ED22,"a")&gt;0,"absent(e)",IF(COUNTBLANK(DM22:ED22)&gt;0,"",COUNTIF(DM22:ED22,1)+COUNTIF(DM22:ED22,8)/2)))</f>
      </c>
      <c r="EF22" s="657"/>
      <c r="EG22" s="10">
        <f>IF('Encodage réponses Es'!DX20="","",'Encodage réponses Es'!DX20)</f>
      </c>
      <c r="EH22" s="11">
        <f>IF('Encodage réponses Es'!DY20="","",'Encodage réponses Es'!DY20)</f>
      </c>
      <c r="EI22" s="11">
        <f>IF('Encodage réponses Es'!DZ20="","",'Encodage réponses Es'!DZ20)</f>
      </c>
      <c r="EJ22" s="668">
        <f>IF((COUNTBLANK('Encodage réponses Es'!DX20:DZ20))&gt;0,"",IF(COUNTIF(EG22:EI22,"a")&gt;0,"absent(e)",IF(COUNTBLANK(EG22:EI22)&gt;0,"",COUNTIF(EG22:EI22,1)+COUNTIF(EG22:EI22,8)/2)))</f>
      </c>
      <c r="EK22" s="669"/>
      <c r="EL22" s="10">
        <f>IF('Encodage réponses Es'!CW20="","",'Encodage réponses Es'!CW20)</f>
      </c>
      <c r="EM22" s="11">
        <f>IF('Encodage réponses Es'!DL20="","",'Encodage réponses Es'!DL20)</f>
      </c>
      <c r="EN22" s="11">
        <f>IF('Encodage réponses Es'!DM20="","",'Encodage réponses Es'!DM20)</f>
      </c>
      <c r="EO22" s="11">
        <f>IF('Encodage réponses Es'!DN20="","",'Encodage réponses Es'!DN20)</f>
      </c>
      <c r="EP22" s="11">
        <f>IF('Encodage réponses Es'!DO20="","",'Encodage réponses Es'!DO20)</f>
      </c>
      <c r="EQ22" s="11">
        <f>IF('Encodage réponses Es'!DP20="","",'Encodage réponses Es'!DP20)</f>
      </c>
      <c r="ER22" s="11">
        <f>IF('Encodage réponses Es'!DQ20="","",'Encodage réponses Es'!DQ20)</f>
      </c>
      <c r="ES22" s="668">
        <f>IF((COUNTBLANK('Encodage réponses Es'!CW20)+COUNTBLANK('Encodage réponses Es'!DL20:DQ20))&gt;0,"",IF(COUNTIF(EL22:ER22,"a")&gt;0,"absent(e)",IF(COUNTBLANK(EL22:ER22)&gt;0,"",COUNTIF(EL22:ER22,1)+COUNTIF(EL22:ER22,8)/2)))</f>
      </c>
      <c r="ET22" s="669"/>
      <c r="EU22" s="10">
        <f>IF('Encodage réponses Es'!DB20="","",'Encodage réponses Es'!DB20)</f>
      </c>
      <c r="EV22" s="11">
        <f>IF('Encodage réponses Es'!DC20="","",'Encodage réponses Es'!DC20)</f>
      </c>
      <c r="EW22" s="11">
        <f>IF('Encodage réponses Es'!DD20="","",'Encodage réponses Es'!DD20)</f>
      </c>
      <c r="EX22" s="11">
        <f>IF('Encodage réponses Es'!DH20="","",'Encodage réponses Es'!DH20)</f>
      </c>
      <c r="EY22" s="11">
        <f>IF('Encodage réponses Es'!DI20="","",'Encodage réponses Es'!DI20)</f>
      </c>
      <c r="EZ22" s="11">
        <f>IF('Encodage réponses Es'!DJ20="","",'Encodage réponses Es'!DJ20)</f>
      </c>
      <c r="FA22" s="359">
        <f>IF('Encodage réponses Es'!DK20="","",'Encodage réponses Es'!DK20)</f>
      </c>
      <c r="FB22" s="641">
        <f>IF((COUNTBLANK('Encodage réponses Es'!DB20:DD20)+COUNTBLANK('Encodage réponses Es'!DH20:DK20))&gt;0,"",IF(COUNTIF(EU22:EZ22,"a")&gt;0,"absent(e)",IF(COUNTBLANK(EU22:EZ22)&gt;0,"",COUNTIF(EU22:EZ22,1)+COUNTIF(EU22:EZ22,8)/2)))</f>
      </c>
      <c r="FC22" s="657"/>
      <c r="FD22" s="10">
        <f>IF('Encodage réponses Es'!DR20="","",'Encodage réponses Es'!DR20)</f>
      </c>
      <c r="FE22" s="11">
        <f>IF('Encodage réponses Es'!DS20="","",'Encodage réponses Es'!DS20)</f>
      </c>
      <c r="FF22" s="11">
        <f>IF('Encodage réponses Es'!DT20="","",'Encodage réponses Es'!DT20)</f>
      </c>
      <c r="FG22" s="359">
        <f>IF('Encodage réponses Es'!DU20="","",'Encodage réponses Es'!DU20)</f>
      </c>
      <c r="FH22" s="11">
        <f>IF('Encodage réponses Es'!DV20="","",'Encodage réponses Es'!DV20)</f>
      </c>
      <c r="FI22" s="656">
        <f>IF((COUNTBLANK('Encodage réponses Es'!DR20:DV20))&gt;0,"",IF(COUNTIF(FD22:FF22,"a")+COUNTIF(FH22,"a")&gt;0,"absent(e)",IF(COUNTBLANK(FD22:FF22)+COUNTBLANK(FH22)&gt;0,"",COUNTIF(FD22:FF22,1)+COUNTIF(FH22,1)+COUNTIF(FD22:FF22,8)/2+COUNTIF(FH22,8)/2)))</f>
      </c>
      <c r="FJ22" s="657"/>
    </row>
    <row r="23" spans="1:166" ht="11.25" customHeight="1">
      <c r="A23" s="713"/>
      <c r="B23" s="714"/>
      <c r="C23" s="31">
        <v>19</v>
      </c>
      <c r="D23" s="31">
        <f>IF('Encodage réponses Es'!F21=0,"",'Encodage réponses Es'!F21)</f>
      </c>
      <c r="E23" s="243"/>
      <c r="F23" s="184">
        <f t="shared" si="0"/>
      </c>
      <c r="G23" s="185">
        <f t="shared" si="1"/>
      </c>
      <c r="H23" s="243"/>
      <c r="I23" s="337">
        <f t="shared" si="2"/>
      </c>
      <c r="J23" s="70">
        <f t="shared" si="3"/>
      </c>
      <c r="K23" s="243"/>
      <c r="L23" s="116">
        <f t="shared" si="4"/>
      </c>
      <c r="M23" s="70">
        <f t="shared" si="5"/>
      </c>
      <c r="N23" s="243"/>
      <c r="O23" s="340">
        <f t="shared" si="6"/>
      </c>
      <c r="P23" s="123">
        <f t="shared" si="7"/>
      </c>
      <c r="Q23" s="243"/>
      <c r="R23" s="340">
        <f t="shared" si="8"/>
      </c>
      <c r="S23" s="123">
        <f t="shared" si="9"/>
      </c>
      <c r="T23" s="243"/>
      <c r="U23" s="10">
        <f>IF('Encodage réponses Es'!G21="","",'Encodage réponses Es'!G21)</f>
      </c>
      <c r="V23" s="11">
        <f>IF('Encodage réponses Es'!H21="","",'Encodage réponses Es'!H21)</f>
      </c>
      <c r="W23" s="11">
        <f>IF('Encodage réponses Es'!I21="","",'Encodage réponses Es'!I21)</f>
      </c>
      <c r="X23" s="11">
        <f>IF('Encodage réponses Es'!J21="","",'Encodage réponses Es'!J21)</f>
      </c>
      <c r="Y23" s="11">
        <f>IF('Encodage réponses Es'!K21="","",'Encodage réponses Es'!K21)</f>
      </c>
      <c r="Z23" s="11">
        <f>IF('Encodage réponses Es'!L21="","",'Encodage réponses Es'!L21)</f>
      </c>
      <c r="AA23" s="11">
        <f>IF('Encodage réponses Es'!M21="","",'Encodage réponses Es'!M21)</f>
      </c>
      <c r="AB23" s="11">
        <f>IF('Encodage réponses Es'!N21="","",'Encodage réponses Es'!N21)</f>
      </c>
      <c r="AC23" s="11">
        <f>IF('Encodage réponses Es'!O21="","",'Encodage réponses Es'!O21)</f>
      </c>
      <c r="AD23" s="11">
        <f>IF('Encodage réponses Es'!P21="","",'Encodage réponses Es'!P21)</f>
      </c>
      <c r="AE23" s="92">
        <f>IF('Encodage réponses Es'!S21="","",'Encodage réponses Es'!S21)</f>
      </c>
      <c r="AF23" s="92">
        <f>IF('Encodage réponses Es'!T21="","",'Encodage réponses Es'!T21)</f>
      </c>
      <c r="AG23" s="92">
        <f>IF('Encodage réponses Es'!U21="","",'Encodage réponses Es'!U21)</f>
      </c>
      <c r="AH23" s="92">
        <f>IF('Encodage réponses Es'!AF21="","",'Encodage réponses Es'!AF21)</f>
      </c>
      <c r="AI23" s="92">
        <f>IF('Encodage réponses Es'!AG21="","",'Encodage réponses Es'!AG21)</f>
      </c>
      <c r="AJ23" s="30">
        <f>IF('Encodage réponses Es'!DW21="","",'Encodage réponses Es'!DW21)</f>
      </c>
      <c r="AK23" s="675">
        <f>IF((COUNTBLANK('Encodage réponses Es'!G21:P21)+COUNTBLANK('Encodage réponses Es'!S21:U21)+COUNTBLANK('Encodage réponses Es'!AF21:AG21)+COUNTBLANK('Encodage réponses Es'!DW21))&gt;0,"",IF(COUNTIF(U23:AJ23,"a")&gt;0,"absent(e)",IF(COUNTBLANK(U23:AJ23)&gt;0,"",COUNTIF(U23:AJ23,1)+COUNTIF(U23:AJ23,8)/2)))</f>
      </c>
      <c r="AL23" s="676"/>
      <c r="AM23" s="10">
        <f>IF('Encodage réponses Es'!AH21="","",'Encodage réponses Es'!AH21)</f>
      </c>
      <c r="AN23" s="11">
        <f>IF('Encodage réponses Es'!AI21="","",'Encodage réponses Es'!AI21)</f>
      </c>
      <c r="AO23" s="11">
        <f>IF('Encodage réponses Es'!AJ21="","",'Encodage réponses Es'!AJ21)</f>
      </c>
      <c r="AP23" s="11">
        <f>IF('Encodage réponses Es'!AK21="","",'Encodage réponses Es'!AK21)</f>
      </c>
      <c r="AQ23" s="11">
        <f>IF('Encodage réponses Es'!AL21="","",'Encodage réponses Es'!AL21)</f>
      </c>
      <c r="AR23" s="11">
        <f>IF('Encodage réponses Es'!AM21="","",'Encodage réponses Es'!AM21)</f>
      </c>
      <c r="AS23" s="11">
        <f>IF('Encodage réponses Es'!AN21="","",'Encodage réponses Es'!AN21)</f>
      </c>
      <c r="AT23" s="11">
        <f>IF('Encodage réponses Es'!AO21="","",'Encodage réponses Es'!AO21)</f>
      </c>
      <c r="AU23" s="11">
        <f>IF('Encodage réponses Es'!AP21="","",'Encodage réponses Es'!AP21)</f>
      </c>
      <c r="AV23" s="11">
        <f>IF('Encodage réponses Es'!AQ21="","",'Encodage réponses Es'!AQ21)</f>
      </c>
      <c r="AW23" s="11">
        <f>IF('Encodage réponses Es'!AR21="","",'Encodage réponses Es'!AR21)</f>
      </c>
      <c r="AX23" s="11">
        <f>IF('Encodage réponses Es'!AS21="","",'Encodage réponses Es'!AS21)</f>
      </c>
      <c r="AY23" s="11">
        <f>IF('Encodage réponses Es'!AT21="","",'Encodage réponses Es'!AT21)</f>
      </c>
      <c r="AZ23" s="673">
        <f>IF((COUNTBLANK('Encodage réponses Es'!AH21:AT21))&gt;0,"",IF(COUNTIF(AM23:AY23,"a")&gt;0,"absent(e)",IF(COUNTBLANK(AM23:AY23)&gt;0,"",COUNTIF(AM23:AY23,1)+COUNTIF(AM23:AY23,8)/2)))</f>
      </c>
      <c r="BA23" s="674"/>
      <c r="BB23" s="10">
        <f>IF('Encodage réponses Es'!Q21="","",'Encodage réponses Es'!Q21)</f>
      </c>
      <c r="BC23" s="11">
        <f>IF('Encodage réponses Es'!R21="","",'Encodage réponses Es'!R21)</f>
      </c>
      <c r="BD23" s="11">
        <f>IF('Encodage réponses Es'!V21="","",'Encodage réponses Es'!V21)</f>
      </c>
      <c r="BE23" s="11">
        <f>IF('Encodage réponses Es'!W21="","",'Encodage réponses Es'!W21)</f>
      </c>
      <c r="BF23" s="11">
        <f>IF('Encodage réponses Es'!X21="","",'Encodage réponses Es'!X21)</f>
      </c>
      <c r="BG23" s="11">
        <f>IF('Encodage réponses Es'!Y21="","",'Encodage réponses Es'!Y21)</f>
      </c>
      <c r="BH23" s="11">
        <f>IF('Encodage réponses Es'!Z21="","",'Encodage réponses Es'!Z21)</f>
      </c>
      <c r="BI23" s="11">
        <f>IF('Encodage réponses Es'!AA21="","",'Encodage réponses Es'!AA21)</f>
      </c>
      <c r="BJ23" s="11">
        <f>IF('Encodage réponses Es'!AB21="","",'Encodage réponses Es'!AB21)</f>
      </c>
      <c r="BK23" s="11">
        <f>IF('Encodage réponses Es'!AC21="","",'Encodage réponses Es'!AC21)</f>
      </c>
      <c r="BL23" s="11">
        <f>IF('Encodage réponses Es'!AD21="","",'Encodage réponses Es'!AD21)</f>
      </c>
      <c r="BM23" s="11">
        <f>IF('Encodage réponses Es'!AE21="","",'Encodage réponses Es'!AE21)</f>
      </c>
      <c r="BN23" s="641">
        <f>IF((COUNTBLANK('Encodage réponses Es'!Q21:R21)+COUNTBLANK('Encodage réponses Es'!V21:AF21))&gt;0,"",IF(COUNTIF(BB23:BM23,"a")&gt;0,"absent(e)",IF(COUNTBLANK(BB23:BM23)&gt;0,"",COUNTIF(BB23:BM23,1)+COUNTIF(BB23:BM23,8)/2)))</f>
      </c>
      <c r="BO23" s="642"/>
      <c r="BP23" s="12">
        <f>IF('Encodage réponses Es'!AU21="","",'Encodage réponses Es'!AU21)</f>
      </c>
      <c r="BQ23" s="12">
        <f>IF('Encodage réponses Es'!AV21="","",'Encodage réponses Es'!AV21)</f>
      </c>
      <c r="BR23" s="12">
        <f>IF('Encodage réponses Es'!AW21="","",'Encodage réponses Es'!AW21)</f>
      </c>
      <c r="BS23" s="12">
        <f>IF('Encodage réponses Es'!AX21="","",'Encodage réponses Es'!AX21)</f>
      </c>
      <c r="BT23" s="12">
        <f>IF('Encodage réponses Es'!AY21="","",'Encodage réponses Es'!AY21)</f>
      </c>
      <c r="BU23" s="12">
        <f>IF('Encodage réponses Es'!AZ21="","",'Encodage réponses Es'!AZ21)</f>
      </c>
      <c r="BV23" s="12">
        <f>IF('Encodage réponses Es'!BA21="","",'Encodage réponses Es'!BA21)</f>
      </c>
      <c r="BW23" s="12">
        <f>IF('Encodage réponses Es'!BB21="","",'Encodage réponses Es'!BB21)</f>
      </c>
      <c r="BX23" s="12">
        <f>IF('Encodage réponses Es'!BC21="","",'Encodage réponses Es'!BC21)</f>
      </c>
      <c r="BY23" s="12">
        <f>IF('Encodage réponses Es'!BD21="","",'Encodage réponses Es'!BD21)</f>
      </c>
      <c r="BZ23" s="12">
        <f>IF('Encodage réponses Es'!BE21="","",'Encodage réponses Es'!BE21)</f>
      </c>
      <c r="CA23" s="12">
        <f>IF('Encodage réponses Es'!BF21="","",'Encodage réponses Es'!BF21)</f>
      </c>
      <c r="CB23" s="12">
        <f>IF('Encodage réponses Es'!BG21="","",'Encodage réponses Es'!BG21)</f>
      </c>
      <c r="CC23" s="12">
        <f>IF('Encodage réponses Es'!BH21="","",'Encodage réponses Es'!BH21)</f>
      </c>
      <c r="CD23" s="12">
        <f>IF('Encodage réponses Es'!BI21="","",'Encodage réponses Es'!BI21)</f>
      </c>
      <c r="CE23" s="12">
        <f>IF('Encodage réponses Es'!BJ21="","",'Encodage réponses Es'!BJ21)</f>
      </c>
      <c r="CF23" s="12">
        <f>IF('Encodage réponses Es'!BK21="","",'Encodage réponses Es'!BK21)</f>
      </c>
      <c r="CG23" s="641">
        <f>IF((COUNTBLANK('Encodage réponses Es'!AU21:BK21))&gt;0,"",IF(COUNTIF(BP23:CF23,"a")&gt;0,"absent(e)",IF(COUNTBLANK(BP23:CF23)&gt;0,"",COUNTIF(BP23:CF23,1)+COUNTIF(BP23:CF23,8)/2)))</f>
      </c>
      <c r="CH23" s="642"/>
      <c r="CI23" s="12">
        <f>IF('Encodage réponses Es'!BL21="","",'Encodage réponses Es'!BL21)</f>
      </c>
      <c r="CJ23" s="12">
        <f>IF('Encodage réponses Es'!BM21="","",'Encodage réponses Es'!BM21)</f>
      </c>
      <c r="CK23" s="12">
        <f>IF('Encodage réponses Es'!BN21="","",'Encodage réponses Es'!BN21)</f>
      </c>
      <c r="CL23" s="12">
        <f>IF('Encodage réponses Es'!BO21="","",'Encodage réponses Es'!BO21)</f>
      </c>
      <c r="CM23" s="12">
        <f>IF('Encodage réponses Es'!BP21="","",'Encodage réponses Es'!BP21)</f>
      </c>
      <c r="CN23" s="12">
        <f>IF('Encodage réponses Es'!BQ21="","",'Encodage réponses Es'!BQ21)</f>
      </c>
      <c r="CO23" s="12">
        <f>IF('Encodage réponses Es'!BR21="","",'Encodage réponses Es'!BR21)</f>
      </c>
      <c r="CP23" s="12">
        <f>IF('Encodage réponses Es'!BS21="","",'Encodage réponses Es'!BS21)</f>
      </c>
      <c r="CQ23" s="12">
        <f>IF('Encodage réponses Es'!BT21="","",'Encodage réponses Es'!BT21)</f>
      </c>
      <c r="CR23" s="12">
        <f>IF('Encodage réponses Es'!BU21="","",'Encodage réponses Es'!BU21)</f>
      </c>
      <c r="CS23" s="641">
        <f>IF((COUNTBLANK('Encodage réponses Es'!BL21:BU21))&gt;0,"",IF(COUNTIF(CI23:CR23,"a")&gt;0,"absent(e)",IF(COUNTBLANK(CI23:CR23)&gt;0,"",COUNTIF(CI23:CR23,1)+COUNTIF(CI23:CR23,8)/2)))</f>
      </c>
      <c r="CT23" s="642"/>
      <c r="CU23" s="12">
        <f>IF('Encodage réponses Es'!BV21="","",'Encodage réponses Es'!BV21)</f>
      </c>
      <c r="CV23" s="12">
        <f>IF('Encodage réponses Es'!BW21="","",'Encodage réponses Es'!BW21)</f>
      </c>
      <c r="CW23" s="12">
        <f>IF('Encodage réponses Es'!BX21="","",'Encodage réponses Es'!BX21)</f>
      </c>
      <c r="CX23" s="12">
        <f>IF('Encodage réponses Es'!BY21="","",'Encodage réponses Es'!BY21)</f>
      </c>
      <c r="CY23" s="12">
        <f>IF('Encodage réponses Es'!BZ21="","",'Encodage réponses Es'!BZ21)</f>
      </c>
      <c r="CZ23" s="12">
        <f>IF('Encodage réponses Es'!CA21="","",'Encodage réponses Es'!CA21)</f>
      </c>
      <c r="DA23" s="12">
        <f>IF('Encodage réponses Es'!CB21="","",'Encodage réponses Es'!CB21)</f>
      </c>
      <c r="DB23" s="12">
        <f>IF('Encodage réponses Es'!CC21="","",'Encodage réponses Es'!CC21)</f>
      </c>
      <c r="DC23" s="12">
        <f>IF('Encodage réponses Es'!CD21="","",'Encodage réponses Es'!CD21)</f>
      </c>
      <c r="DD23" s="12">
        <f>IF('Encodage réponses Es'!CE21="","",'Encodage réponses Es'!CE21)</f>
      </c>
      <c r="DE23" s="12">
        <f>IF('Encodage réponses Es'!CF21="","",'Encodage réponses Es'!CF21)</f>
      </c>
      <c r="DF23" s="12">
        <f>IF('Encodage réponses Es'!CG21="","",'Encodage réponses Es'!CG21)</f>
      </c>
      <c r="DG23" s="12">
        <f>IF('Encodage réponses Es'!CH21="","",'Encodage réponses Es'!CH21)</f>
      </c>
      <c r="DH23" s="12">
        <f>IF('Encodage réponses Es'!CI21="","",'Encodage réponses Es'!CI21)</f>
      </c>
      <c r="DI23" s="12">
        <f>IF('Encodage réponses Es'!CJ21="","",'Encodage réponses Es'!CJ21)</f>
      </c>
      <c r="DJ23" s="12">
        <f>IF('Encodage réponses Es'!CK21="","",'Encodage réponses Es'!CK21)</f>
      </c>
      <c r="DK23" s="641">
        <f>IF((COUNTBLANK('Encodage réponses Es'!BV21:CK21))&gt;0,"",IF(COUNTIF(CU23:DJ23,"a")&gt;0,"absent(e)",IF(COUNTBLANK(CU23:DJ23)&gt;0,"",COUNTIF(CU23:DJ23,1)+COUNTIF(CU23:DJ23,8)/2)))</f>
      </c>
      <c r="DL23" s="642"/>
      <c r="DM23" s="10">
        <f>IF('Encodage réponses Es'!CL21="","",'Encodage réponses Es'!CL21)</f>
      </c>
      <c r="DN23" s="11">
        <f>IF('Encodage réponses Es'!CM21="","",'Encodage réponses Es'!CM21)</f>
      </c>
      <c r="DO23" s="11">
        <f>IF('Encodage réponses Es'!CN21="","",'Encodage réponses Es'!CN21)</f>
      </c>
      <c r="DP23" s="11">
        <f>IF('Encodage réponses Es'!CO21="","",'Encodage réponses Es'!CO21)</f>
      </c>
      <c r="DQ23" s="11">
        <f>IF('Encodage réponses Es'!CP21="","",'Encodage réponses Es'!CP21)</f>
      </c>
      <c r="DR23" s="11">
        <f>IF('Encodage réponses Es'!CQ21="","",'Encodage réponses Es'!CQ21)</f>
      </c>
      <c r="DS23" s="11">
        <f>IF('Encodage réponses Es'!CR21="","",'Encodage réponses Es'!CR21)</f>
      </c>
      <c r="DT23" s="11">
        <f>IF('Encodage réponses Es'!CS21="","",'Encodage réponses Es'!CS21)</f>
      </c>
      <c r="DU23" s="11">
        <f>IF('Encodage réponses Es'!CT21="","",'Encodage réponses Es'!CT21)</f>
      </c>
      <c r="DV23" s="11">
        <f>IF('Encodage réponses Es'!CU21="","",'Encodage réponses Es'!CU21)</f>
      </c>
      <c r="DW23" s="11">
        <f>IF('Encodage réponses Es'!CV21="","",'Encodage réponses Es'!CV21)</f>
      </c>
      <c r="DX23" s="11">
        <f>IF('Encodage réponses Es'!CX21="","",'Encodage réponses Es'!CX21)</f>
      </c>
      <c r="DY23" s="11">
        <f>IF('Encodage réponses Es'!CY21="","",'Encodage réponses Es'!CY21)</f>
      </c>
      <c r="DZ23" s="11">
        <f>IF('Encodage réponses Es'!CZ21="","",'Encodage réponses Es'!CZ21)</f>
      </c>
      <c r="EA23" s="11">
        <f>IF('Encodage réponses Es'!DA21="","",'Encodage réponses Es'!DA21)</f>
      </c>
      <c r="EB23" s="11">
        <f>IF('Encodage réponses Es'!DE21="","",'Encodage réponses Es'!DE21)</f>
      </c>
      <c r="EC23" s="11">
        <f>IF('Encodage réponses Es'!DF21="","",'Encodage réponses Es'!DF21)</f>
      </c>
      <c r="ED23" s="92">
        <f>IF('Encodage réponses Es'!DG21="","",'Encodage réponses Es'!DG21)</f>
      </c>
      <c r="EE23" s="641">
        <f>IF((COUNTBLANK('Encodage réponses Es'!CL21:CV21)+COUNTBLANK('Encodage réponses Es'!CX21:DA21)+COUNTBLANK('Encodage réponses Es'!DE21:DG21))&gt;0,"",IF(COUNTIF(DM23:ED23,"a")&gt;0,"absent(e)",IF(COUNTBLANK(DM23:ED23)&gt;0,"",COUNTIF(DM23:ED23,1)+COUNTIF(DM23:ED23,8)/2)))</f>
      </c>
      <c r="EF23" s="657"/>
      <c r="EG23" s="10">
        <f>IF('Encodage réponses Es'!DX21="","",'Encodage réponses Es'!DX21)</f>
      </c>
      <c r="EH23" s="11">
        <f>IF('Encodage réponses Es'!DY21="","",'Encodage réponses Es'!DY21)</f>
      </c>
      <c r="EI23" s="11">
        <f>IF('Encodage réponses Es'!DZ21="","",'Encodage réponses Es'!DZ21)</f>
      </c>
      <c r="EJ23" s="668">
        <f>IF((COUNTBLANK('Encodage réponses Es'!DX21:DZ21))&gt;0,"",IF(COUNTIF(EG23:EI23,"a")&gt;0,"absent(e)",IF(COUNTBLANK(EG23:EI23)&gt;0,"",COUNTIF(EG23:EI23,1)+COUNTIF(EG23:EI23,8)/2)))</f>
      </c>
      <c r="EK23" s="669"/>
      <c r="EL23" s="10">
        <f>IF('Encodage réponses Es'!CW21="","",'Encodage réponses Es'!CW21)</f>
      </c>
      <c r="EM23" s="11">
        <f>IF('Encodage réponses Es'!DL21="","",'Encodage réponses Es'!DL21)</f>
      </c>
      <c r="EN23" s="11">
        <f>IF('Encodage réponses Es'!DM21="","",'Encodage réponses Es'!DM21)</f>
      </c>
      <c r="EO23" s="11">
        <f>IF('Encodage réponses Es'!DN21="","",'Encodage réponses Es'!DN21)</f>
      </c>
      <c r="EP23" s="11">
        <f>IF('Encodage réponses Es'!DO21="","",'Encodage réponses Es'!DO21)</f>
      </c>
      <c r="EQ23" s="11">
        <f>IF('Encodage réponses Es'!DP21="","",'Encodage réponses Es'!DP21)</f>
      </c>
      <c r="ER23" s="11">
        <f>IF('Encodage réponses Es'!DQ21="","",'Encodage réponses Es'!DQ21)</f>
      </c>
      <c r="ES23" s="668">
        <f>IF((COUNTBLANK('Encodage réponses Es'!CW21)+COUNTBLANK('Encodage réponses Es'!DL21:DQ21))&gt;0,"",IF(COUNTIF(EL23:ER23,"a")&gt;0,"absent(e)",IF(COUNTBLANK(EL23:ER23)&gt;0,"",COUNTIF(EL23:ER23,1)+COUNTIF(EL23:ER23,8)/2)))</f>
      </c>
      <c r="ET23" s="669"/>
      <c r="EU23" s="10">
        <f>IF('Encodage réponses Es'!DB21="","",'Encodage réponses Es'!DB21)</f>
      </c>
      <c r="EV23" s="11">
        <f>IF('Encodage réponses Es'!DC21="","",'Encodage réponses Es'!DC21)</f>
      </c>
      <c r="EW23" s="11">
        <f>IF('Encodage réponses Es'!DD21="","",'Encodage réponses Es'!DD21)</f>
      </c>
      <c r="EX23" s="11">
        <f>IF('Encodage réponses Es'!DH21="","",'Encodage réponses Es'!DH21)</f>
      </c>
      <c r="EY23" s="11">
        <f>IF('Encodage réponses Es'!DI21="","",'Encodage réponses Es'!DI21)</f>
      </c>
      <c r="EZ23" s="11">
        <f>IF('Encodage réponses Es'!DJ21="","",'Encodage réponses Es'!DJ21)</f>
      </c>
      <c r="FA23" s="359">
        <f>IF('Encodage réponses Es'!DK21="","",'Encodage réponses Es'!DK21)</f>
      </c>
      <c r="FB23" s="641">
        <f>IF((COUNTBLANK('Encodage réponses Es'!DB21:DD21)+COUNTBLANK('Encodage réponses Es'!DH21:DK21))&gt;0,"",IF(COUNTIF(EU23:EZ23,"a")&gt;0,"absent(e)",IF(COUNTBLANK(EU23:EZ23)&gt;0,"",COUNTIF(EU23:EZ23,1)+COUNTIF(EU23:EZ23,8)/2)))</f>
      </c>
      <c r="FC23" s="657"/>
      <c r="FD23" s="10">
        <f>IF('Encodage réponses Es'!DR21="","",'Encodage réponses Es'!DR21)</f>
      </c>
      <c r="FE23" s="11">
        <f>IF('Encodage réponses Es'!DS21="","",'Encodage réponses Es'!DS21)</f>
      </c>
      <c r="FF23" s="11">
        <f>IF('Encodage réponses Es'!DT21="","",'Encodage réponses Es'!DT21)</f>
      </c>
      <c r="FG23" s="359">
        <f>IF('Encodage réponses Es'!DU21="","",'Encodage réponses Es'!DU21)</f>
      </c>
      <c r="FH23" s="11">
        <f>IF('Encodage réponses Es'!DV21="","",'Encodage réponses Es'!DV21)</f>
      </c>
      <c r="FI23" s="656">
        <f>IF((COUNTBLANK('Encodage réponses Es'!DR21:DV21))&gt;0,"",IF(COUNTIF(FD23:FF23,"a")+COUNTIF(FH23,"a")&gt;0,"absent(e)",IF(COUNTBLANK(FD23:FF23)+COUNTBLANK(FH23)&gt;0,"",COUNTIF(FD23:FF23,1)+COUNTIF(FH23,1)+COUNTIF(FD23:FF23,8)/2+COUNTIF(FH23,8)/2)))</f>
      </c>
      <c r="FJ23" s="657"/>
    </row>
    <row r="24" spans="1:166" ht="11.25" customHeight="1">
      <c r="A24" s="713"/>
      <c r="B24" s="714"/>
      <c r="C24" s="31">
        <v>20</v>
      </c>
      <c r="D24" s="31">
        <f>IF('Encodage réponses Es'!F22=0,"",'Encodage réponses Es'!F22)</f>
      </c>
      <c r="E24" s="243"/>
      <c r="F24" s="184">
        <f t="shared" si="0"/>
      </c>
      <c r="G24" s="185">
        <f t="shared" si="1"/>
      </c>
      <c r="H24" s="243"/>
      <c r="I24" s="337">
        <f t="shared" si="2"/>
      </c>
      <c r="J24" s="70">
        <f t="shared" si="3"/>
      </c>
      <c r="K24" s="243"/>
      <c r="L24" s="116">
        <f t="shared" si="4"/>
      </c>
      <c r="M24" s="70">
        <f t="shared" si="5"/>
      </c>
      <c r="N24" s="243"/>
      <c r="O24" s="340">
        <f t="shared" si="6"/>
      </c>
      <c r="P24" s="123">
        <f t="shared" si="7"/>
      </c>
      <c r="Q24" s="243"/>
      <c r="R24" s="340">
        <f t="shared" si="8"/>
      </c>
      <c r="S24" s="123">
        <f t="shared" si="9"/>
      </c>
      <c r="T24" s="243"/>
      <c r="U24" s="10">
        <f>IF('Encodage réponses Es'!G22="","",'Encodage réponses Es'!G22)</f>
      </c>
      <c r="V24" s="11">
        <f>IF('Encodage réponses Es'!H22="","",'Encodage réponses Es'!H22)</f>
      </c>
      <c r="W24" s="11">
        <f>IF('Encodage réponses Es'!I22="","",'Encodage réponses Es'!I22)</f>
      </c>
      <c r="X24" s="11">
        <f>IF('Encodage réponses Es'!J22="","",'Encodage réponses Es'!J22)</f>
      </c>
      <c r="Y24" s="11">
        <f>IF('Encodage réponses Es'!K22="","",'Encodage réponses Es'!K22)</f>
      </c>
      <c r="Z24" s="11">
        <f>IF('Encodage réponses Es'!L22="","",'Encodage réponses Es'!L22)</f>
      </c>
      <c r="AA24" s="11">
        <f>IF('Encodage réponses Es'!M22="","",'Encodage réponses Es'!M22)</f>
      </c>
      <c r="AB24" s="11">
        <f>IF('Encodage réponses Es'!N22="","",'Encodage réponses Es'!N22)</f>
      </c>
      <c r="AC24" s="11">
        <f>IF('Encodage réponses Es'!O22="","",'Encodage réponses Es'!O22)</f>
      </c>
      <c r="AD24" s="11">
        <f>IF('Encodage réponses Es'!P22="","",'Encodage réponses Es'!P22)</f>
      </c>
      <c r="AE24" s="92">
        <f>IF('Encodage réponses Es'!S22="","",'Encodage réponses Es'!S22)</f>
      </c>
      <c r="AF24" s="92">
        <f>IF('Encodage réponses Es'!T22="","",'Encodage réponses Es'!T22)</f>
      </c>
      <c r="AG24" s="92">
        <f>IF('Encodage réponses Es'!U22="","",'Encodage réponses Es'!U22)</f>
      </c>
      <c r="AH24" s="92">
        <f>IF('Encodage réponses Es'!AF22="","",'Encodage réponses Es'!AF22)</f>
      </c>
      <c r="AI24" s="92">
        <f>IF('Encodage réponses Es'!AG22="","",'Encodage réponses Es'!AG22)</f>
      </c>
      <c r="AJ24" s="30">
        <f>IF('Encodage réponses Es'!DW22="","",'Encodage réponses Es'!DW22)</f>
      </c>
      <c r="AK24" s="675">
        <f>IF((COUNTBLANK('Encodage réponses Es'!G22:P22)+COUNTBLANK('Encodage réponses Es'!S22:U22)+COUNTBLANK('Encodage réponses Es'!AF22:AG22)+COUNTBLANK('Encodage réponses Es'!DW22))&gt;0,"",IF(COUNTIF(U24:AJ24,"a")&gt;0,"absent(e)",IF(COUNTBLANK(U24:AJ24)&gt;0,"",COUNTIF(U24:AJ24,1)+COUNTIF(U24:AJ24,8)/2)))</f>
      </c>
      <c r="AL24" s="676"/>
      <c r="AM24" s="10">
        <f>IF('Encodage réponses Es'!AH22="","",'Encodage réponses Es'!AH22)</f>
      </c>
      <c r="AN24" s="11">
        <f>IF('Encodage réponses Es'!AI22="","",'Encodage réponses Es'!AI22)</f>
      </c>
      <c r="AO24" s="11">
        <f>IF('Encodage réponses Es'!AJ22="","",'Encodage réponses Es'!AJ22)</f>
      </c>
      <c r="AP24" s="11">
        <f>IF('Encodage réponses Es'!AK22="","",'Encodage réponses Es'!AK22)</f>
      </c>
      <c r="AQ24" s="11">
        <f>IF('Encodage réponses Es'!AL22="","",'Encodage réponses Es'!AL22)</f>
      </c>
      <c r="AR24" s="11">
        <f>IF('Encodage réponses Es'!AM22="","",'Encodage réponses Es'!AM22)</f>
      </c>
      <c r="AS24" s="11">
        <f>IF('Encodage réponses Es'!AN22="","",'Encodage réponses Es'!AN22)</f>
      </c>
      <c r="AT24" s="11">
        <f>IF('Encodage réponses Es'!AO22="","",'Encodage réponses Es'!AO22)</f>
      </c>
      <c r="AU24" s="11">
        <f>IF('Encodage réponses Es'!AP22="","",'Encodage réponses Es'!AP22)</f>
      </c>
      <c r="AV24" s="11">
        <f>IF('Encodage réponses Es'!AQ22="","",'Encodage réponses Es'!AQ22)</f>
      </c>
      <c r="AW24" s="11">
        <f>IF('Encodage réponses Es'!AR22="","",'Encodage réponses Es'!AR22)</f>
      </c>
      <c r="AX24" s="11">
        <f>IF('Encodage réponses Es'!AS22="","",'Encodage réponses Es'!AS22)</f>
      </c>
      <c r="AY24" s="11">
        <f>IF('Encodage réponses Es'!AT22="","",'Encodage réponses Es'!AT22)</f>
      </c>
      <c r="AZ24" s="673">
        <f>IF((COUNTBLANK('Encodage réponses Es'!AH22:AT22))&gt;0,"",IF(COUNTIF(AM24:AY24,"a")&gt;0,"absent(e)",IF(COUNTBLANK(AM24:AY24)&gt;0,"",COUNTIF(AM24:AY24,1)+COUNTIF(AM24:AY24,8)/2)))</f>
      </c>
      <c r="BA24" s="674"/>
      <c r="BB24" s="10">
        <f>IF('Encodage réponses Es'!Q22="","",'Encodage réponses Es'!Q22)</f>
      </c>
      <c r="BC24" s="11">
        <f>IF('Encodage réponses Es'!R22="","",'Encodage réponses Es'!R22)</f>
      </c>
      <c r="BD24" s="11">
        <f>IF('Encodage réponses Es'!V22="","",'Encodage réponses Es'!V22)</f>
      </c>
      <c r="BE24" s="11">
        <f>IF('Encodage réponses Es'!W22="","",'Encodage réponses Es'!W22)</f>
      </c>
      <c r="BF24" s="11">
        <f>IF('Encodage réponses Es'!X22="","",'Encodage réponses Es'!X22)</f>
      </c>
      <c r="BG24" s="11">
        <f>IF('Encodage réponses Es'!Y22="","",'Encodage réponses Es'!Y22)</f>
      </c>
      <c r="BH24" s="11">
        <f>IF('Encodage réponses Es'!Z22="","",'Encodage réponses Es'!Z22)</f>
      </c>
      <c r="BI24" s="11">
        <f>IF('Encodage réponses Es'!AA22="","",'Encodage réponses Es'!AA22)</f>
      </c>
      <c r="BJ24" s="11">
        <f>IF('Encodage réponses Es'!AB22="","",'Encodage réponses Es'!AB22)</f>
      </c>
      <c r="BK24" s="11">
        <f>IF('Encodage réponses Es'!AC22="","",'Encodage réponses Es'!AC22)</f>
      </c>
      <c r="BL24" s="11">
        <f>IF('Encodage réponses Es'!AD22="","",'Encodage réponses Es'!AD22)</f>
      </c>
      <c r="BM24" s="11">
        <f>IF('Encodage réponses Es'!AE22="","",'Encodage réponses Es'!AE22)</f>
      </c>
      <c r="BN24" s="641">
        <f>IF((COUNTBLANK('Encodage réponses Es'!Q22:R22)+COUNTBLANK('Encodage réponses Es'!V22:AF22))&gt;0,"",IF(COUNTIF(BB24:BM24,"a")&gt;0,"absent(e)",IF(COUNTBLANK(BB24:BM24)&gt;0,"",COUNTIF(BB24:BM24,1)+COUNTIF(BB24:BM24,8)/2)))</f>
      </c>
      <c r="BO24" s="642"/>
      <c r="BP24" s="12">
        <f>IF('Encodage réponses Es'!AU22="","",'Encodage réponses Es'!AU22)</f>
      </c>
      <c r="BQ24" s="12">
        <f>IF('Encodage réponses Es'!AV22="","",'Encodage réponses Es'!AV22)</f>
      </c>
      <c r="BR24" s="12">
        <f>IF('Encodage réponses Es'!AW22="","",'Encodage réponses Es'!AW22)</f>
      </c>
      <c r="BS24" s="12">
        <f>IF('Encodage réponses Es'!AX22="","",'Encodage réponses Es'!AX22)</f>
      </c>
      <c r="BT24" s="12">
        <f>IF('Encodage réponses Es'!AY22="","",'Encodage réponses Es'!AY22)</f>
      </c>
      <c r="BU24" s="12">
        <f>IF('Encodage réponses Es'!AZ22="","",'Encodage réponses Es'!AZ22)</f>
      </c>
      <c r="BV24" s="12">
        <f>IF('Encodage réponses Es'!BA22="","",'Encodage réponses Es'!BA22)</f>
      </c>
      <c r="BW24" s="12">
        <f>IF('Encodage réponses Es'!BB22="","",'Encodage réponses Es'!BB22)</f>
      </c>
      <c r="BX24" s="12">
        <f>IF('Encodage réponses Es'!BC22="","",'Encodage réponses Es'!BC22)</f>
      </c>
      <c r="BY24" s="12">
        <f>IF('Encodage réponses Es'!BD22="","",'Encodage réponses Es'!BD22)</f>
      </c>
      <c r="BZ24" s="12">
        <f>IF('Encodage réponses Es'!BE22="","",'Encodage réponses Es'!BE22)</f>
      </c>
      <c r="CA24" s="12">
        <f>IF('Encodage réponses Es'!BF22="","",'Encodage réponses Es'!BF22)</f>
      </c>
      <c r="CB24" s="12">
        <f>IF('Encodage réponses Es'!BG22="","",'Encodage réponses Es'!BG22)</f>
      </c>
      <c r="CC24" s="12">
        <f>IF('Encodage réponses Es'!BH22="","",'Encodage réponses Es'!BH22)</f>
      </c>
      <c r="CD24" s="12">
        <f>IF('Encodage réponses Es'!BI22="","",'Encodage réponses Es'!BI22)</f>
      </c>
      <c r="CE24" s="12">
        <f>IF('Encodage réponses Es'!BJ22="","",'Encodage réponses Es'!BJ22)</f>
      </c>
      <c r="CF24" s="12">
        <f>IF('Encodage réponses Es'!BK22="","",'Encodage réponses Es'!BK22)</f>
      </c>
      <c r="CG24" s="641">
        <f>IF((COUNTBLANK('Encodage réponses Es'!AU22:BK22))&gt;0,"",IF(COUNTIF(BP24:CF24,"a")&gt;0,"absent(e)",IF(COUNTBLANK(BP24:CF24)&gt;0,"",COUNTIF(BP24:CF24,1)+COUNTIF(BP24:CF24,8)/2)))</f>
      </c>
      <c r="CH24" s="642"/>
      <c r="CI24" s="12">
        <f>IF('Encodage réponses Es'!BL22="","",'Encodage réponses Es'!BL22)</f>
      </c>
      <c r="CJ24" s="12">
        <f>IF('Encodage réponses Es'!BM22="","",'Encodage réponses Es'!BM22)</f>
      </c>
      <c r="CK24" s="12">
        <f>IF('Encodage réponses Es'!BN22="","",'Encodage réponses Es'!BN22)</f>
      </c>
      <c r="CL24" s="12">
        <f>IF('Encodage réponses Es'!BO22="","",'Encodage réponses Es'!BO22)</f>
      </c>
      <c r="CM24" s="12">
        <f>IF('Encodage réponses Es'!BP22="","",'Encodage réponses Es'!BP22)</f>
      </c>
      <c r="CN24" s="12">
        <f>IF('Encodage réponses Es'!BQ22="","",'Encodage réponses Es'!BQ22)</f>
      </c>
      <c r="CO24" s="12">
        <f>IF('Encodage réponses Es'!BR22="","",'Encodage réponses Es'!BR22)</f>
      </c>
      <c r="CP24" s="12">
        <f>IF('Encodage réponses Es'!BS22="","",'Encodage réponses Es'!BS22)</f>
      </c>
      <c r="CQ24" s="12">
        <f>IF('Encodage réponses Es'!BT22="","",'Encodage réponses Es'!BT22)</f>
      </c>
      <c r="CR24" s="12">
        <f>IF('Encodage réponses Es'!BU22="","",'Encodage réponses Es'!BU22)</f>
      </c>
      <c r="CS24" s="641">
        <f>IF((COUNTBLANK('Encodage réponses Es'!BL22:BU22))&gt;0,"",IF(COUNTIF(CI24:CR24,"a")&gt;0,"absent(e)",IF(COUNTBLANK(CI24:CR24)&gt;0,"",COUNTIF(CI24:CR24,1)+COUNTIF(CI24:CR24,8)/2)))</f>
      </c>
      <c r="CT24" s="642"/>
      <c r="CU24" s="12">
        <f>IF('Encodage réponses Es'!BV22="","",'Encodage réponses Es'!BV22)</f>
      </c>
      <c r="CV24" s="12">
        <f>IF('Encodage réponses Es'!BW22="","",'Encodage réponses Es'!BW22)</f>
      </c>
      <c r="CW24" s="12">
        <f>IF('Encodage réponses Es'!BX22="","",'Encodage réponses Es'!BX22)</f>
      </c>
      <c r="CX24" s="12">
        <f>IF('Encodage réponses Es'!BY22="","",'Encodage réponses Es'!BY22)</f>
      </c>
      <c r="CY24" s="12">
        <f>IF('Encodage réponses Es'!BZ22="","",'Encodage réponses Es'!BZ22)</f>
      </c>
      <c r="CZ24" s="12">
        <f>IF('Encodage réponses Es'!CA22="","",'Encodage réponses Es'!CA22)</f>
      </c>
      <c r="DA24" s="12">
        <f>IF('Encodage réponses Es'!CB22="","",'Encodage réponses Es'!CB22)</f>
      </c>
      <c r="DB24" s="12">
        <f>IF('Encodage réponses Es'!CC22="","",'Encodage réponses Es'!CC22)</f>
      </c>
      <c r="DC24" s="12">
        <f>IF('Encodage réponses Es'!CD22="","",'Encodage réponses Es'!CD22)</f>
      </c>
      <c r="DD24" s="12">
        <f>IF('Encodage réponses Es'!CE22="","",'Encodage réponses Es'!CE22)</f>
      </c>
      <c r="DE24" s="12">
        <f>IF('Encodage réponses Es'!CF22="","",'Encodage réponses Es'!CF22)</f>
      </c>
      <c r="DF24" s="12">
        <f>IF('Encodage réponses Es'!CG22="","",'Encodage réponses Es'!CG22)</f>
      </c>
      <c r="DG24" s="12">
        <f>IF('Encodage réponses Es'!CH22="","",'Encodage réponses Es'!CH22)</f>
      </c>
      <c r="DH24" s="12">
        <f>IF('Encodage réponses Es'!CI22="","",'Encodage réponses Es'!CI22)</f>
      </c>
      <c r="DI24" s="12">
        <f>IF('Encodage réponses Es'!CJ22="","",'Encodage réponses Es'!CJ22)</f>
      </c>
      <c r="DJ24" s="12">
        <f>IF('Encodage réponses Es'!CK22="","",'Encodage réponses Es'!CK22)</f>
      </c>
      <c r="DK24" s="641">
        <f>IF((COUNTBLANK('Encodage réponses Es'!BV22:CK22))&gt;0,"",IF(COUNTIF(CU24:DJ24,"a")&gt;0,"absent(e)",IF(COUNTBLANK(CU24:DJ24)&gt;0,"",COUNTIF(CU24:DJ24,1)+COUNTIF(CU24:DJ24,8)/2)))</f>
      </c>
      <c r="DL24" s="642"/>
      <c r="DM24" s="10">
        <f>IF('Encodage réponses Es'!CL22="","",'Encodage réponses Es'!CL22)</f>
      </c>
      <c r="DN24" s="11">
        <f>IF('Encodage réponses Es'!CM22="","",'Encodage réponses Es'!CM22)</f>
      </c>
      <c r="DO24" s="11">
        <f>IF('Encodage réponses Es'!CN22="","",'Encodage réponses Es'!CN22)</f>
      </c>
      <c r="DP24" s="11">
        <f>IF('Encodage réponses Es'!CO22="","",'Encodage réponses Es'!CO22)</f>
      </c>
      <c r="DQ24" s="11">
        <f>IF('Encodage réponses Es'!CP22="","",'Encodage réponses Es'!CP22)</f>
      </c>
      <c r="DR24" s="11">
        <f>IF('Encodage réponses Es'!CQ22="","",'Encodage réponses Es'!CQ22)</f>
      </c>
      <c r="DS24" s="11">
        <f>IF('Encodage réponses Es'!CR22="","",'Encodage réponses Es'!CR22)</f>
      </c>
      <c r="DT24" s="11">
        <f>IF('Encodage réponses Es'!CS22="","",'Encodage réponses Es'!CS22)</f>
      </c>
      <c r="DU24" s="11">
        <f>IF('Encodage réponses Es'!CT22="","",'Encodage réponses Es'!CT22)</f>
      </c>
      <c r="DV24" s="11">
        <f>IF('Encodage réponses Es'!CU22="","",'Encodage réponses Es'!CU22)</f>
      </c>
      <c r="DW24" s="11">
        <f>IF('Encodage réponses Es'!CV22="","",'Encodage réponses Es'!CV22)</f>
      </c>
      <c r="DX24" s="11">
        <f>IF('Encodage réponses Es'!CX22="","",'Encodage réponses Es'!CX22)</f>
      </c>
      <c r="DY24" s="11">
        <f>IF('Encodage réponses Es'!CY22="","",'Encodage réponses Es'!CY22)</f>
      </c>
      <c r="DZ24" s="11">
        <f>IF('Encodage réponses Es'!CZ22="","",'Encodage réponses Es'!CZ22)</f>
      </c>
      <c r="EA24" s="11">
        <f>IF('Encodage réponses Es'!DA22="","",'Encodage réponses Es'!DA22)</f>
      </c>
      <c r="EB24" s="11">
        <f>IF('Encodage réponses Es'!DE22="","",'Encodage réponses Es'!DE22)</f>
      </c>
      <c r="EC24" s="11">
        <f>IF('Encodage réponses Es'!DF22="","",'Encodage réponses Es'!DF22)</f>
      </c>
      <c r="ED24" s="92">
        <f>IF('Encodage réponses Es'!DG22="","",'Encodage réponses Es'!DG22)</f>
      </c>
      <c r="EE24" s="641">
        <f>IF((COUNTBLANK('Encodage réponses Es'!CL22:CV22)+COUNTBLANK('Encodage réponses Es'!CX22:DA22)+COUNTBLANK('Encodage réponses Es'!DE22:DG22))&gt;0,"",IF(COUNTIF(DM24:ED24,"a")&gt;0,"absent(e)",IF(COUNTBLANK(DM24:ED24)&gt;0,"",COUNTIF(DM24:ED24,1)+COUNTIF(DM24:ED24,8)/2)))</f>
      </c>
      <c r="EF24" s="657"/>
      <c r="EG24" s="10">
        <f>IF('Encodage réponses Es'!DX22="","",'Encodage réponses Es'!DX22)</f>
      </c>
      <c r="EH24" s="11">
        <f>IF('Encodage réponses Es'!DY22="","",'Encodage réponses Es'!DY22)</f>
      </c>
      <c r="EI24" s="11">
        <f>IF('Encodage réponses Es'!DZ22="","",'Encodage réponses Es'!DZ22)</f>
      </c>
      <c r="EJ24" s="668">
        <f>IF((COUNTBLANK('Encodage réponses Es'!DX22:DZ22))&gt;0,"",IF(COUNTIF(EG24:EI24,"a")&gt;0,"absent(e)",IF(COUNTBLANK(EG24:EI24)&gt;0,"",COUNTIF(EG24:EI24,1)+COUNTIF(EG24:EI24,8)/2)))</f>
      </c>
      <c r="EK24" s="669"/>
      <c r="EL24" s="10">
        <f>IF('Encodage réponses Es'!CW22="","",'Encodage réponses Es'!CW22)</f>
      </c>
      <c r="EM24" s="11">
        <f>IF('Encodage réponses Es'!DL22="","",'Encodage réponses Es'!DL22)</f>
      </c>
      <c r="EN24" s="11">
        <f>IF('Encodage réponses Es'!DM22="","",'Encodage réponses Es'!DM22)</f>
      </c>
      <c r="EO24" s="11">
        <f>IF('Encodage réponses Es'!DN22="","",'Encodage réponses Es'!DN22)</f>
      </c>
      <c r="EP24" s="11">
        <f>IF('Encodage réponses Es'!DO22="","",'Encodage réponses Es'!DO22)</f>
      </c>
      <c r="EQ24" s="11">
        <f>IF('Encodage réponses Es'!DP22="","",'Encodage réponses Es'!DP22)</f>
      </c>
      <c r="ER24" s="11">
        <f>IF('Encodage réponses Es'!DQ22="","",'Encodage réponses Es'!DQ22)</f>
      </c>
      <c r="ES24" s="668">
        <f>IF((COUNTBLANK('Encodage réponses Es'!CW22)+COUNTBLANK('Encodage réponses Es'!DL22:DQ22))&gt;0,"",IF(COUNTIF(EL24:ER24,"a")&gt;0,"absent(e)",IF(COUNTBLANK(EL24:ER24)&gt;0,"",COUNTIF(EL24:ER24,1)+COUNTIF(EL24:ER24,8)/2)))</f>
      </c>
      <c r="ET24" s="669"/>
      <c r="EU24" s="10">
        <f>IF('Encodage réponses Es'!DB22="","",'Encodage réponses Es'!DB22)</f>
      </c>
      <c r="EV24" s="11">
        <f>IF('Encodage réponses Es'!DC22="","",'Encodage réponses Es'!DC22)</f>
      </c>
      <c r="EW24" s="11">
        <f>IF('Encodage réponses Es'!DD22="","",'Encodage réponses Es'!DD22)</f>
      </c>
      <c r="EX24" s="11">
        <f>IF('Encodage réponses Es'!DH22="","",'Encodage réponses Es'!DH22)</f>
      </c>
      <c r="EY24" s="11">
        <f>IF('Encodage réponses Es'!DI22="","",'Encodage réponses Es'!DI22)</f>
      </c>
      <c r="EZ24" s="11">
        <f>IF('Encodage réponses Es'!DJ22="","",'Encodage réponses Es'!DJ22)</f>
      </c>
      <c r="FA24" s="359">
        <f>IF('Encodage réponses Es'!DK22="","",'Encodage réponses Es'!DK22)</f>
      </c>
      <c r="FB24" s="641">
        <f>IF((COUNTBLANK('Encodage réponses Es'!DB22:DD22)+COUNTBLANK('Encodage réponses Es'!DH22:DK22))&gt;0,"",IF(COUNTIF(EU24:EZ24,"a")&gt;0,"absent(e)",IF(COUNTBLANK(EU24:EZ24)&gt;0,"",COUNTIF(EU24:EZ24,1)+COUNTIF(EU24:EZ24,8)/2)))</f>
      </c>
      <c r="FC24" s="657"/>
      <c r="FD24" s="10">
        <f>IF('Encodage réponses Es'!DR22="","",'Encodage réponses Es'!DR22)</f>
      </c>
      <c r="FE24" s="11">
        <f>IF('Encodage réponses Es'!DS22="","",'Encodage réponses Es'!DS22)</f>
      </c>
      <c r="FF24" s="11">
        <f>IF('Encodage réponses Es'!DT22="","",'Encodage réponses Es'!DT22)</f>
      </c>
      <c r="FG24" s="359">
        <f>IF('Encodage réponses Es'!DU22="","",'Encodage réponses Es'!DU22)</f>
      </c>
      <c r="FH24" s="11">
        <f>IF('Encodage réponses Es'!DV22="","",'Encodage réponses Es'!DV22)</f>
      </c>
      <c r="FI24" s="656">
        <f>IF((COUNTBLANK('Encodage réponses Es'!DR22:DV22))&gt;0,"",IF(COUNTIF(FD24:FF24,"a")+COUNTIF(FH24,"a")&gt;0,"absent(e)",IF(COUNTBLANK(FD24:FF24)+COUNTBLANK(FH24)&gt;0,"",COUNTIF(FD24:FF24,1)+COUNTIF(FH24,1)+COUNTIF(FD24:FF24,8)/2+COUNTIF(FH24,8)/2)))</f>
      </c>
      <c r="FJ24" s="657"/>
    </row>
    <row r="25" spans="1:166" ht="11.25" customHeight="1">
      <c r="A25" s="713"/>
      <c r="B25" s="714"/>
      <c r="C25" s="31">
        <v>21</v>
      </c>
      <c r="D25" s="31">
        <f>IF('Encodage réponses Es'!F23=0,"",'Encodage réponses Es'!F23)</f>
      </c>
      <c r="E25" s="243"/>
      <c r="F25" s="184">
        <f t="shared" si="0"/>
      </c>
      <c r="G25" s="185">
        <f t="shared" si="1"/>
      </c>
      <c r="H25" s="243"/>
      <c r="I25" s="337">
        <f t="shared" si="2"/>
      </c>
      <c r="J25" s="70">
        <f t="shared" si="3"/>
      </c>
      <c r="K25" s="243"/>
      <c r="L25" s="116">
        <f t="shared" si="4"/>
      </c>
      <c r="M25" s="70">
        <f t="shared" si="5"/>
      </c>
      <c r="N25" s="243"/>
      <c r="O25" s="340">
        <f t="shared" si="6"/>
      </c>
      <c r="P25" s="123">
        <f t="shared" si="7"/>
      </c>
      <c r="Q25" s="243"/>
      <c r="R25" s="340">
        <f t="shared" si="8"/>
      </c>
      <c r="S25" s="123">
        <f t="shared" si="9"/>
      </c>
      <c r="T25" s="243"/>
      <c r="U25" s="10">
        <f>IF('Encodage réponses Es'!G23="","",'Encodage réponses Es'!G23)</f>
      </c>
      <c r="V25" s="11">
        <f>IF('Encodage réponses Es'!H23="","",'Encodage réponses Es'!H23)</f>
      </c>
      <c r="W25" s="11">
        <f>IF('Encodage réponses Es'!I23="","",'Encodage réponses Es'!I23)</f>
      </c>
      <c r="X25" s="11">
        <f>IF('Encodage réponses Es'!J23="","",'Encodage réponses Es'!J23)</f>
      </c>
      <c r="Y25" s="11">
        <f>IF('Encodage réponses Es'!K23="","",'Encodage réponses Es'!K23)</f>
      </c>
      <c r="Z25" s="11">
        <f>IF('Encodage réponses Es'!L23="","",'Encodage réponses Es'!L23)</f>
      </c>
      <c r="AA25" s="11">
        <f>IF('Encodage réponses Es'!M23="","",'Encodage réponses Es'!M23)</f>
      </c>
      <c r="AB25" s="11">
        <f>IF('Encodage réponses Es'!N23="","",'Encodage réponses Es'!N23)</f>
      </c>
      <c r="AC25" s="11">
        <f>IF('Encodage réponses Es'!O23="","",'Encodage réponses Es'!O23)</f>
      </c>
      <c r="AD25" s="11">
        <f>IF('Encodage réponses Es'!P23="","",'Encodage réponses Es'!P23)</f>
      </c>
      <c r="AE25" s="92">
        <f>IF('Encodage réponses Es'!S23="","",'Encodage réponses Es'!S23)</f>
      </c>
      <c r="AF25" s="92">
        <f>IF('Encodage réponses Es'!T23="","",'Encodage réponses Es'!T23)</f>
      </c>
      <c r="AG25" s="92">
        <f>IF('Encodage réponses Es'!U23="","",'Encodage réponses Es'!U23)</f>
      </c>
      <c r="AH25" s="92">
        <f>IF('Encodage réponses Es'!AF23="","",'Encodage réponses Es'!AF23)</f>
      </c>
      <c r="AI25" s="92">
        <f>IF('Encodage réponses Es'!AG23="","",'Encodage réponses Es'!AG23)</f>
      </c>
      <c r="AJ25" s="30">
        <f>IF('Encodage réponses Es'!DW23="","",'Encodage réponses Es'!DW23)</f>
      </c>
      <c r="AK25" s="675">
        <f>IF((COUNTBLANK('Encodage réponses Es'!G23:P23)+COUNTBLANK('Encodage réponses Es'!S23:U23)+COUNTBLANK('Encodage réponses Es'!AF23:AG23)+COUNTBLANK('Encodage réponses Es'!DW23))&gt;0,"",IF(COUNTIF(U25:AJ25,"a")&gt;0,"absent(e)",IF(COUNTBLANK(U25:AJ25)&gt;0,"",COUNTIF(U25:AJ25,1)+COUNTIF(U25:AJ25,8)/2)))</f>
      </c>
      <c r="AL25" s="676"/>
      <c r="AM25" s="10">
        <f>IF('Encodage réponses Es'!AH23="","",'Encodage réponses Es'!AH23)</f>
      </c>
      <c r="AN25" s="11">
        <f>IF('Encodage réponses Es'!AI23="","",'Encodage réponses Es'!AI23)</f>
      </c>
      <c r="AO25" s="11">
        <f>IF('Encodage réponses Es'!AJ23="","",'Encodage réponses Es'!AJ23)</f>
      </c>
      <c r="AP25" s="11">
        <f>IF('Encodage réponses Es'!AK23="","",'Encodage réponses Es'!AK23)</f>
      </c>
      <c r="AQ25" s="11">
        <f>IF('Encodage réponses Es'!AL23="","",'Encodage réponses Es'!AL23)</f>
      </c>
      <c r="AR25" s="11">
        <f>IF('Encodage réponses Es'!AM23="","",'Encodage réponses Es'!AM23)</f>
      </c>
      <c r="AS25" s="11">
        <f>IF('Encodage réponses Es'!AN23="","",'Encodage réponses Es'!AN23)</f>
      </c>
      <c r="AT25" s="11">
        <f>IF('Encodage réponses Es'!AO23="","",'Encodage réponses Es'!AO23)</f>
      </c>
      <c r="AU25" s="11">
        <f>IF('Encodage réponses Es'!AP23="","",'Encodage réponses Es'!AP23)</f>
      </c>
      <c r="AV25" s="11">
        <f>IF('Encodage réponses Es'!AQ23="","",'Encodage réponses Es'!AQ23)</f>
      </c>
      <c r="AW25" s="11">
        <f>IF('Encodage réponses Es'!AR23="","",'Encodage réponses Es'!AR23)</f>
      </c>
      <c r="AX25" s="11">
        <f>IF('Encodage réponses Es'!AS23="","",'Encodage réponses Es'!AS23)</f>
      </c>
      <c r="AY25" s="11">
        <f>IF('Encodage réponses Es'!AT23="","",'Encodage réponses Es'!AT23)</f>
      </c>
      <c r="AZ25" s="673">
        <f>IF((COUNTBLANK('Encodage réponses Es'!AH23:AT23))&gt;0,"",IF(COUNTIF(AM25:AY25,"a")&gt;0,"absent(e)",IF(COUNTBLANK(AM25:AY25)&gt;0,"",COUNTIF(AM25:AY25,1)+COUNTIF(AM25:AY25,8)/2)))</f>
      </c>
      <c r="BA25" s="674"/>
      <c r="BB25" s="10">
        <f>IF('Encodage réponses Es'!Q23="","",'Encodage réponses Es'!Q23)</f>
      </c>
      <c r="BC25" s="11">
        <f>IF('Encodage réponses Es'!R23="","",'Encodage réponses Es'!R23)</f>
      </c>
      <c r="BD25" s="11">
        <f>IF('Encodage réponses Es'!V23="","",'Encodage réponses Es'!V23)</f>
      </c>
      <c r="BE25" s="11">
        <f>IF('Encodage réponses Es'!W23="","",'Encodage réponses Es'!W23)</f>
      </c>
      <c r="BF25" s="11">
        <f>IF('Encodage réponses Es'!X23="","",'Encodage réponses Es'!X23)</f>
      </c>
      <c r="BG25" s="11">
        <f>IF('Encodage réponses Es'!Y23="","",'Encodage réponses Es'!Y23)</f>
      </c>
      <c r="BH25" s="11">
        <f>IF('Encodage réponses Es'!Z23="","",'Encodage réponses Es'!Z23)</f>
      </c>
      <c r="BI25" s="11">
        <f>IF('Encodage réponses Es'!AA23="","",'Encodage réponses Es'!AA23)</f>
      </c>
      <c r="BJ25" s="11">
        <f>IF('Encodage réponses Es'!AB23="","",'Encodage réponses Es'!AB23)</f>
      </c>
      <c r="BK25" s="11">
        <f>IF('Encodage réponses Es'!AC23="","",'Encodage réponses Es'!AC23)</f>
      </c>
      <c r="BL25" s="11">
        <f>IF('Encodage réponses Es'!AD23="","",'Encodage réponses Es'!AD23)</f>
      </c>
      <c r="BM25" s="11">
        <f>IF('Encodage réponses Es'!AE23="","",'Encodage réponses Es'!AE23)</f>
      </c>
      <c r="BN25" s="641">
        <f>IF((COUNTBLANK('Encodage réponses Es'!Q23:R23)+COUNTBLANK('Encodage réponses Es'!V23:AF23))&gt;0,"",IF(COUNTIF(BB25:BM25,"a")&gt;0,"absent(e)",IF(COUNTBLANK(BB25:BM25)&gt;0,"",COUNTIF(BB25:BM25,1)+COUNTIF(BB25:BM25,8)/2)))</f>
      </c>
      <c r="BO25" s="642"/>
      <c r="BP25" s="12">
        <f>IF('Encodage réponses Es'!AU23="","",'Encodage réponses Es'!AU23)</f>
      </c>
      <c r="BQ25" s="12">
        <f>IF('Encodage réponses Es'!AV23="","",'Encodage réponses Es'!AV23)</f>
      </c>
      <c r="BR25" s="12">
        <f>IF('Encodage réponses Es'!AW23="","",'Encodage réponses Es'!AW23)</f>
      </c>
      <c r="BS25" s="12">
        <f>IF('Encodage réponses Es'!AX23="","",'Encodage réponses Es'!AX23)</f>
      </c>
      <c r="BT25" s="12">
        <f>IF('Encodage réponses Es'!AY23="","",'Encodage réponses Es'!AY23)</f>
      </c>
      <c r="BU25" s="12">
        <f>IF('Encodage réponses Es'!AZ23="","",'Encodage réponses Es'!AZ23)</f>
      </c>
      <c r="BV25" s="12">
        <f>IF('Encodage réponses Es'!BA23="","",'Encodage réponses Es'!BA23)</f>
      </c>
      <c r="BW25" s="12">
        <f>IF('Encodage réponses Es'!BB23="","",'Encodage réponses Es'!BB23)</f>
      </c>
      <c r="BX25" s="12">
        <f>IF('Encodage réponses Es'!BC23="","",'Encodage réponses Es'!BC23)</f>
      </c>
      <c r="BY25" s="12">
        <f>IF('Encodage réponses Es'!BD23="","",'Encodage réponses Es'!BD23)</f>
      </c>
      <c r="BZ25" s="12">
        <f>IF('Encodage réponses Es'!BE23="","",'Encodage réponses Es'!BE23)</f>
      </c>
      <c r="CA25" s="12">
        <f>IF('Encodage réponses Es'!BF23="","",'Encodage réponses Es'!BF23)</f>
      </c>
      <c r="CB25" s="12">
        <f>IF('Encodage réponses Es'!BG23="","",'Encodage réponses Es'!BG23)</f>
      </c>
      <c r="CC25" s="12">
        <f>IF('Encodage réponses Es'!BH23="","",'Encodage réponses Es'!BH23)</f>
      </c>
      <c r="CD25" s="12">
        <f>IF('Encodage réponses Es'!BI23="","",'Encodage réponses Es'!BI23)</f>
      </c>
      <c r="CE25" s="12">
        <f>IF('Encodage réponses Es'!BJ23="","",'Encodage réponses Es'!BJ23)</f>
      </c>
      <c r="CF25" s="12">
        <f>IF('Encodage réponses Es'!BK23="","",'Encodage réponses Es'!BK23)</f>
      </c>
      <c r="CG25" s="641">
        <f>IF((COUNTBLANK('Encodage réponses Es'!AU23:BK23))&gt;0,"",IF(COUNTIF(BP25:CF25,"a")&gt;0,"absent(e)",IF(COUNTBLANK(BP25:CF25)&gt;0,"",COUNTIF(BP25:CF25,1)+COUNTIF(BP25:CF25,8)/2)))</f>
      </c>
      <c r="CH25" s="642"/>
      <c r="CI25" s="12">
        <f>IF('Encodage réponses Es'!BL23="","",'Encodage réponses Es'!BL23)</f>
      </c>
      <c r="CJ25" s="12">
        <f>IF('Encodage réponses Es'!BM23="","",'Encodage réponses Es'!BM23)</f>
      </c>
      <c r="CK25" s="12">
        <f>IF('Encodage réponses Es'!BN23="","",'Encodage réponses Es'!BN23)</f>
      </c>
      <c r="CL25" s="12">
        <f>IF('Encodage réponses Es'!BO23="","",'Encodage réponses Es'!BO23)</f>
      </c>
      <c r="CM25" s="12">
        <f>IF('Encodage réponses Es'!BP23="","",'Encodage réponses Es'!BP23)</f>
      </c>
      <c r="CN25" s="12">
        <f>IF('Encodage réponses Es'!BQ23="","",'Encodage réponses Es'!BQ23)</f>
      </c>
      <c r="CO25" s="12">
        <f>IF('Encodage réponses Es'!BR23="","",'Encodage réponses Es'!BR23)</f>
      </c>
      <c r="CP25" s="12">
        <f>IF('Encodage réponses Es'!BS23="","",'Encodage réponses Es'!BS23)</f>
      </c>
      <c r="CQ25" s="12">
        <f>IF('Encodage réponses Es'!BT23="","",'Encodage réponses Es'!BT23)</f>
      </c>
      <c r="CR25" s="12">
        <f>IF('Encodage réponses Es'!BU23="","",'Encodage réponses Es'!BU23)</f>
      </c>
      <c r="CS25" s="641">
        <f>IF((COUNTBLANK('Encodage réponses Es'!BL23:BU23))&gt;0,"",IF(COUNTIF(CI25:CR25,"a")&gt;0,"absent(e)",IF(COUNTBLANK(CI25:CR25)&gt;0,"",COUNTIF(CI25:CR25,1)+COUNTIF(CI25:CR25,8)/2)))</f>
      </c>
      <c r="CT25" s="642"/>
      <c r="CU25" s="12">
        <f>IF('Encodage réponses Es'!BV23="","",'Encodage réponses Es'!BV23)</f>
      </c>
      <c r="CV25" s="12">
        <f>IF('Encodage réponses Es'!BW23="","",'Encodage réponses Es'!BW23)</f>
      </c>
      <c r="CW25" s="12">
        <f>IF('Encodage réponses Es'!BX23="","",'Encodage réponses Es'!BX23)</f>
      </c>
      <c r="CX25" s="12">
        <f>IF('Encodage réponses Es'!BY23="","",'Encodage réponses Es'!BY23)</f>
      </c>
      <c r="CY25" s="12">
        <f>IF('Encodage réponses Es'!BZ23="","",'Encodage réponses Es'!BZ23)</f>
      </c>
      <c r="CZ25" s="12">
        <f>IF('Encodage réponses Es'!CA23="","",'Encodage réponses Es'!CA23)</f>
      </c>
      <c r="DA25" s="12">
        <f>IF('Encodage réponses Es'!CB23="","",'Encodage réponses Es'!CB23)</f>
      </c>
      <c r="DB25" s="12">
        <f>IF('Encodage réponses Es'!CC23="","",'Encodage réponses Es'!CC23)</f>
      </c>
      <c r="DC25" s="12">
        <f>IF('Encodage réponses Es'!CD23="","",'Encodage réponses Es'!CD23)</f>
      </c>
      <c r="DD25" s="12">
        <f>IF('Encodage réponses Es'!CE23="","",'Encodage réponses Es'!CE23)</f>
      </c>
      <c r="DE25" s="12">
        <f>IF('Encodage réponses Es'!CF23="","",'Encodage réponses Es'!CF23)</f>
      </c>
      <c r="DF25" s="12">
        <f>IF('Encodage réponses Es'!CG23="","",'Encodage réponses Es'!CG23)</f>
      </c>
      <c r="DG25" s="12">
        <f>IF('Encodage réponses Es'!CH23="","",'Encodage réponses Es'!CH23)</f>
      </c>
      <c r="DH25" s="12">
        <f>IF('Encodage réponses Es'!CI23="","",'Encodage réponses Es'!CI23)</f>
      </c>
      <c r="DI25" s="12">
        <f>IF('Encodage réponses Es'!CJ23="","",'Encodage réponses Es'!CJ23)</f>
      </c>
      <c r="DJ25" s="12">
        <f>IF('Encodage réponses Es'!CK23="","",'Encodage réponses Es'!CK23)</f>
      </c>
      <c r="DK25" s="641">
        <f>IF((COUNTBLANK('Encodage réponses Es'!BV23:CK23))&gt;0,"",IF(COUNTIF(CU25:DJ25,"a")&gt;0,"absent(e)",IF(COUNTBLANK(CU25:DJ25)&gt;0,"",COUNTIF(CU25:DJ25,1)+COUNTIF(CU25:DJ25,8)/2)))</f>
      </c>
      <c r="DL25" s="642"/>
      <c r="DM25" s="10">
        <f>IF('Encodage réponses Es'!CL23="","",'Encodage réponses Es'!CL23)</f>
      </c>
      <c r="DN25" s="11">
        <f>IF('Encodage réponses Es'!CM23="","",'Encodage réponses Es'!CM23)</f>
      </c>
      <c r="DO25" s="11">
        <f>IF('Encodage réponses Es'!CN23="","",'Encodage réponses Es'!CN23)</f>
      </c>
      <c r="DP25" s="11">
        <f>IF('Encodage réponses Es'!CO23="","",'Encodage réponses Es'!CO23)</f>
      </c>
      <c r="DQ25" s="11">
        <f>IF('Encodage réponses Es'!CP23="","",'Encodage réponses Es'!CP23)</f>
      </c>
      <c r="DR25" s="11">
        <f>IF('Encodage réponses Es'!CQ23="","",'Encodage réponses Es'!CQ23)</f>
      </c>
      <c r="DS25" s="11">
        <f>IF('Encodage réponses Es'!CR23="","",'Encodage réponses Es'!CR23)</f>
      </c>
      <c r="DT25" s="11">
        <f>IF('Encodage réponses Es'!CS23="","",'Encodage réponses Es'!CS23)</f>
      </c>
      <c r="DU25" s="11">
        <f>IF('Encodage réponses Es'!CT23="","",'Encodage réponses Es'!CT23)</f>
      </c>
      <c r="DV25" s="11">
        <f>IF('Encodage réponses Es'!CU23="","",'Encodage réponses Es'!CU23)</f>
      </c>
      <c r="DW25" s="11">
        <f>IF('Encodage réponses Es'!CV23="","",'Encodage réponses Es'!CV23)</f>
      </c>
      <c r="DX25" s="11">
        <f>IF('Encodage réponses Es'!CX23="","",'Encodage réponses Es'!CX23)</f>
      </c>
      <c r="DY25" s="11">
        <f>IF('Encodage réponses Es'!CY23="","",'Encodage réponses Es'!CY23)</f>
      </c>
      <c r="DZ25" s="11">
        <f>IF('Encodage réponses Es'!CZ23="","",'Encodage réponses Es'!CZ23)</f>
      </c>
      <c r="EA25" s="11">
        <f>IF('Encodage réponses Es'!DA23="","",'Encodage réponses Es'!DA23)</f>
      </c>
      <c r="EB25" s="11">
        <f>IF('Encodage réponses Es'!DE23="","",'Encodage réponses Es'!DE23)</f>
      </c>
      <c r="EC25" s="11">
        <f>IF('Encodage réponses Es'!DF23="","",'Encodage réponses Es'!DF23)</f>
      </c>
      <c r="ED25" s="92">
        <f>IF('Encodage réponses Es'!DG23="","",'Encodage réponses Es'!DG23)</f>
      </c>
      <c r="EE25" s="641">
        <f>IF((COUNTBLANK('Encodage réponses Es'!CL23:CV23)+COUNTBLANK('Encodage réponses Es'!CX23:DA23)+COUNTBLANK('Encodage réponses Es'!DE23:DG23))&gt;0,"",IF(COUNTIF(DM25:ED25,"a")&gt;0,"absent(e)",IF(COUNTBLANK(DM25:ED25)&gt;0,"",COUNTIF(DM25:ED25,1)+COUNTIF(DM25:ED25,8)/2)))</f>
      </c>
      <c r="EF25" s="657"/>
      <c r="EG25" s="10">
        <f>IF('Encodage réponses Es'!DX23="","",'Encodage réponses Es'!DX23)</f>
      </c>
      <c r="EH25" s="11">
        <f>IF('Encodage réponses Es'!DY23="","",'Encodage réponses Es'!DY23)</f>
      </c>
      <c r="EI25" s="11">
        <f>IF('Encodage réponses Es'!DZ23="","",'Encodage réponses Es'!DZ23)</f>
      </c>
      <c r="EJ25" s="668">
        <f>IF((COUNTBLANK('Encodage réponses Es'!DX23:DZ23))&gt;0,"",IF(COUNTIF(EG25:EI25,"a")&gt;0,"absent(e)",IF(COUNTBLANK(EG25:EI25)&gt;0,"",COUNTIF(EG25:EI25,1)+COUNTIF(EG25:EI25,8)/2)))</f>
      </c>
      <c r="EK25" s="669"/>
      <c r="EL25" s="10">
        <f>IF('Encodage réponses Es'!CW23="","",'Encodage réponses Es'!CW23)</f>
      </c>
      <c r="EM25" s="11">
        <f>IF('Encodage réponses Es'!DL23="","",'Encodage réponses Es'!DL23)</f>
      </c>
      <c r="EN25" s="11">
        <f>IF('Encodage réponses Es'!DM23="","",'Encodage réponses Es'!DM23)</f>
      </c>
      <c r="EO25" s="11">
        <f>IF('Encodage réponses Es'!DN23="","",'Encodage réponses Es'!DN23)</f>
      </c>
      <c r="EP25" s="11">
        <f>IF('Encodage réponses Es'!DO23="","",'Encodage réponses Es'!DO23)</f>
      </c>
      <c r="EQ25" s="11">
        <f>IF('Encodage réponses Es'!DP23="","",'Encodage réponses Es'!DP23)</f>
      </c>
      <c r="ER25" s="11">
        <f>IF('Encodage réponses Es'!DQ23="","",'Encodage réponses Es'!DQ23)</f>
      </c>
      <c r="ES25" s="668">
        <f>IF((COUNTBLANK('Encodage réponses Es'!CW23)+COUNTBLANK('Encodage réponses Es'!DL23:DQ23))&gt;0,"",IF(COUNTIF(EL25:ER25,"a")&gt;0,"absent(e)",IF(COUNTBLANK(EL25:ER25)&gt;0,"",COUNTIF(EL25:ER25,1)+COUNTIF(EL25:ER25,8)/2)))</f>
      </c>
      <c r="ET25" s="669"/>
      <c r="EU25" s="10">
        <f>IF('Encodage réponses Es'!DB23="","",'Encodage réponses Es'!DB23)</f>
      </c>
      <c r="EV25" s="11">
        <f>IF('Encodage réponses Es'!DC23="","",'Encodage réponses Es'!DC23)</f>
      </c>
      <c r="EW25" s="11">
        <f>IF('Encodage réponses Es'!DD23="","",'Encodage réponses Es'!DD23)</f>
      </c>
      <c r="EX25" s="11">
        <f>IF('Encodage réponses Es'!DH23="","",'Encodage réponses Es'!DH23)</f>
      </c>
      <c r="EY25" s="11">
        <f>IF('Encodage réponses Es'!DI23="","",'Encodage réponses Es'!DI23)</f>
      </c>
      <c r="EZ25" s="11">
        <f>IF('Encodage réponses Es'!DJ23="","",'Encodage réponses Es'!DJ23)</f>
      </c>
      <c r="FA25" s="359">
        <f>IF('Encodage réponses Es'!DK23="","",'Encodage réponses Es'!DK23)</f>
      </c>
      <c r="FB25" s="641">
        <f>IF((COUNTBLANK('Encodage réponses Es'!DB23:DD23)+COUNTBLANK('Encodage réponses Es'!DH23:DK23))&gt;0,"",IF(COUNTIF(EU25:EZ25,"a")&gt;0,"absent(e)",IF(COUNTBLANK(EU25:EZ25)&gt;0,"",COUNTIF(EU25:EZ25,1)+COUNTIF(EU25:EZ25,8)/2)))</f>
      </c>
      <c r="FC25" s="657"/>
      <c r="FD25" s="10">
        <f>IF('Encodage réponses Es'!DR23="","",'Encodage réponses Es'!DR23)</f>
      </c>
      <c r="FE25" s="11">
        <f>IF('Encodage réponses Es'!DS23="","",'Encodage réponses Es'!DS23)</f>
      </c>
      <c r="FF25" s="11">
        <f>IF('Encodage réponses Es'!DT23="","",'Encodage réponses Es'!DT23)</f>
      </c>
      <c r="FG25" s="359">
        <f>IF('Encodage réponses Es'!DU23="","",'Encodage réponses Es'!DU23)</f>
      </c>
      <c r="FH25" s="11">
        <f>IF('Encodage réponses Es'!DV23="","",'Encodage réponses Es'!DV23)</f>
      </c>
      <c r="FI25" s="656">
        <f>IF((COUNTBLANK('Encodage réponses Es'!DR23:DV23))&gt;0,"",IF(COUNTIF(FD25:FF25,"a")+COUNTIF(FH25,"a")&gt;0,"absent(e)",IF(COUNTBLANK(FD25:FF25)+COUNTBLANK(FH25)&gt;0,"",COUNTIF(FD25:FF25,1)+COUNTIF(FH25,1)+COUNTIF(FD25:FF25,8)/2+COUNTIF(FH25,8)/2)))</f>
      </c>
      <c r="FJ25" s="657"/>
    </row>
    <row r="26" spans="1:166" ht="11.25" customHeight="1">
      <c r="A26" s="713"/>
      <c r="B26" s="714"/>
      <c r="C26" s="31">
        <v>22</v>
      </c>
      <c r="D26" s="31">
        <f>IF('Encodage réponses Es'!F24=0,"",'Encodage réponses Es'!F24)</f>
      </c>
      <c r="E26" s="243"/>
      <c r="F26" s="184">
        <f t="shared" si="0"/>
      </c>
      <c r="G26" s="185">
        <f t="shared" si="1"/>
      </c>
      <c r="H26" s="243"/>
      <c r="I26" s="337">
        <f t="shared" si="2"/>
      </c>
      <c r="J26" s="70">
        <f t="shared" si="3"/>
      </c>
      <c r="K26" s="243"/>
      <c r="L26" s="116">
        <f t="shared" si="4"/>
      </c>
      <c r="M26" s="70">
        <f t="shared" si="5"/>
      </c>
      <c r="N26" s="243"/>
      <c r="O26" s="340">
        <f t="shared" si="6"/>
      </c>
      <c r="P26" s="123">
        <f t="shared" si="7"/>
      </c>
      <c r="Q26" s="243"/>
      <c r="R26" s="340">
        <f t="shared" si="8"/>
      </c>
      <c r="S26" s="123">
        <f t="shared" si="9"/>
      </c>
      <c r="T26" s="243"/>
      <c r="U26" s="10">
        <f>IF('Encodage réponses Es'!G24="","",'Encodage réponses Es'!G24)</f>
      </c>
      <c r="V26" s="11">
        <f>IF('Encodage réponses Es'!H24="","",'Encodage réponses Es'!H24)</f>
      </c>
      <c r="W26" s="11">
        <f>IF('Encodage réponses Es'!I24="","",'Encodage réponses Es'!I24)</f>
      </c>
      <c r="X26" s="11">
        <f>IF('Encodage réponses Es'!J24="","",'Encodage réponses Es'!J24)</f>
      </c>
      <c r="Y26" s="11">
        <f>IF('Encodage réponses Es'!K24="","",'Encodage réponses Es'!K24)</f>
      </c>
      <c r="Z26" s="11">
        <f>IF('Encodage réponses Es'!L24="","",'Encodage réponses Es'!L24)</f>
      </c>
      <c r="AA26" s="11">
        <f>IF('Encodage réponses Es'!M24="","",'Encodage réponses Es'!M24)</f>
      </c>
      <c r="AB26" s="11">
        <f>IF('Encodage réponses Es'!N24="","",'Encodage réponses Es'!N24)</f>
      </c>
      <c r="AC26" s="11">
        <f>IF('Encodage réponses Es'!O24="","",'Encodage réponses Es'!O24)</f>
      </c>
      <c r="AD26" s="11">
        <f>IF('Encodage réponses Es'!P24="","",'Encodage réponses Es'!P24)</f>
      </c>
      <c r="AE26" s="92">
        <f>IF('Encodage réponses Es'!S24="","",'Encodage réponses Es'!S24)</f>
      </c>
      <c r="AF26" s="92">
        <f>IF('Encodage réponses Es'!T24="","",'Encodage réponses Es'!T24)</f>
      </c>
      <c r="AG26" s="92">
        <f>IF('Encodage réponses Es'!U24="","",'Encodage réponses Es'!U24)</f>
      </c>
      <c r="AH26" s="92">
        <f>IF('Encodage réponses Es'!AF24="","",'Encodage réponses Es'!AF24)</f>
      </c>
      <c r="AI26" s="92">
        <f>IF('Encodage réponses Es'!AG24="","",'Encodage réponses Es'!AG24)</f>
      </c>
      <c r="AJ26" s="30">
        <f>IF('Encodage réponses Es'!DW24="","",'Encodage réponses Es'!DW24)</f>
      </c>
      <c r="AK26" s="675">
        <f>IF((COUNTBLANK('Encodage réponses Es'!G24:P24)+COUNTBLANK('Encodage réponses Es'!S24:U24)+COUNTBLANK('Encodage réponses Es'!AF24:AG24)+COUNTBLANK('Encodage réponses Es'!DW24))&gt;0,"",IF(COUNTIF(U26:AJ26,"a")&gt;0,"absent(e)",IF(COUNTBLANK(U26:AJ26)&gt;0,"",COUNTIF(U26:AJ26,1)+COUNTIF(U26:AJ26,8)/2)))</f>
      </c>
      <c r="AL26" s="676"/>
      <c r="AM26" s="10">
        <f>IF('Encodage réponses Es'!AH24="","",'Encodage réponses Es'!AH24)</f>
      </c>
      <c r="AN26" s="11">
        <f>IF('Encodage réponses Es'!AI24="","",'Encodage réponses Es'!AI24)</f>
      </c>
      <c r="AO26" s="11">
        <f>IF('Encodage réponses Es'!AJ24="","",'Encodage réponses Es'!AJ24)</f>
      </c>
      <c r="AP26" s="11">
        <f>IF('Encodage réponses Es'!AK24="","",'Encodage réponses Es'!AK24)</f>
      </c>
      <c r="AQ26" s="11">
        <f>IF('Encodage réponses Es'!AL24="","",'Encodage réponses Es'!AL24)</f>
      </c>
      <c r="AR26" s="11">
        <f>IF('Encodage réponses Es'!AM24="","",'Encodage réponses Es'!AM24)</f>
      </c>
      <c r="AS26" s="11">
        <f>IF('Encodage réponses Es'!AN24="","",'Encodage réponses Es'!AN24)</f>
      </c>
      <c r="AT26" s="11">
        <f>IF('Encodage réponses Es'!AO24="","",'Encodage réponses Es'!AO24)</f>
      </c>
      <c r="AU26" s="11">
        <f>IF('Encodage réponses Es'!AP24="","",'Encodage réponses Es'!AP24)</f>
      </c>
      <c r="AV26" s="11">
        <f>IF('Encodage réponses Es'!AQ24="","",'Encodage réponses Es'!AQ24)</f>
      </c>
      <c r="AW26" s="11">
        <f>IF('Encodage réponses Es'!AR24="","",'Encodage réponses Es'!AR24)</f>
      </c>
      <c r="AX26" s="11">
        <f>IF('Encodage réponses Es'!AS24="","",'Encodage réponses Es'!AS24)</f>
      </c>
      <c r="AY26" s="11">
        <f>IF('Encodage réponses Es'!AT24="","",'Encodage réponses Es'!AT24)</f>
      </c>
      <c r="AZ26" s="673">
        <f>IF((COUNTBLANK('Encodage réponses Es'!AH24:AT24))&gt;0,"",IF(COUNTIF(AM26:AY26,"a")&gt;0,"absent(e)",IF(COUNTBLANK(AM26:AY26)&gt;0,"",COUNTIF(AM26:AY26,1)+COUNTIF(AM26:AY26,8)/2)))</f>
      </c>
      <c r="BA26" s="674"/>
      <c r="BB26" s="10">
        <f>IF('Encodage réponses Es'!Q24="","",'Encodage réponses Es'!Q24)</f>
      </c>
      <c r="BC26" s="11">
        <f>IF('Encodage réponses Es'!R24="","",'Encodage réponses Es'!R24)</f>
      </c>
      <c r="BD26" s="11">
        <f>IF('Encodage réponses Es'!V24="","",'Encodage réponses Es'!V24)</f>
      </c>
      <c r="BE26" s="11">
        <f>IF('Encodage réponses Es'!W24="","",'Encodage réponses Es'!W24)</f>
      </c>
      <c r="BF26" s="11">
        <f>IF('Encodage réponses Es'!X24="","",'Encodage réponses Es'!X24)</f>
      </c>
      <c r="BG26" s="11">
        <f>IF('Encodage réponses Es'!Y24="","",'Encodage réponses Es'!Y24)</f>
      </c>
      <c r="BH26" s="11">
        <f>IF('Encodage réponses Es'!Z24="","",'Encodage réponses Es'!Z24)</f>
      </c>
      <c r="BI26" s="11">
        <f>IF('Encodage réponses Es'!AA24="","",'Encodage réponses Es'!AA24)</f>
      </c>
      <c r="BJ26" s="11">
        <f>IF('Encodage réponses Es'!AB24="","",'Encodage réponses Es'!AB24)</f>
      </c>
      <c r="BK26" s="11">
        <f>IF('Encodage réponses Es'!AC24="","",'Encodage réponses Es'!AC24)</f>
      </c>
      <c r="BL26" s="11">
        <f>IF('Encodage réponses Es'!AD24="","",'Encodage réponses Es'!AD24)</f>
      </c>
      <c r="BM26" s="11">
        <f>IF('Encodage réponses Es'!AE24="","",'Encodage réponses Es'!AE24)</f>
      </c>
      <c r="BN26" s="641">
        <f>IF((COUNTBLANK('Encodage réponses Es'!Q24:R24)+COUNTBLANK('Encodage réponses Es'!V24:AF24))&gt;0,"",IF(COUNTIF(BB26:BM26,"a")&gt;0,"absent(e)",IF(COUNTBLANK(BB26:BM26)&gt;0,"",COUNTIF(BB26:BM26,1)+COUNTIF(BB26:BM26,8)/2)))</f>
      </c>
      <c r="BO26" s="642"/>
      <c r="BP26" s="12">
        <f>IF('Encodage réponses Es'!AU24="","",'Encodage réponses Es'!AU24)</f>
      </c>
      <c r="BQ26" s="12">
        <f>IF('Encodage réponses Es'!AV24="","",'Encodage réponses Es'!AV24)</f>
      </c>
      <c r="BR26" s="12">
        <f>IF('Encodage réponses Es'!AW24="","",'Encodage réponses Es'!AW24)</f>
      </c>
      <c r="BS26" s="12">
        <f>IF('Encodage réponses Es'!AX24="","",'Encodage réponses Es'!AX24)</f>
      </c>
      <c r="BT26" s="12">
        <f>IF('Encodage réponses Es'!AY24="","",'Encodage réponses Es'!AY24)</f>
      </c>
      <c r="BU26" s="12">
        <f>IF('Encodage réponses Es'!AZ24="","",'Encodage réponses Es'!AZ24)</f>
      </c>
      <c r="BV26" s="12">
        <f>IF('Encodage réponses Es'!BA24="","",'Encodage réponses Es'!BA24)</f>
      </c>
      <c r="BW26" s="12">
        <f>IF('Encodage réponses Es'!BB24="","",'Encodage réponses Es'!BB24)</f>
      </c>
      <c r="BX26" s="12">
        <f>IF('Encodage réponses Es'!BC24="","",'Encodage réponses Es'!BC24)</f>
      </c>
      <c r="BY26" s="12">
        <f>IF('Encodage réponses Es'!BD24="","",'Encodage réponses Es'!BD24)</f>
      </c>
      <c r="BZ26" s="12">
        <f>IF('Encodage réponses Es'!BE24="","",'Encodage réponses Es'!BE24)</f>
      </c>
      <c r="CA26" s="12">
        <f>IF('Encodage réponses Es'!BF24="","",'Encodage réponses Es'!BF24)</f>
      </c>
      <c r="CB26" s="12">
        <f>IF('Encodage réponses Es'!BG24="","",'Encodage réponses Es'!BG24)</f>
      </c>
      <c r="CC26" s="12">
        <f>IF('Encodage réponses Es'!BH24="","",'Encodage réponses Es'!BH24)</f>
      </c>
      <c r="CD26" s="12">
        <f>IF('Encodage réponses Es'!BI24="","",'Encodage réponses Es'!BI24)</f>
      </c>
      <c r="CE26" s="12">
        <f>IF('Encodage réponses Es'!BJ24="","",'Encodage réponses Es'!BJ24)</f>
      </c>
      <c r="CF26" s="12">
        <f>IF('Encodage réponses Es'!BK24="","",'Encodage réponses Es'!BK24)</f>
      </c>
      <c r="CG26" s="641">
        <f>IF((COUNTBLANK('Encodage réponses Es'!AU24:BK24))&gt;0,"",IF(COUNTIF(BP26:CF26,"a")&gt;0,"absent(e)",IF(COUNTBLANK(BP26:CF26)&gt;0,"",COUNTIF(BP26:CF26,1)+COUNTIF(BP26:CF26,8)/2)))</f>
      </c>
      <c r="CH26" s="642"/>
      <c r="CI26" s="12">
        <f>IF('Encodage réponses Es'!BL24="","",'Encodage réponses Es'!BL24)</f>
      </c>
      <c r="CJ26" s="12">
        <f>IF('Encodage réponses Es'!BM24="","",'Encodage réponses Es'!BM24)</f>
      </c>
      <c r="CK26" s="12">
        <f>IF('Encodage réponses Es'!BN24="","",'Encodage réponses Es'!BN24)</f>
      </c>
      <c r="CL26" s="12">
        <f>IF('Encodage réponses Es'!BO24="","",'Encodage réponses Es'!BO24)</f>
      </c>
      <c r="CM26" s="12">
        <f>IF('Encodage réponses Es'!BP24="","",'Encodage réponses Es'!BP24)</f>
      </c>
      <c r="CN26" s="12">
        <f>IF('Encodage réponses Es'!BQ24="","",'Encodage réponses Es'!BQ24)</f>
      </c>
      <c r="CO26" s="12">
        <f>IF('Encodage réponses Es'!BR24="","",'Encodage réponses Es'!BR24)</f>
      </c>
      <c r="CP26" s="12">
        <f>IF('Encodage réponses Es'!BS24="","",'Encodage réponses Es'!BS24)</f>
      </c>
      <c r="CQ26" s="12">
        <f>IF('Encodage réponses Es'!BT24="","",'Encodage réponses Es'!BT24)</f>
      </c>
      <c r="CR26" s="12">
        <f>IF('Encodage réponses Es'!BU24="","",'Encodage réponses Es'!BU24)</f>
      </c>
      <c r="CS26" s="641">
        <f>IF((COUNTBLANK('Encodage réponses Es'!BL24:BU24))&gt;0,"",IF(COUNTIF(CI26:CR26,"a")&gt;0,"absent(e)",IF(COUNTBLANK(CI26:CR26)&gt;0,"",COUNTIF(CI26:CR26,1)+COUNTIF(CI26:CR26,8)/2)))</f>
      </c>
      <c r="CT26" s="642"/>
      <c r="CU26" s="12">
        <f>IF('Encodage réponses Es'!BV24="","",'Encodage réponses Es'!BV24)</f>
      </c>
      <c r="CV26" s="12">
        <f>IF('Encodage réponses Es'!BW24="","",'Encodage réponses Es'!BW24)</f>
      </c>
      <c r="CW26" s="12">
        <f>IF('Encodage réponses Es'!BX24="","",'Encodage réponses Es'!BX24)</f>
      </c>
      <c r="CX26" s="12">
        <f>IF('Encodage réponses Es'!BY24="","",'Encodage réponses Es'!BY24)</f>
      </c>
      <c r="CY26" s="12">
        <f>IF('Encodage réponses Es'!BZ24="","",'Encodage réponses Es'!BZ24)</f>
      </c>
      <c r="CZ26" s="12">
        <f>IF('Encodage réponses Es'!CA24="","",'Encodage réponses Es'!CA24)</f>
      </c>
      <c r="DA26" s="12">
        <f>IF('Encodage réponses Es'!CB24="","",'Encodage réponses Es'!CB24)</f>
      </c>
      <c r="DB26" s="12">
        <f>IF('Encodage réponses Es'!CC24="","",'Encodage réponses Es'!CC24)</f>
      </c>
      <c r="DC26" s="12">
        <f>IF('Encodage réponses Es'!CD24="","",'Encodage réponses Es'!CD24)</f>
      </c>
      <c r="DD26" s="12">
        <f>IF('Encodage réponses Es'!CE24="","",'Encodage réponses Es'!CE24)</f>
      </c>
      <c r="DE26" s="12">
        <f>IF('Encodage réponses Es'!CF24="","",'Encodage réponses Es'!CF24)</f>
      </c>
      <c r="DF26" s="12">
        <f>IF('Encodage réponses Es'!CG24="","",'Encodage réponses Es'!CG24)</f>
      </c>
      <c r="DG26" s="12">
        <f>IF('Encodage réponses Es'!CH24="","",'Encodage réponses Es'!CH24)</f>
      </c>
      <c r="DH26" s="12">
        <f>IF('Encodage réponses Es'!CI24="","",'Encodage réponses Es'!CI24)</f>
      </c>
      <c r="DI26" s="12">
        <f>IF('Encodage réponses Es'!CJ24="","",'Encodage réponses Es'!CJ24)</f>
      </c>
      <c r="DJ26" s="12">
        <f>IF('Encodage réponses Es'!CK24="","",'Encodage réponses Es'!CK24)</f>
      </c>
      <c r="DK26" s="641">
        <f>IF((COUNTBLANK('Encodage réponses Es'!BV24:CK24))&gt;0,"",IF(COUNTIF(CU26:DJ26,"a")&gt;0,"absent(e)",IF(COUNTBLANK(CU26:DJ26)&gt;0,"",COUNTIF(CU26:DJ26,1)+COUNTIF(CU26:DJ26,8)/2)))</f>
      </c>
      <c r="DL26" s="642"/>
      <c r="DM26" s="10">
        <f>IF('Encodage réponses Es'!CL24="","",'Encodage réponses Es'!CL24)</f>
      </c>
      <c r="DN26" s="11">
        <f>IF('Encodage réponses Es'!CM24="","",'Encodage réponses Es'!CM24)</f>
      </c>
      <c r="DO26" s="11">
        <f>IF('Encodage réponses Es'!CN24="","",'Encodage réponses Es'!CN24)</f>
      </c>
      <c r="DP26" s="11">
        <f>IF('Encodage réponses Es'!CO24="","",'Encodage réponses Es'!CO24)</f>
      </c>
      <c r="DQ26" s="11">
        <f>IF('Encodage réponses Es'!CP24="","",'Encodage réponses Es'!CP24)</f>
      </c>
      <c r="DR26" s="11">
        <f>IF('Encodage réponses Es'!CQ24="","",'Encodage réponses Es'!CQ24)</f>
      </c>
      <c r="DS26" s="11">
        <f>IF('Encodage réponses Es'!CR24="","",'Encodage réponses Es'!CR24)</f>
      </c>
      <c r="DT26" s="11">
        <f>IF('Encodage réponses Es'!CS24="","",'Encodage réponses Es'!CS24)</f>
      </c>
      <c r="DU26" s="11">
        <f>IF('Encodage réponses Es'!CT24="","",'Encodage réponses Es'!CT24)</f>
      </c>
      <c r="DV26" s="11">
        <f>IF('Encodage réponses Es'!CU24="","",'Encodage réponses Es'!CU24)</f>
      </c>
      <c r="DW26" s="11">
        <f>IF('Encodage réponses Es'!CV24="","",'Encodage réponses Es'!CV24)</f>
      </c>
      <c r="DX26" s="11">
        <f>IF('Encodage réponses Es'!CX24="","",'Encodage réponses Es'!CX24)</f>
      </c>
      <c r="DY26" s="11">
        <f>IF('Encodage réponses Es'!CY24="","",'Encodage réponses Es'!CY24)</f>
      </c>
      <c r="DZ26" s="11">
        <f>IF('Encodage réponses Es'!CZ24="","",'Encodage réponses Es'!CZ24)</f>
      </c>
      <c r="EA26" s="11">
        <f>IF('Encodage réponses Es'!DA24="","",'Encodage réponses Es'!DA24)</f>
      </c>
      <c r="EB26" s="11">
        <f>IF('Encodage réponses Es'!DE24="","",'Encodage réponses Es'!DE24)</f>
      </c>
      <c r="EC26" s="11">
        <f>IF('Encodage réponses Es'!DF24="","",'Encodage réponses Es'!DF24)</f>
      </c>
      <c r="ED26" s="92">
        <f>IF('Encodage réponses Es'!DG24="","",'Encodage réponses Es'!DG24)</f>
      </c>
      <c r="EE26" s="641">
        <f>IF((COUNTBLANK('Encodage réponses Es'!CL24:CV24)+COUNTBLANK('Encodage réponses Es'!CX24:DA24)+COUNTBLANK('Encodage réponses Es'!DE24:DG24))&gt;0,"",IF(COUNTIF(DM26:ED26,"a")&gt;0,"absent(e)",IF(COUNTBLANK(DM26:ED26)&gt;0,"",COUNTIF(DM26:ED26,1)+COUNTIF(DM26:ED26,8)/2)))</f>
      </c>
      <c r="EF26" s="657"/>
      <c r="EG26" s="10">
        <f>IF('Encodage réponses Es'!DX24="","",'Encodage réponses Es'!DX24)</f>
      </c>
      <c r="EH26" s="11">
        <f>IF('Encodage réponses Es'!DY24="","",'Encodage réponses Es'!DY24)</f>
      </c>
      <c r="EI26" s="11">
        <f>IF('Encodage réponses Es'!DZ24="","",'Encodage réponses Es'!DZ24)</f>
      </c>
      <c r="EJ26" s="668">
        <f>IF((COUNTBLANK('Encodage réponses Es'!DX24:DZ24))&gt;0,"",IF(COUNTIF(EG26:EI26,"a")&gt;0,"absent(e)",IF(COUNTBLANK(EG26:EI26)&gt;0,"",COUNTIF(EG26:EI26,1)+COUNTIF(EG26:EI26,8)/2)))</f>
      </c>
      <c r="EK26" s="669"/>
      <c r="EL26" s="10">
        <f>IF('Encodage réponses Es'!CW24="","",'Encodage réponses Es'!CW24)</f>
      </c>
      <c r="EM26" s="11">
        <f>IF('Encodage réponses Es'!DL24="","",'Encodage réponses Es'!DL24)</f>
      </c>
      <c r="EN26" s="11">
        <f>IF('Encodage réponses Es'!DM24="","",'Encodage réponses Es'!DM24)</f>
      </c>
      <c r="EO26" s="11">
        <f>IF('Encodage réponses Es'!DN24="","",'Encodage réponses Es'!DN24)</f>
      </c>
      <c r="EP26" s="11">
        <f>IF('Encodage réponses Es'!DO24="","",'Encodage réponses Es'!DO24)</f>
      </c>
      <c r="EQ26" s="11">
        <f>IF('Encodage réponses Es'!DP24="","",'Encodage réponses Es'!DP24)</f>
      </c>
      <c r="ER26" s="11">
        <f>IF('Encodage réponses Es'!DQ24="","",'Encodage réponses Es'!DQ24)</f>
      </c>
      <c r="ES26" s="668">
        <f>IF((COUNTBLANK('Encodage réponses Es'!CW24)+COUNTBLANK('Encodage réponses Es'!DL24:DQ24))&gt;0,"",IF(COUNTIF(EL26:ER26,"a")&gt;0,"absent(e)",IF(COUNTBLANK(EL26:ER26)&gt;0,"",COUNTIF(EL26:ER26,1)+COUNTIF(EL26:ER26,8)/2)))</f>
      </c>
      <c r="ET26" s="669"/>
      <c r="EU26" s="10">
        <f>IF('Encodage réponses Es'!DB24="","",'Encodage réponses Es'!DB24)</f>
      </c>
      <c r="EV26" s="11">
        <f>IF('Encodage réponses Es'!DC24="","",'Encodage réponses Es'!DC24)</f>
      </c>
      <c r="EW26" s="11">
        <f>IF('Encodage réponses Es'!DD24="","",'Encodage réponses Es'!DD24)</f>
      </c>
      <c r="EX26" s="11">
        <f>IF('Encodage réponses Es'!DH24="","",'Encodage réponses Es'!DH24)</f>
      </c>
      <c r="EY26" s="11">
        <f>IF('Encodage réponses Es'!DI24="","",'Encodage réponses Es'!DI24)</f>
      </c>
      <c r="EZ26" s="11">
        <f>IF('Encodage réponses Es'!DJ24="","",'Encodage réponses Es'!DJ24)</f>
      </c>
      <c r="FA26" s="359">
        <f>IF('Encodage réponses Es'!DK24="","",'Encodage réponses Es'!DK24)</f>
      </c>
      <c r="FB26" s="641">
        <f>IF((COUNTBLANK('Encodage réponses Es'!DB24:DD24)+COUNTBLANK('Encodage réponses Es'!DH24:DK24))&gt;0,"",IF(COUNTIF(EU26:EZ26,"a")&gt;0,"absent(e)",IF(COUNTBLANK(EU26:EZ26)&gt;0,"",COUNTIF(EU26:EZ26,1)+COUNTIF(EU26:EZ26,8)/2)))</f>
      </c>
      <c r="FC26" s="657"/>
      <c r="FD26" s="10">
        <f>IF('Encodage réponses Es'!DR24="","",'Encodage réponses Es'!DR24)</f>
      </c>
      <c r="FE26" s="11">
        <f>IF('Encodage réponses Es'!DS24="","",'Encodage réponses Es'!DS24)</f>
      </c>
      <c r="FF26" s="11">
        <f>IF('Encodage réponses Es'!DT24="","",'Encodage réponses Es'!DT24)</f>
      </c>
      <c r="FG26" s="359">
        <f>IF('Encodage réponses Es'!DU24="","",'Encodage réponses Es'!DU24)</f>
      </c>
      <c r="FH26" s="11">
        <f>IF('Encodage réponses Es'!DV24="","",'Encodage réponses Es'!DV24)</f>
      </c>
      <c r="FI26" s="656">
        <f>IF((COUNTBLANK('Encodage réponses Es'!DR24:DV24))&gt;0,"",IF(COUNTIF(FD26:FF26,"a")+COUNTIF(FH26,"a")&gt;0,"absent(e)",IF(COUNTBLANK(FD26:FF26)+COUNTBLANK(FH26)&gt;0,"",COUNTIF(FD26:FF26,1)+COUNTIF(FH26,1)+COUNTIF(FD26:FF26,8)/2+COUNTIF(FH26,8)/2)))</f>
      </c>
      <c r="FJ26" s="657"/>
    </row>
    <row r="27" spans="1:166" ht="11.25" customHeight="1">
      <c r="A27" s="713"/>
      <c r="B27" s="714"/>
      <c r="C27" s="31">
        <v>23</v>
      </c>
      <c r="D27" s="31">
        <f>IF('Encodage réponses Es'!F25=0,"",'Encodage réponses Es'!F25)</f>
      </c>
      <c r="E27" s="243"/>
      <c r="F27" s="184">
        <f t="shared" si="0"/>
      </c>
      <c r="G27" s="185">
        <f t="shared" si="1"/>
      </c>
      <c r="H27" s="243"/>
      <c r="I27" s="337">
        <f t="shared" si="2"/>
      </c>
      <c r="J27" s="70">
        <f t="shared" si="3"/>
      </c>
      <c r="K27" s="243"/>
      <c r="L27" s="116">
        <f t="shared" si="4"/>
      </c>
      <c r="M27" s="70">
        <f t="shared" si="5"/>
      </c>
      <c r="N27" s="243"/>
      <c r="O27" s="340">
        <f t="shared" si="6"/>
      </c>
      <c r="P27" s="123">
        <f t="shared" si="7"/>
      </c>
      <c r="Q27" s="243"/>
      <c r="R27" s="340">
        <f t="shared" si="8"/>
      </c>
      <c r="S27" s="123">
        <f t="shared" si="9"/>
      </c>
      <c r="T27" s="243"/>
      <c r="U27" s="10">
        <f>IF('Encodage réponses Es'!G25="","",'Encodage réponses Es'!G25)</f>
      </c>
      <c r="V27" s="11">
        <f>IF('Encodage réponses Es'!H25="","",'Encodage réponses Es'!H25)</f>
      </c>
      <c r="W27" s="11">
        <f>IF('Encodage réponses Es'!I25="","",'Encodage réponses Es'!I25)</f>
      </c>
      <c r="X27" s="11">
        <f>IF('Encodage réponses Es'!J25="","",'Encodage réponses Es'!J25)</f>
      </c>
      <c r="Y27" s="11">
        <f>IF('Encodage réponses Es'!K25="","",'Encodage réponses Es'!K25)</f>
      </c>
      <c r="Z27" s="11">
        <f>IF('Encodage réponses Es'!L25="","",'Encodage réponses Es'!L25)</f>
      </c>
      <c r="AA27" s="11">
        <f>IF('Encodage réponses Es'!M25="","",'Encodage réponses Es'!M25)</f>
      </c>
      <c r="AB27" s="11">
        <f>IF('Encodage réponses Es'!N25="","",'Encodage réponses Es'!N25)</f>
      </c>
      <c r="AC27" s="11">
        <f>IF('Encodage réponses Es'!O25="","",'Encodage réponses Es'!O25)</f>
      </c>
      <c r="AD27" s="11">
        <f>IF('Encodage réponses Es'!P25="","",'Encodage réponses Es'!P25)</f>
      </c>
      <c r="AE27" s="92">
        <f>IF('Encodage réponses Es'!S25="","",'Encodage réponses Es'!S25)</f>
      </c>
      <c r="AF27" s="92">
        <f>IF('Encodage réponses Es'!T25="","",'Encodage réponses Es'!T25)</f>
      </c>
      <c r="AG27" s="92">
        <f>IF('Encodage réponses Es'!U25="","",'Encodage réponses Es'!U25)</f>
      </c>
      <c r="AH27" s="92">
        <f>IF('Encodage réponses Es'!AF25="","",'Encodage réponses Es'!AF25)</f>
      </c>
      <c r="AI27" s="92">
        <f>IF('Encodage réponses Es'!AG25="","",'Encodage réponses Es'!AG25)</f>
      </c>
      <c r="AJ27" s="30">
        <f>IF('Encodage réponses Es'!DW25="","",'Encodage réponses Es'!DW25)</f>
      </c>
      <c r="AK27" s="675">
        <f>IF((COUNTBLANK('Encodage réponses Es'!G25:P25)+COUNTBLANK('Encodage réponses Es'!S25:U25)+COUNTBLANK('Encodage réponses Es'!AF25:AG25)+COUNTBLANK('Encodage réponses Es'!DW25))&gt;0,"",IF(COUNTIF(U27:AJ27,"a")&gt;0,"absent(e)",IF(COUNTBLANK(U27:AJ27)&gt;0,"",COUNTIF(U27:AJ27,1)+COUNTIF(U27:AJ27,8)/2)))</f>
      </c>
      <c r="AL27" s="676"/>
      <c r="AM27" s="10">
        <f>IF('Encodage réponses Es'!AH25="","",'Encodage réponses Es'!AH25)</f>
      </c>
      <c r="AN27" s="11">
        <f>IF('Encodage réponses Es'!AI25="","",'Encodage réponses Es'!AI25)</f>
      </c>
      <c r="AO27" s="11">
        <f>IF('Encodage réponses Es'!AJ25="","",'Encodage réponses Es'!AJ25)</f>
      </c>
      <c r="AP27" s="11">
        <f>IF('Encodage réponses Es'!AK25="","",'Encodage réponses Es'!AK25)</f>
      </c>
      <c r="AQ27" s="11">
        <f>IF('Encodage réponses Es'!AL25="","",'Encodage réponses Es'!AL25)</f>
      </c>
      <c r="AR27" s="11">
        <f>IF('Encodage réponses Es'!AM25="","",'Encodage réponses Es'!AM25)</f>
      </c>
      <c r="AS27" s="11">
        <f>IF('Encodage réponses Es'!AN25="","",'Encodage réponses Es'!AN25)</f>
      </c>
      <c r="AT27" s="11">
        <f>IF('Encodage réponses Es'!AO25="","",'Encodage réponses Es'!AO25)</f>
      </c>
      <c r="AU27" s="11">
        <f>IF('Encodage réponses Es'!AP25="","",'Encodage réponses Es'!AP25)</f>
      </c>
      <c r="AV27" s="11">
        <f>IF('Encodage réponses Es'!AQ25="","",'Encodage réponses Es'!AQ25)</f>
      </c>
      <c r="AW27" s="11">
        <f>IF('Encodage réponses Es'!AR25="","",'Encodage réponses Es'!AR25)</f>
      </c>
      <c r="AX27" s="11">
        <f>IF('Encodage réponses Es'!AS25="","",'Encodage réponses Es'!AS25)</f>
      </c>
      <c r="AY27" s="11">
        <f>IF('Encodage réponses Es'!AT25="","",'Encodage réponses Es'!AT25)</f>
      </c>
      <c r="AZ27" s="673">
        <f>IF((COUNTBLANK('Encodage réponses Es'!AH25:AT25))&gt;0,"",IF(COUNTIF(AM27:AY27,"a")&gt;0,"absent(e)",IF(COUNTBLANK(AM27:AY27)&gt;0,"",COUNTIF(AM27:AY27,1)+COUNTIF(AM27:AY27,8)/2)))</f>
      </c>
      <c r="BA27" s="674"/>
      <c r="BB27" s="10">
        <f>IF('Encodage réponses Es'!Q25="","",'Encodage réponses Es'!Q25)</f>
      </c>
      <c r="BC27" s="11">
        <f>IF('Encodage réponses Es'!R25="","",'Encodage réponses Es'!R25)</f>
      </c>
      <c r="BD27" s="11">
        <f>IF('Encodage réponses Es'!V25="","",'Encodage réponses Es'!V25)</f>
      </c>
      <c r="BE27" s="11">
        <f>IF('Encodage réponses Es'!W25="","",'Encodage réponses Es'!W25)</f>
      </c>
      <c r="BF27" s="11">
        <f>IF('Encodage réponses Es'!X25="","",'Encodage réponses Es'!X25)</f>
      </c>
      <c r="BG27" s="11">
        <f>IF('Encodage réponses Es'!Y25="","",'Encodage réponses Es'!Y25)</f>
      </c>
      <c r="BH27" s="11">
        <f>IF('Encodage réponses Es'!Z25="","",'Encodage réponses Es'!Z25)</f>
      </c>
      <c r="BI27" s="11">
        <f>IF('Encodage réponses Es'!AA25="","",'Encodage réponses Es'!AA25)</f>
      </c>
      <c r="BJ27" s="11">
        <f>IF('Encodage réponses Es'!AB25="","",'Encodage réponses Es'!AB25)</f>
      </c>
      <c r="BK27" s="11">
        <f>IF('Encodage réponses Es'!AC25="","",'Encodage réponses Es'!AC25)</f>
      </c>
      <c r="BL27" s="11">
        <f>IF('Encodage réponses Es'!AD25="","",'Encodage réponses Es'!AD25)</f>
      </c>
      <c r="BM27" s="11">
        <f>IF('Encodage réponses Es'!AE25="","",'Encodage réponses Es'!AE25)</f>
      </c>
      <c r="BN27" s="641">
        <f>IF((COUNTBLANK('Encodage réponses Es'!Q25:R25)+COUNTBLANK('Encodage réponses Es'!V25:AF25))&gt;0,"",IF(COUNTIF(BB27:BM27,"a")&gt;0,"absent(e)",IF(COUNTBLANK(BB27:BM27)&gt;0,"",COUNTIF(BB27:BM27,1)+COUNTIF(BB27:BM27,8)/2)))</f>
      </c>
      <c r="BO27" s="642"/>
      <c r="BP27" s="12">
        <f>IF('Encodage réponses Es'!AU25="","",'Encodage réponses Es'!AU25)</f>
      </c>
      <c r="BQ27" s="12">
        <f>IF('Encodage réponses Es'!AV25="","",'Encodage réponses Es'!AV25)</f>
      </c>
      <c r="BR27" s="12">
        <f>IF('Encodage réponses Es'!AW25="","",'Encodage réponses Es'!AW25)</f>
      </c>
      <c r="BS27" s="12">
        <f>IF('Encodage réponses Es'!AX25="","",'Encodage réponses Es'!AX25)</f>
      </c>
      <c r="BT27" s="12">
        <f>IF('Encodage réponses Es'!AY25="","",'Encodage réponses Es'!AY25)</f>
      </c>
      <c r="BU27" s="12">
        <f>IF('Encodage réponses Es'!AZ25="","",'Encodage réponses Es'!AZ25)</f>
      </c>
      <c r="BV27" s="12">
        <f>IF('Encodage réponses Es'!BA25="","",'Encodage réponses Es'!BA25)</f>
      </c>
      <c r="BW27" s="12">
        <f>IF('Encodage réponses Es'!BB25="","",'Encodage réponses Es'!BB25)</f>
      </c>
      <c r="BX27" s="12">
        <f>IF('Encodage réponses Es'!BC25="","",'Encodage réponses Es'!BC25)</f>
      </c>
      <c r="BY27" s="12">
        <f>IF('Encodage réponses Es'!BD25="","",'Encodage réponses Es'!BD25)</f>
      </c>
      <c r="BZ27" s="12">
        <f>IF('Encodage réponses Es'!BE25="","",'Encodage réponses Es'!BE25)</f>
      </c>
      <c r="CA27" s="12">
        <f>IF('Encodage réponses Es'!BF25="","",'Encodage réponses Es'!BF25)</f>
      </c>
      <c r="CB27" s="12">
        <f>IF('Encodage réponses Es'!BG25="","",'Encodage réponses Es'!BG25)</f>
      </c>
      <c r="CC27" s="12">
        <f>IF('Encodage réponses Es'!BH25="","",'Encodage réponses Es'!BH25)</f>
      </c>
      <c r="CD27" s="12">
        <f>IF('Encodage réponses Es'!BI25="","",'Encodage réponses Es'!BI25)</f>
      </c>
      <c r="CE27" s="12">
        <f>IF('Encodage réponses Es'!BJ25="","",'Encodage réponses Es'!BJ25)</f>
      </c>
      <c r="CF27" s="12">
        <f>IF('Encodage réponses Es'!BK25="","",'Encodage réponses Es'!BK25)</f>
      </c>
      <c r="CG27" s="641">
        <f>IF((COUNTBLANK('Encodage réponses Es'!AU25:BK25))&gt;0,"",IF(COUNTIF(BP27:CF27,"a")&gt;0,"absent(e)",IF(COUNTBLANK(BP27:CF27)&gt;0,"",COUNTIF(BP27:CF27,1)+COUNTIF(BP27:CF27,8)/2)))</f>
      </c>
      <c r="CH27" s="642"/>
      <c r="CI27" s="12">
        <f>IF('Encodage réponses Es'!BL25="","",'Encodage réponses Es'!BL25)</f>
      </c>
      <c r="CJ27" s="12">
        <f>IF('Encodage réponses Es'!BM25="","",'Encodage réponses Es'!BM25)</f>
      </c>
      <c r="CK27" s="12">
        <f>IF('Encodage réponses Es'!BN25="","",'Encodage réponses Es'!BN25)</f>
      </c>
      <c r="CL27" s="12">
        <f>IF('Encodage réponses Es'!BO25="","",'Encodage réponses Es'!BO25)</f>
      </c>
      <c r="CM27" s="12">
        <f>IF('Encodage réponses Es'!BP25="","",'Encodage réponses Es'!BP25)</f>
      </c>
      <c r="CN27" s="12">
        <f>IF('Encodage réponses Es'!BQ25="","",'Encodage réponses Es'!BQ25)</f>
      </c>
      <c r="CO27" s="12">
        <f>IF('Encodage réponses Es'!BR25="","",'Encodage réponses Es'!BR25)</f>
      </c>
      <c r="CP27" s="12">
        <f>IF('Encodage réponses Es'!BS25="","",'Encodage réponses Es'!BS25)</f>
      </c>
      <c r="CQ27" s="12">
        <f>IF('Encodage réponses Es'!BT25="","",'Encodage réponses Es'!BT25)</f>
      </c>
      <c r="CR27" s="12">
        <f>IF('Encodage réponses Es'!BU25="","",'Encodage réponses Es'!BU25)</f>
      </c>
      <c r="CS27" s="641">
        <f>IF((COUNTBLANK('Encodage réponses Es'!BL25:BU25))&gt;0,"",IF(COUNTIF(CI27:CR27,"a")&gt;0,"absent(e)",IF(COUNTBLANK(CI27:CR27)&gt;0,"",COUNTIF(CI27:CR27,1)+COUNTIF(CI27:CR27,8)/2)))</f>
      </c>
      <c r="CT27" s="642"/>
      <c r="CU27" s="12">
        <f>IF('Encodage réponses Es'!BV25="","",'Encodage réponses Es'!BV25)</f>
      </c>
      <c r="CV27" s="12">
        <f>IF('Encodage réponses Es'!BW25="","",'Encodage réponses Es'!BW25)</f>
      </c>
      <c r="CW27" s="12">
        <f>IF('Encodage réponses Es'!BX25="","",'Encodage réponses Es'!BX25)</f>
      </c>
      <c r="CX27" s="12">
        <f>IF('Encodage réponses Es'!BY25="","",'Encodage réponses Es'!BY25)</f>
      </c>
      <c r="CY27" s="12">
        <f>IF('Encodage réponses Es'!BZ25="","",'Encodage réponses Es'!BZ25)</f>
      </c>
      <c r="CZ27" s="12">
        <f>IF('Encodage réponses Es'!CA25="","",'Encodage réponses Es'!CA25)</f>
      </c>
      <c r="DA27" s="12">
        <f>IF('Encodage réponses Es'!CB25="","",'Encodage réponses Es'!CB25)</f>
      </c>
      <c r="DB27" s="12">
        <f>IF('Encodage réponses Es'!CC25="","",'Encodage réponses Es'!CC25)</f>
      </c>
      <c r="DC27" s="12">
        <f>IF('Encodage réponses Es'!CD25="","",'Encodage réponses Es'!CD25)</f>
      </c>
      <c r="DD27" s="12">
        <f>IF('Encodage réponses Es'!CE25="","",'Encodage réponses Es'!CE25)</f>
      </c>
      <c r="DE27" s="12">
        <f>IF('Encodage réponses Es'!CF25="","",'Encodage réponses Es'!CF25)</f>
      </c>
      <c r="DF27" s="12">
        <f>IF('Encodage réponses Es'!CG25="","",'Encodage réponses Es'!CG25)</f>
      </c>
      <c r="DG27" s="12">
        <f>IF('Encodage réponses Es'!CH25="","",'Encodage réponses Es'!CH25)</f>
      </c>
      <c r="DH27" s="12">
        <f>IF('Encodage réponses Es'!CI25="","",'Encodage réponses Es'!CI25)</f>
      </c>
      <c r="DI27" s="12">
        <f>IF('Encodage réponses Es'!CJ25="","",'Encodage réponses Es'!CJ25)</f>
      </c>
      <c r="DJ27" s="12">
        <f>IF('Encodage réponses Es'!CK25="","",'Encodage réponses Es'!CK25)</f>
      </c>
      <c r="DK27" s="641">
        <f>IF((COUNTBLANK('Encodage réponses Es'!BV25:CK25))&gt;0,"",IF(COUNTIF(CU27:DJ27,"a")&gt;0,"absent(e)",IF(COUNTBLANK(CU27:DJ27)&gt;0,"",COUNTIF(CU27:DJ27,1)+COUNTIF(CU27:DJ27,8)/2)))</f>
      </c>
      <c r="DL27" s="642"/>
      <c r="DM27" s="10">
        <f>IF('Encodage réponses Es'!CL25="","",'Encodage réponses Es'!CL25)</f>
      </c>
      <c r="DN27" s="11">
        <f>IF('Encodage réponses Es'!CM25="","",'Encodage réponses Es'!CM25)</f>
      </c>
      <c r="DO27" s="11">
        <f>IF('Encodage réponses Es'!CN25="","",'Encodage réponses Es'!CN25)</f>
      </c>
      <c r="DP27" s="11">
        <f>IF('Encodage réponses Es'!CO25="","",'Encodage réponses Es'!CO25)</f>
      </c>
      <c r="DQ27" s="11">
        <f>IF('Encodage réponses Es'!CP25="","",'Encodage réponses Es'!CP25)</f>
      </c>
      <c r="DR27" s="11">
        <f>IF('Encodage réponses Es'!CQ25="","",'Encodage réponses Es'!CQ25)</f>
      </c>
      <c r="DS27" s="11">
        <f>IF('Encodage réponses Es'!CR25="","",'Encodage réponses Es'!CR25)</f>
      </c>
      <c r="DT27" s="11">
        <f>IF('Encodage réponses Es'!CS25="","",'Encodage réponses Es'!CS25)</f>
      </c>
      <c r="DU27" s="11">
        <f>IF('Encodage réponses Es'!CT25="","",'Encodage réponses Es'!CT25)</f>
      </c>
      <c r="DV27" s="11">
        <f>IF('Encodage réponses Es'!CU25="","",'Encodage réponses Es'!CU25)</f>
      </c>
      <c r="DW27" s="11">
        <f>IF('Encodage réponses Es'!CV25="","",'Encodage réponses Es'!CV25)</f>
      </c>
      <c r="DX27" s="11">
        <f>IF('Encodage réponses Es'!CX25="","",'Encodage réponses Es'!CX25)</f>
      </c>
      <c r="DY27" s="11">
        <f>IF('Encodage réponses Es'!CY25="","",'Encodage réponses Es'!CY25)</f>
      </c>
      <c r="DZ27" s="11">
        <f>IF('Encodage réponses Es'!CZ25="","",'Encodage réponses Es'!CZ25)</f>
      </c>
      <c r="EA27" s="11">
        <f>IF('Encodage réponses Es'!DA25="","",'Encodage réponses Es'!DA25)</f>
      </c>
      <c r="EB27" s="11">
        <f>IF('Encodage réponses Es'!DE25="","",'Encodage réponses Es'!DE25)</f>
      </c>
      <c r="EC27" s="11">
        <f>IF('Encodage réponses Es'!DF25="","",'Encodage réponses Es'!DF25)</f>
      </c>
      <c r="ED27" s="92">
        <f>IF('Encodage réponses Es'!DG25="","",'Encodage réponses Es'!DG25)</f>
      </c>
      <c r="EE27" s="641">
        <f>IF((COUNTBLANK('Encodage réponses Es'!CL25:CV25)+COUNTBLANK('Encodage réponses Es'!CX25:DA25)+COUNTBLANK('Encodage réponses Es'!DE25:DG25))&gt;0,"",IF(COUNTIF(DM27:ED27,"a")&gt;0,"absent(e)",IF(COUNTBLANK(DM27:ED27)&gt;0,"",COUNTIF(DM27:ED27,1)+COUNTIF(DM27:ED27,8)/2)))</f>
      </c>
      <c r="EF27" s="657"/>
      <c r="EG27" s="10">
        <f>IF('Encodage réponses Es'!DX25="","",'Encodage réponses Es'!DX25)</f>
      </c>
      <c r="EH27" s="11">
        <f>IF('Encodage réponses Es'!DY25="","",'Encodage réponses Es'!DY25)</f>
      </c>
      <c r="EI27" s="11">
        <f>IF('Encodage réponses Es'!DZ25="","",'Encodage réponses Es'!DZ25)</f>
      </c>
      <c r="EJ27" s="668">
        <f>IF((COUNTBLANK('Encodage réponses Es'!DX25:DZ25))&gt;0,"",IF(COUNTIF(EG27:EI27,"a")&gt;0,"absent(e)",IF(COUNTBLANK(EG27:EI27)&gt;0,"",COUNTIF(EG27:EI27,1)+COUNTIF(EG27:EI27,8)/2)))</f>
      </c>
      <c r="EK27" s="669"/>
      <c r="EL27" s="10">
        <f>IF('Encodage réponses Es'!CW25="","",'Encodage réponses Es'!CW25)</f>
      </c>
      <c r="EM27" s="11">
        <f>IF('Encodage réponses Es'!DL25="","",'Encodage réponses Es'!DL25)</f>
      </c>
      <c r="EN27" s="11">
        <f>IF('Encodage réponses Es'!DM25="","",'Encodage réponses Es'!DM25)</f>
      </c>
      <c r="EO27" s="11">
        <f>IF('Encodage réponses Es'!DN25="","",'Encodage réponses Es'!DN25)</f>
      </c>
      <c r="EP27" s="11">
        <f>IF('Encodage réponses Es'!DO25="","",'Encodage réponses Es'!DO25)</f>
      </c>
      <c r="EQ27" s="11">
        <f>IF('Encodage réponses Es'!DP25="","",'Encodage réponses Es'!DP25)</f>
      </c>
      <c r="ER27" s="11">
        <f>IF('Encodage réponses Es'!DQ25="","",'Encodage réponses Es'!DQ25)</f>
      </c>
      <c r="ES27" s="668">
        <f>IF((COUNTBLANK('Encodage réponses Es'!CW25)+COUNTBLANK('Encodage réponses Es'!DL25:DQ25))&gt;0,"",IF(COUNTIF(EL27:ER27,"a")&gt;0,"absent(e)",IF(COUNTBLANK(EL27:ER27)&gt;0,"",COUNTIF(EL27:ER27,1)+COUNTIF(EL27:ER27,8)/2)))</f>
      </c>
      <c r="ET27" s="669"/>
      <c r="EU27" s="10">
        <f>IF('Encodage réponses Es'!DB25="","",'Encodage réponses Es'!DB25)</f>
      </c>
      <c r="EV27" s="11">
        <f>IF('Encodage réponses Es'!DC25="","",'Encodage réponses Es'!DC25)</f>
      </c>
      <c r="EW27" s="11">
        <f>IF('Encodage réponses Es'!DD25="","",'Encodage réponses Es'!DD25)</f>
      </c>
      <c r="EX27" s="11">
        <f>IF('Encodage réponses Es'!DH25="","",'Encodage réponses Es'!DH25)</f>
      </c>
      <c r="EY27" s="11">
        <f>IF('Encodage réponses Es'!DI25="","",'Encodage réponses Es'!DI25)</f>
      </c>
      <c r="EZ27" s="11">
        <f>IF('Encodage réponses Es'!DJ25="","",'Encodage réponses Es'!DJ25)</f>
      </c>
      <c r="FA27" s="359">
        <f>IF('Encodage réponses Es'!DK25="","",'Encodage réponses Es'!DK25)</f>
      </c>
      <c r="FB27" s="641">
        <f>IF((COUNTBLANK('Encodage réponses Es'!DB25:DD25)+COUNTBLANK('Encodage réponses Es'!DH25:DK25))&gt;0,"",IF(COUNTIF(EU27:EZ27,"a")&gt;0,"absent(e)",IF(COUNTBLANK(EU27:EZ27)&gt;0,"",COUNTIF(EU27:EZ27,1)+COUNTIF(EU27:EZ27,8)/2)))</f>
      </c>
      <c r="FC27" s="657"/>
      <c r="FD27" s="10">
        <f>IF('Encodage réponses Es'!DR25="","",'Encodage réponses Es'!DR25)</f>
      </c>
      <c r="FE27" s="11">
        <f>IF('Encodage réponses Es'!DS25="","",'Encodage réponses Es'!DS25)</f>
      </c>
      <c r="FF27" s="11">
        <f>IF('Encodage réponses Es'!DT25="","",'Encodage réponses Es'!DT25)</f>
      </c>
      <c r="FG27" s="359">
        <f>IF('Encodage réponses Es'!DU25="","",'Encodage réponses Es'!DU25)</f>
      </c>
      <c r="FH27" s="11">
        <f>IF('Encodage réponses Es'!DV25="","",'Encodage réponses Es'!DV25)</f>
      </c>
      <c r="FI27" s="656">
        <f>IF((COUNTBLANK('Encodage réponses Es'!DR25:DV25))&gt;0,"",IF(COUNTIF(FD27:FF27,"a")+COUNTIF(FH27,"a")&gt;0,"absent(e)",IF(COUNTBLANK(FD27:FF27)+COUNTBLANK(FH27)&gt;0,"",COUNTIF(FD27:FF27,1)+COUNTIF(FH27,1)+COUNTIF(FD27:FF27,8)/2+COUNTIF(FH27,8)/2)))</f>
      </c>
      <c r="FJ27" s="657"/>
    </row>
    <row r="28" spans="1:166" ht="11.25" customHeight="1">
      <c r="A28" s="713"/>
      <c r="B28" s="714"/>
      <c r="C28" s="31">
        <v>24</v>
      </c>
      <c r="D28" s="31">
        <f>IF('Encodage réponses Es'!F26=0,"",'Encodage réponses Es'!F26)</f>
      </c>
      <c r="E28" s="243"/>
      <c r="F28" s="184">
        <f t="shared" si="0"/>
      </c>
      <c r="G28" s="185">
        <f t="shared" si="1"/>
      </c>
      <c r="H28" s="243"/>
      <c r="I28" s="337">
        <f t="shared" si="2"/>
      </c>
      <c r="J28" s="70">
        <f t="shared" si="3"/>
      </c>
      <c r="K28" s="243"/>
      <c r="L28" s="116">
        <f t="shared" si="4"/>
      </c>
      <c r="M28" s="70">
        <f t="shared" si="5"/>
      </c>
      <c r="N28" s="243"/>
      <c r="O28" s="340">
        <f t="shared" si="6"/>
      </c>
      <c r="P28" s="123">
        <f t="shared" si="7"/>
      </c>
      <c r="Q28" s="243"/>
      <c r="R28" s="340">
        <f t="shared" si="8"/>
      </c>
      <c r="S28" s="123">
        <f t="shared" si="9"/>
      </c>
      <c r="T28" s="243"/>
      <c r="U28" s="10">
        <f>IF('Encodage réponses Es'!G26="","",'Encodage réponses Es'!G26)</f>
      </c>
      <c r="V28" s="11">
        <f>IF('Encodage réponses Es'!H26="","",'Encodage réponses Es'!H26)</f>
      </c>
      <c r="W28" s="11">
        <f>IF('Encodage réponses Es'!I26="","",'Encodage réponses Es'!I26)</f>
      </c>
      <c r="X28" s="11">
        <f>IF('Encodage réponses Es'!J26="","",'Encodage réponses Es'!J26)</f>
      </c>
      <c r="Y28" s="11">
        <f>IF('Encodage réponses Es'!K26="","",'Encodage réponses Es'!K26)</f>
      </c>
      <c r="Z28" s="11">
        <f>IF('Encodage réponses Es'!L26="","",'Encodage réponses Es'!L26)</f>
      </c>
      <c r="AA28" s="11">
        <f>IF('Encodage réponses Es'!M26="","",'Encodage réponses Es'!M26)</f>
      </c>
      <c r="AB28" s="11">
        <f>IF('Encodage réponses Es'!N26="","",'Encodage réponses Es'!N26)</f>
      </c>
      <c r="AC28" s="11">
        <f>IF('Encodage réponses Es'!O26="","",'Encodage réponses Es'!O26)</f>
      </c>
      <c r="AD28" s="11">
        <f>IF('Encodage réponses Es'!P26="","",'Encodage réponses Es'!P26)</f>
      </c>
      <c r="AE28" s="92">
        <f>IF('Encodage réponses Es'!S26="","",'Encodage réponses Es'!S26)</f>
      </c>
      <c r="AF28" s="92">
        <f>IF('Encodage réponses Es'!T26="","",'Encodage réponses Es'!T26)</f>
      </c>
      <c r="AG28" s="92">
        <f>IF('Encodage réponses Es'!U26="","",'Encodage réponses Es'!U26)</f>
      </c>
      <c r="AH28" s="92">
        <f>IF('Encodage réponses Es'!AF26="","",'Encodage réponses Es'!AF26)</f>
      </c>
      <c r="AI28" s="92">
        <f>IF('Encodage réponses Es'!AG26="","",'Encodage réponses Es'!AG26)</f>
      </c>
      <c r="AJ28" s="30">
        <f>IF('Encodage réponses Es'!DW26="","",'Encodage réponses Es'!DW26)</f>
      </c>
      <c r="AK28" s="675">
        <f>IF((COUNTBLANK('Encodage réponses Es'!G26:P26)+COUNTBLANK('Encodage réponses Es'!S26:U26)+COUNTBLANK('Encodage réponses Es'!AF26:AG26)+COUNTBLANK('Encodage réponses Es'!DW26))&gt;0,"",IF(COUNTIF(U28:AJ28,"a")&gt;0,"absent(e)",IF(COUNTBLANK(U28:AJ28)&gt;0,"",COUNTIF(U28:AJ28,1)+COUNTIF(U28:AJ28,8)/2)))</f>
      </c>
      <c r="AL28" s="676"/>
      <c r="AM28" s="10">
        <f>IF('Encodage réponses Es'!AH26="","",'Encodage réponses Es'!AH26)</f>
      </c>
      <c r="AN28" s="11">
        <f>IF('Encodage réponses Es'!AI26="","",'Encodage réponses Es'!AI26)</f>
      </c>
      <c r="AO28" s="11">
        <f>IF('Encodage réponses Es'!AJ26="","",'Encodage réponses Es'!AJ26)</f>
      </c>
      <c r="AP28" s="11">
        <f>IF('Encodage réponses Es'!AK26="","",'Encodage réponses Es'!AK26)</f>
      </c>
      <c r="AQ28" s="11">
        <f>IF('Encodage réponses Es'!AL26="","",'Encodage réponses Es'!AL26)</f>
      </c>
      <c r="AR28" s="11">
        <f>IF('Encodage réponses Es'!AM26="","",'Encodage réponses Es'!AM26)</f>
      </c>
      <c r="AS28" s="11">
        <f>IF('Encodage réponses Es'!AN26="","",'Encodage réponses Es'!AN26)</f>
      </c>
      <c r="AT28" s="11">
        <f>IF('Encodage réponses Es'!AO26="","",'Encodage réponses Es'!AO26)</f>
      </c>
      <c r="AU28" s="11">
        <f>IF('Encodage réponses Es'!AP26="","",'Encodage réponses Es'!AP26)</f>
      </c>
      <c r="AV28" s="11">
        <f>IF('Encodage réponses Es'!AQ26="","",'Encodage réponses Es'!AQ26)</f>
      </c>
      <c r="AW28" s="11">
        <f>IF('Encodage réponses Es'!AR26="","",'Encodage réponses Es'!AR26)</f>
      </c>
      <c r="AX28" s="11">
        <f>IF('Encodage réponses Es'!AS26="","",'Encodage réponses Es'!AS26)</f>
      </c>
      <c r="AY28" s="11">
        <f>IF('Encodage réponses Es'!AT26="","",'Encodage réponses Es'!AT26)</f>
      </c>
      <c r="AZ28" s="673">
        <f>IF((COUNTBLANK('Encodage réponses Es'!AH26:AT26))&gt;0,"",IF(COUNTIF(AM28:AY28,"a")&gt;0,"absent(e)",IF(COUNTBLANK(AM28:AY28)&gt;0,"",COUNTIF(AM28:AY28,1)+COUNTIF(AM28:AY28,8)/2)))</f>
      </c>
      <c r="BA28" s="674"/>
      <c r="BB28" s="10">
        <f>IF('Encodage réponses Es'!Q26="","",'Encodage réponses Es'!Q26)</f>
      </c>
      <c r="BC28" s="11">
        <f>IF('Encodage réponses Es'!R26="","",'Encodage réponses Es'!R26)</f>
      </c>
      <c r="BD28" s="11">
        <f>IF('Encodage réponses Es'!V26="","",'Encodage réponses Es'!V26)</f>
      </c>
      <c r="BE28" s="11">
        <f>IF('Encodage réponses Es'!W26="","",'Encodage réponses Es'!W26)</f>
      </c>
      <c r="BF28" s="11">
        <f>IF('Encodage réponses Es'!X26="","",'Encodage réponses Es'!X26)</f>
      </c>
      <c r="BG28" s="11">
        <f>IF('Encodage réponses Es'!Y26="","",'Encodage réponses Es'!Y26)</f>
      </c>
      <c r="BH28" s="11">
        <f>IF('Encodage réponses Es'!Z26="","",'Encodage réponses Es'!Z26)</f>
      </c>
      <c r="BI28" s="11">
        <f>IF('Encodage réponses Es'!AA26="","",'Encodage réponses Es'!AA26)</f>
      </c>
      <c r="BJ28" s="11">
        <f>IF('Encodage réponses Es'!AB26="","",'Encodage réponses Es'!AB26)</f>
      </c>
      <c r="BK28" s="11">
        <f>IF('Encodage réponses Es'!AC26="","",'Encodage réponses Es'!AC26)</f>
      </c>
      <c r="BL28" s="11">
        <f>IF('Encodage réponses Es'!AD26="","",'Encodage réponses Es'!AD26)</f>
      </c>
      <c r="BM28" s="11">
        <f>IF('Encodage réponses Es'!AE26="","",'Encodage réponses Es'!AE26)</f>
      </c>
      <c r="BN28" s="641">
        <f>IF((COUNTBLANK('Encodage réponses Es'!Q26:R26)+COUNTBLANK('Encodage réponses Es'!V26:AF26))&gt;0,"",IF(COUNTIF(BB28:BM28,"a")&gt;0,"absent(e)",IF(COUNTBLANK(BB28:BM28)&gt;0,"",COUNTIF(BB28:BM28,1)+COUNTIF(BB28:BM28,8)/2)))</f>
      </c>
      <c r="BO28" s="642"/>
      <c r="BP28" s="12">
        <f>IF('Encodage réponses Es'!AU26="","",'Encodage réponses Es'!AU26)</f>
      </c>
      <c r="BQ28" s="12">
        <f>IF('Encodage réponses Es'!AV26="","",'Encodage réponses Es'!AV26)</f>
      </c>
      <c r="BR28" s="12">
        <f>IF('Encodage réponses Es'!AW26="","",'Encodage réponses Es'!AW26)</f>
      </c>
      <c r="BS28" s="12">
        <f>IF('Encodage réponses Es'!AX26="","",'Encodage réponses Es'!AX26)</f>
      </c>
      <c r="BT28" s="12">
        <f>IF('Encodage réponses Es'!AY26="","",'Encodage réponses Es'!AY26)</f>
      </c>
      <c r="BU28" s="12">
        <f>IF('Encodage réponses Es'!AZ26="","",'Encodage réponses Es'!AZ26)</f>
      </c>
      <c r="BV28" s="12">
        <f>IF('Encodage réponses Es'!BA26="","",'Encodage réponses Es'!BA26)</f>
      </c>
      <c r="BW28" s="12">
        <f>IF('Encodage réponses Es'!BB26="","",'Encodage réponses Es'!BB26)</f>
      </c>
      <c r="BX28" s="12">
        <f>IF('Encodage réponses Es'!BC26="","",'Encodage réponses Es'!BC26)</f>
      </c>
      <c r="BY28" s="12">
        <f>IF('Encodage réponses Es'!BD26="","",'Encodage réponses Es'!BD26)</f>
      </c>
      <c r="BZ28" s="12">
        <f>IF('Encodage réponses Es'!BE26="","",'Encodage réponses Es'!BE26)</f>
      </c>
      <c r="CA28" s="12">
        <f>IF('Encodage réponses Es'!BF26="","",'Encodage réponses Es'!BF26)</f>
      </c>
      <c r="CB28" s="12">
        <f>IF('Encodage réponses Es'!BG26="","",'Encodage réponses Es'!BG26)</f>
      </c>
      <c r="CC28" s="12">
        <f>IF('Encodage réponses Es'!BH26="","",'Encodage réponses Es'!BH26)</f>
      </c>
      <c r="CD28" s="12">
        <f>IF('Encodage réponses Es'!BI26="","",'Encodage réponses Es'!BI26)</f>
      </c>
      <c r="CE28" s="12">
        <f>IF('Encodage réponses Es'!BJ26="","",'Encodage réponses Es'!BJ26)</f>
      </c>
      <c r="CF28" s="12">
        <f>IF('Encodage réponses Es'!BK26="","",'Encodage réponses Es'!BK26)</f>
      </c>
      <c r="CG28" s="641">
        <f>IF((COUNTBLANK('Encodage réponses Es'!AU26:BK26))&gt;0,"",IF(COUNTIF(BP28:CF28,"a")&gt;0,"absent(e)",IF(COUNTBLANK(BP28:CF28)&gt;0,"",COUNTIF(BP28:CF28,1)+COUNTIF(BP28:CF28,8)/2)))</f>
      </c>
      <c r="CH28" s="642"/>
      <c r="CI28" s="12">
        <f>IF('Encodage réponses Es'!BL26="","",'Encodage réponses Es'!BL26)</f>
      </c>
      <c r="CJ28" s="12">
        <f>IF('Encodage réponses Es'!BM26="","",'Encodage réponses Es'!BM26)</f>
      </c>
      <c r="CK28" s="12">
        <f>IF('Encodage réponses Es'!BN26="","",'Encodage réponses Es'!BN26)</f>
      </c>
      <c r="CL28" s="12">
        <f>IF('Encodage réponses Es'!BO26="","",'Encodage réponses Es'!BO26)</f>
      </c>
      <c r="CM28" s="12">
        <f>IF('Encodage réponses Es'!BP26="","",'Encodage réponses Es'!BP26)</f>
      </c>
      <c r="CN28" s="12">
        <f>IF('Encodage réponses Es'!BQ26="","",'Encodage réponses Es'!BQ26)</f>
      </c>
      <c r="CO28" s="12">
        <f>IF('Encodage réponses Es'!BR26="","",'Encodage réponses Es'!BR26)</f>
      </c>
      <c r="CP28" s="12">
        <f>IF('Encodage réponses Es'!BS26="","",'Encodage réponses Es'!BS26)</f>
      </c>
      <c r="CQ28" s="12">
        <f>IF('Encodage réponses Es'!BT26="","",'Encodage réponses Es'!BT26)</f>
      </c>
      <c r="CR28" s="12">
        <f>IF('Encodage réponses Es'!BU26="","",'Encodage réponses Es'!BU26)</f>
      </c>
      <c r="CS28" s="641">
        <f>IF((COUNTBLANK('Encodage réponses Es'!BL26:BU26))&gt;0,"",IF(COUNTIF(CI28:CR28,"a")&gt;0,"absent(e)",IF(COUNTBLANK(CI28:CR28)&gt;0,"",COUNTIF(CI28:CR28,1)+COUNTIF(CI28:CR28,8)/2)))</f>
      </c>
      <c r="CT28" s="642"/>
      <c r="CU28" s="12">
        <f>IF('Encodage réponses Es'!BV26="","",'Encodage réponses Es'!BV26)</f>
      </c>
      <c r="CV28" s="12">
        <f>IF('Encodage réponses Es'!BW26="","",'Encodage réponses Es'!BW26)</f>
      </c>
      <c r="CW28" s="12">
        <f>IF('Encodage réponses Es'!BX26="","",'Encodage réponses Es'!BX26)</f>
      </c>
      <c r="CX28" s="12">
        <f>IF('Encodage réponses Es'!BY26="","",'Encodage réponses Es'!BY26)</f>
      </c>
      <c r="CY28" s="12">
        <f>IF('Encodage réponses Es'!BZ26="","",'Encodage réponses Es'!BZ26)</f>
      </c>
      <c r="CZ28" s="12">
        <f>IF('Encodage réponses Es'!CA26="","",'Encodage réponses Es'!CA26)</f>
      </c>
      <c r="DA28" s="12">
        <f>IF('Encodage réponses Es'!CB26="","",'Encodage réponses Es'!CB26)</f>
      </c>
      <c r="DB28" s="12">
        <f>IF('Encodage réponses Es'!CC26="","",'Encodage réponses Es'!CC26)</f>
      </c>
      <c r="DC28" s="12">
        <f>IF('Encodage réponses Es'!CD26="","",'Encodage réponses Es'!CD26)</f>
      </c>
      <c r="DD28" s="12">
        <f>IF('Encodage réponses Es'!CE26="","",'Encodage réponses Es'!CE26)</f>
      </c>
      <c r="DE28" s="12">
        <f>IF('Encodage réponses Es'!CF26="","",'Encodage réponses Es'!CF26)</f>
      </c>
      <c r="DF28" s="12">
        <f>IF('Encodage réponses Es'!CG26="","",'Encodage réponses Es'!CG26)</f>
      </c>
      <c r="DG28" s="12">
        <f>IF('Encodage réponses Es'!CH26="","",'Encodage réponses Es'!CH26)</f>
      </c>
      <c r="DH28" s="12">
        <f>IF('Encodage réponses Es'!CI26="","",'Encodage réponses Es'!CI26)</f>
      </c>
      <c r="DI28" s="12">
        <f>IF('Encodage réponses Es'!CJ26="","",'Encodage réponses Es'!CJ26)</f>
      </c>
      <c r="DJ28" s="12">
        <f>IF('Encodage réponses Es'!CK26="","",'Encodage réponses Es'!CK26)</f>
      </c>
      <c r="DK28" s="641">
        <f>IF((COUNTBLANK('Encodage réponses Es'!BV26:CK26))&gt;0,"",IF(COUNTIF(CU28:DJ28,"a")&gt;0,"absent(e)",IF(COUNTBLANK(CU28:DJ28)&gt;0,"",COUNTIF(CU28:DJ28,1)+COUNTIF(CU28:DJ28,8)/2)))</f>
      </c>
      <c r="DL28" s="642"/>
      <c r="DM28" s="10">
        <f>IF('Encodage réponses Es'!CL26="","",'Encodage réponses Es'!CL26)</f>
      </c>
      <c r="DN28" s="11">
        <f>IF('Encodage réponses Es'!CM26="","",'Encodage réponses Es'!CM26)</f>
      </c>
      <c r="DO28" s="11">
        <f>IF('Encodage réponses Es'!CN26="","",'Encodage réponses Es'!CN26)</f>
      </c>
      <c r="DP28" s="11">
        <f>IF('Encodage réponses Es'!CO26="","",'Encodage réponses Es'!CO26)</f>
      </c>
      <c r="DQ28" s="11">
        <f>IF('Encodage réponses Es'!CP26="","",'Encodage réponses Es'!CP26)</f>
      </c>
      <c r="DR28" s="11">
        <f>IF('Encodage réponses Es'!CQ26="","",'Encodage réponses Es'!CQ26)</f>
      </c>
      <c r="DS28" s="11">
        <f>IF('Encodage réponses Es'!CR26="","",'Encodage réponses Es'!CR26)</f>
      </c>
      <c r="DT28" s="11">
        <f>IF('Encodage réponses Es'!CS26="","",'Encodage réponses Es'!CS26)</f>
      </c>
      <c r="DU28" s="11">
        <f>IF('Encodage réponses Es'!CT26="","",'Encodage réponses Es'!CT26)</f>
      </c>
      <c r="DV28" s="11">
        <f>IF('Encodage réponses Es'!CU26="","",'Encodage réponses Es'!CU26)</f>
      </c>
      <c r="DW28" s="11">
        <f>IF('Encodage réponses Es'!CV26="","",'Encodage réponses Es'!CV26)</f>
      </c>
      <c r="DX28" s="11">
        <f>IF('Encodage réponses Es'!CX26="","",'Encodage réponses Es'!CX26)</f>
      </c>
      <c r="DY28" s="11">
        <f>IF('Encodage réponses Es'!CY26="","",'Encodage réponses Es'!CY26)</f>
      </c>
      <c r="DZ28" s="11">
        <f>IF('Encodage réponses Es'!CZ26="","",'Encodage réponses Es'!CZ26)</f>
      </c>
      <c r="EA28" s="11">
        <f>IF('Encodage réponses Es'!DA26="","",'Encodage réponses Es'!DA26)</f>
      </c>
      <c r="EB28" s="11">
        <f>IF('Encodage réponses Es'!DE26="","",'Encodage réponses Es'!DE26)</f>
      </c>
      <c r="EC28" s="11">
        <f>IF('Encodage réponses Es'!DF26="","",'Encodage réponses Es'!DF26)</f>
      </c>
      <c r="ED28" s="92">
        <f>IF('Encodage réponses Es'!DG26="","",'Encodage réponses Es'!DG26)</f>
      </c>
      <c r="EE28" s="641">
        <f>IF((COUNTBLANK('Encodage réponses Es'!CL26:CV26)+COUNTBLANK('Encodage réponses Es'!CX26:DA26)+COUNTBLANK('Encodage réponses Es'!DE26:DG26))&gt;0,"",IF(COUNTIF(DM28:ED28,"a")&gt;0,"absent(e)",IF(COUNTBLANK(DM28:ED28)&gt;0,"",COUNTIF(DM28:ED28,1)+COUNTIF(DM28:ED28,8)/2)))</f>
      </c>
      <c r="EF28" s="657"/>
      <c r="EG28" s="10">
        <f>IF('Encodage réponses Es'!DX26="","",'Encodage réponses Es'!DX26)</f>
      </c>
      <c r="EH28" s="11">
        <f>IF('Encodage réponses Es'!DY26="","",'Encodage réponses Es'!DY26)</f>
      </c>
      <c r="EI28" s="11">
        <f>IF('Encodage réponses Es'!DZ26="","",'Encodage réponses Es'!DZ26)</f>
      </c>
      <c r="EJ28" s="668">
        <f>IF((COUNTBLANK('Encodage réponses Es'!DX26:DZ26))&gt;0,"",IF(COUNTIF(EG28:EI28,"a")&gt;0,"absent(e)",IF(COUNTBLANK(EG28:EI28)&gt;0,"",COUNTIF(EG28:EI28,1)+COUNTIF(EG28:EI28,8)/2)))</f>
      </c>
      <c r="EK28" s="669"/>
      <c r="EL28" s="10">
        <f>IF('Encodage réponses Es'!CW26="","",'Encodage réponses Es'!CW26)</f>
      </c>
      <c r="EM28" s="11">
        <f>IF('Encodage réponses Es'!DL26="","",'Encodage réponses Es'!DL26)</f>
      </c>
      <c r="EN28" s="11">
        <f>IF('Encodage réponses Es'!DM26="","",'Encodage réponses Es'!DM26)</f>
      </c>
      <c r="EO28" s="11">
        <f>IF('Encodage réponses Es'!DN26="","",'Encodage réponses Es'!DN26)</f>
      </c>
      <c r="EP28" s="11">
        <f>IF('Encodage réponses Es'!DO26="","",'Encodage réponses Es'!DO26)</f>
      </c>
      <c r="EQ28" s="11">
        <f>IF('Encodage réponses Es'!DP26="","",'Encodage réponses Es'!DP26)</f>
      </c>
      <c r="ER28" s="11">
        <f>IF('Encodage réponses Es'!DQ26="","",'Encodage réponses Es'!DQ26)</f>
      </c>
      <c r="ES28" s="668">
        <f>IF((COUNTBLANK('Encodage réponses Es'!CW26)+COUNTBLANK('Encodage réponses Es'!DL26:DQ26))&gt;0,"",IF(COUNTIF(EL28:ER28,"a")&gt;0,"absent(e)",IF(COUNTBLANK(EL28:ER28)&gt;0,"",COUNTIF(EL28:ER28,1)+COUNTIF(EL28:ER28,8)/2)))</f>
      </c>
      <c r="ET28" s="669"/>
      <c r="EU28" s="10">
        <f>IF('Encodage réponses Es'!DB26="","",'Encodage réponses Es'!DB26)</f>
      </c>
      <c r="EV28" s="11">
        <f>IF('Encodage réponses Es'!DC26="","",'Encodage réponses Es'!DC26)</f>
      </c>
      <c r="EW28" s="11">
        <f>IF('Encodage réponses Es'!DD26="","",'Encodage réponses Es'!DD26)</f>
      </c>
      <c r="EX28" s="11">
        <f>IF('Encodage réponses Es'!DH26="","",'Encodage réponses Es'!DH26)</f>
      </c>
      <c r="EY28" s="11">
        <f>IF('Encodage réponses Es'!DI26="","",'Encodage réponses Es'!DI26)</f>
      </c>
      <c r="EZ28" s="11">
        <f>IF('Encodage réponses Es'!DJ26="","",'Encodage réponses Es'!DJ26)</f>
      </c>
      <c r="FA28" s="359">
        <f>IF('Encodage réponses Es'!DK26="","",'Encodage réponses Es'!DK26)</f>
      </c>
      <c r="FB28" s="641">
        <f>IF((COUNTBLANK('Encodage réponses Es'!DB26:DD26)+COUNTBLANK('Encodage réponses Es'!DH26:DK26))&gt;0,"",IF(COUNTIF(EU28:EZ28,"a")&gt;0,"absent(e)",IF(COUNTBLANK(EU28:EZ28)&gt;0,"",COUNTIF(EU28:EZ28,1)+COUNTIF(EU28:EZ28,8)/2)))</f>
      </c>
      <c r="FC28" s="657"/>
      <c r="FD28" s="10">
        <f>IF('Encodage réponses Es'!DR26="","",'Encodage réponses Es'!DR26)</f>
      </c>
      <c r="FE28" s="11">
        <f>IF('Encodage réponses Es'!DS26="","",'Encodage réponses Es'!DS26)</f>
      </c>
      <c r="FF28" s="11">
        <f>IF('Encodage réponses Es'!DT26="","",'Encodage réponses Es'!DT26)</f>
      </c>
      <c r="FG28" s="359">
        <f>IF('Encodage réponses Es'!DU26="","",'Encodage réponses Es'!DU26)</f>
      </c>
      <c r="FH28" s="11">
        <f>IF('Encodage réponses Es'!DV26="","",'Encodage réponses Es'!DV26)</f>
      </c>
      <c r="FI28" s="656">
        <f>IF((COUNTBLANK('Encodage réponses Es'!DR26:DV26))&gt;0,"",IF(COUNTIF(FD28:FF28,"a")+COUNTIF(FH28,"a")&gt;0,"absent(e)",IF(COUNTBLANK(FD28:FF28)+COUNTBLANK(FH28)&gt;0,"",COUNTIF(FD28:FF28,1)+COUNTIF(FH28,1)+COUNTIF(FD28:FF28,8)/2+COUNTIF(FH28,8)/2)))</f>
      </c>
      <c r="FJ28" s="657"/>
    </row>
    <row r="29" spans="1:166" ht="11.25" customHeight="1">
      <c r="A29" s="713"/>
      <c r="B29" s="714"/>
      <c r="C29" s="31">
        <v>25</v>
      </c>
      <c r="D29" s="31">
        <f>IF('Encodage réponses Es'!F27=0,"",'Encodage réponses Es'!F27)</f>
      </c>
      <c r="E29" s="243"/>
      <c r="F29" s="184">
        <f t="shared" si="0"/>
      </c>
      <c r="G29" s="185">
        <f t="shared" si="1"/>
      </c>
      <c r="H29" s="243"/>
      <c r="I29" s="337">
        <f t="shared" si="2"/>
      </c>
      <c r="J29" s="70">
        <f t="shared" si="3"/>
      </c>
      <c r="K29" s="243"/>
      <c r="L29" s="116">
        <f t="shared" si="4"/>
      </c>
      <c r="M29" s="70">
        <f t="shared" si="5"/>
      </c>
      <c r="N29" s="243"/>
      <c r="O29" s="340">
        <f t="shared" si="6"/>
      </c>
      <c r="P29" s="123">
        <f t="shared" si="7"/>
      </c>
      <c r="Q29" s="243"/>
      <c r="R29" s="340">
        <f t="shared" si="8"/>
      </c>
      <c r="S29" s="123">
        <f t="shared" si="9"/>
      </c>
      <c r="T29" s="243"/>
      <c r="U29" s="10">
        <f>IF('Encodage réponses Es'!G27="","",'Encodage réponses Es'!G27)</f>
      </c>
      <c r="V29" s="11">
        <f>IF('Encodage réponses Es'!H27="","",'Encodage réponses Es'!H27)</f>
      </c>
      <c r="W29" s="11">
        <f>IF('Encodage réponses Es'!I27="","",'Encodage réponses Es'!I27)</f>
      </c>
      <c r="X29" s="11">
        <f>IF('Encodage réponses Es'!J27="","",'Encodage réponses Es'!J27)</f>
      </c>
      <c r="Y29" s="11">
        <f>IF('Encodage réponses Es'!K27="","",'Encodage réponses Es'!K27)</f>
      </c>
      <c r="Z29" s="11">
        <f>IF('Encodage réponses Es'!L27="","",'Encodage réponses Es'!L27)</f>
      </c>
      <c r="AA29" s="11">
        <f>IF('Encodage réponses Es'!M27="","",'Encodage réponses Es'!M27)</f>
      </c>
      <c r="AB29" s="11">
        <f>IF('Encodage réponses Es'!N27="","",'Encodage réponses Es'!N27)</f>
      </c>
      <c r="AC29" s="11">
        <f>IF('Encodage réponses Es'!O27="","",'Encodage réponses Es'!O27)</f>
      </c>
      <c r="AD29" s="11">
        <f>IF('Encodage réponses Es'!P27="","",'Encodage réponses Es'!P27)</f>
      </c>
      <c r="AE29" s="92">
        <f>IF('Encodage réponses Es'!S27="","",'Encodage réponses Es'!S27)</f>
      </c>
      <c r="AF29" s="92">
        <f>IF('Encodage réponses Es'!T27="","",'Encodage réponses Es'!T27)</f>
      </c>
      <c r="AG29" s="92">
        <f>IF('Encodage réponses Es'!U27="","",'Encodage réponses Es'!U27)</f>
      </c>
      <c r="AH29" s="92">
        <f>IF('Encodage réponses Es'!AF27="","",'Encodage réponses Es'!AF27)</f>
      </c>
      <c r="AI29" s="92">
        <f>IF('Encodage réponses Es'!AG27="","",'Encodage réponses Es'!AG27)</f>
      </c>
      <c r="AJ29" s="30">
        <f>IF('Encodage réponses Es'!DW27="","",'Encodage réponses Es'!DW27)</f>
      </c>
      <c r="AK29" s="675">
        <f>IF((COUNTBLANK('Encodage réponses Es'!G27:P27)+COUNTBLANK('Encodage réponses Es'!S27:U27)+COUNTBLANK('Encodage réponses Es'!AF27:AG27)+COUNTBLANK('Encodage réponses Es'!DW27))&gt;0,"",IF(COUNTIF(U29:AJ29,"a")&gt;0,"absent(e)",IF(COUNTBLANK(U29:AJ29)&gt;0,"",COUNTIF(U29:AJ29,1)+COUNTIF(U29:AJ29,8)/2)))</f>
      </c>
      <c r="AL29" s="676"/>
      <c r="AM29" s="10">
        <f>IF('Encodage réponses Es'!AH27="","",'Encodage réponses Es'!AH27)</f>
      </c>
      <c r="AN29" s="11">
        <f>IF('Encodage réponses Es'!AI27="","",'Encodage réponses Es'!AI27)</f>
      </c>
      <c r="AO29" s="11">
        <f>IF('Encodage réponses Es'!AJ27="","",'Encodage réponses Es'!AJ27)</f>
      </c>
      <c r="AP29" s="11">
        <f>IF('Encodage réponses Es'!AK27="","",'Encodage réponses Es'!AK27)</f>
      </c>
      <c r="AQ29" s="11">
        <f>IF('Encodage réponses Es'!AL27="","",'Encodage réponses Es'!AL27)</f>
      </c>
      <c r="AR29" s="11">
        <f>IF('Encodage réponses Es'!AM27="","",'Encodage réponses Es'!AM27)</f>
      </c>
      <c r="AS29" s="11">
        <f>IF('Encodage réponses Es'!AN27="","",'Encodage réponses Es'!AN27)</f>
      </c>
      <c r="AT29" s="11">
        <f>IF('Encodage réponses Es'!AO27="","",'Encodage réponses Es'!AO27)</f>
      </c>
      <c r="AU29" s="11">
        <f>IF('Encodage réponses Es'!AP27="","",'Encodage réponses Es'!AP27)</f>
      </c>
      <c r="AV29" s="11">
        <f>IF('Encodage réponses Es'!AQ27="","",'Encodage réponses Es'!AQ27)</f>
      </c>
      <c r="AW29" s="11">
        <f>IF('Encodage réponses Es'!AR27="","",'Encodage réponses Es'!AR27)</f>
      </c>
      <c r="AX29" s="11">
        <f>IF('Encodage réponses Es'!AS27="","",'Encodage réponses Es'!AS27)</f>
      </c>
      <c r="AY29" s="11">
        <f>IF('Encodage réponses Es'!AT27="","",'Encodage réponses Es'!AT27)</f>
      </c>
      <c r="AZ29" s="673">
        <f>IF((COUNTBLANK('Encodage réponses Es'!AH27:AT27))&gt;0,"",IF(COUNTIF(AM29:AY29,"a")&gt;0,"absent(e)",IF(COUNTBLANK(AM29:AY29)&gt;0,"",COUNTIF(AM29:AY29,1)+COUNTIF(AM29:AY29,8)/2)))</f>
      </c>
      <c r="BA29" s="674"/>
      <c r="BB29" s="10">
        <f>IF('Encodage réponses Es'!Q27="","",'Encodage réponses Es'!Q27)</f>
      </c>
      <c r="BC29" s="11">
        <f>IF('Encodage réponses Es'!R27="","",'Encodage réponses Es'!R27)</f>
      </c>
      <c r="BD29" s="11">
        <f>IF('Encodage réponses Es'!V27="","",'Encodage réponses Es'!V27)</f>
      </c>
      <c r="BE29" s="11">
        <f>IF('Encodage réponses Es'!W27="","",'Encodage réponses Es'!W27)</f>
      </c>
      <c r="BF29" s="11">
        <f>IF('Encodage réponses Es'!X27="","",'Encodage réponses Es'!X27)</f>
      </c>
      <c r="BG29" s="11">
        <f>IF('Encodage réponses Es'!Y27="","",'Encodage réponses Es'!Y27)</f>
      </c>
      <c r="BH29" s="11">
        <f>IF('Encodage réponses Es'!Z27="","",'Encodage réponses Es'!Z27)</f>
      </c>
      <c r="BI29" s="11">
        <f>IF('Encodage réponses Es'!AA27="","",'Encodage réponses Es'!AA27)</f>
      </c>
      <c r="BJ29" s="11">
        <f>IF('Encodage réponses Es'!AB27="","",'Encodage réponses Es'!AB27)</f>
      </c>
      <c r="BK29" s="11">
        <f>IF('Encodage réponses Es'!AC27="","",'Encodage réponses Es'!AC27)</f>
      </c>
      <c r="BL29" s="11">
        <f>IF('Encodage réponses Es'!AD27="","",'Encodage réponses Es'!AD27)</f>
      </c>
      <c r="BM29" s="11">
        <f>IF('Encodage réponses Es'!AE27="","",'Encodage réponses Es'!AE27)</f>
      </c>
      <c r="BN29" s="641">
        <f>IF((COUNTBLANK('Encodage réponses Es'!Q27:R27)+COUNTBLANK('Encodage réponses Es'!V27:AF27))&gt;0,"",IF(COUNTIF(BB29:BM29,"a")&gt;0,"absent(e)",IF(COUNTBLANK(BB29:BM29)&gt;0,"",COUNTIF(BB29:BM29,1)+COUNTIF(BB29:BM29,8)/2)))</f>
      </c>
      <c r="BO29" s="642"/>
      <c r="BP29" s="12">
        <f>IF('Encodage réponses Es'!AU27="","",'Encodage réponses Es'!AU27)</f>
      </c>
      <c r="BQ29" s="12">
        <f>IF('Encodage réponses Es'!AV27="","",'Encodage réponses Es'!AV27)</f>
      </c>
      <c r="BR29" s="12">
        <f>IF('Encodage réponses Es'!AW27="","",'Encodage réponses Es'!AW27)</f>
      </c>
      <c r="BS29" s="12">
        <f>IF('Encodage réponses Es'!AX27="","",'Encodage réponses Es'!AX27)</f>
      </c>
      <c r="BT29" s="12">
        <f>IF('Encodage réponses Es'!AY27="","",'Encodage réponses Es'!AY27)</f>
      </c>
      <c r="BU29" s="12">
        <f>IF('Encodage réponses Es'!AZ27="","",'Encodage réponses Es'!AZ27)</f>
      </c>
      <c r="BV29" s="12">
        <f>IF('Encodage réponses Es'!BA27="","",'Encodage réponses Es'!BA27)</f>
      </c>
      <c r="BW29" s="12">
        <f>IF('Encodage réponses Es'!BB27="","",'Encodage réponses Es'!BB27)</f>
      </c>
      <c r="BX29" s="12">
        <f>IF('Encodage réponses Es'!BC27="","",'Encodage réponses Es'!BC27)</f>
      </c>
      <c r="BY29" s="12">
        <f>IF('Encodage réponses Es'!BD27="","",'Encodage réponses Es'!BD27)</f>
      </c>
      <c r="BZ29" s="12">
        <f>IF('Encodage réponses Es'!BE27="","",'Encodage réponses Es'!BE27)</f>
      </c>
      <c r="CA29" s="12">
        <f>IF('Encodage réponses Es'!BF27="","",'Encodage réponses Es'!BF27)</f>
      </c>
      <c r="CB29" s="12">
        <f>IF('Encodage réponses Es'!BG27="","",'Encodage réponses Es'!BG27)</f>
      </c>
      <c r="CC29" s="12">
        <f>IF('Encodage réponses Es'!BH27="","",'Encodage réponses Es'!BH27)</f>
      </c>
      <c r="CD29" s="12">
        <f>IF('Encodage réponses Es'!BI27="","",'Encodage réponses Es'!BI27)</f>
      </c>
      <c r="CE29" s="12">
        <f>IF('Encodage réponses Es'!BJ27="","",'Encodage réponses Es'!BJ27)</f>
      </c>
      <c r="CF29" s="12">
        <f>IF('Encodage réponses Es'!BK27="","",'Encodage réponses Es'!BK27)</f>
      </c>
      <c r="CG29" s="641">
        <f>IF((COUNTBLANK('Encodage réponses Es'!AU27:BK27))&gt;0,"",IF(COUNTIF(BP29:CF29,"a")&gt;0,"absent(e)",IF(COUNTBLANK(BP29:CF29)&gt;0,"",COUNTIF(BP29:CF29,1)+COUNTIF(BP29:CF29,8)/2)))</f>
      </c>
      <c r="CH29" s="642"/>
      <c r="CI29" s="12">
        <f>IF('Encodage réponses Es'!BL27="","",'Encodage réponses Es'!BL27)</f>
      </c>
      <c r="CJ29" s="12">
        <f>IF('Encodage réponses Es'!BM27="","",'Encodage réponses Es'!BM27)</f>
      </c>
      <c r="CK29" s="12">
        <f>IF('Encodage réponses Es'!BN27="","",'Encodage réponses Es'!BN27)</f>
      </c>
      <c r="CL29" s="12">
        <f>IF('Encodage réponses Es'!BO27="","",'Encodage réponses Es'!BO27)</f>
      </c>
      <c r="CM29" s="12">
        <f>IF('Encodage réponses Es'!BP27="","",'Encodage réponses Es'!BP27)</f>
      </c>
      <c r="CN29" s="12">
        <f>IF('Encodage réponses Es'!BQ27="","",'Encodage réponses Es'!BQ27)</f>
      </c>
      <c r="CO29" s="12">
        <f>IF('Encodage réponses Es'!BR27="","",'Encodage réponses Es'!BR27)</f>
      </c>
      <c r="CP29" s="12">
        <f>IF('Encodage réponses Es'!BS27="","",'Encodage réponses Es'!BS27)</f>
      </c>
      <c r="CQ29" s="12">
        <f>IF('Encodage réponses Es'!BT27="","",'Encodage réponses Es'!BT27)</f>
      </c>
      <c r="CR29" s="12">
        <f>IF('Encodage réponses Es'!BU27="","",'Encodage réponses Es'!BU27)</f>
      </c>
      <c r="CS29" s="641">
        <f>IF((COUNTBLANK('Encodage réponses Es'!BL27:BU27))&gt;0,"",IF(COUNTIF(CI29:CR29,"a")&gt;0,"absent(e)",IF(COUNTBLANK(CI29:CR29)&gt;0,"",COUNTIF(CI29:CR29,1)+COUNTIF(CI29:CR29,8)/2)))</f>
      </c>
      <c r="CT29" s="642"/>
      <c r="CU29" s="12">
        <f>IF('Encodage réponses Es'!BV27="","",'Encodage réponses Es'!BV27)</f>
      </c>
      <c r="CV29" s="12">
        <f>IF('Encodage réponses Es'!BW27="","",'Encodage réponses Es'!BW27)</f>
      </c>
      <c r="CW29" s="12">
        <f>IF('Encodage réponses Es'!BX27="","",'Encodage réponses Es'!BX27)</f>
      </c>
      <c r="CX29" s="12">
        <f>IF('Encodage réponses Es'!BY27="","",'Encodage réponses Es'!BY27)</f>
      </c>
      <c r="CY29" s="12">
        <f>IF('Encodage réponses Es'!BZ27="","",'Encodage réponses Es'!BZ27)</f>
      </c>
      <c r="CZ29" s="12">
        <f>IF('Encodage réponses Es'!CA27="","",'Encodage réponses Es'!CA27)</f>
      </c>
      <c r="DA29" s="12">
        <f>IF('Encodage réponses Es'!CB27="","",'Encodage réponses Es'!CB27)</f>
      </c>
      <c r="DB29" s="12">
        <f>IF('Encodage réponses Es'!CC27="","",'Encodage réponses Es'!CC27)</f>
      </c>
      <c r="DC29" s="12">
        <f>IF('Encodage réponses Es'!CD27="","",'Encodage réponses Es'!CD27)</f>
      </c>
      <c r="DD29" s="12">
        <f>IF('Encodage réponses Es'!CE27="","",'Encodage réponses Es'!CE27)</f>
      </c>
      <c r="DE29" s="12">
        <f>IF('Encodage réponses Es'!CF27="","",'Encodage réponses Es'!CF27)</f>
      </c>
      <c r="DF29" s="12">
        <f>IF('Encodage réponses Es'!CG27="","",'Encodage réponses Es'!CG27)</f>
      </c>
      <c r="DG29" s="12">
        <f>IF('Encodage réponses Es'!CH27="","",'Encodage réponses Es'!CH27)</f>
      </c>
      <c r="DH29" s="12">
        <f>IF('Encodage réponses Es'!CI27="","",'Encodage réponses Es'!CI27)</f>
      </c>
      <c r="DI29" s="12">
        <f>IF('Encodage réponses Es'!CJ27="","",'Encodage réponses Es'!CJ27)</f>
      </c>
      <c r="DJ29" s="12">
        <f>IF('Encodage réponses Es'!CK27="","",'Encodage réponses Es'!CK27)</f>
      </c>
      <c r="DK29" s="641">
        <f>IF((COUNTBLANK('Encodage réponses Es'!BV27:CK27))&gt;0,"",IF(COUNTIF(CU29:DJ29,"a")&gt;0,"absent(e)",IF(COUNTBLANK(CU29:DJ29)&gt;0,"",COUNTIF(CU29:DJ29,1)+COUNTIF(CU29:DJ29,8)/2)))</f>
      </c>
      <c r="DL29" s="642"/>
      <c r="DM29" s="10">
        <f>IF('Encodage réponses Es'!CL27="","",'Encodage réponses Es'!CL27)</f>
      </c>
      <c r="DN29" s="11">
        <f>IF('Encodage réponses Es'!CM27="","",'Encodage réponses Es'!CM27)</f>
      </c>
      <c r="DO29" s="11">
        <f>IF('Encodage réponses Es'!CN27="","",'Encodage réponses Es'!CN27)</f>
      </c>
      <c r="DP29" s="11">
        <f>IF('Encodage réponses Es'!CO27="","",'Encodage réponses Es'!CO27)</f>
      </c>
      <c r="DQ29" s="11">
        <f>IF('Encodage réponses Es'!CP27="","",'Encodage réponses Es'!CP27)</f>
      </c>
      <c r="DR29" s="11">
        <f>IF('Encodage réponses Es'!CQ27="","",'Encodage réponses Es'!CQ27)</f>
      </c>
      <c r="DS29" s="11">
        <f>IF('Encodage réponses Es'!CR27="","",'Encodage réponses Es'!CR27)</f>
      </c>
      <c r="DT29" s="11">
        <f>IF('Encodage réponses Es'!CS27="","",'Encodage réponses Es'!CS27)</f>
      </c>
      <c r="DU29" s="11">
        <f>IF('Encodage réponses Es'!CT27="","",'Encodage réponses Es'!CT27)</f>
      </c>
      <c r="DV29" s="11">
        <f>IF('Encodage réponses Es'!CU27="","",'Encodage réponses Es'!CU27)</f>
      </c>
      <c r="DW29" s="11">
        <f>IF('Encodage réponses Es'!CV27="","",'Encodage réponses Es'!CV27)</f>
      </c>
      <c r="DX29" s="11">
        <f>IF('Encodage réponses Es'!CX27="","",'Encodage réponses Es'!CX27)</f>
      </c>
      <c r="DY29" s="11">
        <f>IF('Encodage réponses Es'!CY27="","",'Encodage réponses Es'!CY27)</f>
      </c>
      <c r="DZ29" s="11">
        <f>IF('Encodage réponses Es'!CZ27="","",'Encodage réponses Es'!CZ27)</f>
      </c>
      <c r="EA29" s="11">
        <f>IF('Encodage réponses Es'!DA27="","",'Encodage réponses Es'!DA27)</f>
      </c>
      <c r="EB29" s="11">
        <f>IF('Encodage réponses Es'!DE27="","",'Encodage réponses Es'!DE27)</f>
      </c>
      <c r="EC29" s="11">
        <f>IF('Encodage réponses Es'!DF27="","",'Encodage réponses Es'!DF27)</f>
      </c>
      <c r="ED29" s="92">
        <f>IF('Encodage réponses Es'!DG27="","",'Encodage réponses Es'!DG27)</f>
      </c>
      <c r="EE29" s="641">
        <f>IF((COUNTBLANK('Encodage réponses Es'!CL27:CV27)+COUNTBLANK('Encodage réponses Es'!CX27:DA27)+COUNTBLANK('Encodage réponses Es'!DE27:DG27))&gt;0,"",IF(COUNTIF(DM29:ED29,"a")&gt;0,"absent(e)",IF(COUNTBLANK(DM29:ED29)&gt;0,"",COUNTIF(DM29:ED29,1)+COUNTIF(DM29:ED29,8)/2)))</f>
      </c>
      <c r="EF29" s="657"/>
      <c r="EG29" s="10">
        <f>IF('Encodage réponses Es'!DX27="","",'Encodage réponses Es'!DX27)</f>
      </c>
      <c r="EH29" s="11">
        <f>IF('Encodage réponses Es'!DY27="","",'Encodage réponses Es'!DY27)</f>
      </c>
      <c r="EI29" s="11">
        <f>IF('Encodage réponses Es'!DZ27="","",'Encodage réponses Es'!DZ27)</f>
      </c>
      <c r="EJ29" s="668">
        <f>IF((COUNTBLANK('Encodage réponses Es'!DX27:DZ27))&gt;0,"",IF(COUNTIF(EG29:EI29,"a")&gt;0,"absent(e)",IF(COUNTBLANK(EG29:EI29)&gt;0,"",COUNTIF(EG29:EI29,1)+COUNTIF(EG29:EI29,8)/2)))</f>
      </c>
      <c r="EK29" s="669"/>
      <c r="EL29" s="10">
        <f>IF('Encodage réponses Es'!CW27="","",'Encodage réponses Es'!CW27)</f>
      </c>
      <c r="EM29" s="11">
        <f>IF('Encodage réponses Es'!DL27="","",'Encodage réponses Es'!DL27)</f>
      </c>
      <c r="EN29" s="11">
        <f>IF('Encodage réponses Es'!DM27="","",'Encodage réponses Es'!DM27)</f>
      </c>
      <c r="EO29" s="11">
        <f>IF('Encodage réponses Es'!DN27="","",'Encodage réponses Es'!DN27)</f>
      </c>
      <c r="EP29" s="11">
        <f>IF('Encodage réponses Es'!DO27="","",'Encodage réponses Es'!DO27)</f>
      </c>
      <c r="EQ29" s="11">
        <f>IF('Encodage réponses Es'!DP27="","",'Encodage réponses Es'!DP27)</f>
      </c>
      <c r="ER29" s="11">
        <f>IF('Encodage réponses Es'!DQ27="","",'Encodage réponses Es'!DQ27)</f>
      </c>
      <c r="ES29" s="668">
        <f>IF((COUNTBLANK('Encodage réponses Es'!CW27)+COUNTBLANK('Encodage réponses Es'!DL27:DQ27))&gt;0,"",IF(COUNTIF(EL29:ER29,"a")&gt;0,"absent(e)",IF(COUNTBLANK(EL29:ER29)&gt;0,"",COUNTIF(EL29:ER29,1)+COUNTIF(EL29:ER29,8)/2)))</f>
      </c>
      <c r="ET29" s="669"/>
      <c r="EU29" s="10">
        <f>IF('Encodage réponses Es'!DB27="","",'Encodage réponses Es'!DB27)</f>
      </c>
      <c r="EV29" s="11">
        <f>IF('Encodage réponses Es'!DC27="","",'Encodage réponses Es'!DC27)</f>
      </c>
      <c r="EW29" s="11">
        <f>IF('Encodage réponses Es'!DD27="","",'Encodage réponses Es'!DD27)</f>
      </c>
      <c r="EX29" s="11">
        <f>IF('Encodage réponses Es'!DH27="","",'Encodage réponses Es'!DH27)</f>
      </c>
      <c r="EY29" s="11">
        <f>IF('Encodage réponses Es'!DI27="","",'Encodage réponses Es'!DI27)</f>
      </c>
      <c r="EZ29" s="11">
        <f>IF('Encodage réponses Es'!DJ27="","",'Encodage réponses Es'!DJ27)</f>
      </c>
      <c r="FA29" s="359">
        <f>IF('Encodage réponses Es'!DK27="","",'Encodage réponses Es'!DK27)</f>
      </c>
      <c r="FB29" s="641">
        <f>IF((COUNTBLANK('Encodage réponses Es'!DB27:DD27)+COUNTBLANK('Encodage réponses Es'!DH27:DK27))&gt;0,"",IF(COUNTIF(EU29:EZ29,"a")&gt;0,"absent(e)",IF(COUNTBLANK(EU29:EZ29)&gt;0,"",COUNTIF(EU29:EZ29,1)+COUNTIF(EU29:EZ29,8)/2)))</f>
      </c>
      <c r="FC29" s="657"/>
      <c r="FD29" s="10">
        <f>IF('Encodage réponses Es'!DR27="","",'Encodage réponses Es'!DR27)</f>
      </c>
      <c r="FE29" s="11">
        <f>IF('Encodage réponses Es'!DS27="","",'Encodage réponses Es'!DS27)</f>
      </c>
      <c r="FF29" s="11">
        <f>IF('Encodage réponses Es'!DT27="","",'Encodage réponses Es'!DT27)</f>
      </c>
      <c r="FG29" s="359">
        <f>IF('Encodage réponses Es'!DU27="","",'Encodage réponses Es'!DU27)</f>
      </c>
      <c r="FH29" s="11">
        <f>IF('Encodage réponses Es'!DV27="","",'Encodage réponses Es'!DV27)</f>
      </c>
      <c r="FI29" s="656">
        <f>IF((COUNTBLANK('Encodage réponses Es'!DR27:DV27))&gt;0,"",IF(COUNTIF(FD29:FF29,"a")+COUNTIF(FH29,"a")&gt;0,"absent(e)",IF(COUNTBLANK(FD29:FF29)+COUNTBLANK(FH29)&gt;0,"",COUNTIF(FD29:FF29,1)+COUNTIF(FH29,1)+COUNTIF(FD29:FF29,8)/2+COUNTIF(FH29,8)/2)))</f>
      </c>
      <c r="FJ29" s="657"/>
    </row>
    <row r="30" spans="1:166" ht="11.25" customHeight="1">
      <c r="A30" s="713"/>
      <c r="B30" s="714"/>
      <c r="C30" s="31">
        <v>26</v>
      </c>
      <c r="D30" s="31">
        <f>IF('Encodage réponses Es'!F28=0,"",'Encodage réponses Es'!F28)</f>
      </c>
      <c r="E30" s="243"/>
      <c r="F30" s="184">
        <f t="shared" si="0"/>
      </c>
      <c r="G30" s="185">
        <f t="shared" si="1"/>
      </c>
      <c r="H30" s="243"/>
      <c r="I30" s="337">
        <f t="shared" si="2"/>
      </c>
      <c r="J30" s="70">
        <f t="shared" si="3"/>
      </c>
      <c r="K30" s="243"/>
      <c r="L30" s="116">
        <f t="shared" si="4"/>
      </c>
      <c r="M30" s="70">
        <f t="shared" si="5"/>
      </c>
      <c r="N30" s="243"/>
      <c r="O30" s="340">
        <f t="shared" si="6"/>
      </c>
      <c r="P30" s="123">
        <f t="shared" si="7"/>
      </c>
      <c r="Q30" s="243"/>
      <c r="R30" s="340">
        <f t="shared" si="8"/>
      </c>
      <c r="S30" s="123">
        <f t="shared" si="9"/>
      </c>
      <c r="T30" s="243"/>
      <c r="U30" s="10">
        <f>IF('Encodage réponses Es'!G28="","",'Encodage réponses Es'!G28)</f>
      </c>
      <c r="V30" s="11">
        <f>IF('Encodage réponses Es'!H28="","",'Encodage réponses Es'!H28)</f>
      </c>
      <c r="W30" s="11">
        <f>IF('Encodage réponses Es'!I28="","",'Encodage réponses Es'!I28)</f>
      </c>
      <c r="X30" s="11">
        <f>IF('Encodage réponses Es'!J28="","",'Encodage réponses Es'!J28)</f>
      </c>
      <c r="Y30" s="11">
        <f>IF('Encodage réponses Es'!K28="","",'Encodage réponses Es'!K28)</f>
      </c>
      <c r="Z30" s="11">
        <f>IF('Encodage réponses Es'!L28="","",'Encodage réponses Es'!L28)</f>
      </c>
      <c r="AA30" s="11">
        <f>IF('Encodage réponses Es'!M28="","",'Encodage réponses Es'!M28)</f>
      </c>
      <c r="AB30" s="11">
        <f>IF('Encodage réponses Es'!N28="","",'Encodage réponses Es'!N28)</f>
      </c>
      <c r="AC30" s="11">
        <f>IF('Encodage réponses Es'!O28="","",'Encodage réponses Es'!O28)</f>
      </c>
      <c r="AD30" s="11">
        <f>IF('Encodage réponses Es'!P28="","",'Encodage réponses Es'!P28)</f>
      </c>
      <c r="AE30" s="92">
        <f>IF('Encodage réponses Es'!S28="","",'Encodage réponses Es'!S28)</f>
      </c>
      <c r="AF30" s="92">
        <f>IF('Encodage réponses Es'!T28="","",'Encodage réponses Es'!T28)</f>
      </c>
      <c r="AG30" s="92">
        <f>IF('Encodage réponses Es'!U28="","",'Encodage réponses Es'!U28)</f>
      </c>
      <c r="AH30" s="92">
        <f>IF('Encodage réponses Es'!AF28="","",'Encodage réponses Es'!AF28)</f>
      </c>
      <c r="AI30" s="92">
        <f>IF('Encodage réponses Es'!AG28="","",'Encodage réponses Es'!AG28)</f>
      </c>
      <c r="AJ30" s="30">
        <f>IF('Encodage réponses Es'!DW28="","",'Encodage réponses Es'!DW28)</f>
      </c>
      <c r="AK30" s="675">
        <f>IF((COUNTBLANK('Encodage réponses Es'!G28:P28)+COUNTBLANK('Encodage réponses Es'!S28:U28)+COUNTBLANK('Encodage réponses Es'!AF28:AG28)+COUNTBLANK('Encodage réponses Es'!DW28))&gt;0,"",IF(COUNTIF(U30:AJ30,"a")&gt;0,"absent(e)",IF(COUNTBLANK(U30:AJ30)&gt;0,"",COUNTIF(U30:AJ30,1)+COUNTIF(U30:AJ30,8)/2)))</f>
      </c>
      <c r="AL30" s="676"/>
      <c r="AM30" s="10">
        <f>IF('Encodage réponses Es'!AH28="","",'Encodage réponses Es'!AH28)</f>
      </c>
      <c r="AN30" s="11">
        <f>IF('Encodage réponses Es'!AI28="","",'Encodage réponses Es'!AI28)</f>
      </c>
      <c r="AO30" s="11">
        <f>IF('Encodage réponses Es'!AJ28="","",'Encodage réponses Es'!AJ28)</f>
      </c>
      <c r="AP30" s="11">
        <f>IF('Encodage réponses Es'!AK28="","",'Encodage réponses Es'!AK28)</f>
      </c>
      <c r="AQ30" s="11">
        <f>IF('Encodage réponses Es'!AL28="","",'Encodage réponses Es'!AL28)</f>
      </c>
      <c r="AR30" s="11">
        <f>IF('Encodage réponses Es'!AM28="","",'Encodage réponses Es'!AM28)</f>
      </c>
      <c r="AS30" s="11">
        <f>IF('Encodage réponses Es'!AN28="","",'Encodage réponses Es'!AN28)</f>
      </c>
      <c r="AT30" s="11">
        <f>IF('Encodage réponses Es'!AO28="","",'Encodage réponses Es'!AO28)</f>
      </c>
      <c r="AU30" s="11">
        <f>IF('Encodage réponses Es'!AP28="","",'Encodage réponses Es'!AP28)</f>
      </c>
      <c r="AV30" s="11">
        <f>IF('Encodage réponses Es'!AQ28="","",'Encodage réponses Es'!AQ28)</f>
      </c>
      <c r="AW30" s="11">
        <f>IF('Encodage réponses Es'!AR28="","",'Encodage réponses Es'!AR28)</f>
      </c>
      <c r="AX30" s="11">
        <f>IF('Encodage réponses Es'!AS28="","",'Encodage réponses Es'!AS28)</f>
      </c>
      <c r="AY30" s="11">
        <f>IF('Encodage réponses Es'!AT28="","",'Encodage réponses Es'!AT28)</f>
      </c>
      <c r="AZ30" s="673">
        <f>IF((COUNTBLANK('Encodage réponses Es'!AH28:AT28))&gt;0,"",IF(COUNTIF(AM30:AY30,"a")&gt;0,"absent(e)",IF(COUNTBLANK(AM30:AY30)&gt;0,"",COUNTIF(AM30:AY30,1)+COUNTIF(AM30:AY30,8)/2)))</f>
      </c>
      <c r="BA30" s="674"/>
      <c r="BB30" s="10">
        <f>IF('Encodage réponses Es'!Q28="","",'Encodage réponses Es'!Q28)</f>
      </c>
      <c r="BC30" s="11">
        <f>IF('Encodage réponses Es'!R28="","",'Encodage réponses Es'!R28)</f>
      </c>
      <c r="BD30" s="11">
        <f>IF('Encodage réponses Es'!V28="","",'Encodage réponses Es'!V28)</f>
      </c>
      <c r="BE30" s="11">
        <f>IF('Encodage réponses Es'!W28="","",'Encodage réponses Es'!W28)</f>
      </c>
      <c r="BF30" s="11">
        <f>IF('Encodage réponses Es'!X28="","",'Encodage réponses Es'!X28)</f>
      </c>
      <c r="BG30" s="11">
        <f>IF('Encodage réponses Es'!Y28="","",'Encodage réponses Es'!Y28)</f>
      </c>
      <c r="BH30" s="11">
        <f>IF('Encodage réponses Es'!Z28="","",'Encodage réponses Es'!Z28)</f>
      </c>
      <c r="BI30" s="11">
        <f>IF('Encodage réponses Es'!AA28="","",'Encodage réponses Es'!AA28)</f>
      </c>
      <c r="BJ30" s="11">
        <f>IF('Encodage réponses Es'!AB28="","",'Encodage réponses Es'!AB28)</f>
      </c>
      <c r="BK30" s="11">
        <f>IF('Encodage réponses Es'!AC28="","",'Encodage réponses Es'!AC28)</f>
      </c>
      <c r="BL30" s="11">
        <f>IF('Encodage réponses Es'!AD28="","",'Encodage réponses Es'!AD28)</f>
      </c>
      <c r="BM30" s="11">
        <f>IF('Encodage réponses Es'!AE28="","",'Encodage réponses Es'!AE28)</f>
      </c>
      <c r="BN30" s="641">
        <f>IF((COUNTBLANK('Encodage réponses Es'!Q28:R28)+COUNTBLANK('Encodage réponses Es'!V28:AF28))&gt;0,"",IF(COUNTIF(BB30:BM30,"a")&gt;0,"absent(e)",IF(COUNTBLANK(BB30:BM30)&gt;0,"",COUNTIF(BB30:BM30,1)+COUNTIF(BB30:BM30,8)/2)))</f>
      </c>
      <c r="BO30" s="642"/>
      <c r="BP30" s="12">
        <f>IF('Encodage réponses Es'!AU28="","",'Encodage réponses Es'!AU28)</f>
      </c>
      <c r="BQ30" s="12">
        <f>IF('Encodage réponses Es'!AV28="","",'Encodage réponses Es'!AV28)</f>
      </c>
      <c r="BR30" s="12">
        <f>IF('Encodage réponses Es'!AW28="","",'Encodage réponses Es'!AW28)</f>
      </c>
      <c r="BS30" s="12">
        <f>IF('Encodage réponses Es'!AX28="","",'Encodage réponses Es'!AX28)</f>
      </c>
      <c r="BT30" s="12">
        <f>IF('Encodage réponses Es'!AY28="","",'Encodage réponses Es'!AY28)</f>
      </c>
      <c r="BU30" s="12">
        <f>IF('Encodage réponses Es'!AZ28="","",'Encodage réponses Es'!AZ28)</f>
      </c>
      <c r="BV30" s="12">
        <f>IF('Encodage réponses Es'!BA28="","",'Encodage réponses Es'!BA28)</f>
      </c>
      <c r="BW30" s="12">
        <f>IF('Encodage réponses Es'!BB28="","",'Encodage réponses Es'!BB28)</f>
      </c>
      <c r="BX30" s="12">
        <f>IF('Encodage réponses Es'!BC28="","",'Encodage réponses Es'!BC28)</f>
      </c>
      <c r="BY30" s="12">
        <f>IF('Encodage réponses Es'!BD28="","",'Encodage réponses Es'!BD28)</f>
      </c>
      <c r="BZ30" s="12">
        <f>IF('Encodage réponses Es'!BE28="","",'Encodage réponses Es'!BE28)</f>
      </c>
      <c r="CA30" s="12">
        <f>IF('Encodage réponses Es'!BF28="","",'Encodage réponses Es'!BF28)</f>
      </c>
      <c r="CB30" s="12">
        <f>IF('Encodage réponses Es'!BG28="","",'Encodage réponses Es'!BG28)</f>
      </c>
      <c r="CC30" s="12">
        <f>IF('Encodage réponses Es'!BH28="","",'Encodage réponses Es'!BH28)</f>
      </c>
      <c r="CD30" s="12">
        <f>IF('Encodage réponses Es'!BI28="","",'Encodage réponses Es'!BI28)</f>
      </c>
      <c r="CE30" s="12">
        <f>IF('Encodage réponses Es'!BJ28="","",'Encodage réponses Es'!BJ28)</f>
      </c>
      <c r="CF30" s="12">
        <f>IF('Encodage réponses Es'!BK28="","",'Encodage réponses Es'!BK28)</f>
      </c>
      <c r="CG30" s="641">
        <f>IF((COUNTBLANK('Encodage réponses Es'!AU28:BK28))&gt;0,"",IF(COUNTIF(BP30:CF30,"a")&gt;0,"absent(e)",IF(COUNTBLANK(BP30:CF30)&gt;0,"",COUNTIF(BP30:CF30,1)+COUNTIF(BP30:CF30,8)/2)))</f>
      </c>
      <c r="CH30" s="642"/>
      <c r="CI30" s="12">
        <f>IF('Encodage réponses Es'!BL28="","",'Encodage réponses Es'!BL28)</f>
      </c>
      <c r="CJ30" s="12">
        <f>IF('Encodage réponses Es'!BM28="","",'Encodage réponses Es'!BM28)</f>
      </c>
      <c r="CK30" s="12">
        <f>IF('Encodage réponses Es'!BN28="","",'Encodage réponses Es'!BN28)</f>
      </c>
      <c r="CL30" s="12">
        <f>IF('Encodage réponses Es'!BO28="","",'Encodage réponses Es'!BO28)</f>
      </c>
      <c r="CM30" s="12">
        <f>IF('Encodage réponses Es'!BP28="","",'Encodage réponses Es'!BP28)</f>
      </c>
      <c r="CN30" s="12">
        <f>IF('Encodage réponses Es'!BQ28="","",'Encodage réponses Es'!BQ28)</f>
      </c>
      <c r="CO30" s="12">
        <f>IF('Encodage réponses Es'!BR28="","",'Encodage réponses Es'!BR28)</f>
      </c>
      <c r="CP30" s="12">
        <f>IF('Encodage réponses Es'!BS28="","",'Encodage réponses Es'!BS28)</f>
      </c>
      <c r="CQ30" s="12">
        <f>IF('Encodage réponses Es'!BT28="","",'Encodage réponses Es'!BT28)</f>
      </c>
      <c r="CR30" s="12">
        <f>IF('Encodage réponses Es'!BU28="","",'Encodage réponses Es'!BU28)</f>
      </c>
      <c r="CS30" s="641">
        <f>IF((COUNTBLANK('Encodage réponses Es'!BL28:BU28))&gt;0,"",IF(COUNTIF(CI30:CR30,"a")&gt;0,"absent(e)",IF(COUNTBLANK(CI30:CR30)&gt;0,"",COUNTIF(CI30:CR30,1)+COUNTIF(CI30:CR30,8)/2)))</f>
      </c>
      <c r="CT30" s="642"/>
      <c r="CU30" s="12">
        <f>IF('Encodage réponses Es'!BV28="","",'Encodage réponses Es'!BV28)</f>
      </c>
      <c r="CV30" s="12">
        <f>IF('Encodage réponses Es'!BW28="","",'Encodage réponses Es'!BW28)</f>
      </c>
      <c r="CW30" s="12">
        <f>IF('Encodage réponses Es'!BX28="","",'Encodage réponses Es'!BX28)</f>
      </c>
      <c r="CX30" s="12">
        <f>IF('Encodage réponses Es'!BY28="","",'Encodage réponses Es'!BY28)</f>
      </c>
      <c r="CY30" s="12">
        <f>IF('Encodage réponses Es'!BZ28="","",'Encodage réponses Es'!BZ28)</f>
      </c>
      <c r="CZ30" s="12">
        <f>IF('Encodage réponses Es'!CA28="","",'Encodage réponses Es'!CA28)</f>
      </c>
      <c r="DA30" s="12">
        <f>IF('Encodage réponses Es'!CB28="","",'Encodage réponses Es'!CB28)</f>
      </c>
      <c r="DB30" s="12">
        <f>IF('Encodage réponses Es'!CC28="","",'Encodage réponses Es'!CC28)</f>
      </c>
      <c r="DC30" s="12">
        <f>IF('Encodage réponses Es'!CD28="","",'Encodage réponses Es'!CD28)</f>
      </c>
      <c r="DD30" s="12">
        <f>IF('Encodage réponses Es'!CE28="","",'Encodage réponses Es'!CE28)</f>
      </c>
      <c r="DE30" s="12">
        <f>IF('Encodage réponses Es'!CF28="","",'Encodage réponses Es'!CF28)</f>
      </c>
      <c r="DF30" s="12">
        <f>IF('Encodage réponses Es'!CG28="","",'Encodage réponses Es'!CG28)</f>
      </c>
      <c r="DG30" s="12">
        <f>IF('Encodage réponses Es'!CH28="","",'Encodage réponses Es'!CH28)</f>
      </c>
      <c r="DH30" s="12">
        <f>IF('Encodage réponses Es'!CI28="","",'Encodage réponses Es'!CI28)</f>
      </c>
      <c r="DI30" s="12">
        <f>IF('Encodage réponses Es'!CJ28="","",'Encodage réponses Es'!CJ28)</f>
      </c>
      <c r="DJ30" s="12">
        <f>IF('Encodage réponses Es'!CK28="","",'Encodage réponses Es'!CK28)</f>
      </c>
      <c r="DK30" s="641">
        <f>IF((COUNTBLANK('Encodage réponses Es'!BV28:CK28))&gt;0,"",IF(COUNTIF(CU30:DJ30,"a")&gt;0,"absent(e)",IF(COUNTBLANK(CU30:DJ30)&gt;0,"",COUNTIF(CU30:DJ30,1)+COUNTIF(CU30:DJ30,8)/2)))</f>
      </c>
      <c r="DL30" s="642"/>
      <c r="DM30" s="10">
        <f>IF('Encodage réponses Es'!CL28="","",'Encodage réponses Es'!CL28)</f>
      </c>
      <c r="DN30" s="11">
        <f>IF('Encodage réponses Es'!CM28="","",'Encodage réponses Es'!CM28)</f>
      </c>
      <c r="DO30" s="11">
        <f>IF('Encodage réponses Es'!CN28="","",'Encodage réponses Es'!CN28)</f>
      </c>
      <c r="DP30" s="11">
        <f>IF('Encodage réponses Es'!CO28="","",'Encodage réponses Es'!CO28)</f>
      </c>
      <c r="DQ30" s="11">
        <f>IF('Encodage réponses Es'!CP28="","",'Encodage réponses Es'!CP28)</f>
      </c>
      <c r="DR30" s="11">
        <f>IF('Encodage réponses Es'!CQ28="","",'Encodage réponses Es'!CQ28)</f>
      </c>
      <c r="DS30" s="11">
        <f>IF('Encodage réponses Es'!CR28="","",'Encodage réponses Es'!CR28)</f>
      </c>
      <c r="DT30" s="11">
        <f>IF('Encodage réponses Es'!CS28="","",'Encodage réponses Es'!CS28)</f>
      </c>
      <c r="DU30" s="11">
        <f>IF('Encodage réponses Es'!CT28="","",'Encodage réponses Es'!CT28)</f>
      </c>
      <c r="DV30" s="11">
        <f>IF('Encodage réponses Es'!CU28="","",'Encodage réponses Es'!CU28)</f>
      </c>
      <c r="DW30" s="11">
        <f>IF('Encodage réponses Es'!CV28="","",'Encodage réponses Es'!CV28)</f>
      </c>
      <c r="DX30" s="11">
        <f>IF('Encodage réponses Es'!CX28="","",'Encodage réponses Es'!CX28)</f>
      </c>
      <c r="DY30" s="11">
        <f>IF('Encodage réponses Es'!CY28="","",'Encodage réponses Es'!CY28)</f>
      </c>
      <c r="DZ30" s="11">
        <f>IF('Encodage réponses Es'!CZ28="","",'Encodage réponses Es'!CZ28)</f>
      </c>
      <c r="EA30" s="11">
        <f>IF('Encodage réponses Es'!DA28="","",'Encodage réponses Es'!DA28)</f>
      </c>
      <c r="EB30" s="11">
        <f>IF('Encodage réponses Es'!DE28="","",'Encodage réponses Es'!DE28)</f>
      </c>
      <c r="EC30" s="11">
        <f>IF('Encodage réponses Es'!DF28="","",'Encodage réponses Es'!DF28)</f>
      </c>
      <c r="ED30" s="92">
        <f>IF('Encodage réponses Es'!DG28="","",'Encodage réponses Es'!DG28)</f>
      </c>
      <c r="EE30" s="641">
        <f>IF((COUNTBLANK('Encodage réponses Es'!CL28:CV28)+COUNTBLANK('Encodage réponses Es'!CX28:DA28)+COUNTBLANK('Encodage réponses Es'!DE28:DG28))&gt;0,"",IF(COUNTIF(DM30:ED30,"a")&gt;0,"absent(e)",IF(COUNTBLANK(DM30:ED30)&gt;0,"",COUNTIF(DM30:ED30,1)+COUNTIF(DM30:ED30,8)/2)))</f>
      </c>
      <c r="EF30" s="657"/>
      <c r="EG30" s="10">
        <f>IF('Encodage réponses Es'!DX28="","",'Encodage réponses Es'!DX28)</f>
      </c>
      <c r="EH30" s="11">
        <f>IF('Encodage réponses Es'!DY28="","",'Encodage réponses Es'!DY28)</f>
      </c>
      <c r="EI30" s="11">
        <f>IF('Encodage réponses Es'!DZ28="","",'Encodage réponses Es'!DZ28)</f>
      </c>
      <c r="EJ30" s="668">
        <f>IF((COUNTBLANK('Encodage réponses Es'!DX28:DZ28))&gt;0,"",IF(COUNTIF(EG30:EI30,"a")&gt;0,"absent(e)",IF(COUNTBLANK(EG30:EI30)&gt;0,"",COUNTIF(EG30:EI30,1)+COUNTIF(EG30:EI30,8)/2)))</f>
      </c>
      <c r="EK30" s="669"/>
      <c r="EL30" s="10">
        <f>IF('Encodage réponses Es'!CW28="","",'Encodage réponses Es'!CW28)</f>
      </c>
      <c r="EM30" s="11">
        <f>IF('Encodage réponses Es'!DL28="","",'Encodage réponses Es'!DL28)</f>
      </c>
      <c r="EN30" s="11">
        <f>IF('Encodage réponses Es'!DM28="","",'Encodage réponses Es'!DM28)</f>
      </c>
      <c r="EO30" s="11">
        <f>IF('Encodage réponses Es'!DN28="","",'Encodage réponses Es'!DN28)</f>
      </c>
      <c r="EP30" s="11">
        <f>IF('Encodage réponses Es'!DO28="","",'Encodage réponses Es'!DO28)</f>
      </c>
      <c r="EQ30" s="11">
        <f>IF('Encodage réponses Es'!DP28="","",'Encodage réponses Es'!DP28)</f>
      </c>
      <c r="ER30" s="11">
        <f>IF('Encodage réponses Es'!DQ28="","",'Encodage réponses Es'!DQ28)</f>
      </c>
      <c r="ES30" s="668">
        <f>IF((COUNTBLANK('Encodage réponses Es'!CW28)+COUNTBLANK('Encodage réponses Es'!DL28:DQ28))&gt;0,"",IF(COUNTIF(EL30:ER30,"a")&gt;0,"absent(e)",IF(COUNTBLANK(EL30:ER30)&gt;0,"",COUNTIF(EL30:ER30,1)+COUNTIF(EL30:ER30,8)/2)))</f>
      </c>
      <c r="ET30" s="669"/>
      <c r="EU30" s="10">
        <f>IF('Encodage réponses Es'!DB28="","",'Encodage réponses Es'!DB28)</f>
      </c>
      <c r="EV30" s="11">
        <f>IF('Encodage réponses Es'!DC28="","",'Encodage réponses Es'!DC28)</f>
      </c>
      <c r="EW30" s="11">
        <f>IF('Encodage réponses Es'!DD28="","",'Encodage réponses Es'!DD28)</f>
      </c>
      <c r="EX30" s="11">
        <f>IF('Encodage réponses Es'!DH28="","",'Encodage réponses Es'!DH28)</f>
      </c>
      <c r="EY30" s="11">
        <f>IF('Encodage réponses Es'!DI28="","",'Encodage réponses Es'!DI28)</f>
      </c>
      <c r="EZ30" s="11">
        <f>IF('Encodage réponses Es'!DJ28="","",'Encodage réponses Es'!DJ28)</f>
      </c>
      <c r="FA30" s="359">
        <f>IF('Encodage réponses Es'!DK28="","",'Encodage réponses Es'!DK28)</f>
      </c>
      <c r="FB30" s="641">
        <f>IF((COUNTBLANK('Encodage réponses Es'!DB28:DD28)+COUNTBLANK('Encodage réponses Es'!DH28:DK28))&gt;0,"",IF(COUNTIF(EU30:EZ30,"a")&gt;0,"absent(e)",IF(COUNTBLANK(EU30:EZ30)&gt;0,"",COUNTIF(EU30:EZ30,1)+COUNTIF(EU30:EZ30,8)/2)))</f>
      </c>
      <c r="FC30" s="657"/>
      <c r="FD30" s="10">
        <f>IF('Encodage réponses Es'!DR28="","",'Encodage réponses Es'!DR28)</f>
      </c>
      <c r="FE30" s="11">
        <f>IF('Encodage réponses Es'!DS28="","",'Encodage réponses Es'!DS28)</f>
      </c>
      <c r="FF30" s="11">
        <f>IF('Encodage réponses Es'!DT28="","",'Encodage réponses Es'!DT28)</f>
      </c>
      <c r="FG30" s="359">
        <f>IF('Encodage réponses Es'!DU28="","",'Encodage réponses Es'!DU28)</f>
      </c>
      <c r="FH30" s="11">
        <f>IF('Encodage réponses Es'!DV28="","",'Encodage réponses Es'!DV28)</f>
      </c>
      <c r="FI30" s="656">
        <f>IF((COUNTBLANK('Encodage réponses Es'!DR28:DV28))&gt;0,"",IF(COUNTIF(FD30:FF30,"a")+COUNTIF(FH30,"a")&gt;0,"absent(e)",IF(COUNTBLANK(FD30:FF30)+COUNTBLANK(FH30)&gt;0,"",COUNTIF(FD30:FF30,1)+COUNTIF(FH30,1)+COUNTIF(FD30:FF30,8)/2+COUNTIF(FH30,8)/2)))</f>
      </c>
      <c r="FJ30" s="657"/>
    </row>
    <row r="31" spans="1:166" ht="11.25" customHeight="1">
      <c r="A31" s="713"/>
      <c r="B31" s="714"/>
      <c r="C31" s="31">
        <v>27</v>
      </c>
      <c r="D31" s="31">
        <f>IF('Encodage réponses Es'!F29=0,"",'Encodage réponses Es'!F29)</f>
      </c>
      <c r="E31" s="243"/>
      <c r="F31" s="184">
        <f t="shared" si="0"/>
      </c>
      <c r="G31" s="185">
        <f t="shared" si="1"/>
      </c>
      <c r="H31" s="243"/>
      <c r="I31" s="337">
        <f t="shared" si="2"/>
      </c>
      <c r="J31" s="70">
        <f t="shared" si="3"/>
      </c>
      <c r="K31" s="243"/>
      <c r="L31" s="116">
        <f t="shared" si="4"/>
      </c>
      <c r="M31" s="70">
        <f t="shared" si="5"/>
      </c>
      <c r="N31" s="243"/>
      <c r="O31" s="340">
        <f t="shared" si="6"/>
      </c>
      <c r="P31" s="123">
        <f t="shared" si="7"/>
      </c>
      <c r="Q31" s="243"/>
      <c r="R31" s="340">
        <f t="shared" si="8"/>
      </c>
      <c r="S31" s="123">
        <f t="shared" si="9"/>
      </c>
      <c r="T31" s="243"/>
      <c r="U31" s="10">
        <f>IF('Encodage réponses Es'!G29="","",'Encodage réponses Es'!G29)</f>
      </c>
      <c r="V31" s="11">
        <f>IF('Encodage réponses Es'!H29="","",'Encodage réponses Es'!H29)</f>
      </c>
      <c r="W31" s="11">
        <f>IF('Encodage réponses Es'!I29="","",'Encodage réponses Es'!I29)</f>
      </c>
      <c r="X31" s="11">
        <f>IF('Encodage réponses Es'!J29="","",'Encodage réponses Es'!J29)</f>
      </c>
      <c r="Y31" s="11">
        <f>IF('Encodage réponses Es'!K29="","",'Encodage réponses Es'!K29)</f>
      </c>
      <c r="Z31" s="11">
        <f>IF('Encodage réponses Es'!L29="","",'Encodage réponses Es'!L29)</f>
      </c>
      <c r="AA31" s="11">
        <f>IF('Encodage réponses Es'!M29="","",'Encodage réponses Es'!M29)</f>
      </c>
      <c r="AB31" s="11">
        <f>IF('Encodage réponses Es'!N29="","",'Encodage réponses Es'!N29)</f>
      </c>
      <c r="AC31" s="11">
        <f>IF('Encodage réponses Es'!O29="","",'Encodage réponses Es'!O29)</f>
      </c>
      <c r="AD31" s="11">
        <f>IF('Encodage réponses Es'!P29="","",'Encodage réponses Es'!P29)</f>
      </c>
      <c r="AE31" s="92">
        <f>IF('Encodage réponses Es'!S29="","",'Encodage réponses Es'!S29)</f>
      </c>
      <c r="AF31" s="92">
        <f>IF('Encodage réponses Es'!T29="","",'Encodage réponses Es'!T29)</f>
      </c>
      <c r="AG31" s="92">
        <f>IF('Encodage réponses Es'!U29="","",'Encodage réponses Es'!U29)</f>
      </c>
      <c r="AH31" s="92">
        <f>IF('Encodage réponses Es'!AF29="","",'Encodage réponses Es'!AF29)</f>
      </c>
      <c r="AI31" s="92">
        <f>IF('Encodage réponses Es'!AG29="","",'Encodage réponses Es'!AG29)</f>
      </c>
      <c r="AJ31" s="30">
        <f>IF('Encodage réponses Es'!DW29="","",'Encodage réponses Es'!DW29)</f>
      </c>
      <c r="AK31" s="675">
        <f>IF((COUNTBLANK('Encodage réponses Es'!G29:P29)+COUNTBLANK('Encodage réponses Es'!S29:U29)+COUNTBLANK('Encodage réponses Es'!AF29:AG29)+COUNTBLANK('Encodage réponses Es'!DW29))&gt;0,"",IF(COUNTIF(U31:AJ31,"a")&gt;0,"absent(e)",IF(COUNTBLANK(U31:AJ31)&gt;0,"",COUNTIF(U31:AJ31,1)+COUNTIF(U31:AJ31,8)/2)))</f>
      </c>
      <c r="AL31" s="676"/>
      <c r="AM31" s="10">
        <f>IF('Encodage réponses Es'!AH29="","",'Encodage réponses Es'!AH29)</f>
      </c>
      <c r="AN31" s="11">
        <f>IF('Encodage réponses Es'!AI29="","",'Encodage réponses Es'!AI29)</f>
      </c>
      <c r="AO31" s="11">
        <f>IF('Encodage réponses Es'!AJ29="","",'Encodage réponses Es'!AJ29)</f>
      </c>
      <c r="AP31" s="11">
        <f>IF('Encodage réponses Es'!AK29="","",'Encodage réponses Es'!AK29)</f>
      </c>
      <c r="AQ31" s="11">
        <f>IF('Encodage réponses Es'!AL29="","",'Encodage réponses Es'!AL29)</f>
      </c>
      <c r="AR31" s="11">
        <f>IF('Encodage réponses Es'!AM29="","",'Encodage réponses Es'!AM29)</f>
      </c>
      <c r="AS31" s="11">
        <f>IF('Encodage réponses Es'!AN29="","",'Encodage réponses Es'!AN29)</f>
      </c>
      <c r="AT31" s="11">
        <f>IF('Encodage réponses Es'!AO29="","",'Encodage réponses Es'!AO29)</f>
      </c>
      <c r="AU31" s="11">
        <f>IF('Encodage réponses Es'!AP29="","",'Encodage réponses Es'!AP29)</f>
      </c>
      <c r="AV31" s="11">
        <f>IF('Encodage réponses Es'!AQ29="","",'Encodage réponses Es'!AQ29)</f>
      </c>
      <c r="AW31" s="11">
        <f>IF('Encodage réponses Es'!AR29="","",'Encodage réponses Es'!AR29)</f>
      </c>
      <c r="AX31" s="11">
        <f>IF('Encodage réponses Es'!AS29="","",'Encodage réponses Es'!AS29)</f>
      </c>
      <c r="AY31" s="11">
        <f>IF('Encodage réponses Es'!AT29="","",'Encodage réponses Es'!AT29)</f>
      </c>
      <c r="AZ31" s="673">
        <f>IF((COUNTBLANK('Encodage réponses Es'!AH29:AT29))&gt;0,"",IF(COUNTIF(AM31:AY31,"a")&gt;0,"absent(e)",IF(COUNTBLANK(AM31:AY31)&gt;0,"",COUNTIF(AM31:AY31,1)+COUNTIF(AM31:AY31,8)/2)))</f>
      </c>
      <c r="BA31" s="674"/>
      <c r="BB31" s="10">
        <f>IF('Encodage réponses Es'!Q29="","",'Encodage réponses Es'!Q29)</f>
      </c>
      <c r="BC31" s="11">
        <f>IF('Encodage réponses Es'!R29="","",'Encodage réponses Es'!R29)</f>
      </c>
      <c r="BD31" s="11">
        <f>IF('Encodage réponses Es'!V29="","",'Encodage réponses Es'!V29)</f>
      </c>
      <c r="BE31" s="11">
        <f>IF('Encodage réponses Es'!W29="","",'Encodage réponses Es'!W29)</f>
      </c>
      <c r="BF31" s="11">
        <f>IF('Encodage réponses Es'!X29="","",'Encodage réponses Es'!X29)</f>
      </c>
      <c r="BG31" s="11">
        <f>IF('Encodage réponses Es'!Y29="","",'Encodage réponses Es'!Y29)</f>
      </c>
      <c r="BH31" s="11">
        <f>IF('Encodage réponses Es'!Z29="","",'Encodage réponses Es'!Z29)</f>
      </c>
      <c r="BI31" s="11">
        <f>IF('Encodage réponses Es'!AA29="","",'Encodage réponses Es'!AA29)</f>
      </c>
      <c r="BJ31" s="11">
        <f>IF('Encodage réponses Es'!AB29="","",'Encodage réponses Es'!AB29)</f>
      </c>
      <c r="BK31" s="11">
        <f>IF('Encodage réponses Es'!AC29="","",'Encodage réponses Es'!AC29)</f>
      </c>
      <c r="BL31" s="11">
        <f>IF('Encodage réponses Es'!AD29="","",'Encodage réponses Es'!AD29)</f>
      </c>
      <c r="BM31" s="11">
        <f>IF('Encodage réponses Es'!AE29="","",'Encodage réponses Es'!AE29)</f>
      </c>
      <c r="BN31" s="641">
        <f>IF((COUNTBLANK('Encodage réponses Es'!Q29:R29)+COUNTBLANK('Encodage réponses Es'!V29:AF29))&gt;0,"",IF(COUNTIF(BB31:BM31,"a")&gt;0,"absent(e)",IF(COUNTBLANK(BB31:BM31)&gt;0,"",COUNTIF(BB31:BM31,1)+COUNTIF(BB31:BM31,8)/2)))</f>
      </c>
      <c r="BO31" s="642"/>
      <c r="BP31" s="12">
        <f>IF('Encodage réponses Es'!AU29="","",'Encodage réponses Es'!AU29)</f>
      </c>
      <c r="BQ31" s="12">
        <f>IF('Encodage réponses Es'!AV29="","",'Encodage réponses Es'!AV29)</f>
      </c>
      <c r="BR31" s="12">
        <f>IF('Encodage réponses Es'!AW29="","",'Encodage réponses Es'!AW29)</f>
      </c>
      <c r="BS31" s="12">
        <f>IF('Encodage réponses Es'!AX29="","",'Encodage réponses Es'!AX29)</f>
      </c>
      <c r="BT31" s="12">
        <f>IF('Encodage réponses Es'!AY29="","",'Encodage réponses Es'!AY29)</f>
      </c>
      <c r="BU31" s="12">
        <f>IF('Encodage réponses Es'!AZ29="","",'Encodage réponses Es'!AZ29)</f>
      </c>
      <c r="BV31" s="12">
        <f>IF('Encodage réponses Es'!BA29="","",'Encodage réponses Es'!BA29)</f>
      </c>
      <c r="BW31" s="12">
        <f>IF('Encodage réponses Es'!BB29="","",'Encodage réponses Es'!BB29)</f>
      </c>
      <c r="BX31" s="12">
        <f>IF('Encodage réponses Es'!BC29="","",'Encodage réponses Es'!BC29)</f>
      </c>
      <c r="BY31" s="12">
        <f>IF('Encodage réponses Es'!BD29="","",'Encodage réponses Es'!BD29)</f>
      </c>
      <c r="BZ31" s="12">
        <f>IF('Encodage réponses Es'!BE29="","",'Encodage réponses Es'!BE29)</f>
      </c>
      <c r="CA31" s="12">
        <f>IF('Encodage réponses Es'!BF29="","",'Encodage réponses Es'!BF29)</f>
      </c>
      <c r="CB31" s="12">
        <f>IF('Encodage réponses Es'!BG29="","",'Encodage réponses Es'!BG29)</f>
      </c>
      <c r="CC31" s="12">
        <f>IF('Encodage réponses Es'!BH29="","",'Encodage réponses Es'!BH29)</f>
      </c>
      <c r="CD31" s="12">
        <f>IF('Encodage réponses Es'!BI29="","",'Encodage réponses Es'!BI29)</f>
      </c>
      <c r="CE31" s="12">
        <f>IF('Encodage réponses Es'!BJ29="","",'Encodage réponses Es'!BJ29)</f>
      </c>
      <c r="CF31" s="12">
        <f>IF('Encodage réponses Es'!BK29="","",'Encodage réponses Es'!BK29)</f>
      </c>
      <c r="CG31" s="641">
        <f>IF((COUNTBLANK('Encodage réponses Es'!AU29:BK29))&gt;0,"",IF(COUNTIF(BP31:CF31,"a")&gt;0,"absent(e)",IF(COUNTBLANK(BP31:CF31)&gt;0,"",COUNTIF(BP31:CF31,1)+COUNTIF(BP31:CF31,8)/2)))</f>
      </c>
      <c r="CH31" s="642"/>
      <c r="CI31" s="12">
        <f>IF('Encodage réponses Es'!BL29="","",'Encodage réponses Es'!BL29)</f>
      </c>
      <c r="CJ31" s="12">
        <f>IF('Encodage réponses Es'!BM29="","",'Encodage réponses Es'!BM29)</f>
      </c>
      <c r="CK31" s="12">
        <f>IF('Encodage réponses Es'!BN29="","",'Encodage réponses Es'!BN29)</f>
      </c>
      <c r="CL31" s="12">
        <f>IF('Encodage réponses Es'!BO29="","",'Encodage réponses Es'!BO29)</f>
      </c>
      <c r="CM31" s="12">
        <f>IF('Encodage réponses Es'!BP29="","",'Encodage réponses Es'!BP29)</f>
      </c>
      <c r="CN31" s="12">
        <f>IF('Encodage réponses Es'!BQ29="","",'Encodage réponses Es'!BQ29)</f>
      </c>
      <c r="CO31" s="12">
        <f>IF('Encodage réponses Es'!BR29="","",'Encodage réponses Es'!BR29)</f>
      </c>
      <c r="CP31" s="12">
        <f>IF('Encodage réponses Es'!BS29="","",'Encodage réponses Es'!BS29)</f>
      </c>
      <c r="CQ31" s="12">
        <f>IF('Encodage réponses Es'!BT29="","",'Encodage réponses Es'!BT29)</f>
      </c>
      <c r="CR31" s="12">
        <f>IF('Encodage réponses Es'!BU29="","",'Encodage réponses Es'!BU29)</f>
      </c>
      <c r="CS31" s="641">
        <f>IF((COUNTBLANK('Encodage réponses Es'!BL29:BU29))&gt;0,"",IF(COUNTIF(CI31:CR31,"a")&gt;0,"absent(e)",IF(COUNTBLANK(CI31:CR31)&gt;0,"",COUNTIF(CI31:CR31,1)+COUNTIF(CI31:CR31,8)/2)))</f>
      </c>
      <c r="CT31" s="642"/>
      <c r="CU31" s="12">
        <f>IF('Encodage réponses Es'!BV29="","",'Encodage réponses Es'!BV29)</f>
      </c>
      <c r="CV31" s="12">
        <f>IF('Encodage réponses Es'!BW29="","",'Encodage réponses Es'!BW29)</f>
      </c>
      <c r="CW31" s="12">
        <f>IF('Encodage réponses Es'!BX29="","",'Encodage réponses Es'!BX29)</f>
      </c>
      <c r="CX31" s="12">
        <f>IF('Encodage réponses Es'!BY29="","",'Encodage réponses Es'!BY29)</f>
      </c>
      <c r="CY31" s="12">
        <f>IF('Encodage réponses Es'!BZ29="","",'Encodage réponses Es'!BZ29)</f>
      </c>
      <c r="CZ31" s="12">
        <f>IF('Encodage réponses Es'!CA29="","",'Encodage réponses Es'!CA29)</f>
      </c>
      <c r="DA31" s="12">
        <f>IF('Encodage réponses Es'!CB29="","",'Encodage réponses Es'!CB29)</f>
      </c>
      <c r="DB31" s="12">
        <f>IF('Encodage réponses Es'!CC29="","",'Encodage réponses Es'!CC29)</f>
      </c>
      <c r="DC31" s="12">
        <f>IF('Encodage réponses Es'!CD29="","",'Encodage réponses Es'!CD29)</f>
      </c>
      <c r="DD31" s="12">
        <f>IF('Encodage réponses Es'!CE29="","",'Encodage réponses Es'!CE29)</f>
      </c>
      <c r="DE31" s="12">
        <f>IF('Encodage réponses Es'!CF29="","",'Encodage réponses Es'!CF29)</f>
      </c>
      <c r="DF31" s="12">
        <f>IF('Encodage réponses Es'!CG29="","",'Encodage réponses Es'!CG29)</f>
      </c>
      <c r="DG31" s="12">
        <f>IF('Encodage réponses Es'!CH29="","",'Encodage réponses Es'!CH29)</f>
      </c>
      <c r="DH31" s="12">
        <f>IF('Encodage réponses Es'!CI29="","",'Encodage réponses Es'!CI29)</f>
      </c>
      <c r="DI31" s="12">
        <f>IF('Encodage réponses Es'!CJ29="","",'Encodage réponses Es'!CJ29)</f>
      </c>
      <c r="DJ31" s="12">
        <f>IF('Encodage réponses Es'!CK29="","",'Encodage réponses Es'!CK29)</f>
      </c>
      <c r="DK31" s="641">
        <f>IF((COUNTBLANK('Encodage réponses Es'!BV29:CK29))&gt;0,"",IF(COUNTIF(CU31:DJ31,"a")&gt;0,"absent(e)",IF(COUNTBLANK(CU31:DJ31)&gt;0,"",COUNTIF(CU31:DJ31,1)+COUNTIF(CU31:DJ31,8)/2)))</f>
      </c>
      <c r="DL31" s="642"/>
      <c r="DM31" s="10">
        <f>IF('Encodage réponses Es'!CL29="","",'Encodage réponses Es'!CL29)</f>
      </c>
      <c r="DN31" s="11">
        <f>IF('Encodage réponses Es'!CM29="","",'Encodage réponses Es'!CM29)</f>
      </c>
      <c r="DO31" s="11">
        <f>IF('Encodage réponses Es'!CN29="","",'Encodage réponses Es'!CN29)</f>
      </c>
      <c r="DP31" s="11">
        <f>IF('Encodage réponses Es'!CO29="","",'Encodage réponses Es'!CO29)</f>
      </c>
      <c r="DQ31" s="11">
        <f>IF('Encodage réponses Es'!CP29="","",'Encodage réponses Es'!CP29)</f>
      </c>
      <c r="DR31" s="11">
        <f>IF('Encodage réponses Es'!CQ29="","",'Encodage réponses Es'!CQ29)</f>
      </c>
      <c r="DS31" s="11">
        <f>IF('Encodage réponses Es'!CR29="","",'Encodage réponses Es'!CR29)</f>
      </c>
      <c r="DT31" s="11">
        <f>IF('Encodage réponses Es'!CS29="","",'Encodage réponses Es'!CS29)</f>
      </c>
      <c r="DU31" s="11">
        <f>IF('Encodage réponses Es'!CT29="","",'Encodage réponses Es'!CT29)</f>
      </c>
      <c r="DV31" s="11">
        <f>IF('Encodage réponses Es'!CU29="","",'Encodage réponses Es'!CU29)</f>
      </c>
      <c r="DW31" s="11">
        <f>IF('Encodage réponses Es'!CV29="","",'Encodage réponses Es'!CV29)</f>
      </c>
      <c r="DX31" s="11">
        <f>IF('Encodage réponses Es'!CX29="","",'Encodage réponses Es'!CX29)</f>
      </c>
      <c r="DY31" s="11">
        <f>IF('Encodage réponses Es'!CY29="","",'Encodage réponses Es'!CY29)</f>
      </c>
      <c r="DZ31" s="11">
        <f>IF('Encodage réponses Es'!CZ29="","",'Encodage réponses Es'!CZ29)</f>
      </c>
      <c r="EA31" s="11">
        <f>IF('Encodage réponses Es'!DA29="","",'Encodage réponses Es'!DA29)</f>
      </c>
      <c r="EB31" s="11">
        <f>IF('Encodage réponses Es'!DE29="","",'Encodage réponses Es'!DE29)</f>
      </c>
      <c r="EC31" s="11">
        <f>IF('Encodage réponses Es'!DF29="","",'Encodage réponses Es'!DF29)</f>
      </c>
      <c r="ED31" s="92">
        <f>IF('Encodage réponses Es'!DG29="","",'Encodage réponses Es'!DG29)</f>
      </c>
      <c r="EE31" s="641">
        <f>IF((COUNTBLANK('Encodage réponses Es'!CL29:CV29)+COUNTBLANK('Encodage réponses Es'!CX29:DA29)+COUNTBLANK('Encodage réponses Es'!DE29:DG29))&gt;0,"",IF(COUNTIF(DM31:ED31,"a")&gt;0,"absent(e)",IF(COUNTBLANK(DM31:ED31)&gt;0,"",COUNTIF(DM31:ED31,1)+COUNTIF(DM31:ED31,8)/2)))</f>
      </c>
      <c r="EF31" s="657"/>
      <c r="EG31" s="10">
        <f>IF('Encodage réponses Es'!DX29="","",'Encodage réponses Es'!DX29)</f>
      </c>
      <c r="EH31" s="11">
        <f>IF('Encodage réponses Es'!DY29="","",'Encodage réponses Es'!DY29)</f>
      </c>
      <c r="EI31" s="11">
        <f>IF('Encodage réponses Es'!DZ29="","",'Encodage réponses Es'!DZ29)</f>
      </c>
      <c r="EJ31" s="668">
        <f>IF((COUNTBLANK('Encodage réponses Es'!DX29:DZ29))&gt;0,"",IF(COUNTIF(EG31:EI31,"a")&gt;0,"absent(e)",IF(COUNTBLANK(EG31:EI31)&gt;0,"",COUNTIF(EG31:EI31,1)+COUNTIF(EG31:EI31,8)/2)))</f>
      </c>
      <c r="EK31" s="669"/>
      <c r="EL31" s="10">
        <f>IF('Encodage réponses Es'!CW29="","",'Encodage réponses Es'!CW29)</f>
      </c>
      <c r="EM31" s="11">
        <f>IF('Encodage réponses Es'!DL29="","",'Encodage réponses Es'!DL29)</f>
      </c>
      <c r="EN31" s="11">
        <f>IF('Encodage réponses Es'!DM29="","",'Encodage réponses Es'!DM29)</f>
      </c>
      <c r="EO31" s="11">
        <f>IF('Encodage réponses Es'!DN29="","",'Encodage réponses Es'!DN29)</f>
      </c>
      <c r="EP31" s="11">
        <f>IF('Encodage réponses Es'!DO29="","",'Encodage réponses Es'!DO29)</f>
      </c>
      <c r="EQ31" s="11">
        <f>IF('Encodage réponses Es'!DP29="","",'Encodage réponses Es'!DP29)</f>
      </c>
      <c r="ER31" s="11">
        <f>IF('Encodage réponses Es'!DQ29="","",'Encodage réponses Es'!DQ29)</f>
      </c>
      <c r="ES31" s="668">
        <f>IF((COUNTBLANK('Encodage réponses Es'!CW29)+COUNTBLANK('Encodage réponses Es'!DL29:DQ29))&gt;0,"",IF(COUNTIF(EL31:ER31,"a")&gt;0,"absent(e)",IF(COUNTBLANK(EL31:ER31)&gt;0,"",COUNTIF(EL31:ER31,1)+COUNTIF(EL31:ER31,8)/2)))</f>
      </c>
      <c r="ET31" s="669"/>
      <c r="EU31" s="10">
        <f>IF('Encodage réponses Es'!DB29="","",'Encodage réponses Es'!DB29)</f>
      </c>
      <c r="EV31" s="11">
        <f>IF('Encodage réponses Es'!DC29="","",'Encodage réponses Es'!DC29)</f>
      </c>
      <c r="EW31" s="11">
        <f>IF('Encodage réponses Es'!DD29="","",'Encodage réponses Es'!DD29)</f>
      </c>
      <c r="EX31" s="11">
        <f>IF('Encodage réponses Es'!DH29="","",'Encodage réponses Es'!DH29)</f>
      </c>
      <c r="EY31" s="11">
        <f>IF('Encodage réponses Es'!DI29="","",'Encodage réponses Es'!DI29)</f>
      </c>
      <c r="EZ31" s="11">
        <f>IF('Encodage réponses Es'!DJ29="","",'Encodage réponses Es'!DJ29)</f>
      </c>
      <c r="FA31" s="359">
        <f>IF('Encodage réponses Es'!DK29="","",'Encodage réponses Es'!DK29)</f>
      </c>
      <c r="FB31" s="641">
        <f>IF((COUNTBLANK('Encodage réponses Es'!DB29:DD29)+COUNTBLANK('Encodage réponses Es'!DH29:DK29))&gt;0,"",IF(COUNTIF(EU31:EZ31,"a")&gt;0,"absent(e)",IF(COUNTBLANK(EU31:EZ31)&gt;0,"",COUNTIF(EU31:EZ31,1)+COUNTIF(EU31:EZ31,8)/2)))</f>
      </c>
      <c r="FC31" s="657"/>
      <c r="FD31" s="10">
        <f>IF('Encodage réponses Es'!DR29="","",'Encodage réponses Es'!DR29)</f>
      </c>
      <c r="FE31" s="11">
        <f>IF('Encodage réponses Es'!DS29="","",'Encodage réponses Es'!DS29)</f>
      </c>
      <c r="FF31" s="11">
        <f>IF('Encodage réponses Es'!DT29="","",'Encodage réponses Es'!DT29)</f>
      </c>
      <c r="FG31" s="359">
        <f>IF('Encodage réponses Es'!DU29="","",'Encodage réponses Es'!DU29)</f>
      </c>
      <c r="FH31" s="11">
        <f>IF('Encodage réponses Es'!DV29="","",'Encodage réponses Es'!DV29)</f>
      </c>
      <c r="FI31" s="656">
        <f>IF((COUNTBLANK('Encodage réponses Es'!DR29:DV29))&gt;0,"",IF(COUNTIF(FD31:FF31,"a")+COUNTIF(FH31,"a")&gt;0,"absent(e)",IF(COUNTBLANK(FD31:FF31)+COUNTBLANK(FH31)&gt;0,"",COUNTIF(FD31:FF31,1)+COUNTIF(FH31,1)+COUNTIF(FD31:FF31,8)/2+COUNTIF(FH31,8)/2)))</f>
      </c>
      <c r="FJ31" s="657"/>
    </row>
    <row r="32" spans="1:166" ht="11.25" customHeight="1">
      <c r="A32" s="713"/>
      <c r="B32" s="714"/>
      <c r="C32" s="31">
        <v>28</v>
      </c>
      <c r="D32" s="31">
        <f>IF('Encodage réponses Es'!F30=0,"",'Encodage réponses Es'!F30)</f>
      </c>
      <c r="E32" s="243"/>
      <c r="F32" s="184">
        <f t="shared" si="0"/>
      </c>
      <c r="G32" s="185">
        <f t="shared" si="1"/>
      </c>
      <c r="H32" s="243"/>
      <c r="I32" s="337">
        <f t="shared" si="2"/>
      </c>
      <c r="J32" s="70">
        <f t="shared" si="3"/>
      </c>
      <c r="K32" s="243"/>
      <c r="L32" s="116">
        <f t="shared" si="4"/>
      </c>
      <c r="M32" s="70">
        <f t="shared" si="5"/>
      </c>
      <c r="N32" s="243"/>
      <c r="O32" s="340">
        <f t="shared" si="6"/>
      </c>
      <c r="P32" s="123">
        <f t="shared" si="7"/>
      </c>
      <c r="Q32" s="243"/>
      <c r="R32" s="340">
        <f t="shared" si="8"/>
      </c>
      <c r="S32" s="123">
        <f t="shared" si="9"/>
      </c>
      <c r="T32" s="243"/>
      <c r="U32" s="10">
        <f>IF('Encodage réponses Es'!G30="","",'Encodage réponses Es'!G30)</f>
      </c>
      <c r="V32" s="11">
        <f>IF('Encodage réponses Es'!H30="","",'Encodage réponses Es'!H30)</f>
      </c>
      <c r="W32" s="11">
        <f>IF('Encodage réponses Es'!I30="","",'Encodage réponses Es'!I30)</f>
      </c>
      <c r="X32" s="11">
        <f>IF('Encodage réponses Es'!J30="","",'Encodage réponses Es'!J30)</f>
      </c>
      <c r="Y32" s="11">
        <f>IF('Encodage réponses Es'!K30="","",'Encodage réponses Es'!K30)</f>
      </c>
      <c r="Z32" s="11">
        <f>IF('Encodage réponses Es'!L30="","",'Encodage réponses Es'!L30)</f>
      </c>
      <c r="AA32" s="11">
        <f>IF('Encodage réponses Es'!M30="","",'Encodage réponses Es'!M30)</f>
      </c>
      <c r="AB32" s="11">
        <f>IF('Encodage réponses Es'!N30="","",'Encodage réponses Es'!N30)</f>
      </c>
      <c r="AC32" s="11">
        <f>IF('Encodage réponses Es'!O30="","",'Encodage réponses Es'!O30)</f>
      </c>
      <c r="AD32" s="11">
        <f>IF('Encodage réponses Es'!P30="","",'Encodage réponses Es'!P30)</f>
      </c>
      <c r="AE32" s="92">
        <f>IF('Encodage réponses Es'!S30="","",'Encodage réponses Es'!S30)</f>
      </c>
      <c r="AF32" s="92">
        <f>IF('Encodage réponses Es'!T30="","",'Encodage réponses Es'!T30)</f>
      </c>
      <c r="AG32" s="92">
        <f>IF('Encodage réponses Es'!U30="","",'Encodage réponses Es'!U30)</f>
      </c>
      <c r="AH32" s="92">
        <f>IF('Encodage réponses Es'!AF30="","",'Encodage réponses Es'!AF30)</f>
      </c>
      <c r="AI32" s="92">
        <f>IF('Encodage réponses Es'!AG30="","",'Encodage réponses Es'!AG30)</f>
      </c>
      <c r="AJ32" s="30">
        <f>IF('Encodage réponses Es'!DW30="","",'Encodage réponses Es'!DW30)</f>
      </c>
      <c r="AK32" s="675">
        <f>IF((COUNTBLANK('Encodage réponses Es'!G30:P30)+COUNTBLANK('Encodage réponses Es'!S30:U30)+COUNTBLANK('Encodage réponses Es'!AF30:AG30)+COUNTBLANK('Encodage réponses Es'!DW30))&gt;0,"",IF(COUNTIF(U32:AJ32,"a")&gt;0,"absent(e)",IF(COUNTBLANK(U32:AJ32)&gt;0,"",COUNTIF(U32:AJ32,1)+COUNTIF(U32:AJ32,8)/2)))</f>
      </c>
      <c r="AL32" s="676"/>
      <c r="AM32" s="10">
        <f>IF('Encodage réponses Es'!AH30="","",'Encodage réponses Es'!AH30)</f>
      </c>
      <c r="AN32" s="11">
        <f>IF('Encodage réponses Es'!AI30="","",'Encodage réponses Es'!AI30)</f>
      </c>
      <c r="AO32" s="11">
        <f>IF('Encodage réponses Es'!AJ30="","",'Encodage réponses Es'!AJ30)</f>
      </c>
      <c r="AP32" s="11">
        <f>IF('Encodage réponses Es'!AK30="","",'Encodage réponses Es'!AK30)</f>
      </c>
      <c r="AQ32" s="11">
        <f>IF('Encodage réponses Es'!AL30="","",'Encodage réponses Es'!AL30)</f>
      </c>
      <c r="AR32" s="11">
        <f>IF('Encodage réponses Es'!AM30="","",'Encodage réponses Es'!AM30)</f>
      </c>
      <c r="AS32" s="11">
        <f>IF('Encodage réponses Es'!AN30="","",'Encodage réponses Es'!AN30)</f>
      </c>
      <c r="AT32" s="11">
        <f>IF('Encodage réponses Es'!AO30="","",'Encodage réponses Es'!AO30)</f>
      </c>
      <c r="AU32" s="11">
        <f>IF('Encodage réponses Es'!AP30="","",'Encodage réponses Es'!AP30)</f>
      </c>
      <c r="AV32" s="11">
        <f>IF('Encodage réponses Es'!AQ30="","",'Encodage réponses Es'!AQ30)</f>
      </c>
      <c r="AW32" s="11">
        <f>IF('Encodage réponses Es'!AR30="","",'Encodage réponses Es'!AR30)</f>
      </c>
      <c r="AX32" s="11">
        <f>IF('Encodage réponses Es'!AS30="","",'Encodage réponses Es'!AS30)</f>
      </c>
      <c r="AY32" s="11">
        <f>IF('Encodage réponses Es'!AT30="","",'Encodage réponses Es'!AT30)</f>
      </c>
      <c r="AZ32" s="673">
        <f>IF((COUNTBLANK('Encodage réponses Es'!AH30:AT30))&gt;0,"",IF(COUNTIF(AM32:AY32,"a")&gt;0,"absent(e)",IF(COUNTBLANK(AM32:AY32)&gt;0,"",COUNTIF(AM32:AY32,1)+COUNTIF(AM32:AY32,8)/2)))</f>
      </c>
      <c r="BA32" s="674"/>
      <c r="BB32" s="10">
        <f>IF('Encodage réponses Es'!Q30="","",'Encodage réponses Es'!Q30)</f>
      </c>
      <c r="BC32" s="11">
        <f>IF('Encodage réponses Es'!R30="","",'Encodage réponses Es'!R30)</f>
      </c>
      <c r="BD32" s="11">
        <f>IF('Encodage réponses Es'!V30="","",'Encodage réponses Es'!V30)</f>
      </c>
      <c r="BE32" s="11">
        <f>IF('Encodage réponses Es'!W30="","",'Encodage réponses Es'!W30)</f>
      </c>
      <c r="BF32" s="11">
        <f>IF('Encodage réponses Es'!X30="","",'Encodage réponses Es'!X30)</f>
      </c>
      <c r="BG32" s="11">
        <f>IF('Encodage réponses Es'!Y30="","",'Encodage réponses Es'!Y30)</f>
      </c>
      <c r="BH32" s="11">
        <f>IF('Encodage réponses Es'!Z30="","",'Encodage réponses Es'!Z30)</f>
      </c>
      <c r="BI32" s="11">
        <f>IF('Encodage réponses Es'!AA30="","",'Encodage réponses Es'!AA30)</f>
      </c>
      <c r="BJ32" s="11">
        <f>IF('Encodage réponses Es'!AB30="","",'Encodage réponses Es'!AB30)</f>
      </c>
      <c r="BK32" s="11">
        <f>IF('Encodage réponses Es'!AC30="","",'Encodage réponses Es'!AC30)</f>
      </c>
      <c r="BL32" s="11">
        <f>IF('Encodage réponses Es'!AD30="","",'Encodage réponses Es'!AD30)</f>
      </c>
      <c r="BM32" s="11">
        <f>IF('Encodage réponses Es'!AE30="","",'Encodage réponses Es'!AE30)</f>
      </c>
      <c r="BN32" s="641">
        <f>IF((COUNTBLANK('Encodage réponses Es'!Q30:R30)+COUNTBLANK('Encodage réponses Es'!V30:AF30))&gt;0,"",IF(COUNTIF(BB32:BM32,"a")&gt;0,"absent(e)",IF(COUNTBLANK(BB32:BM32)&gt;0,"",COUNTIF(BB32:BM32,1)+COUNTIF(BB32:BM32,8)/2)))</f>
      </c>
      <c r="BO32" s="642"/>
      <c r="BP32" s="12">
        <f>IF('Encodage réponses Es'!AU30="","",'Encodage réponses Es'!AU30)</f>
      </c>
      <c r="BQ32" s="12">
        <f>IF('Encodage réponses Es'!AV30="","",'Encodage réponses Es'!AV30)</f>
      </c>
      <c r="BR32" s="12">
        <f>IF('Encodage réponses Es'!AW30="","",'Encodage réponses Es'!AW30)</f>
      </c>
      <c r="BS32" s="12">
        <f>IF('Encodage réponses Es'!AX30="","",'Encodage réponses Es'!AX30)</f>
      </c>
      <c r="BT32" s="12">
        <f>IF('Encodage réponses Es'!AY30="","",'Encodage réponses Es'!AY30)</f>
      </c>
      <c r="BU32" s="12">
        <f>IF('Encodage réponses Es'!AZ30="","",'Encodage réponses Es'!AZ30)</f>
      </c>
      <c r="BV32" s="12">
        <f>IF('Encodage réponses Es'!BA30="","",'Encodage réponses Es'!BA30)</f>
      </c>
      <c r="BW32" s="12">
        <f>IF('Encodage réponses Es'!BB30="","",'Encodage réponses Es'!BB30)</f>
      </c>
      <c r="BX32" s="12">
        <f>IF('Encodage réponses Es'!BC30="","",'Encodage réponses Es'!BC30)</f>
      </c>
      <c r="BY32" s="12">
        <f>IF('Encodage réponses Es'!BD30="","",'Encodage réponses Es'!BD30)</f>
      </c>
      <c r="BZ32" s="12">
        <f>IF('Encodage réponses Es'!BE30="","",'Encodage réponses Es'!BE30)</f>
      </c>
      <c r="CA32" s="12">
        <f>IF('Encodage réponses Es'!BF30="","",'Encodage réponses Es'!BF30)</f>
      </c>
      <c r="CB32" s="12">
        <f>IF('Encodage réponses Es'!BG30="","",'Encodage réponses Es'!BG30)</f>
      </c>
      <c r="CC32" s="12">
        <f>IF('Encodage réponses Es'!BH30="","",'Encodage réponses Es'!BH30)</f>
      </c>
      <c r="CD32" s="12">
        <f>IF('Encodage réponses Es'!BI30="","",'Encodage réponses Es'!BI30)</f>
      </c>
      <c r="CE32" s="12">
        <f>IF('Encodage réponses Es'!BJ30="","",'Encodage réponses Es'!BJ30)</f>
      </c>
      <c r="CF32" s="12">
        <f>IF('Encodage réponses Es'!BK30="","",'Encodage réponses Es'!BK30)</f>
      </c>
      <c r="CG32" s="641">
        <f>IF((COUNTBLANK('Encodage réponses Es'!AU30:BK30))&gt;0,"",IF(COUNTIF(BP32:CF32,"a")&gt;0,"absent(e)",IF(COUNTBLANK(BP32:CF32)&gt;0,"",COUNTIF(BP32:CF32,1)+COUNTIF(BP32:CF32,8)/2)))</f>
      </c>
      <c r="CH32" s="642"/>
      <c r="CI32" s="12">
        <f>IF('Encodage réponses Es'!BL30="","",'Encodage réponses Es'!BL30)</f>
      </c>
      <c r="CJ32" s="12">
        <f>IF('Encodage réponses Es'!BM30="","",'Encodage réponses Es'!BM30)</f>
      </c>
      <c r="CK32" s="12">
        <f>IF('Encodage réponses Es'!BN30="","",'Encodage réponses Es'!BN30)</f>
      </c>
      <c r="CL32" s="12">
        <f>IF('Encodage réponses Es'!BO30="","",'Encodage réponses Es'!BO30)</f>
      </c>
      <c r="CM32" s="12">
        <f>IF('Encodage réponses Es'!BP30="","",'Encodage réponses Es'!BP30)</f>
      </c>
      <c r="CN32" s="12">
        <f>IF('Encodage réponses Es'!BQ30="","",'Encodage réponses Es'!BQ30)</f>
      </c>
      <c r="CO32" s="12">
        <f>IF('Encodage réponses Es'!BR30="","",'Encodage réponses Es'!BR30)</f>
      </c>
      <c r="CP32" s="12">
        <f>IF('Encodage réponses Es'!BS30="","",'Encodage réponses Es'!BS30)</f>
      </c>
      <c r="CQ32" s="12">
        <f>IF('Encodage réponses Es'!BT30="","",'Encodage réponses Es'!BT30)</f>
      </c>
      <c r="CR32" s="12">
        <f>IF('Encodage réponses Es'!BU30="","",'Encodage réponses Es'!BU30)</f>
      </c>
      <c r="CS32" s="641">
        <f>IF((COUNTBLANK('Encodage réponses Es'!BL30:BU30))&gt;0,"",IF(COUNTIF(CI32:CR32,"a")&gt;0,"absent(e)",IF(COUNTBLANK(CI32:CR32)&gt;0,"",COUNTIF(CI32:CR32,1)+COUNTIF(CI32:CR32,8)/2)))</f>
      </c>
      <c r="CT32" s="642"/>
      <c r="CU32" s="12">
        <f>IF('Encodage réponses Es'!BV30="","",'Encodage réponses Es'!BV30)</f>
      </c>
      <c r="CV32" s="12">
        <f>IF('Encodage réponses Es'!BW30="","",'Encodage réponses Es'!BW30)</f>
      </c>
      <c r="CW32" s="12">
        <f>IF('Encodage réponses Es'!BX30="","",'Encodage réponses Es'!BX30)</f>
      </c>
      <c r="CX32" s="12">
        <f>IF('Encodage réponses Es'!BY30="","",'Encodage réponses Es'!BY30)</f>
      </c>
      <c r="CY32" s="12">
        <f>IF('Encodage réponses Es'!BZ30="","",'Encodage réponses Es'!BZ30)</f>
      </c>
      <c r="CZ32" s="12">
        <f>IF('Encodage réponses Es'!CA30="","",'Encodage réponses Es'!CA30)</f>
      </c>
      <c r="DA32" s="12">
        <f>IF('Encodage réponses Es'!CB30="","",'Encodage réponses Es'!CB30)</f>
      </c>
      <c r="DB32" s="12">
        <f>IF('Encodage réponses Es'!CC30="","",'Encodage réponses Es'!CC30)</f>
      </c>
      <c r="DC32" s="12">
        <f>IF('Encodage réponses Es'!CD30="","",'Encodage réponses Es'!CD30)</f>
      </c>
      <c r="DD32" s="12">
        <f>IF('Encodage réponses Es'!CE30="","",'Encodage réponses Es'!CE30)</f>
      </c>
      <c r="DE32" s="12">
        <f>IF('Encodage réponses Es'!CF30="","",'Encodage réponses Es'!CF30)</f>
      </c>
      <c r="DF32" s="12">
        <f>IF('Encodage réponses Es'!CG30="","",'Encodage réponses Es'!CG30)</f>
      </c>
      <c r="DG32" s="12">
        <f>IF('Encodage réponses Es'!CH30="","",'Encodage réponses Es'!CH30)</f>
      </c>
      <c r="DH32" s="12">
        <f>IF('Encodage réponses Es'!CI30="","",'Encodage réponses Es'!CI30)</f>
      </c>
      <c r="DI32" s="12">
        <f>IF('Encodage réponses Es'!CJ30="","",'Encodage réponses Es'!CJ30)</f>
      </c>
      <c r="DJ32" s="12">
        <f>IF('Encodage réponses Es'!CK30="","",'Encodage réponses Es'!CK30)</f>
      </c>
      <c r="DK32" s="641">
        <f>IF((COUNTBLANK('Encodage réponses Es'!BV30:CK30))&gt;0,"",IF(COUNTIF(CU32:DJ32,"a")&gt;0,"absent(e)",IF(COUNTBLANK(CU32:DJ32)&gt;0,"",COUNTIF(CU32:DJ32,1)+COUNTIF(CU32:DJ32,8)/2)))</f>
      </c>
      <c r="DL32" s="642"/>
      <c r="DM32" s="10">
        <f>IF('Encodage réponses Es'!CL30="","",'Encodage réponses Es'!CL30)</f>
      </c>
      <c r="DN32" s="11">
        <f>IF('Encodage réponses Es'!CM30="","",'Encodage réponses Es'!CM30)</f>
      </c>
      <c r="DO32" s="11">
        <f>IF('Encodage réponses Es'!CN30="","",'Encodage réponses Es'!CN30)</f>
      </c>
      <c r="DP32" s="11">
        <f>IF('Encodage réponses Es'!CO30="","",'Encodage réponses Es'!CO30)</f>
      </c>
      <c r="DQ32" s="11">
        <f>IF('Encodage réponses Es'!CP30="","",'Encodage réponses Es'!CP30)</f>
      </c>
      <c r="DR32" s="11">
        <f>IF('Encodage réponses Es'!CQ30="","",'Encodage réponses Es'!CQ30)</f>
      </c>
      <c r="DS32" s="11">
        <f>IF('Encodage réponses Es'!CR30="","",'Encodage réponses Es'!CR30)</f>
      </c>
      <c r="DT32" s="11">
        <f>IF('Encodage réponses Es'!CS30="","",'Encodage réponses Es'!CS30)</f>
      </c>
      <c r="DU32" s="11">
        <f>IF('Encodage réponses Es'!CT30="","",'Encodage réponses Es'!CT30)</f>
      </c>
      <c r="DV32" s="11">
        <f>IF('Encodage réponses Es'!CU30="","",'Encodage réponses Es'!CU30)</f>
      </c>
      <c r="DW32" s="11">
        <f>IF('Encodage réponses Es'!CV30="","",'Encodage réponses Es'!CV30)</f>
      </c>
      <c r="DX32" s="11">
        <f>IF('Encodage réponses Es'!CX30="","",'Encodage réponses Es'!CX30)</f>
      </c>
      <c r="DY32" s="11">
        <f>IF('Encodage réponses Es'!CY30="","",'Encodage réponses Es'!CY30)</f>
      </c>
      <c r="DZ32" s="11">
        <f>IF('Encodage réponses Es'!CZ30="","",'Encodage réponses Es'!CZ30)</f>
      </c>
      <c r="EA32" s="11">
        <f>IF('Encodage réponses Es'!DA30="","",'Encodage réponses Es'!DA30)</f>
      </c>
      <c r="EB32" s="11">
        <f>IF('Encodage réponses Es'!DE30="","",'Encodage réponses Es'!DE30)</f>
      </c>
      <c r="EC32" s="11">
        <f>IF('Encodage réponses Es'!DF30="","",'Encodage réponses Es'!DF30)</f>
      </c>
      <c r="ED32" s="92">
        <f>IF('Encodage réponses Es'!DG30="","",'Encodage réponses Es'!DG30)</f>
      </c>
      <c r="EE32" s="641">
        <f>IF((COUNTBLANK('Encodage réponses Es'!CL30:CV30)+COUNTBLANK('Encodage réponses Es'!CX30:DA30)+COUNTBLANK('Encodage réponses Es'!DE30:DG30))&gt;0,"",IF(COUNTIF(DM32:ED32,"a")&gt;0,"absent(e)",IF(COUNTBLANK(DM32:ED32)&gt;0,"",COUNTIF(DM32:ED32,1)+COUNTIF(DM32:ED32,8)/2)))</f>
      </c>
      <c r="EF32" s="657"/>
      <c r="EG32" s="10">
        <f>IF('Encodage réponses Es'!DX30="","",'Encodage réponses Es'!DX30)</f>
      </c>
      <c r="EH32" s="11">
        <f>IF('Encodage réponses Es'!DY30="","",'Encodage réponses Es'!DY30)</f>
      </c>
      <c r="EI32" s="11">
        <f>IF('Encodage réponses Es'!DZ30="","",'Encodage réponses Es'!DZ30)</f>
      </c>
      <c r="EJ32" s="668">
        <f>IF((COUNTBLANK('Encodage réponses Es'!DX30:DZ30))&gt;0,"",IF(COUNTIF(EG32:EI32,"a")&gt;0,"absent(e)",IF(COUNTBLANK(EG32:EI32)&gt;0,"",COUNTIF(EG32:EI32,1)+COUNTIF(EG32:EI32,8)/2)))</f>
      </c>
      <c r="EK32" s="669"/>
      <c r="EL32" s="10">
        <f>IF('Encodage réponses Es'!CW30="","",'Encodage réponses Es'!CW30)</f>
      </c>
      <c r="EM32" s="11">
        <f>IF('Encodage réponses Es'!DL30="","",'Encodage réponses Es'!DL30)</f>
      </c>
      <c r="EN32" s="11">
        <f>IF('Encodage réponses Es'!DM30="","",'Encodage réponses Es'!DM30)</f>
      </c>
      <c r="EO32" s="11">
        <f>IF('Encodage réponses Es'!DN30="","",'Encodage réponses Es'!DN30)</f>
      </c>
      <c r="EP32" s="11">
        <f>IF('Encodage réponses Es'!DO30="","",'Encodage réponses Es'!DO30)</f>
      </c>
      <c r="EQ32" s="11">
        <f>IF('Encodage réponses Es'!DP30="","",'Encodage réponses Es'!DP30)</f>
      </c>
      <c r="ER32" s="11">
        <f>IF('Encodage réponses Es'!DQ30="","",'Encodage réponses Es'!DQ30)</f>
      </c>
      <c r="ES32" s="668">
        <f>IF((COUNTBLANK('Encodage réponses Es'!CW30)+COUNTBLANK('Encodage réponses Es'!DL30:DQ30))&gt;0,"",IF(COUNTIF(EL32:ER32,"a")&gt;0,"absent(e)",IF(COUNTBLANK(EL32:ER32)&gt;0,"",COUNTIF(EL32:ER32,1)+COUNTIF(EL32:ER32,8)/2)))</f>
      </c>
      <c r="ET32" s="669"/>
      <c r="EU32" s="10">
        <f>IF('Encodage réponses Es'!DB30="","",'Encodage réponses Es'!DB30)</f>
      </c>
      <c r="EV32" s="11">
        <f>IF('Encodage réponses Es'!DC30="","",'Encodage réponses Es'!DC30)</f>
      </c>
      <c r="EW32" s="11">
        <f>IF('Encodage réponses Es'!DD30="","",'Encodage réponses Es'!DD30)</f>
      </c>
      <c r="EX32" s="11">
        <f>IF('Encodage réponses Es'!DH30="","",'Encodage réponses Es'!DH30)</f>
      </c>
      <c r="EY32" s="11">
        <f>IF('Encodage réponses Es'!DI30="","",'Encodage réponses Es'!DI30)</f>
      </c>
      <c r="EZ32" s="11">
        <f>IF('Encodage réponses Es'!DJ30="","",'Encodage réponses Es'!DJ30)</f>
      </c>
      <c r="FA32" s="359">
        <f>IF('Encodage réponses Es'!DK30="","",'Encodage réponses Es'!DK30)</f>
      </c>
      <c r="FB32" s="641">
        <f>IF((COUNTBLANK('Encodage réponses Es'!DB30:DD30)+COUNTBLANK('Encodage réponses Es'!DH30:DK30))&gt;0,"",IF(COUNTIF(EU32:EZ32,"a")&gt;0,"absent(e)",IF(COUNTBLANK(EU32:EZ32)&gt;0,"",COUNTIF(EU32:EZ32,1)+COUNTIF(EU32:EZ32,8)/2)))</f>
      </c>
      <c r="FC32" s="657"/>
      <c r="FD32" s="10">
        <f>IF('Encodage réponses Es'!DR30="","",'Encodage réponses Es'!DR30)</f>
      </c>
      <c r="FE32" s="11">
        <f>IF('Encodage réponses Es'!DS30="","",'Encodage réponses Es'!DS30)</f>
      </c>
      <c r="FF32" s="11">
        <f>IF('Encodage réponses Es'!DT30="","",'Encodage réponses Es'!DT30)</f>
      </c>
      <c r="FG32" s="359">
        <f>IF('Encodage réponses Es'!DU30="","",'Encodage réponses Es'!DU30)</f>
      </c>
      <c r="FH32" s="11">
        <f>IF('Encodage réponses Es'!DV30="","",'Encodage réponses Es'!DV30)</f>
      </c>
      <c r="FI32" s="656">
        <f>IF((COUNTBLANK('Encodage réponses Es'!DR30:DV30))&gt;0,"",IF(COUNTIF(FD32:FF32,"a")+COUNTIF(FH32,"a")&gt;0,"absent(e)",IF(COUNTBLANK(FD32:FF32)+COUNTBLANK(FH32)&gt;0,"",COUNTIF(FD32:FF32,1)+COUNTIF(FH32,1)+COUNTIF(FD32:FF32,8)/2+COUNTIF(FH32,8)/2)))</f>
      </c>
      <c r="FJ32" s="657"/>
    </row>
    <row r="33" spans="1:166" ht="11.25" customHeight="1">
      <c r="A33" s="713"/>
      <c r="B33" s="714"/>
      <c r="C33" s="31">
        <v>29</v>
      </c>
      <c r="D33" s="31">
        <f>IF('Encodage réponses Es'!F31=0,"",'Encodage réponses Es'!F31)</f>
      </c>
      <c r="E33" s="243"/>
      <c r="F33" s="184">
        <f t="shared" si="0"/>
      </c>
      <c r="G33" s="185">
        <f t="shared" si="1"/>
      </c>
      <c r="H33" s="243"/>
      <c r="I33" s="337">
        <f t="shared" si="2"/>
      </c>
      <c r="J33" s="70">
        <f t="shared" si="3"/>
      </c>
      <c r="K33" s="243"/>
      <c r="L33" s="116">
        <f t="shared" si="4"/>
      </c>
      <c r="M33" s="70">
        <f t="shared" si="5"/>
      </c>
      <c r="N33" s="243"/>
      <c r="O33" s="340">
        <f t="shared" si="6"/>
      </c>
      <c r="P33" s="123">
        <f t="shared" si="7"/>
      </c>
      <c r="Q33" s="243"/>
      <c r="R33" s="340">
        <f t="shared" si="8"/>
      </c>
      <c r="S33" s="123">
        <f t="shared" si="9"/>
      </c>
      <c r="T33" s="243"/>
      <c r="U33" s="10">
        <f>IF('Encodage réponses Es'!G31="","",'Encodage réponses Es'!G31)</f>
      </c>
      <c r="V33" s="11">
        <f>IF('Encodage réponses Es'!H31="","",'Encodage réponses Es'!H31)</f>
      </c>
      <c r="W33" s="11">
        <f>IF('Encodage réponses Es'!I31="","",'Encodage réponses Es'!I31)</f>
      </c>
      <c r="X33" s="11">
        <f>IF('Encodage réponses Es'!J31="","",'Encodage réponses Es'!J31)</f>
      </c>
      <c r="Y33" s="11">
        <f>IF('Encodage réponses Es'!K31="","",'Encodage réponses Es'!K31)</f>
      </c>
      <c r="Z33" s="11">
        <f>IF('Encodage réponses Es'!L31="","",'Encodage réponses Es'!L31)</f>
      </c>
      <c r="AA33" s="11">
        <f>IF('Encodage réponses Es'!M31="","",'Encodage réponses Es'!M31)</f>
      </c>
      <c r="AB33" s="11">
        <f>IF('Encodage réponses Es'!N31="","",'Encodage réponses Es'!N31)</f>
      </c>
      <c r="AC33" s="11">
        <f>IF('Encodage réponses Es'!O31="","",'Encodage réponses Es'!O31)</f>
      </c>
      <c r="AD33" s="11">
        <f>IF('Encodage réponses Es'!P31="","",'Encodage réponses Es'!P31)</f>
      </c>
      <c r="AE33" s="92">
        <f>IF('Encodage réponses Es'!S31="","",'Encodage réponses Es'!S31)</f>
      </c>
      <c r="AF33" s="92">
        <f>IF('Encodage réponses Es'!T31="","",'Encodage réponses Es'!T31)</f>
      </c>
      <c r="AG33" s="92">
        <f>IF('Encodage réponses Es'!U31="","",'Encodage réponses Es'!U31)</f>
      </c>
      <c r="AH33" s="92">
        <f>IF('Encodage réponses Es'!AF31="","",'Encodage réponses Es'!AF31)</f>
      </c>
      <c r="AI33" s="92">
        <f>IF('Encodage réponses Es'!AG31="","",'Encodage réponses Es'!AG31)</f>
      </c>
      <c r="AJ33" s="30">
        <f>IF('Encodage réponses Es'!DW31="","",'Encodage réponses Es'!DW31)</f>
      </c>
      <c r="AK33" s="675">
        <f>IF((COUNTBLANK('Encodage réponses Es'!G31:P31)+COUNTBLANK('Encodage réponses Es'!S31:U31)+COUNTBLANK('Encodage réponses Es'!AF31:AG31)+COUNTBLANK('Encodage réponses Es'!DW31))&gt;0,"",IF(COUNTIF(U33:AJ33,"a")&gt;0,"absent(e)",IF(COUNTBLANK(U33:AJ33)&gt;0,"",COUNTIF(U33:AJ33,1)+COUNTIF(U33:AJ33,8)/2)))</f>
      </c>
      <c r="AL33" s="676"/>
      <c r="AM33" s="10">
        <f>IF('Encodage réponses Es'!AH31="","",'Encodage réponses Es'!AH31)</f>
      </c>
      <c r="AN33" s="11">
        <f>IF('Encodage réponses Es'!AI31="","",'Encodage réponses Es'!AI31)</f>
      </c>
      <c r="AO33" s="11">
        <f>IF('Encodage réponses Es'!AJ31="","",'Encodage réponses Es'!AJ31)</f>
      </c>
      <c r="AP33" s="11">
        <f>IF('Encodage réponses Es'!AK31="","",'Encodage réponses Es'!AK31)</f>
      </c>
      <c r="AQ33" s="11">
        <f>IF('Encodage réponses Es'!AL31="","",'Encodage réponses Es'!AL31)</f>
      </c>
      <c r="AR33" s="11">
        <f>IF('Encodage réponses Es'!AM31="","",'Encodage réponses Es'!AM31)</f>
      </c>
      <c r="AS33" s="11">
        <f>IF('Encodage réponses Es'!AN31="","",'Encodage réponses Es'!AN31)</f>
      </c>
      <c r="AT33" s="11">
        <f>IF('Encodage réponses Es'!AO31="","",'Encodage réponses Es'!AO31)</f>
      </c>
      <c r="AU33" s="11">
        <f>IF('Encodage réponses Es'!AP31="","",'Encodage réponses Es'!AP31)</f>
      </c>
      <c r="AV33" s="11">
        <f>IF('Encodage réponses Es'!AQ31="","",'Encodage réponses Es'!AQ31)</f>
      </c>
      <c r="AW33" s="11">
        <f>IF('Encodage réponses Es'!AR31="","",'Encodage réponses Es'!AR31)</f>
      </c>
      <c r="AX33" s="11">
        <f>IF('Encodage réponses Es'!AS31="","",'Encodage réponses Es'!AS31)</f>
      </c>
      <c r="AY33" s="11">
        <f>IF('Encodage réponses Es'!AT31="","",'Encodage réponses Es'!AT31)</f>
      </c>
      <c r="AZ33" s="673">
        <f>IF((COUNTBLANK('Encodage réponses Es'!AH31:AT31))&gt;0,"",IF(COUNTIF(AM33:AY33,"a")&gt;0,"absent(e)",IF(COUNTBLANK(AM33:AY33)&gt;0,"",COUNTIF(AM33:AY33,1)+COUNTIF(AM33:AY33,8)/2)))</f>
      </c>
      <c r="BA33" s="674"/>
      <c r="BB33" s="10">
        <f>IF('Encodage réponses Es'!Q31="","",'Encodage réponses Es'!Q31)</f>
      </c>
      <c r="BC33" s="11">
        <f>IF('Encodage réponses Es'!R31="","",'Encodage réponses Es'!R31)</f>
      </c>
      <c r="BD33" s="11">
        <f>IF('Encodage réponses Es'!V31="","",'Encodage réponses Es'!V31)</f>
      </c>
      <c r="BE33" s="11">
        <f>IF('Encodage réponses Es'!W31="","",'Encodage réponses Es'!W31)</f>
      </c>
      <c r="BF33" s="11">
        <f>IF('Encodage réponses Es'!X31="","",'Encodage réponses Es'!X31)</f>
      </c>
      <c r="BG33" s="11">
        <f>IF('Encodage réponses Es'!Y31="","",'Encodage réponses Es'!Y31)</f>
      </c>
      <c r="BH33" s="11">
        <f>IF('Encodage réponses Es'!Z31="","",'Encodage réponses Es'!Z31)</f>
      </c>
      <c r="BI33" s="11">
        <f>IF('Encodage réponses Es'!AA31="","",'Encodage réponses Es'!AA31)</f>
      </c>
      <c r="BJ33" s="11">
        <f>IF('Encodage réponses Es'!AB31="","",'Encodage réponses Es'!AB31)</f>
      </c>
      <c r="BK33" s="11">
        <f>IF('Encodage réponses Es'!AC31="","",'Encodage réponses Es'!AC31)</f>
      </c>
      <c r="BL33" s="11">
        <f>IF('Encodage réponses Es'!AD31="","",'Encodage réponses Es'!AD31)</f>
      </c>
      <c r="BM33" s="11">
        <f>IF('Encodage réponses Es'!AE31="","",'Encodage réponses Es'!AE31)</f>
      </c>
      <c r="BN33" s="641">
        <f>IF((COUNTBLANK('Encodage réponses Es'!Q31:R31)+COUNTBLANK('Encodage réponses Es'!V31:AF31))&gt;0,"",IF(COUNTIF(BB33:BM33,"a")&gt;0,"absent(e)",IF(COUNTBLANK(BB33:BM33)&gt;0,"",COUNTIF(BB33:BM33,1)+COUNTIF(BB33:BM33,8)/2)))</f>
      </c>
      <c r="BO33" s="642"/>
      <c r="BP33" s="12">
        <f>IF('Encodage réponses Es'!AU31="","",'Encodage réponses Es'!AU31)</f>
      </c>
      <c r="BQ33" s="12">
        <f>IF('Encodage réponses Es'!AV31="","",'Encodage réponses Es'!AV31)</f>
      </c>
      <c r="BR33" s="12">
        <f>IF('Encodage réponses Es'!AW31="","",'Encodage réponses Es'!AW31)</f>
      </c>
      <c r="BS33" s="12">
        <f>IF('Encodage réponses Es'!AX31="","",'Encodage réponses Es'!AX31)</f>
      </c>
      <c r="BT33" s="12">
        <f>IF('Encodage réponses Es'!AY31="","",'Encodage réponses Es'!AY31)</f>
      </c>
      <c r="BU33" s="12">
        <f>IF('Encodage réponses Es'!AZ31="","",'Encodage réponses Es'!AZ31)</f>
      </c>
      <c r="BV33" s="12">
        <f>IF('Encodage réponses Es'!BA31="","",'Encodage réponses Es'!BA31)</f>
      </c>
      <c r="BW33" s="12">
        <f>IF('Encodage réponses Es'!BB31="","",'Encodage réponses Es'!BB31)</f>
      </c>
      <c r="BX33" s="12">
        <f>IF('Encodage réponses Es'!BC31="","",'Encodage réponses Es'!BC31)</f>
      </c>
      <c r="BY33" s="12">
        <f>IF('Encodage réponses Es'!BD31="","",'Encodage réponses Es'!BD31)</f>
      </c>
      <c r="BZ33" s="12">
        <f>IF('Encodage réponses Es'!BE31="","",'Encodage réponses Es'!BE31)</f>
      </c>
      <c r="CA33" s="12">
        <f>IF('Encodage réponses Es'!BF31="","",'Encodage réponses Es'!BF31)</f>
      </c>
      <c r="CB33" s="12">
        <f>IF('Encodage réponses Es'!BG31="","",'Encodage réponses Es'!BG31)</f>
      </c>
      <c r="CC33" s="12">
        <f>IF('Encodage réponses Es'!BH31="","",'Encodage réponses Es'!BH31)</f>
      </c>
      <c r="CD33" s="12">
        <f>IF('Encodage réponses Es'!BI31="","",'Encodage réponses Es'!BI31)</f>
      </c>
      <c r="CE33" s="12">
        <f>IF('Encodage réponses Es'!BJ31="","",'Encodage réponses Es'!BJ31)</f>
      </c>
      <c r="CF33" s="12">
        <f>IF('Encodage réponses Es'!BK31="","",'Encodage réponses Es'!BK31)</f>
      </c>
      <c r="CG33" s="641">
        <f>IF((COUNTBLANK('Encodage réponses Es'!AU31:BK31))&gt;0,"",IF(COUNTIF(BP33:CF33,"a")&gt;0,"absent(e)",IF(COUNTBLANK(BP33:CF33)&gt;0,"",COUNTIF(BP33:CF33,1)+COUNTIF(BP33:CF33,8)/2)))</f>
      </c>
      <c r="CH33" s="642"/>
      <c r="CI33" s="12">
        <f>IF('Encodage réponses Es'!BL31="","",'Encodage réponses Es'!BL31)</f>
      </c>
      <c r="CJ33" s="12">
        <f>IF('Encodage réponses Es'!BM31="","",'Encodage réponses Es'!BM31)</f>
      </c>
      <c r="CK33" s="12">
        <f>IF('Encodage réponses Es'!BN31="","",'Encodage réponses Es'!BN31)</f>
      </c>
      <c r="CL33" s="12">
        <f>IF('Encodage réponses Es'!BO31="","",'Encodage réponses Es'!BO31)</f>
      </c>
      <c r="CM33" s="12">
        <f>IF('Encodage réponses Es'!BP31="","",'Encodage réponses Es'!BP31)</f>
      </c>
      <c r="CN33" s="12">
        <f>IF('Encodage réponses Es'!BQ31="","",'Encodage réponses Es'!BQ31)</f>
      </c>
      <c r="CO33" s="12">
        <f>IF('Encodage réponses Es'!BR31="","",'Encodage réponses Es'!BR31)</f>
      </c>
      <c r="CP33" s="12">
        <f>IF('Encodage réponses Es'!BS31="","",'Encodage réponses Es'!BS31)</f>
      </c>
      <c r="CQ33" s="12">
        <f>IF('Encodage réponses Es'!BT31="","",'Encodage réponses Es'!BT31)</f>
      </c>
      <c r="CR33" s="12">
        <f>IF('Encodage réponses Es'!BU31="","",'Encodage réponses Es'!BU31)</f>
      </c>
      <c r="CS33" s="641">
        <f>IF((COUNTBLANK('Encodage réponses Es'!BL31:BU31))&gt;0,"",IF(COUNTIF(CI33:CR33,"a")&gt;0,"absent(e)",IF(COUNTBLANK(CI33:CR33)&gt;0,"",COUNTIF(CI33:CR33,1)+COUNTIF(CI33:CR33,8)/2)))</f>
      </c>
      <c r="CT33" s="642"/>
      <c r="CU33" s="12">
        <f>IF('Encodage réponses Es'!BV31="","",'Encodage réponses Es'!BV31)</f>
      </c>
      <c r="CV33" s="12">
        <f>IF('Encodage réponses Es'!BW31="","",'Encodage réponses Es'!BW31)</f>
      </c>
      <c r="CW33" s="12">
        <f>IF('Encodage réponses Es'!BX31="","",'Encodage réponses Es'!BX31)</f>
      </c>
      <c r="CX33" s="12">
        <f>IF('Encodage réponses Es'!BY31="","",'Encodage réponses Es'!BY31)</f>
      </c>
      <c r="CY33" s="12">
        <f>IF('Encodage réponses Es'!BZ31="","",'Encodage réponses Es'!BZ31)</f>
      </c>
      <c r="CZ33" s="12">
        <f>IF('Encodage réponses Es'!CA31="","",'Encodage réponses Es'!CA31)</f>
      </c>
      <c r="DA33" s="12">
        <f>IF('Encodage réponses Es'!CB31="","",'Encodage réponses Es'!CB31)</f>
      </c>
      <c r="DB33" s="12">
        <f>IF('Encodage réponses Es'!CC31="","",'Encodage réponses Es'!CC31)</f>
      </c>
      <c r="DC33" s="12">
        <f>IF('Encodage réponses Es'!CD31="","",'Encodage réponses Es'!CD31)</f>
      </c>
      <c r="DD33" s="12">
        <f>IF('Encodage réponses Es'!CE31="","",'Encodage réponses Es'!CE31)</f>
      </c>
      <c r="DE33" s="12">
        <f>IF('Encodage réponses Es'!CF31="","",'Encodage réponses Es'!CF31)</f>
      </c>
      <c r="DF33" s="12">
        <f>IF('Encodage réponses Es'!CG31="","",'Encodage réponses Es'!CG31)</f>
      </c>
      <c r="DG33" s="12">
        <f>IF('Encodage réponses Es'!CH31="","",'Encodage réponses Es'!CH31)</f>
      </c>
      <c r="DH33" s="12">
        <f>IF('Encodage réponses Es'!CI31="","",'Encodage réponses Es'!CI31)</f>
      </c>
      <c r="DI33" s="12">
        <f>IF('Encodage réponses Es'!CJ31="","",'Encodage réponses Es'!CJ31)</f>
      </c>
      <c r="DJ33" s="12">
        <f>IF('Encodage réponses Es'!CK31="","",'Encodage réponses Es'!CK31)</f>
      </c>
      <c r="DK33" s="641">
        <f>IF((COUNTBLANK('Encodage réponses Es'!BV31:CK31))&gt;0,"",IF(COUNTIF(CU33:DJ33,"a")&gt;0,"absent(e)",IF(COUNTBLANK(CU33:DJ33)&gt;0,"",COUNTIF(CU33:DJ33,1)+COUNTIF(CU33:DJ33,8)/2)))</f>
      </c>
      <c r="DL33" s="642"/>
      <c r="DM33" s="10">
        <f>IF('Encodage réponses Es'!CL31="","",'Encodage réponses Es'!CL31)</f>
      </c>
      <c r="DN33" s="11">
        <f>IF('Encodage réponses Es'!CM31="","",'Encodage réponses Es'!CM31)</f>
      </c>
      <c r="DO33" s="11">
        <f>IF('Encodage réponses Es'!CN31="","",'Encodage réponses Es'!CN31)</f>
      </c>
      <c r="DP33" s="11">
        <f>IF('Encodage réponses Es'!CO31="","",'Encodage réponses Es'!CO31)</f>
      </c>
      <c r="DQ33" s="11">
        <f>IF('Encodage réponses Es'!CP31="","",'Encodage réponses Es'!CP31)</f>
      </c>
      <c r="DR33" s="11">
        <f>IF('Encodage réponses Es'!CQ31="","",'Encodage réponses Es'!CQ31)</f>
      </c>
      <c r="DS33" s="11">
        <f>IF('Encodage réponses Es'!CR31="","",'Encodage réponses Es'!CR31)</f>
      </c>
      <c r="DT33" s="11">
        <f>IF('Encodage réponses Es'!CS31="","",'Encodage réponses Es'!CS31)</f>
      </c>
      <c r="DU33" s="11">
        <f>IF('Encodage réponses Es'!CT31="","",'Encodage réponses Es'!CT31)</f>
      </c>
      <c r="DV33" s="11">
        <f>IF('Encodage réponses Es'!CU31="","",'Encodage réponses Es'!CU31)</f>
      </c>
      <c r="DW33" s="11">
        <f>IF('Encodage réponses Es'!CV31="","",'Encodage réponses Es'!CV31)</f>
      </c>
      <c r="DX33" s="11">
        <f>IF('Encodage réponses Es'!CX31="","",'Encodage réponses Es'!CX31)</f>
      </c>
      <c r="DY33" s="11">
        <f>IF('Encodage réponses Es'!CY31="","",'Encodage réponses Es'!CY31)</f>
      </c>
      <c r="DZ33" s="11">
        <f>IF('Encodage réponses Es'!CZ31="","",'Encodage réponses Es'!CZ31)</f>
      </c>
      <c r="EA33" s="11">
        <f>IF('Encodage réponses Es'!DA31="","",'Encodage réponses Es'!DA31)</f>
      </c>
      <c r="EB33" s="11">
        <f>IF('Encodage réponses Es'!DE31="","",'Encodage réponses Es'!DE31)</f>
      </c>
      <c r="EC33" s="11">
        <f>IF('Encodage réponses Es'!DF31="","",'Encodage réponses Es'!DF31)</f>
      </c>
      <c r="ED33" s="92">
        <f>IF('Encodage réponses Es'!DG31="","",'Encodage réponses Es'!DG31)</f>
      </c>
      <c r="EE33" s="641">
        <f>IF((COUNTBLANK('Encodage réponses Es'!CL31:CV31)+COUNTBLANK('Encodage réponses Es'!CX31:DA31)+COUNTBLANK('Encodage réponses Es'!DE31:DG31))&gt;0,"",IF(COUNTIF(DM33:ED33,"a")&gt;0,"absent(e)",IF(COUNTBLANK(DM33:ED33)&gt;0,"",COUNTIF(DM33:ED33,1)+COUNTIF(DM33:ED33,8)/2)))</f>
      </c>
      <c r="EF33" s="657"/>
      <c r="EG33" s="10">
        <f>IF('Encodage réponses Es'!DX31="","",'Encodage réponses Es'!DX31)</f>
      </c>
      <c r="EH33" s="11">
        <f>IF('Encodage réponses Es'!DY31="","",'Encodage réponses Es'!DY31)</f>
      </c>
      <c r="EI33" s="11">
        <f>IF('Encodage réponses Es'!DZ31="","",'Encodage réponses Es'!DZ31)</f>
      </c>
      <c r="EJ33" s="668">
        <f>IF((COUNTBLANK('Encodage réponses Es'!DX31:DZ31))&gt;0,"",IF(COUNTIF(EG33:EI33,"a")&gt;0,"absent(e)",IF(COUNTBLANK(EG33:EI33)&gt;0,"",COUNTIF(EG33:EI33,1)+COUNTIF(EG33:EI33,8)/2)))</f>
      </c>
      <c r="EK33" s="669"/>
      <c r="EL33" s="10">
        <f>IF('Encodage réponses Es'!CW31="","",'Encodage réponses Es'!CW31)</f>
      </c>
      <c r="EM33" s="11">
        <f>IF('Encodage réponses Es'!DL31="","",'Encodage réponses Es'!DL31)</f>
      </c>
      <c r="EN33" s="11">
        <f>IF('Encodage réponses Es'!DM31="","",'Encodage réponses Es'!DM31)</f>
      </c>
      <c r="EO33" s="11">
        <f>IF('Encodage réponses Es'!DN31="","",'Encodage réponses Es'!DN31)</f>
      </c>
      <c r="EP33" s="11">
        <f>IF('Encodage réponses Es'!DO31="","",'Encodage réponses Es'!DO31)</f>
      </c>
      <c r="EQ33" s="11">
        <f>IF('Encodage réponses Es'!DP31="","",'Encodage réponses Es'!DP31)</f>
      </c>
      <c r="ER33" s="11">
        <f>IF('Encodage réponses Es'!DQ31="","",'Encodage réponses Es'!DQ31)</f>
      </c>
      <c r="ES33" s="668">
        <f>IF((COUNTBLANK('Encodage réponses Es'!CW31)+COUNTBLANK('Encodage réponses Es'!DL31:DQ31))&gt;0,"",IF(COUNTIF(EL33:ER33,"a")&gt;0,"absent(e)",IF(COUNTBLANK(EL33:ER33)&gt;0,"",COUNTIF(EL33:ER33,1)+COUNTIF(EL33:ER33,8)/2)))</f>
      </c>
      <c r="ET33" s="669"/>
      <c r="EU33" s="10">
        <f>IF('Encodage réponses Es'!DB31="","",'Encodage réponses Es'!DB31)</f>
      </c>
      <c r="EV33" s="11">
        <f>IF('Encodage réponses Es'!DC31="","",'Encodage réponses Es'!DC31)</f>
      </c>
      <c r="EW33" s="11">
        <f>IF('Encodage réponses Es'!DD31="","",'Encodage réponses Es'!DD31)</f>
      </c>
      <c r="EX33" s="11">
        <f>IF('Encodage réponses Es'!DH31="","",'Encodage réponses Es'!DH31)</f>
      </c>
      <c r="EY33" s="11">
        <f>IF('Encodage réponses Es'!DI31="","",'Encodage réponses Es'!DI31)</f>
      </c>
      <c r="EZ33" s="11">
        <f>IF('Encodage réponses Es'!DJ31="","",'Encodage réponses Es'!DJ31)</f>
      </c>
      <c r="FA33" s="359">
        <f>IF('Encodage réponses Es'!DK31="","",'Encodage réponses Es'!DK31)</f>
      </c>
      <c r="FB33" s="641">
        <f>IF((COUNTBLANK('Encodage réponses Es'!DB31:DD31)+COUNTBLANK('Encodage réponses Es'!DH31:DK31))&gt;0,"",IF(COUNTIF(EU33:EZ33,"a")&gt;0,"absent(e)",IF(COUNTBLANK(EU33:EZ33)&gt;0,"",COUNTIF(EU33:EZ33,1)+COUNTIF(EU33:EZ33,8)/2)))</f>
      </c>
      <c r="FC33" s="657"/>
      <c r="FD33" s="10">
        <f>IF('Encodage réponses Es'!DR31="","",'Encodage réponses Es'!DR31)</f>
      </c>
      <c r="FE33" s="11">
        <f>IF('Encodage réponses Es'!DS31="","",'Encodage réponses Es'!DS31)</f>
      </c>
      <c r="FF33" s="11">
        <f>IF('Encodage réponses Es'!DT31="","",'Encodage réponses Es'!DT31)</f>
      </c>
      <c r="FG33" s="359">
        <f>IF('Encodage réponses Es'!DU31="","",'Encodage réponses Es'!DU31)</f>
      </c>
      <c r="FH33" s="11">
        <f>IF('Encodage réponses Es'!DV31="","",'Encodage réponses Es'!DV31)</f>
      </c>
      <c r="FI33" s="656">
        <f>IF((COUNTBLANK('Encodage réponses Es'!DR31:DV31))&gt;0,"",IF(COUNTIF(FD33:FF33,"a")+COUNTIF(FH33,"a")&gt;0,"absent(e)",IF(COUNTBLANK(FD33:FF33)+COUNTBLANK(FH33)&gt;0,"",COUNTIF(FD33:FF33,1)+COUNTIF(FH33,1)+COUNTIF(FD33:FF33,8)/2+COUNTIF(FH33,8)/2)))</f>
      </c>
      <c r="FJ33" s="657"/>
    </row>
    <row r="34" spans="1:166" ht="11.25" customHeight="1">
      <c r="A34" s="713"/>
      <c r="B34" s="714"/>
      <c r="C34" s="31">
        <v>30</v>
      </c>
      <c r="D34" s="31">
        <f>IF('Encodage réponses Es'!F32=0,"",'Encodage réponses Es'!F32)</f>
      </c>
      <c r="E34" s="243"/>
      <c r="F34" s="184">
        <f t="shared" si="0"/>
      </c>
      <c r="G34" s="185">
        <f t="shared" si="1"/>
      </c>
      <c r="H34" s="243"/>
      <c r="I34" s="337">
        <f t="shared" si="2"/>
      </c>
      <c r="J34" s="70">
        <f t="shared" si="3"/>
      </c>
      <c r="K34" s="243"/>
      <c r="L34" s="116">
        <f t="shared" si="4"/>
      </c>
      <c r="M34" s="70">
        <f t="shared" si="5"/>
      </c>
      <c r="N34" s="243"/>
      <c r="O34" s="340">
        <f t="shared" si="6"/>
      </c>
      <c r="P34" s="123">
        <f t="shared" si="7"/>
      </c>
      <c r="Q34" s="243"/>
      <c r="R34" s="340">
        <f t="shared" si="8"/>
      </c>
      <c r="S34" s="123">
        <f t="shared" si="9"/>
      </c>
      <c r="T34" s="243"/>
      <c r="U34" s="10">
        <f>IF('Encodage réponses Es'!G32="","",'Encodage réponses Es'!G32)</f>
      </c>
      <c r="V34" s="11">
        <f>IF('Encodage réponses Es'!H32="","",'Encodage réponses Es'!H32)</f>
      </c>
      <c r="W34" s="11">
        <f>IF('Encodage réponses Es'!I32="","",'Encodage réponses Es'!I32)</f>
      </c>
      <c r="X34" s="11">
        <f>IF('Encodage réponses Es'!J32="","",'Encodage réponses Es'!J32)</f>
      </c>
      <c r="Y34" s="11">
        <f>IF('Encodage réponses Es'!K32="","",'Encodage réponses Es'!K32)</f>
      </c>
      <c r="Z34" s="11">
        <f>IF('Encodage réponses Es'!L32="","",'Encodage réponses Es'!L32)</f>
      </c>
      <c r="AA34" s="11">
        <f>IF('Encodage réponses Es'!M32="","",'Encodage réponses Es'!M32)</f>
      </c>
      <c r="AB34" s="11">
        <f>IF('Encodage réponses Es'!N32="","",'Encodage réponses Es'!N32)</f>
      </c>
      <c r="AC34" s="11">
        <f>IF('Encodage réponses Es'!O32="","",'Encodage réponses Es'!O32)</f>
      </c>
      <c r="AD34" s="11">
        <f>IF('Encodage réponses Es'!P32="","",'Encodage réponses Es'!P32)</f>
      </c>
      <c r="AE34" s="92">
        <f>IF('Encodage réponses Es'!S32="","",'Encodage réponses Es'!S32)</f>
      </c>
      <c r="AF34" s="92">
        <f>IF('Encodage réponses Es'!T32="","",'Encodage réponses Es'!T32)</f>
      </c>
      <c r="AG34" s="92">
        <f>IF('Encodage réponses Es'!U32="","",'Encodage réponses Es'!U32)</f>
      </c>
      <c r="AH34" s="92">
        <f>IF('Encodage réponses Es'!AF32="","",'Encodage réponses Es'!AF32)</f>
      </c>
      <c r="AI34" s="92">
        <f>IF('Encodage réponses Es'!AG32="","",'Encodage réponses Es'!AG32)</f>
      </c>
      <c r="AJ34" s="30">
        <f>IF('Encodage réponses Es'!DW32="","",'Encodage réponses Es'!DW32)</f>
      </c>
      <c r="AK34" s="675">
        <f>IF((COUNTBLANK('Encodage réponses Es'!G32:P32)+COUNTBLANK('Encodage réponses Es'!S32:U32)+COUNTBLANK('Encodage réponses Es'!AF32:AG32)+COUNTBLANK('Encodage réponses Es'!DW32))&gt;0,"",IF(COUNTIF(U34:AJ34,"a")&gt;0,"absent(e)",IF(COUNTBLANK(U34:AJ34)&gt;0,"",COUNTIF(U34:AJ34,1)+COUNTIF(U34:AJ34,8)/2)))</f>
      </c>
      <c r="AL34" s="676"/>
      <c r="AM34" s="10">
        <f>IF('Encodage réponses Es'!AH32="","",'Encodage réponses Es'!AH32)</f>
      </c>
      <c r="AN34" s="11">
        <f>IF('Encodage réponses Es'!AI32="","",'Encodage réponses Es'!AI32)</f>
      </c>
      <c r="AO34" s="11">
        <f>IF('Encodage réponses Es'!AJ32="","",'Encodage réponses Es'!AJ32)</f>
      </c>
      <c r="AP34" s="11">
        <f>IF('Encodage réponses Es'!AK32="","",'Encodage réponses Es'!AK32)</f>
      </c>
      <c r="AQ34" s="11">
        <f>IF('Encodage réponses Es'!AL32="","",'Encodage réponses Es'!AL32)</f>
      </c>
      <c r="AR34" s="11">
        <f>IF('Encodage réponses Es'!AM32="","",'Encodage réponses Es'!AM32)</f>
      </c>
      <c r="AS34" s="11">
        <f>IF('Encodage réponses Es'!AN32="","",'Encodage réponses Es'!AN32)</f>
      </c>
      <c r="AT34" s="11">
        <f>IF('Encodage réponses Es'!AO32="","",'Encodage réponses Es'!AO32)</f>
      </c>
      <c r="AU34" s="11">
        <f>IF('Encodage réponses Es'!AP32="","",'Encodage réponses Es'!AP32)</f>
      </c>
      <c r="AV34" s="11">
        <f>IF('Encodage réponses Es'!AQ32="","",'Encodage réponses Es'!AQ32)</f>
      </c>
      <c r="AW34" s="11">
        <f>IF('Encodage réponses Es'!AR32="","",'Encodage réponses Es'!AR32)</f>
      </c>
      <c r="AX34" s="11">
        <f>IF('Encodage réponses Es'!AS32="","",'Encodage réponses Es'!AS32)</f>
      </c>
      <c r="AY34" s="11">
        <f>IF('Encodage réponses Es'!AT32="","",'Encodage réponses Es'!AT32)</f>
      </c>
      <c r="AZ34" s="673">
        <f>IF((COUNTBLANK('Encodage réponses Es'!AH32:AT32))&gt;0,"",IF(COUNTIF(AM34:AY34,"a")&gt;0,"absent(e)",IF(COUNTBLANK(AM34:AY34)&gt;0,"",COUNTIF(AM34:AY34,1)+COUNTIF(AM34:AY34,8)/2)))</f>
      </c>
      <c r="BA34" s="674"/>
      <c r="BB34" s="10">
        <f>IF('Encodage réponses Es'!Q32="","",'Encodage réponses Es'!Q32)</f>
      </c>
      <c r="BC34" s="11">
        <f>IF('Encodage réponses Es'!R32="","",'Encodage réponses Es'!R32)</f>
      </c>
      <c r="BD34" s="11">
        <f>IF('Encodage réponses Es'!V32="","",'Encodage réponses Es'!V32)</f>
      </c>
      <c r="BE34" s="11">
        <f>IF('Encodage réponses Es'!W32="","",'Encodage réponses Es'!W32)</f>
      </c>
      <c r="BF34" s="11">
        <f>IF('Encodage réponses Es'!X32="","",'Encodage réponses Es'!X32)</f>
      </c>
      <c r="BG34" s="11">
        <f>IF('Encodage réponses Es'!Y32="","",'Encodage réponses Es'!Y32)</f>
      </c>
      <c r="BH34" s="11">
        <f>IF('Encodage réponses Es'!Z32="","",'Encodage réponses Es'!Z32)</f>
      </c>
      <c r="BI34" s="11">
        <f>IF('Encodage réponses Es'!AA32="","",'Encodage réponses Es'!AA32)</f>
      </c>
      <c r="BJ34" s="11">
        <f>IF('Encodage réponses Es'!AB32="","",'Encodage réponses Es'!AB32)</f>
      </c>
      <c r="BK34" s="11">
        <f>IF('Encodage réponses Es'!AC32="","",'Encodage réponses Es'!AC32)</f>
      </c>
      <c r="BL34" s="11">
        <f>IF('Encodage réponses Es'!AD32="","",'Encodage réponses Es'!AD32)</f>
      </c>
      <c r="BM34" s="11">
        <f>IF('Encodage réponses Es'!AE32="","",'Encodage réponses Es'!AE32)</f>
      </c>
      <c r="BN34" s="641">
        <f>IF((COUNTBLANK('Encodage réponses Es'!Q32:R32)+COUNTBLANK('Encodage réponses Es'!V32:AF32))&gt;0,"",IF(COUNTIF(BB34:BM34,"a")&gt;0,"absent(e)",IF(COUNTBLANK(BB34:BM34)&gt;0,"",COUNTIF(BB34:BM34,1)+COUNTIF(BB34:BM34,8)/2)))</f>
      </c>
      <c r="BO34" s="642"/>
      <c r="BP34" s="12">
        <f>IF('Encodage réponses Es'!AU32="","",'Encodage réponses Es'!AU32)</f>
      </c>
      <c r="BQ34" s="12">
        <f>IF('Encodage réponses Es'!AV32="","",'Encodage réponses Es'!AV32)</f>
      </c>
      <c r="BR34" s="12">
        <f>IF('Encodage réponses Es'!AW32="","",'Encodage réponses Es'!AW32)</f>
      </c>
      <c r="BS34" s="12">
        <f>IF('Encodage réponses Es'!AX32="","",'Encodage réponses Es'!AX32)</f>
      </c>
      <c r="BT34" s="12">
        <f>IF('Encodage réponses Es'!AY32="","",'Encodage réponses Es'!AY32)</f>
      </c>
      <c r="BU34" s="12">
        <f>IF('Encodage réponses Es'!AZ32="","",'Encodage réponses Es'!AZ32)</f>
      </c>
      <c r="BV34" s="12">
        <f>IF('Encodage réponses Es'!BA32="","",'Encodage réponses Es'!BA32)</f>
      </c>
      <c r="BW34" s="12">
        <f>IF('Encodage réponses Es'!BB32="","",'Encodage réponses Es'!BB32)</f>
      </c>
      <c r="BX34" s="12">
        <f>IF('Encodage réponses Es'!BC32="","",'Encodage réponses Es'!BC32)</f>
      </c>
      <c r="BY34" s="12">
        <f>IF('Encodage réponses Es'!BD32="","",'Encodage réponses Es'!BD32)</f>
      </c>
      <c r="BZ34" s="12">
        <f>IF('Encodage réponses Es'!BE32="","",'Encodage réponses Es'!BE32)</f>
      </c>
      <c r="CA34" s="12">
        <f>IF('Encodage réponses Es'!BF32="","",'Encodage réponses Es'!BF32)</f>
      </c>
      <c r="CB34" s="12">
        <f>IF('Encodage réponses Es'!BG32="","",'Encodage réponses Es'!BG32)</f>
      </c>
      <c r="CC34" s="12">
        <f>IF('Encodage réponses Es'!BH32="","",'Encodage réponses Es'!BH32)</f>
      </c>
      <c r="CD34" s="12">
        <f>IF('Encodage réponses Es'!BI32="","",'Encodage réponses Es'!BI32)</f>
      </c>
      <c r="CE34" s="12">
        <f>IF('Encodage réponses Es'!BJ32="","",'Encodage réponses Es'!BJ32)</f>
      </c>
      <c r="CF34" s="12">
        <f>IF('Encodage réponses Es'!BK32="","",'Encodage réponses Es'!BK32)</f>
      </c>
      <c r="CG34" s="641">
        <f>IF((COUNTBLANK('Encodage réponses Es'!AU32:BK32))&gt;0,"",IF(COUNTIF(BP34:CF34,"a")&gt;0,"absent(e)",IF(COUNTBLANK(BP34:CF34)&gt;0,"",COUNTIF(BP34:CF34,1)+COUNTIF(BP34:CF34,8)/2)))</f>
      </c>
      <c r="CH34" s="642"/>
      <c r="CI34" s="12">
        <f>IF('Encodage réponses Es'!BL32="","",'Encodage réponses Es'!BL32)</f>
      </c>
      <c r="CJ34" s="12">
        <f>IF('Encodage réponses Es'!BM32="","",'Encodage réponses Es'!BM32)</f>
      </c>
      <c r="CK34" s="12">
        <f>IF('Encodage réponses Es'!BN32="","",'Encodage réponses Es'!BN32)</f>
      </c>
      <c r="CL34" s="12">
        <f>IF('Encodage réponses Es'!BO32="","",'Encodage réponses Es'!BO32)</f>
      </c>
      <c r="CM34" s="12">
        <f>IF('Encodage réponses Es'!BP32="","",'Encodage réponses Es'!BP32)</f>
      </c>
      <c r="CN34" s="12">
        <f>IF('Encodage réponses Es'!BQ32="","",'Encodage réponses Es'!BQ32)</f>
      </c>
      <c r="CO34" s="12">
        <f>IF('Encodage réponses Es'!BR32="","",'Encodage réponses Es'!BR32)</f>
      </c>
      <c r="CP34" s="12">
        <f>IF('Encodage réponses Es'!BS32="","",'Encodage réponses Es'!BS32)</f>
      </c>
      <c r="CQ34" s="12">
        <f>IF('Encodage réponses Es'!BT32="","",'Encodage réponses Es'!BT32)</f>
      </c>
      <c r="CR34" s="12">
        <f>IF('Encodage réponses Es'!BU32="","",'Encodage réponses Es'!BU32)</f>
      </c>
      <c r="CS34" s="641">
        <f>IF((COUNTBLANK('Encodage réponses Es'!BL32:BU32))&gt;0,"",IF(COUNTIF(CI34:CR34,"a")&gt;0,"absent(e)",IF(COUNTBLANK(CI34:CR34)&gt;0,"",COUNTIF(CI34:CR34,1)+COUNTIF(CI34:CR34,8)/2)))</f>
      </c>
      <c r="CT34" s="642"/>
      <c r="CU34" s="12">
        <f>IF('Encodage réponses Es'!BV32="","",'Encodage réponses Es'!BV32)</f>
      </c>
      <c r="CV34" s="12">
        <f>IF('Encodage réponses Es'!BW32="","",'Encodage réponses Es'!BW32)</f>
      </c>
      <c r="CW34" s="12">
        <f>IF('Encodage réponses Es'!BX32="","",'Encodage réponses Es'!BX32)</f>
      </c>
      <c r="CX34" s="12">
        <f>IF('Encodage réponses Es'!BY32="","",'Encodage réponses Es'!BY32)</f>
      </c>
      <c r="CY34" s="12">
        <f>IF('Encodage réponses Es'!BZ32="","",'Encodage réponses Es'!BZ32)</f>
      </c>
      <c r="CZ34" s="12">
        <f>IF('Encodage réponses Es'!CA32="","",'Encodage réponses Es'!CA32)</f>
      </c>
      <c r="DA34" s="12">
        <f>IF('Encodage réponses Es'!CB32="","",'Encodage réponses Es'!CB32)</f>
      </c>
      <c r="DB34" s="12">
        <f>IF('Encodage réponses Es'!CC32="","",'Encodage réponses Es'!CC32)</f>
      </c>
      <c r="DC34" s="12">
        <f>IF('Encodage réponses Es'!CD32="","",'Encodage réponses Es'!CD32)</f>
      </c>
      <c r="DD34" s="12">
        <f>IF('Encodage réponses Es'!CE32="","",'Encodage réponses Es'!CE32)</f>
      </c>
      <c r="DE34" s="12">
        <f>IF('Encodage réponses Es'!CF32="","",'Encodage réponses Es'!CF32)</f>
      </c>
      <c r="DF34" s="12">
        <f>IF('Encodage réponses Es'!CG32="","",'Encodage réponses Es'!CG32)</f>
      </c>
      <c r="DG34" s="12">
        <f>IF('Encodage réponses Es'!CH32="","",'Encodage réponses Es'!CH32)</f>
      </c>
      <c r="DH34" s="12">
        <f>IF('Encodage réponses Es'!CI32="","",'Encodage réponses Es'!CI32)</f>
      </c>
      <c r="DI34" s="12">
        <f>IF('Encodage réponses Es'!CJ32="","",'Encodage réponses Es'!CJ32)</f>
      </c>
      <c r="DJ34" s="12">
        <f>IF('Encodage réponses Es'!CK32="","",'Encodage réponses Es'!CK32)</f>
      </c>
      <c r="DK34" s="641">
        <f>IF((COUNTBLANK('Encodage réponses Es'!BV32:CK32))&gt;0,"",IF(COUNTIF(CU34:DJ34,"a")&gt;0,"absent(e)",IF(COUNTBLANK(CU34:DJ34)&gt;0,"",COUNTIF(CU34:DJ34,1)+COUNTIF(CU34:DJ34,8)/2)))</f>
      </c>
      <c r="DL34" s="642"/>
      <c r="DM34" s="10">
        <f>IF('Encodage réponses Es'!CL32="","",'Encodage réponses Es'!CL32)</f>
      </c>
      <c r="DN34" s="11">
        <f>IF('Encodage réponses Es'!CM32="","",'Encodage réponses Es'!CM32)</f>
      </c>
      <c r="DO34" s="11">
        <f>IF('Encodage réponses Es'!CN32="","",'Encodage réponses Es'!CN32)</f>
      </c>
      <c r="DP34" s="11">
        <f>IF('Encodage réponses Es'!CO32="","",'Encodage réponses Es'!CO32)</f>
      </c>
      <c r="DQ34" s="11">
        <f>IF('Encodage réponses Es'!CP32="","",'Encodage réponses Es'!CP32)</f>
      </c>
      <c r="DR34" s="11">
        <f>IF('Encodage réponses Es'!CQ32="","",'Encodage réponses Es'!CQ32)</f>
      </c>
      <c r="DS34" s="11">
        <f>IF('Encodage réponses Es'!CR32="","",'Encodage réponses Es'!CR32)</f>
      </c>
      <c r="DT34" s="11">
        <f>IF('Encodage réponses Es'!CS32="","",'Encodage réponses Es'!CS32)</f>
      </c>
      <c r="DU34" s="11">
        <f>IF('Encodage réponses Es'!CT32="","",'Encodage réponses Es'!CT32)</f>
      </c>
      <c r="DV34" s="11">
        <f>IF('Encodage réponses Es'!CU32="","",'Encodage réponses Es'!CU32)</f>
      </c>
      <c r="DW34" s="11">
        <f>IF('Encodage réponses Es'!CV32="","",'Encodage réponses Es'!CV32)</f>
      </c>
      <c r="DX34" s="11">
        <f>IF('Encodage réponses Es'!CX32="","",'Encodage réponses Es'!CX32)</f>
      </c>
      <c r="DY34" s="11">
        <f>IF('Encodage réponses Es'!CY32="","",'Encodage réponses Es'!CY32)</f>
      </c>
      <c r="DZ34" s="11">
        <f>IF('Encodage réponses Es'!CZ32="","",'Encodage réponses Es'!CZ32)</f>
      </c>
      <c r="EA34" s="11">
        <f>IF('Encodage réponses Es'!DA32="","",'Encodage réponses Es'!DA32)</f>
      </c>
      <c r="EB34" s="11">
        <f>IF('Encodage réponses Es'!DE32="","",'Encodage réponses Es'!DE32)</f>
      </c>
      <c r="EC34" s="11">
        <f>IF('Encodage réponses Es'!DF32="","",'Encodage réponses Es'!DF32)</f>
      </c>
      <c r="ED34" s="92">
        <f>IF('Encodage réponses Es'!DG32="","",'Encodage réponses Es'!DG32)</f>
      </c>
      <c r="EE34" s="641">
        <f>IF((COUNTBLANK('Encodage réponses Es'!CL32:CV32)+COUNTBLANK('Encodage réponses Es'!CX32:DA32)+COUNTBLANK('Encodage réponses Es'!DE32:DG32))&gt;0,"",IF(COUNTIF(DM34:ED34,"a")&gt;0,"absent(e)",IF(COUNTBLANK(DM34:ED34)&gt;0,"",COUNTIF(DM34:ED34,1)+COUNTIF(DM34:ED34,8)/2)))</f>
      </c>
      <c r="EF34" s="657"/>
      <c r="EG34" s="10">
        <f>IF('Encodage réponses Es'!DX32="","",'Encodage réponses Es'!DX32)</f>
      </c>
      <c r="EH34" s="11">
        <f>IF('Encodage réponses Es'!DY32="","",'Encodage réponses Es'!DY32)</f>
      </c>
      <c r="EI34" s="11">
        <f>IF('Encodage réponses Es'!DZ32="","",'Encodage réponses Es'!DZ32)</f>
      </c>
      <c r="EJ34" s="668">
        <f>IF((COUNTBLANK('Encodage réponses Es'!DX32:DZ32))&gt;0,"",IF(COUNTIF(EG34:EI34,"a")&gt;0,"absent(e)",IF(COUNTBLANK(EG34:EI34)&gt;0,"",COUNTIF(EG34:EI34,1)+COUNTIF(EG34:EI34,8)/2)))</f>
      </c>
      <c r="EK34" s="669"/>
      <c r="EL34" s="10">
        <f>IF('Encodage réponses Es'!CW32="","",'Encodage réponses Es'!CW32)</f>
      </c>
      <c r="EM34" s="11">
        <f>IF('Encodage réponses Es'!DL32="","",'Encodage réponses Es'!DL32)</f>
      </c>
      <c r="EN34" s="11">
        <f>IF('Encodage réponses Es'!DM32="","",'Encodage réponses Es'!DM32)</f>
      </c>
      <c r="EO34" s="11">
        <f>IF('Encodage réponses Es'!DN32="","",'Encodage réponses Es'!DN32)</f>
      </c>
      <c r="EP34" s="11">
        <f>IF('Encodage réponses Es'!DO32="","",'Encodage réponses Es'!DO32)</f>
      </c>
      <c r="EQ34" s="11">
        <f>IF('Encodage réponses Es'!DP32="","",'Encodage réponses Es'!DP32)</f>
      </c>
      <c r="ER34" s="11">
        <f>IF('Encodage réponses Es'!DQ32="","",'Encodage réponses Es'!DQ32)</f>
      </c>
      <c r="ES34" s="668">
        <f>IF((COUNTBLANK('Encodage réponses Es'!CW32)+COUNTBLANK('Encodage réponses Es'!DL32:DQ32))&gt;0,"",IF(COUNTIF(EL34:ER34,"a")&gt;0,"absent(e)",IF(COUNTBLANK(EL34:ER34)&gt;0,"",COUNTIF(EL34:ER34,1)+COUNTIF(EL34:ER34,8)/2)))</f>
      </c>
      <c r="ET34" s="669"/>
      <c r="EU34" s="10">
        <f>IF('Encodage réponses Es'!DB32="","",'Encodage réponses Es'!DB32)</f>
      </c>
      <c r="EV34" s="11">
        <f>IF('Encodage réponses Es'!DC32="","",'Encodage réponses Es'!DC32)</f>
      </c>
      <c r="EW34" s="11">
        <f>IF('Encodage réponses Es'!DD32="","",'Encodage réponses Es'!DD32)</f>
      </c>
      <c r="EX34" s="11">
        <f>IF('Encodage réponses Es'!DH32="","",'Encodage réponses Es'!DH32)</f>
      </c>
      <c r="EY34" s="11">
        <f>IF('Encodage réponses Es'!DI32="","",'Encodage réponses Es'!DI32)</f>
      </c>
      <c r="EZ34" s="11">
        <f>IF('Encodage réponses Es'!DJ32="","",'Encodage réponses Es'!DJ32)</f>
      </c>
      <c r="FA34" s="359">
        <f>IF('Encodage réponses Es'!DK32="","",'Encodage réponses Es'!DK32)</f>
      </c>
      <c r="FB34" s="641">
        <f>IF((COUNTBLANK('Encodage réponses Es'!DB32:DD32)+COUNTBLANK('Encodage réponses Es'!DH32:DK32))&gt;0,"",IF(COUNTIF(EU34:EZ34,"a")&gt;0,"absent(e)",IF(COUNTBLANK(EU34:EZ34)&gt;0,"",COUNTIF(EU34:EZ34,1)+COUNTIF(EU34:EZ34,8)/2)))</f>
      </c>
      <c r="FC34" s="657"/>
      <c r="FD34" s="10">
        <f>IF('Encodage réponses Es'!DR32="","",'Encodage réponses Es'!DR32)</f>
      </c>
      <c r="FE34" s="11">
        <f>IF('Encodage réponses Es'!DS32="","",'Encodage réponses Es'!DS32)</f>
      </c>
      <c r="FF34" s="11">
        <f>IF('Encodage réponses Es'!DT32="","",'Encodage réponses Es'!DT32)</f>
      </c>
      <c r="FG34" s="359">
        <f>IF('Encodage réponses Es'!DU32="","",'Encodage réponses Es'!DU32)</f>
      </c>
      <c r="FH34" s="11">
        <f>IF('Encodage réponses Es'!DV32="","",'Encodage réponses Es'!DV32)</f>
      </c>
      <c r="FI34" s="656">
        <f>IF((COUNTBLANK('Encodage réponses Es'!DR32:DV32))&gt;0,"",IF(COUNTIF(FD34:FF34,"a")+COUNTIF(FH34,"a")&gt;0,"absent(e)",IF(COUNTBLANK(FD34:FF34)+COUNTBLANK(FH34)&gt;0,"",COUNTIF(FD34:FF34,1)+COUNTIF(FH34,1)+COUNTIF(FD34:FF34,8)/2+COUNTIF(FH34,8)/2)))</f>
      </c>
      <c r="FJ34" s="657"/>
    </row>
    <row r="35" spans="1:166" ht="11.25" customHeight="1">
      <c r="A35" s="713"/>
      <c r="B35" s="714"/>
      <c r="C35" s="31">
        <v>31</v>
      </c>
      <c r="D35" s="31">
        <f>IF('Encodage réponses Es'!F33=0,"",'Encodage réponses Es'!F33)</f>
      </c>
      <c r="E35" s="243"/>
      <c r="F35" s="184">
        <f t="shared" si="0"/>
      </c>
      <c r="G35" s="185">
        <f t="shared" si="1"/>
      </c>
      <c r="H35" s="243"/>
      <c r="I35" s="337">
        <f t="shared" si="2"/>
      </c>
      <c r="J35" s="70">
        <f t="shared" si="3"/>
      </c>
      <c r="K35" s="243"/>
      <c r="L35" s="116">
        <f t="shared" si="4"/>
      </c>
      <c r="M35" s="70">
        <f t="shared" si="5"/>
      </c>
      <c r="N35" s="243"/>
      <c r="O35" s="340">
        <f t="shared" si="6"/>
      </c>
      <c r="P35" s="123">
        <f t="shared" si="7"/>
      </c>
      <c r="Q35" s="243"/>
      <c r="R35" s="340">
        <f t="shared" si="8"/>
      </c>
      <c r="S35" s="123">
        <f t="shared" si="9"/>
      </c>
      <c r="T35" s="243"/>
      <c r="U35" s="10">
        <f>IF('Encodage réponses Es'!G33="","",'Encodage réponses Es'!G33)</f>
      </c>
      <c r="V35" s="11">
        <f>IF('Encodage réponses Es'!H33="","",'Encodage réponses Es'!H33)</f>
      </c>
      <c r="W35" s="11">
        <f>IF('Encodage réponses Es'!I33="","",'Encodage réponses Es'!I33)</f>
      </c>
      <c r="X35" s="11">
        <f>IF('Encodage réponses Es'!J33="","",'Encodage réponses Es'!J33)</f>
      </c>
      <c r="Y35" s="11">
        <f>IF('Encodage réponses Es'!K33="","",'Encodage réponses Es'!K33)</f>
      </c>
      <c r="Z35" s="11">
        <f>IF('Encodage réponses Es'!L33="","",'Encodage réponses Es'!L33)</f>
      </c>
      <c r="AA35" s="11">
        <f>IF('Encodage réponses Es'!M33="","",'Encodage réponses Es'!M33)</f>
      </c>
      <c r="AB35" s="11">
        <f>IF('Encodage réponses Es'!N33="","",'Encodage réponses Es'!N33)</f>
      </c>
      <c r="AC35" s="11">
        <f>IF('Encodage réponses Es'!O33="","",'Encodage réponses Es'!O33)</f>
      </c>
      <c r="AD35" s="11">
        <f>IF('Encodage réponses Es'!P33="","",'Encodage réponses Es'!P33)</f>
      </c>
      <c r="AE35" s="92">
        <f>IF('Encodage réponses Es'!S33="","",'Encodage réponses Es'!S33)</f>
      </c>
      <c r="AF35" s="92">
        <f>IF('Encodage réponses Es'!T33="","",'Encodage réponses Es'!T33)</f>
      </c>
      <c r="AG35" s="92">
        <f>IF('Encodage réponses Es'!U33="","",'Encodage réponses Es'!U33)</f>
      </c>
      <c r="AH35" s="92">
        <f>IF('Encodage réponses Es'!AF33="","",'Encodage réponses Es'!AF33)</f>
      </c>
      <c r="AI35" s="92">
        <f>IF('Encodage réponses Es'!AG33="","",'Encodage réponses Es'!AG33)</f>
      </c>
      <c r="AJ35" s="30">
        <f>IF('Encodage réponses Es'!DW33="","",'Encodage réponses Es'!DW33)</f>
      </c>
      <c r="AK35" s="675">
        <f>IF((COUNTBLANK('Encodage réponses Es'!G33:P33)+COUNTBLANK('Encodage réponses Es'!S33:U33)+COUNTBLANK('Encodage réponses Es'!AF33:AG33)+COUNTBLANK('Encodage réponses Es'!DW33))&gt;0,"",IF(COUNTIF(U35:AJ35,"a")&gt;0,"absent(e)",IF(COUNTBLANK(U35:AJ35)&gt;0,"",COUNTIF(U35:AJ35,1)+COUNTIF(U35:AJ35,8)/2)))</f>
      </c>
      <c r="AL35" s="676"/>
      <c r="AM35" s="10">
        <f>IF('Encodage réponses Es'!AH33="","",'Encodage réponses Es'!AH33)</f>
      </c>
      <c r="AN35" s="11">
        <f>IF('Encodage réponses Es'!AI33="","",'Encodage réponses Es'!AI33)</f>
      </c>
      <c r="AO35" s="11">
        <f>IF('Encodage réponses Es'!AJ33="","",'Encodage réponses Es'!AJ33)</f>
      </c>
      <c r="AP35" s="11">
        <f>IF('Encodage réponses Es'!AK33="","",'Encodage réponses Es'!AK33)</f>
      </c>
      <c r="AQ35" s="11">
        <f>IF('Encodage réponses Es'!AL33="","",'Encodage réponses Es'!AL33)</f>
      </c>
      <c r="AR35" s="11">
        <f>IF('Encodage réponses Es'!AM33="","",'Encodage réponses Es'!AM33)</f>
      </c>
      <c r="AS35" s="11">
        <f>IF('Encodage réponses Es'!AN33="","",'Encodage réponses Es'!AN33)</f>
      </c>
      <c r="AT35" s="11">
        <f>IF('Encodage réponses Es'!AO33="","",'Encodage réponses Es'!AO33)</f>
      </c>
      <c r="AU35" s="11">
        <f>IF('Encodage réponses Es'!AP33="","",'Encodage réponses Es'!AP33)</f>
      </c>
      <c r="AV35" s="11">
        <f>IF('Encodage réponses Es'!AQ33="","",'Encodage réponses Es'!AQ33)</f>
      </c>
      <c r="AW35" s="11">
        <f>IF('Encodage réponses Es'!AR33="","",'Encodage réponses Es'!AR33)</f>
      </c>
      <c r="AX35" s="11">
        <f>IF('Encodage réponses Es'!AS33="","",'Encodage réponses Es'!AS33)</f>
      </c>
      <c r="AY35" s="11">
        <f>IF('Encodage réponses Es'!AT33="","",'Encodage réponses Es'!AT33)</f>
      </c>
      <c r="AZ35" s="673">
        <f>IF((COUNTBLANK('Encodage réponses Es'!AH33:AT33))&gt;0,"",IF(COUNTIF(AM35:AY35,"a")&gt;0,"absent(e)",IF(COUNTBLANK(AM35:AY35)&gt;0,"",COUNTIF(AM35:AY35,1)+COUNTIF(AM35:AY35,8)/2)))</f>
      </c>
      <c r="BA35" s="674"/>
      <c r="BB35" s="10">
        <f>IF('Encodage réponses Es'!Q33="","",'Encodage réponses Es'!Q33)</f>
      </c>
      <c r="BC35" s="11">
        <f>IF('Encodage réponses Es'!R33="","",'Encodage réponses Es'!R33)</f>
      </c>
      <c r="BD35" s="11">
        <f>IF('Encodage réponses Es'!V33="","",'Encodage réponses Es'!V33)</f>
      </c>
      <c r="BE35" s="11">
        <f>IF('Encodage réponses Es'!W33="","",'Encodage réponses Es'!W33)</f>
      </c>
      <c r="BF35" s="11">
        <f>IF('Encodage réponses Es'!X33="","",'Encodage réponses Es'!X33)</f>
      </c>
      <c r="BG35" s="11">
        <f>IF('Encodage réponses Es'!Y33="","",'Encodage réponses Es'!Y33)</f>
      </c>
      <c r="BH35" s="11">
        <f>IF('Encodage réponses Es'!Z33="","",'Encodage réponses Es'!Z33)</f>
      </c>
      <c r="BI35" s="11">
        <f>IF('Encodage réponses Es'!AA33="","",'Encodage réponses Es'!AA33)</f>
      </c>
      <c r="BJ35" s="11">
        <f>IF('Encodage réponses Es'!AB33="","",'Encodage réponses Es'!AB33)</f>
      </c>
      <c r="BK35" s="11">
        <f>IF('Encodage réponses Es'!AC33="","",'Encodage réponses Es'!AC33)</f>
      </c>
      <c r="BL35" s="11">
        <f>IF('Encodage réponses Es'!AD33="","",'Encodage réponses Es'!AD33)</f>
      </c>
      <c r="BM35" s="11">
        <f>IF('Encodage réponses Es'!AE33="","",'Encodage réponses Es'!AE33)</f>
      </c>
      <c r="BN35" s="641">
        <f>IF((COUNTBLANK('Encodage réponses Es'!Q33:R33)+COUNTBLANK('Encodage réponses Es'!V33:AF33))&gt;0,"",IF(COUNTIF(BB35:BM35,"a")&gt;0,"absent(e)",IF(COUNTBLANK(BB35:BM35)&gt;0,"",COUNTIF(BB35:BM35,1)+COUNTIF(BB35:BM35,8)/2)))</f>
      </c>
      <c r="BO35" s="642"/>
      <c r="BP35" s="12">
        <f>IF('Encodage réponses Es'!AU33="","",'Encodage réponses Es'!AU33)</f>
      </c>
      <c r="BQ35" s="12">
        <f>IF('Encodage réponses Es'!AV33="","",'Encodage réponses Es'!AV33)</f>
      </c>
      <c r="BR35" s="12">
        <f>IF('Encodage réponses Es'!AW33="","",'Encodage réponses Es'!AW33)</f>
      </c>
      <c r="BS35" s="12">
        <f>IF('Encodage réponses Es'!AX33="","",'Encodage réponses Es'!AX33)</f>
      </c>
      <c r="BT35" s="12">
        <f>IF('Encodage réponses Es'!AY33="","",'Encodage réponses Es'!AY33)</f>
      </c>
      <c r="BU35" s="12">
        <f>IF('Encodage réponses Es'!AZ33="","",'Encodage réponses Es'!AZ33)</f>
      </c>
      <c r="BV35" s="12">
        <f>IF('Encodage réponses Es'!BA33="","",'Encodage réponses Es'!BA33)</f>
      </c>
      <c r="BW35" s="12">
        <f>IF('Encodage réponses Es'!BB33="","",'Encodage réponses Es'!BB33)</f>
      </c>
      <c r="BX35" s="12">
        <f>IF('Encodage réponses Es'!BC33="","",'Encodage réponses Es'!BC33)</f>
      </c>
      <c r="BY35" s="12">
        <f>IF('Encodage réponses Es'!BD33="","",'Encodage réponses Es'!BD33)</f>
      </c>
      <c r="BZ35" s="12">
        <f>IF('Encodage réponses Es'!BE33="","",'Encodage réponses Es'!BE33)</f>
      </c>
      <c r="CA35" s="12">
        <f>IF('Encodage réponses Es'!BF33="","",'Encodage réponses Es'!BF33)</f>
      </c>
      <c r="CB35" s="12">
        <f>IF('Encodage réponses Es'!BG33="","",'Encodage réponses Es'!BG33)</f>
      </c>
      <c r="CC35" s="12">
        <f>IF('Encodage réponses Es'!BH33="","",'Encodage réponses Es'!BH33)</f>
      </c>
      <c r="CD35" s="12">
        <f>IF('Encodage réponses Es'!BI33="","",'Encodage réponses Es'!BI33)</f>
      </c>
      <c r="CE35" s="12">
        <f>IF('Encodage réponses Es'!BJ33="","",'Encodage réponses Es'!BJ33)</f>
      </c>
      <c r="CF35" s="12">
        <f>IF('Encodage réponses Es'!BK33="","",'Encodage réponses Es'!BK33)</f>
      </c>
      <c r="CG35" s="641">
        <f>IF((COUNTBLANK('Encodage réponses Es'!AU33:BK33))&gt;0,"",IF(COUNTIF(BP35:CF35,"a")&gt;0,"absent(e)",IF(COUNTBLANK(BP35:CF35)&gt;0,"",COUNTIF(BP35:CF35,1)+COUNTIF(BP35:CF35,8)/2)))</f>
      </c>
      <c r="CH35" s="642"/>
      <c r="CI35" s="12">
        <f>IF('Encodage réponses Es'!BL33="","",'Encodage réponses Es'!BL33)</f>
      </c>
      <c r="CJ35" s="12">
        <f>IF('Encodage réponses Es'!BM33="","",'Encodage réponses Es'!BM33)</f>
      </c>
      <c r="CK35" s="12">
        <f>IF('Encodage réponses Es'!BN33="","",'Encodage réponses Es'!BN33)</f>
      </c>
      <c r="CL35" s="12">
        <f>IF('Encodage réponses Es'!BO33="","",'Encodage réponses Es'!BO33)</f>
      </c>
      <c r="CM35" s="12">
        <f>IF('Encodage réponses Es'!BP33="","",'Encodage réponses Es'!BP33)</f>
      </c>
      <c r="CN35" s="12">
        <f>IF('Encodage réponses Es'!BQ33="","",'Encodage réponses Es'!BQ33)</f>
      </c>
      <c r="CO35" s="12">
        <f>IF('Encodage réponses Es'!BR33="","",'Encodage réponses Es'!BR33)</f>
      </c>
      <c r="CP35" s="12">
        <f>IF('Encodage réponses Es'!BS33="","",'Encodage réponses Es'!BS33)</f>
      </c>
      <c r="CQ35" s="12">
        <f>IF('Encodage réponses Es'!BT33="","",'Encodage réponses Es'!BT33)</f>
      </c>
      <c r="CR35" s="12">
        <f>IF('Encodage réponses Es'!BU33="","",'Encodage réponses Es'!BU33)</f>
      </c>
      <c r="CS35" s="641">
        <f>IF((COUNTBLANK('Encodage réponses Es'!BL33:BU33))&gt;0,"",IF(COUNTIF(CI35:CR35,"a")&gt;0,"absent(e)",IF(COUNTBLANK(CI35:CR35)&gt;0,"",COUNTIF(CI35:CR35,1)+COUNTIF(CI35:CR35,8)/2)))</f>
      </c>
      <c r="CT35" s="642"/>
      <c r="CU35" s="12">
        <f>IF('Encodage réponses Es'!BV33="","",'Encodage réponses Es'!BV33)</f>
      </c>
      <c r="CV35" s="12">
        <f>IF('Encodage réponses Es'!BW33="","",'Encodage réponses Es'!BW33)</f>
      </c>
      <c r="CW35" s="12">
        <f>IF('Encodage réponses Es'!BX33="","",'Encodage réponses Es'!BX33)</f>
      </c>
      <c r="CX35" s="12">
        <f>IF('Encodage réponses Es'!BY33="","",'Encodage réponses Es'!BY33)</f>
      </c>
      <c r="CY35" s="12">
        <f>IF('Encodage réponses Es'!BZ33="","",'Encodage réponses Es'!BZ33)</f>
      </c>
      <c r="CZ35" s="12">
        <f>IF('Encodage réponses Es'!CA33="","",'Encodage réponses Es'!CA33)</f>
      </c>
      <c r="DA35" s="12">
        <f>IF('Encodage réponses Es'!CB33="","",'Encodage réponses Es'!CB33)</f>
      </c>
      <c r="DB35" s="12">
        <f>IF('Encodage réponses Es'!CC33="","",'Encodage réponses Es'!CC33)</f>
      </c>
      <c r="DC35" s="12">
        <f>IF('Encodage réponses Es'!CD33="","",'Encodage réponses Es'!CD33)</f>
      </c>
      <c r="DD35" s="12">
        <f>IF('Encodage réponses Es'!CE33="","",'Encodage réponses Es'!CE33)</f>
      </c>
      <c r="DE35" s="12">
        <f>IF('Encodage réponses Es'!CF33="","",'Encodage réponses Es'!CF33)</f>
      </c>
      <c r="DF35" s="12">
        <f>IF('Encodage réponses Es'!CG33="","",'Encodage réponses Es'!CG33)</f>
      </c>
      <c r="DG35" s="12">
        <f>IF('Encodage réponses Es'!CH33="","",'Encodage réponses Es'!CH33)</f>
      </c>
      <c r="DH35" s="12">
        <f>IF('Encodage réponses Es'!CI33="","",'Encodage réponses Es'!CI33)</f>
      </c>
      <c r="DI35" s="12">
        <f>IF('Encodage réponses Es'!CJ33="","",'Encodage réponses Es'!CJ33)</f>
      </c>
      <c r="DJ35" s="12">
        <f>IF('Encodage réponses Es'!CK33="","",'Encodage réponses Es'!CK33)</f>
      </c>
      <c r="DK35" s="641">
        <f>IF((COUNTBLANK('Encodage réponses Es'!BV33:CK33))&gt;0,"",IF(COUNTIF(CU35:DJ35,"a")&gt;0,"absent(e)",IF(COUNTBLANK(CU35:DJ35)&gt;0,"",COUNTIF(CU35:DJ35,1)+COUNTIF(CU35:DJ35,8)/2)))</f>
      </c>
      <c r="DL35" s="642"/>
      <c r="DM35" s="10">
        <f>IF('Encodage réponses Es'!CL33="","",'Encodage réponses Es'!CL33)</f>
      </c>
      <c r="DN35" s="11">
        <f>IF('Encodage réponses Es'!CM33="","",'Encodage réponses Es'!CM33)</f>
      </c>
      <c r="DO35" s="11">
        <f>IF('Encodage réponses Es'!CN33="","",'Encodage réponses Es'!CN33)</f>
      </c>
      <c r="DP35" s="11">
        <f>IF('Encodage réponses Es'!CO33="","",'Encodage réponses Es'!CO33)</f>
      </c>
      <c r="DQ35" s="11">
        <f>IF('Encodage réponses Es'!CP33="","",'Encodage réponses Es'!CP33)</f>
      </c>
      <c r="DR35" s="11">
        <f>IF('Encodage réponses Es'!CQ33="","",'Encodage réponses Es'!CQ33)</f>
      </c>
      <c r="DS35" s="11">
        <f>IF('Encodage réponses Es'!CR33="","",'Encodage réponses Es'!CR33)</f>
      </c>
      <c r="DT35" s="11">
        <f>IF('Encodage réponses Es'!CS33="","",'Encodage réponses Es'!CS33)</f>
      </c>
      <c r="DU35" s="11">
        <f>IF('Encodage réponses Es'!CT33="","",'Encodage réponses Es'!CT33)</f>
      </c>
      <c r="DV35" s="11">
        <f>IF('Encodage réponses Es'!CU33="","",'Encodage réponses Es'!CU33)</f>
      </c>
      <c r="DW35" s="11">
        <f>IF('Encodage réponses Es'!CV33="","",'Encodage réponses Es'!CV33)</f>
      </c>
      <c r="DX35" s="11">
        <f>IF('Encodage réponses Es'!CX33="","",'Encodage réponses Es'!CX33)</f>
      </c>
      <c r="DY35" s="11">
        <f>IF('Encodage réponses Es'!CY33="","",'Encodage réponses Es'!CY33)</f>
      </c>
      <c r="DZ35" s="11">
        <f>IF('Encodage réponses Es'!CZ33="","",'Encodage réponses Es'!CZ33)</f>
      </c>
      <c r="EA35" s="11">
        <f>IF('Encodage réponses Es'!DA33="","",'Encodage réponses Es'!DA33)</f>
      </c>
      <c r="EB35" s="11">
        <f>IF('Encodage réponses Es'!DE33="","",'Encodage réponses Es'!DE33)</f>
      </c>
      <c r="EC35" s="11">
        <f>IF('Encodage réponses Es'!DF33="","",'Encodage réponses Es'!DF33)</f>
      </c>
      <c r="ED35" s="92">
        <f>IF('Encodage réponses Es'!DG33="","",'Encodage réponses Es'!DG33)</f>
      </c>
      <c r="EE35" s="641">
        <f>IF((COUNTBLANK('Encodage réponses Es'!CL33:CV33)+COUNTBLANK('Encodage réponses Es'!CX33:DA33)+COUNTBLANK('Encodage réponses Es'!DE33:DG33))&gt;0,"",IF(COUNTIF(DM35:ED35,"a")&gt;0,"absent(e)",IF(COUNTBLANK(DM35:ED35)&gt;0,"",COUNTIF(DM35:ED35,1)+COUNTIF(DM35:ED35,8)/2)))</f>
      </c>
      <c r="EF35" s="657"/>
      <c r="EG35" s="10">
        <f>IF('Encodage réponses Es'!DX33="","",'Encodage réponses Es'!DX33)</f>
      </c>
      <c r="EH35" s="11">
        <f>IF('Encodage réponses Es'!DY33="","",'Encodage réponses Es'!DY33)</f>
      </c>
      <c r="EI35" s="11">
        <f>IF('Encodage réponses Es'!DZ33="","",'Encodage réponses Es'!DZ33)</f>
      </c>
      <c r="EJ35" s="668">
        <f>IF((COUNTBLANK('Encodage réponses Es'!DX33:DZ33))&gt;0,"",IF(COUNTIF(EG35:EI35,"a")&gt;0,"absent(e)",IF(COUNTBLANK(EG35:EI35)&gt;0,"",COUNTIF(EG35:EI35,1)+COUNTIF(EG35:EI35,8)/2)))</f>
      </c>
      <c r="EK35" s="669"/>
      <c r="EL35" s="10">
        <f>IF('Encodage réponses Es'!CW33="","",'Encodage réponses Es'!CW33)</f>
      </c>
      <c r="EM35" s="11">
        <f>IF('Encodage réponses Es'!DL33="","",'Encodage réponses Es'!DL33)</f>
      </c>
      <c r="EN35" s="11">
        <f>IF('Encodage réponses Es'!DM33="","",'Encodage réponses Es'!DM33)</f>
      </c>
      <c r="EO35" s="11">
        <f>IF('Encodage réponses Es'!DN33="","",'Encodage réponses Es'!DN33)</f>
      </c>
      <c r="EP35" s="11">
        <f>IF('Encodage réponses Es'!DO33="","",'Encodage réponses Es'!DO33)</f>
      </c>
      <c r="EQ35" s="11">
        <f>IF('Encodage réponses Es'!DP33="","",'Encodage réponses Es'!DP33)</f>
      </c>
      <c r="ER35" s="11">
        <f>IF('Encodage réponses Es'!DQ33="","",'Encodage réponses Es'!DQ33)</f>
      </c>
      <c r="ES35" s="668">
        <f>IF((COUNTBLANK('Encodage réponses Es'!CW33)+COUNTBLANK('Encodage réponses Es'!DL33:DQ33))&gt;0,"",IF(COUNTIF(EL35:ER35,"a")&gt;0,"absent(e)",IF(COUNTBLANK(EL35:ER35)&gt;0,"",COUNTIF(EL35:ER35,1)+COUNTIF(EL35:ER35,8)/2)))</f>
      </c>
      <c r="ET35" s="669"/>
      <c r="EU35" s="10">
        <f>IF('Encodage réponses Es'!DB33="","",'Encodage réponses Es'!DB33)</f>
      </c>
      <c r="EV35" s="11">
        <f>IF('Encodage réponses Es'!DC33="","",'Encodage réponses Es'!DC33)</f>
      </c>
      <c r="EW35" s="11">
        <f>IF('Encodage réponses Es'!DD33="","",'Encodage réponses Es'!DD33)</f>
      </c>
      <c r="EX35" s="11">
        <f>IF('Encodage réponses Es'!DH33="","",'Encodage réponses Es'!DH33)</f>
      </c>
      <c r="EY35" s="11">
        <f>IF('Encodage réponses Es'!DI33="","",'Encodage réponses Es'!DI33)</f>
      </c>
      <c r="EZ35" s="11">
        <f>IF('Encodage réponses Es'!DJ33="","",'Encodage réponses Es'!DJ33)</f>
      </c>
      <c r="FA35" s="359">
        <f>IF('Encodage réponses Es'!DK33="","",'Encodage réponses Es'!DK33)</f>
      </c>
      <c r="FB35" s="641">
        <f>IF((COUNTBLANK('Encodage réponses Es'!DB33:DD33)+COUNTBLANK('Encodage réponses Es'!DH33:DK33))&gt;0,"",IF(COUNTIF(EU35:EZ35,"a")&gt;0,"absent(e)",IF(COUNTBLANK(EU35:EZ35)&gt;0,"",COUNTIF(EU35:EZ35,1)+COUNTIF(EU35:EZ35,8)/2)))</f>
      </c>
      <c r="FC35" s="657"/>
      <c r="FD35" s="10">
        <f>IF('Encodage réponses Es'!DR33="","",'Encodage réponses Es'!DR33)</f>
      </c>
      <c r="FE35" s="11">
        <f>IF('Encodage réponses Es'!DS33="","",'Encodage réponses Es'!DS33)</f>
      </c>
      <c r="FF35" s="11">
        <f>IF('Encodage réponses Es'!DT33="","",'Encodage réponses Es'!DT33)</f>
      </c>
      <c r="FG35" s="359">
        <f>IF('Encodage réponses Es'!DU33="","",'Encodage réponses Es'!DU33)</f>
      </c>
      <c r="FH35" s="11">
        <f>IF('Encodage réponses Es'!DV33="","",'Encodage réponses Es'!DV33)</f>
      </c>
      <c r="FI35" s="656">
        <f>IF((COUNTBLANK('Encodage réponses Es'!DR33:DV33))&gt;0,"",IF(COUNTIF(FD35:FF35,"a")+COUNTIF(FH35,"a")&gt;0,"absent(e)",IF(COUNTBLANK(FD35:FF35)+COUNTBLANK(FH35)&gt;0,"",COUNTIF(FD35:FF35,1)+COUNTIF(FH35,1)+COUNTIF(FD35:FF35,8)/2+COUNTIF(FH35,8)/2)))</f>
      </c>
      <c r="FJ35" s="657"/>
    </row>
    <row r="36" spans="1:166" ht="11.25" customHeight="1">
      <c r="A36" s="713"/>
      <c r="B36" s="714"/>
      <c r="C36" s="31">
        <v>32</v>
      </c>
      <c r="D36" s="31">
        <f>IF('Encodage réponses Es'!F34=0,"",'Encodage réponses Es'!F34)</f>
      </c>
      <c r="E36" s="243"/>
      <c r="F36" s="184">
        <f t="shared" si="0"/>
      </c>
      <c r="G36" s="185">
        <f t="shared" si="1"/>
      </c>
      <c r="H36" s="243"/>
      <c r="I36" s="337">
        <f t="shared" si="2"/>
      </c>
      <c r="J36" s="70">
        <f t="shared" si="3"/>
      </c>
      <c r="K36" s="246"/>
      <c r="L36" s="116">
        <f t="shared" si="4"/>
      </c>
      <c r="M36" s="70">
        <f t="shared" si="5"/>
      </c>
      <c r="N36" s="243"/>
      <c r="O36" s="340">
        <f t="shared" si="6"/>
      </c>
      <c r="P36" s="123">
        <f t="shared" si="7"/>
      </c>
      <c r="Q36" s="243"/>
      <c r="R36" s="340">
        <f t="shared" si="8"/>
      </c>
      <c r="S36" s="123">
        <f t="shared" si="9"/>
      </c>
      <c r="T36" s="243"/>
      <c r="U36" s="10">
        <f>IF('Encodage réponses Es'!G34="","",'Encodage réponses Es'!G34)</f>
      </c>
      <c r="V36" s="11">
        <f>IF('Encodage réponses Es'!H34="","",'Encodage réponses Es'!H34)</f>
      </c>
      <c r="W36" s="11">
        <f>IF('Encodage réponses Es'!I34="","",'Encodage réponses Es'!I34)</f>
      </c>
      <c r="X36" s="11">
        <f>IF('Encodage réponses Es'!J34="","",'Encodage réponses Es'!J34)</f>
      </c>
      <c r="Y36" s="11">
        <f>IF('Encodage réponses Es'!K34="","",'Encodage réponses Es'!K34)</f>
      </c>
      <c r="Z36" s="11">
        <f>IF('Encodage réponses Es'!L34="","",'Encodage réponses Es'!L34)</f>
      </c>
      <c r="AA36" s="11">
        <f>IF('Encodage réponses Es'!M34="","",'Encodage réponses Es'!M34)</f>
      </c>
      <c r="AB36" s="11">
        <f>IF('Encodage réponses Es'!N34="","",'Encodage réponses Es'!N34)</f>
      </c>
      <c r="AC36" s="11">
        <f>IF('Encodage réponses Es'!O34="","",'Encodage réponses Es'!O34)</f>
      </c>
      <c r="AD36" s="11">
        <f>IF('Encodage réponses Es'!P34="","",'Encodage réponses Es'!P34)</f>
      </c>
      <c r="AE36" s="92">
        <f>IF('Encodage réponses Es'!S34="","",'Encodage réponses Es'!S34)</f>
      </c>
      <c r="AF36" s="92">
        <f>IF('Encodage réponses Es'!T34="","",'Encodage réponses Es'!T34)</f>
      </c>
      <c r="AG36" s="92">
        <f>IF('Encodage réponses Es'!U34="","",'Encodage réponses Es'!U34)</f>
      </c>
      <c r="AH36" s="92">
        <f>IF('Encodage réponses Es'!AF34="","",'Encodage réponses Es'!AF34)</f>
      </c>
      <c r="AI36" s="92">
        <f>IF('Encodage réponses Es'!AG34="","",'Encodage réponses Es'!AG34)</f>
      </c>
      <c r="AJ36" s="30">
        <f>IF('Encodage réponses Es'!DW34="","",'Encodage réponses Es'!DW34)</f>
      </c>
      <c r="AK36" s="675">
        <f>IF((COUNTBLANK('Encodage réponses Es'!G34:P34)+COUNTBLANK('Encodage réponses Es'!S34:U34)+COUNTBLANK('Encodage réponses Es'!AF34:AG34)+COUNTBLANK('Encodage réponses Es'!DW34))&gt;0,"",IF(COUNTIF(U36:AJ36,"a")&gt;0,"absent(e)",IF(COUNTBLANK(U36:AJ36)&gt;0,"",COUNTIF(U36:AJ36,1)+COUNTIF(U36:AJ36,8)/2)))</f>
      </c>
      <c r="AL36" s="676"/>
      <c r="AM36" s="10">
        <f>IF('Encodage réponses Es'!AH34="","",'Encodage réponses Es'!AH34)</f>
      </c>
      <c r="AN36" s="11">
        <f>IF('Encodage réponses Es'!AI34="","",'Encodage réponses Es'!AI34)</f>
      </c>
      <c r="AO36" s="11">
        <f>IF('Encodage réponses Es'!AJ34="","",'Encodage réponses Es'!AJ34)</f>
      </c>
      <c r="AP36" s="11">
        <f>IF('Encodage réponses Es'!AK34="","",'Encodage réponses Es'!AK34)</f>
      </c>
      <c r="AQ36" s="11">
        <f>IF('Encodage réponses Es'!AL34="","",'Encodage réponses Es'!AL34)</f>
      </c>
      <c r="AR36" s="11">
        <f>IF('Encodage réponses Es'!AM34="","",'Encodage réponses Es'!AM34)</f>
      </c>
      <c r="AS36" s="11">
        <f>IF('Encodage réponses Es'!AN34="","",'Encodage réponses Es'!AN34)</f>
      </c>
      <c r="AT36" s="11">
        <f>IF('Encodage réponses Es'!AO34="","",'Encodage réponses Es'!AO34)</f>
      </c>
      <c r="AU36" s="11">
        <f>IF('Encodage réponses Es'!AP34="","",'Encodage réponses Es'!AP34)</f>
      </c>
      <c r="AV36" s="11">
        <f>IF('Encodage réponses Es'!AQ34="","",'Encodage réponses Es'!AQ34)</f>
      </c>
      <c r="AW36" s="11">
        <f>IF('Encodage réponses Es'!AR34="","",'Encodage réponses Es'!AR34)</f>
      </c>
      <c r="AX36" s="11">
        <f>IF('Encodage réponses Es'!AS34="","",'Encodage réponses Es'!AS34)</f>
      </c>
      <c r="AY36" s="11">
        <f>IF('Encodage réponses Es'!AT34="","",'Encodage réponses Es'!AT34)</f>
      </c>
      <c r="AZ36" s="673">
        <f>IF((COUNTBLANK('Encodage réponses Es'!AH34:AT34))&gt;0,"",IF(COUNTIF(AM36:AY36,"a")&gt;0,"absent(e)",IF(COUNTBLANK(AM36:AY36)&gt;0,"",COUNTIF(AM36:AY36,1)+COUNTIF(AM36:AY36,8)/2)))</f>
      </c>
      <c r="BA36" s="674"/>
      <c r="BB36" s="10">
        <f>IF('Encodage réponses Es'!Q34="","",'Encodage réponses Es'!Q34)</f>
      </c>
      <c r="BC36" s="11">
        <f>IF('Encodage réponses Es'!R34="","",'Encodage réponses Es'!R34)</f>
      </c>
      <c r="BD36" s="11">
        <f>IF('Encodage réponses Es'!V34="","",'Encodage réponses Es'!V34)</f>
      </c>
      <c r="BE36" s="11">
        <f>IF('Encodage réponses Es'!W34="","",'Encodage réponses Es'!W34)</f>
      </c>
      <c r="BF36" s="11">
        <f>IF('Encodage réponses Es'!X34="","",'Encodage réponses Es'!X34)</f>
      </c>
      <c r="BG36" s="11">
        <f>IF('Encodage réponses Es'!Y34="","",'Encodage réponses Es'!Y34)</f>
      </c>
      <c r="BH36" s="11">
        <f>IF('Encodage réponses Es'!Z34="","",'Encodage réponses Es'!Z34)</f>
      </c>
      <c r="BI36" s="11">
        <f>IF('Encodage réponses Es'!AA34="","",'Encodage réponses Es'!AA34)</f>
      </c>
      <c r="BJ36" s="11">
        <f>IF('Encodage réponses Es'!AB34="","",'Encodage réponses Es'!AB34)</f>
      </c>
      <c r="BK36" s="11">
        <f>IF('Encodage réponses Es'!AC34="","",'Encodage réponses Es'!AC34)</f>
      </c>
      <c r="BL36" s="11">
        <f>IF('Encodage réponses Es'!AD34="","",'Encodage réponses Es'!AD34)</f>
      </c>
      <c r="BM36" s="11">
        <f>IF('Encodage réponses Es'!AE34="","",'Encodage réponses Es'!AE34)</f>
      </c>
      <c r="BN36" s="641">
        <f>IF((COUNTBLANK('Encodage réponses Es'!Q34:R34)+COUNTBLANK('Encodage réponses Es'!V34:AF34))&gt;0,"",IF(COUNTIF(BB36:BM36,"a")&gt;0,"absent(e)",IF(COUNTBLANK(BB36:BM36)&gt;0,"",COUNTIF(BB36:BM36,1)+COUNTIF(BB36:BM36,8)/2)))</f>
      </c>
      <c r="BO36" s="642"/>
      <c r="BP36" s="12">
        <f>IF('Encodage réponses Es'!AU34="","",'Encodage réponses Es'!AU34)</f>
      </c>
      <c r="BQ36" s="12">
        <f>IF('Encodage réponses Es'!AV34="","",'Encodage réponses Es'!AV34)</f>
      </c>
      <c r="BR36" s="12">
        <f>IF('Encodage réponses Es'!AW34="","",'Encodage réponses Es'!AW34)</f>
      </c>
      <c r="BS36" s="12">
        <f>IF('Encodage réponses Es'!AX34="","",'Encodage réponses Es'!AX34)</f>
      </c>
      <c r="BT36" s="12">
        <f>IF('Encodage réponses Es'!AY34="","",'Encodage réponses Es'!AY34)</f>
      </c>
      <c r="BU36" s="12">
        <f>IF('Encodage réponses Es'!AZ34="","",'Encodage réponses Es'!AZ34)</f>
      </c>
      <c r="BV36" s="12">
        <f>IF('Encodage réponses Es'!BA34="","",'Encodage réponses Es'!BA34)</f>
      </c>
      <c r="BW36" s="12">
        <f>IF('Encodage réponses Es'!BB34="","",'Encodage réponses Es'!BB34)</f>
      </c>
      <c r="BX36" s="12">
        <f>IF('Encodage réponses Es'!BC34="","",'Encodage réponses Es'!BC34)</f>
      </c>
      <c r="BY36" s="12">
        <f>IF('Encodage réponses Es'!BD34="","",'Encodage réponses Es'!BD34)</f>
      </c>
      <c r="BZ36" s="12">
        <f>IF('Encodage réponses Es'!BE34="","",'Encodage réponses Es'!BE34)</f>
      </c>
      <c r="CA36" s="12">
        <f>IF('Encodage réponses Es'!BF34="","",'Encodage réponses Es'!BF34)</f>
      </c>
      <c r="CB36" s="12">
        <f>IF('Encodage réponses Es'!BG34="","",'Encodage réponses Es'!BG34)</f>
      </c>
      <c r="CC36" s="12">
        <f>IF('Encodage réponses Es'!BH34="","",'Encodage réponses Es'!BH34)</f>
      </c>
      <c r="CD36" s="12">
        <f>IF('Encodage réponses Es'!BI34="","",'Encodage réponses Es'!BI34)</f>
      </c>
      <c r="CE36" s="12">
        <f>IF('Encodage réponses Es'!BJ34="","",'Encodage réponses Es'!BJ34)</f>
      </c>
      <c r="CF36" s="12">
        <f>IF('Encodage réponses Es'!BK34="","",'Encodage réponses Es'!BK34)</f>
      </c>
      <c r="CG36" s="641">
        <f>IF((COUNTBLANK('Encodage réponses Es'!AU34:BK34))&gt;0,"",IF(COUNTIF(BP36:CF36,"a")&gt;0,"absent(e)",IF(COUNTBLANK(BP36:CF36)&gt;0,"",COUNTIF(BP36:CF36,1)+COUNTIF(BP36:CF36,8)/2)))</f>
      </c>
      <c r="CH36" s="642"/>
      <c r="CI36" s="12">
        <f>IF('Encodage réponses Es'!BL34="","",'Encodage réponses Es'!BL34)</f>
      </c>
      <c r="CJ36" s="12">
        <f>IF('Encodage réponses Es'!BM34="","",'Encodage réponses Es'!BM34)</f>
      </c>
      <c r="CK36" s="12">
        <f>IF('Encodage réponses Es'!BN34="","",'Encodage réponses Es'!BN34)</f>
      </c>
      <c r="CL36" s="12">
        <f>IF('Encodage réponses Es'!BO34="","",'Encodage réponses Es'!BO34)</f>
      </c>
      <c r="CM36" s="12">
        <f>IF('Encodage réponses Es'!BP34="","",'Encodage réponses Es'!BP34)</f>
      </c>
      <c r="CN36" s="12">
        <f>IF('Encodage réponses Es'!BQ34="","",'Encodage réponses Es'!BQ34)</f>
      </c>
      <c r="CO36" s="12">
        <f>IF('Encodage réponses Es'!BR34="","",'Encodage réponses Es'!BR34)</f>
      </c>
      <c r="CP36" s="12">
        <f>IF('Encodage réponses Es'!BS34="","",'Encodage réponses Es'!BS34)</f>
      </c>
      <c r="CQ36" s="12">
        <f>IF('Encodage réponses Es'!BT34="","",'Encodage réponses Es'!BT34)</f>
      </c>
      <c r="CR36" s="12">
        <f>IF('Encodage réponses Es'!BU34="","",'Encodage réponses Es'!BU34)</f>
      </c>
      <c r="CS36" s="641">
        <f>IF((COUNTBLANK('Encodage réponses Es'!BL34:BU34))&gt;0,"",IF(COUNTIF(CI36:CR36,"a")&gt;0,"absent(e)",IF(COUNTBLANK(CI36:CR36)&gt;0,"",COUNTIF(CI36:CR36,1)+COUNTIF(CI36:CR36,8)/2)))</f>
      </c>
      <c r="CT36" s="642"/>
      <c r="CU36" s="12">
        <f>IF('Encodage réponses Es'!BV34="","",'Encodage réponses Es'!BV34)</f>
      </c>
      <c r="CV36" s="12">
        <f>IF('Encodage réponses Es'!BW34="","",'Encodage réponses Es'!BW34)</f>
      </c>
      <c r="CW36" s="12">
        <f>IF('Encodage réponses Es'!BX34="","",'Encodage réponses Es'!BX34)</f>
      </c>
      <c r="CX36" s="12">
        <f>IF('Encodage réponses Es'!BY34="","",'Encodage réponses Es'!BY34)</f>
      </c>
      <c r="CY36" s="12">
        <f>IF('Encodage réponses Es'!BZ34="","",'Encodage réponses Es'!BZ34)</f>
      </c>
      <c r="CZ36" s="12">
        <f>IF('Encodage réponses Es'!CA34="","",'Encodage réponses Es'!CA34)</f>
      </c>
      <c r="DA36" s="12">
        <f>IF('Encodage réponses Es'!CB34="","",'Encodage réponses Es'!CB34)</f>
      </c>
      <c r="DB36" s="12">
        <f>IF('Encodage réponses Es'!CC34="","",'Encodage réponses Es'!CC34)</f>
      </c>
      <c r="DC36" s="12">
        <f>IF('Encodage réponses Es'!CD34="","",'Encodage réponses Es'!CD34)</f>
      </c>
      <c r="DD36" s="12">
        <f>IF('Encodage réponses Es'!CE34="","",'Encodage réponses Es'!CE34)</f>
      </c>
      <c r="DE36" s="12">
        <f>IF('Encodage réponses Es'!CF34="","",'Encodage réponses Es'!CF34)</f>
      </c>
      <c r="DF36" s="12">
        <f>IF('Encodage réponses Es'!CG34="","",'Encodage réponses Es'!CG34)</f>
      </c>
      <c r="DG36" s="12">
        <f>IF('Encodage réponses Es'!CH34="","",'Encodage réponses Es'!CH34)</f>
      </c>
      <c r="DH36" s="12">
        <f>IF('Encodage réponses Es'!CI34="","",'Encodage réponses Es'!CI34)</f>
      </c>
      <c r="DI36" s="12">
        <f>IF('Encodage réponses Es'!CJ34="","",'Encodage réponses Es'!CJ34)</f>
      </c>
      <c r="DJ36" s="12">
        <f>IF('Encodage réponses Es'!CK34="","",'Encodage réponses Es'!CK34)</f>
      </c>
      <c r="DK36" s="641">
        <f>IF((COUNTBLANK('Encodage réponses Es'!BV34:CK34))&gt;0,"",IF(COUNTIF(CU36:DJ36,"a")&gt;0,"absent(e)",IF(COUNTBLANK(CU36:DJ36)&gt;0,"",COUNTIF(CU36:DJ36,1)+COUNTIF(CU36:DJ36,8)/2)))</f>
      </c>
      <c r="DL36" s="642"/>
      <c r="DM36" s="10">
        <f>IF('Encodage réponses Es'!CL34="","",'Encodage réponses Es'!CL34)</f>
      </c>
      <c r="DN36" s="11">
        <f>IF('Encodage réponses Es'!CM34="","",'Encodage réponses Es'!CM34)</f>
      </c>
      <c r="DO36" s="11">
        <f>IF('Encodage réponses Es'!CN34="","",'Encodage réponses Es'!CN34)</f>
      </c>
      <c r="DP36" s="11">
        <f>IF('Encodage réponses Es'!CO34="","",'Encodage réponses Es'!CO34)</f>
      </c>
      <c r="DQ36" s="11">
        <f>IF('Encodage réponses Es'!CP34="","",'Encodage réponses Es'!CP34)</f>
      </c>
      <c r="DR36" s="11">
        <f>IF('Encodage réponses Es'!CQ34="","",'Encodage réponses Es'!CQ34)</f>
      </c>
      <c r="DS36" s="11">
        <f>IF('Encodage réponses Es'!CR34="","",'Encodage réponses Es'!CR34)</f>
      </c>
      <c r="DT36" s="11">
        <f>IF('Encodage réponses Es'!CS34="","",'Encodage réponses Es'!CS34)</f>
      </c>
      <c r="DU36" s="11">
        <f>IF('Encodage réponses Es'!CT34="","",'Encodage réponses Es'!CT34)</f>
      </c>
      <c r="DV36" s="11">
        <f>IF('Encodage réponses Es'!CU34="","",'Encodage réponses Es'!CU34)</f>
      </c>
      <c r="DW36" s="11">
        <f>IF('Encodage réponses Es'!CV34="","",'Encodage réponses Es'!CV34)</f>
      </c>
      <c r="DX36" s="11">
        <f>IF('Encodage réponses Es'!CX34="","",'Encodage réponses Es'!CX34)</f>
      </c>
      <c r="DY36" s="11">
        <f>IF('Encodage réponses Es'!CY34="","",'Encodage réponses Es'!CY34)</f>
      </c>
      <c r="DZ36" s="11">
        <f>IF('Encodage réponses Es'!CZ34="","",'Encodage réponses Es'!CZ34)</f>
      </c>
      <c r="EA36" s="11">
        <f>IF('Encodage réponses Es'!DA34="","",'Encodage réponses Es'!DA34)</f>
      </c>
      <c r="EB36" s="11">
        <f>IF('Encodage réponses Es'!DE34="","",'Encodage réponses Es'!DE34)</f>
      </c>
      <c r="EC36" s="11">
        <f>IF('Encodage réponses Es'!DF34="","",'Encodage réponses Es'!DF34)</f>
      </c>
      <c r="ED36" s="92">
        <f>IF('Encodage réponses Es'!DG34="","",'Encodage réponses Es'!DG34)</f>
      </c>
      <c r="EE36" s="641">
        <f>IF((COUNTBLANK('Encodage réponses Es'!CL34:CV34)+COUNTBLANK('Encodage réponses Es'!CX34:DA34)+COUNTBLANK('Encodage réponses Es'!DE34:DG34))&gt;0,"",IF(COUNTIF(DM36:ED36,"a")&gt;0,"absent(e)",IF(COUNTBLANK(DM36:ED36)&gt;0,"",COUNTIF(DM36:ED36,1)+COUNTIF(DM36:ED36,8)/2)))</f>
      </c>
      <c r="EF36" s="657"/>
      <c r="EG36" s="10">
        <f>IF('Encodage réponses Es'!DX34="","",'Encodage réponses Es'!DX34)</f>
      </c>
      <c r="EH36" s="11">
        <f>IF('Encodage réponses Es'!DY34="","",'Encodage réponses Es'!DY34)</f>
      </c>
      <c r="EI36" s="11">
        <f>IF('Encodage réponses Es'!DZ34="","",'Encodage réponses Es'!DZ34)</f>
      </c>
      <c r="EJ36" s="668">
        <f>IF((COUNTBLANK('Encodage réponses Es'!DX34:DZ34))&gt;0,"",IF(COUNTIF(EG36:EI36,"a")&gt;0,"absent(e)",IF(COUNTBLANK(EG36:EI36)&gt;0,"",COUNTIF(EG36:EI36,1)+COUNTIF(EG36:EI36,8)/2)))</f>
      </c>
      <c r="EK36" s="669"/>
      <c r="EL36" s="10">
        <f>IF('Encodage réponses Es'!CW34="","",'Encodage réponses Es'!CW34)</f>
      </c>
      <c r="EM36" s="11">
        <f>IF('Encodage réponses Es'!DL34="","",'Encodage réponses Es'!DL34)</f>
      </c>
      <c r="EN36" s="11">
        <f>IF('Encodage réponses Es'!DM34="","",'Encodage réponses Es'!DM34)</f>
      </c>
      <c r="EO36" s="11">
        <f>IF('Encodage réponses Es'!DN34="","",'Encodage réponses Es'!DN34)</f>
      </c>
      <c r="EP36" s="11">
        <f>IF('Encodage réponses Es'!DO34="","",'Encodage réponses Es'!DO34)</f>
      </c>
      <c r="EQ36" s="11">
        <f>IF('Encodage réponses Es'!DP34="","",'Encodage réponses Es'!DP34)</f>
      </c>
      <c r="ER36" s="11">
        <f>IF('Encodage réponses Es'!DQ34="","",'Encodage réponses Es'!DQ34)</f>
      </c>
      <c r="ES36" s="668">
        <f>IF((COUNTBLANK('Encodage réponses Es'!CW34)+COUNTBLANK('Encodage réponses Es'!DL34:DQ34))&gt;0,"",IF(COUNTIF(EL36:ER36,"a")&gt;0,"absent(e)",IF(COUNTBLANK(EL36:ER36)&gt;0,"",COUNTIF(EL36:ER36,1)+COUNTIF(EL36:ER36,8)/2)))</f>
      </c>
      <c r="ET36" s="669"/>
      <c r="EU36" s="10">
        <f>IF('Encodage réponses Es'!DB34="","",'Encodage réponses Es'!DB34)</f>
      </c>
      <c r="EV36" s="11">
        <f>IF('Encodage réponses Es'!DC34="","",'Encodage réponses Es'!DC34)</f>
      </c>
      <c r="EW36" s="11">
        <f>IF('Encodage réponses Es'!DD34="","",'Encodage réponses Es'!DD34)</f>
      </c>
      <c r="EX36" s="11">
        <f>IF('Encodage réponses Es'!DH34="","",'Encodage réponses Es'!DH34)</f>
      </c>
      <c r="EY36" s="11">
        <f>IF('Encodage réponses Es'!DI34="","",'Encodage réponses Es'!DI34)</f>
      </c>
      <c r="EZ36" s="11">
        <f>IF('Encodage réponses Es'!DJ34="","",'Encodage réponses Es'!DJ34)</f>
      </c>
      <c r="FA36" s="359">
        <f>IF('Encodage réponses Es'!DK34="","",'Encodage réponses Es'!DK34)</f>
      </c>
      <c r="FB36" s="641">
        <f>IF((COUNTBLANK('Encodage réponses Es'!DB34:DD34)+COUNTBLANK('Encodage réponses Es'!DH34:DK34))&gt;0,"",IF(COUNTIF(EU36:EZ36,"a")&gt;0,"absent(e)",IF(COUNTBLANK(EU36:EZ36)&gt;0,"",COUNTIF(EU36:EZ36,1)+COUNTIF(EU36:EZ36,8)/2)))</f>
      </c>
      <c r="FC36" s="657"/>
      <c r="FD36" s="10">
        <f>IF('Encodage réponses Es'!DR34="","",'Encodage réponses Es'!DR34)</f>
      </c>
      <c r="FE36" s="11">
        <f>IF('Encodage réponses Es'!DS34="","",'Encodage réponses Es'!DS34)</f>
      </c>
      <c r="FF36" s="11">
        <f>IF('Encodage réponses Es'!DT34="","",'Encodage réponses Es'!DT34)</f>
      </c>
      <c r="FG36" s="359">
        <f>IF('Encodage réponses Es'!DU34="","",'Encodage réponses Es'!DU34)</f>
      </c>
      <c r="FH36" s="11">
        <f>IF('Encodage réponses Es'!DV34="","",'Encodage réponses Es'!DV34)</f>
      </c>
      <c r="FI36" s="656">
        <f>IF((COUNTBLANK('Encodage réponses Es'!DR34:DV34))&gt;0,"",IF(COUNTIF(FD36:FF36,"a")+COUNTIF(FH36,"a")&gt;0,"absent(e)",IF(COUNTBLANK(FD36:FF36)+COUNTBLANK(FH36)&gt;0,"",COUNTIF(FD36:FF36,1)+COUNTIF(FH36,1)+COUNTIF(FD36:FF36,8)/2+COUNTIF(FH36,8)/2)))</f>
      </c>
      <c r="FJ36" s="657"/>
    </row>
    <row r="37" spans="1:166" ht="12.75">
      <c r="A37" s="713"/>
      <c r="B37" s="714"/>
      <c r="C37" s="31">
        <v>33</v>
      </c>
      <c r="D37" s="31">
        <f>IF('Encodage réponses Es'!F35=0,"",'Encodage réponses Es'!F35)</f>
      </c>
      <c r="E37" s="227"/>
      <c r="F37" s="184">
        <f t="shared" si="0"/>
      </c>
      <c r="G37" s="185">
        <f t="shared" si="1"/>
      </c>
      <c r="H37" s="227"/>
      <c r="I37" s="337">
        <f t="shared" si="2"/>
      </c>
      <c r="J37" s="70">
        <f t="shared" si="3"/>
      </c>
      <c r="K37" s="227"/>
      <c r="L37" s="116">
        <f t="shared" si="4"/>
      </c>
      <c r="M37" s="70">
        <f t="shared" si="5"/>
      </c>
      <c r="N37" s="227"/>
      <c r="O37" s="340">
        <f t="shared" si="6"/>
      </c>
      <c r="P37" s="123">
        <f t="shared" si="7"/>
      </c>
      <c r="Q37" s="227"/>
      <c r="R37" s="340">
        <f t="shared" si="8"/>
      </c>
      <c r="S37" s="123">
        <f t="shared" si="9"/>
      </c>
      <c r="T37" s="227"/>
      <c r="U37" s="10">
        <f>IF('Encodage réponses Es'!G35="","",'Encodage réponses Es'!G35)</f>
      </c>
      <c r="V37" s="11">
        <f>IF('Encodage réponses Es'!H35="","",'Encodage réponses Es'!H35)</f>
      </c>
      <c r="W37" s="11">
        <f>IF('Encodage réponses Es'!I35="","",'Encodage réponses Es'!I35)</f>
      </c>
      <c r="X37" s="11">
        <f>IF('Encodage réponses Es'!J35="","",'Encodage réponses Es'!J35)</f>
      </c>
      <c r="Y37" s="11">
        <f>IF('Encodage réponses Es'!K35="","",'Encodage réponses Es'!K35)</f>
      </c>
      <c r="Z37" s="11">
        <f>IF('Encodage réponses Es'!L35="","",'Encodage réponses Es'!L35)</f>
      </c>
      <c r="AA37" s="11">
        <f>IF('Encodage réponses Es'!M35="","",'Encodage réponses Es'!M35)</f>
      </c>
      <c r="AB37" s="11">
        <f>IF('Encodage réponses Es'!N35="","",'Encodage réponses Es'!N35)</f>
      </c>
      <c r="AC37" s="11">
        <f>IF('Encodage réponses Es'!O35="","",'Encodage réponses Es'!O35)</f>
      </c>
      <c r="AD37" s="11">
        <f>IF('Encodage réponses Es'!P35="","",'Encodage réponses Es'!P35)</f>
      </c>
      <c r="AE37" s="92">
        <f>IF('Encodage réponses Es'!S35="","",'Encodage réponses Es'!S35)</f>
      </c>
      <c r="AF37" s="92">
        <f>IF('Encodage réponses Es'!T35="","",'Encodage réponses Es'!T35)</f>
      </c>
      <c r="AG37" s="92">
        <f>IF('Encodage réponses Es'!U35="","",'Encodage réponses Es'!U35)</f>
      </c>
      <c r="AH37" s="92">
        <f>IF('Encodage réponses Es'!AF35="","",'Encodage réponses Es'!AF35)</f>
      </c>
      <c r="AI37" s="92">
        <f>IF('Encodage réponses Es'!AG35="","",'Encodage réponses Es'!AG35)</f>
      </c>
      <c r="AJ37" s="30">
        <f>IF('Encodage réponses Es'!DW35="","",'Encodage réponses Es'!DW35)</f>
      </c>
      <c r="AK37" s="675">
        <f>IF((COUNTBLANK('Encodage réponses Es'!G35:P35)+COUNTBLANK('Encodage réponses Es'!S35:U35)+COUNTBLANK('Encodage réponses Es'!AF35:AG35)+COUNTBLANK('Encodage réponses Es'!DW35))&gt;0,"",IF(COUNTIF(U37:AJ37,"a")&gt;0,"absent(e)",IF(COUNTBLANK(U37:AJ37)&gt;0,"",COUNTIF(U37:AJ37,1)+COUNTIF(U37:AJ37,8)/2)))</f>
      </c>
      <c r="AL37" s="676"/>
      <c r="AM37" s="10">
        <f>IF('Encodage réponses Es'!AH35="","",'Encodage réponses Es'!AH35)</f>
      </c>
      <c r="AN37" s="11">
        <f>IF('Encodage réponses Es'!AI35="","",'Encodage réponses Es'!AI35)</f>
      </c>
      <c r="AO37" s="11">
        <f>IF('Encodage réponses Es'!AJ35="","",'Encodage réponses Es'!AJ35)</f>
      </c>
      <c r="AP37" s="11">
        <f>IF('Encodage réponses Es'!AK35="","",'Encodage réponses Es'!AK35)</f>
      </c>
      <c r="AQ37" s="11">
        <f>IF('Encodage réponses Es'!AL35="","",'Encodage réponses Es'!AL35)</f>
      </c>
      <c r="AR37" s="11">
        <f>IF('Encodage réponses Es'!AM35="","",'Encodage réponses Es'!AM35)</f>
      </c>
      <c r="AS37" s="11">
        <f>IF('Encodage réponses Es'!AN35="","",'Encodage réponses Es'!AN35)</f>
      </c>
      <c r="AT37" s="11">
        <f>IF('Encodage réponses Es'!AO35="","",'Encodage réponses Es'!AO35)</f>
      </c>
      <c r="AU37" s="11">
        <f>IF('Encodage réponses Es'!AP35="","",'Encodage réponses Es'!AP35)</f>
      </c>
      <c r="AV37" s="11">
        <f>IF('Encodage réponses Es'!AQ35="","",'Encodage réponses Es'!AQ35)</f>
      </c>
      <c r="AW37" s="11">
        <f>IF('Encodage réponses Es'!AR35="","",'Encodage réponses Es'!AR35)</f>
      </c>
      <c r="AX37" s="11">
        <f>IF('Encodage réponses Es'!AS35="","",'Encodage réponses Es'!AS35)</f>
      </c>
      <c r="AY37" s="11">
        <f>IF('Encodage réponses Es'!AT35="","",'Encodage réponses Es'!AT35)</f>
      </c>
      <c r="AZ37" s="673">
        <f>IF((COUNTBLANK('Encodage réponses Es'!AH35:AT35))&gt;0,"",IF(COUNTIF(AM37:AY37,"a")&gt;0,"absent(e)",IF(COUNTBLANK(AM37:AY37)&gt;0,"",COUNTIF(AM37:AY37,1)+COUNTIF(AM37:AY37,8)/2)))</f>
      </c>
      <c r="BA37" s="674"/>
      <c r="BB37" s="10">
        <f>IF('Encodage réponses Es'!Q35="","",'Encodage réponses Es'!Q35)</f>
      </c>
      <c r="BC37" s="11">
        <f>IF('Encodage réponses Es'!R35="","",'Encodage réponses Es'!R35)</f>
      </c>
      <c r="BD37" s="11">
        <f>IF('Encodage réponses Es'!V35="","",'Encodage réponses Es'!V35)</f>
      </c>
      <c r="BE37" s="11">
        <f>IF('Encodage réponses Es'!W35="","",'Encodage réponses Es'!W35)</f>
      </c>
      <c r="BF37" s="11">
        <f>IF('Encodage réponses Es'!X35="","",'Encodage réponses Es'!X35)</f>
      </c>
      <c r="BG37" s="11">
        <f>IF('Encodage réponses Es'!Y35="","",'Encodage réponses Es'!Y35)</f>
      </c>
      <c r="BH37" s="11">
        <f>IF('Encodage réponses Es'!Z35="","",'Encodage réponses Es'!Z35)</f>
      </c>
      <c r="BI37" s="11">
        <f>IF('Encodage réponses Es'!AA35="","",'Encodage réponses Es'!AA35)</f>
      </c>
      <c r="BJ37" s="11">
        <f>IF('Encodage réponses Es'!AB35="","",'Encodage réponses Es'!AB35)</f>
      </c>
      <c r="BK37" s="11">
        <f>IF('Encodage réponses Es'!AC35="","",'Encodage réponses Es'!AC35)</f>
      </c>
      <c r="BL37" s="11">
        <f>IF('Encodage réponses Es'!AD35="","",'Encodage réponses Es'!AD35)</f>
      </c>
      <c r="BM37" s="11">
        <f>IF('Encodage réponses Es'!AE35="","",'Encodage réponses Es'!AE35)</f>
      </c>
      <c r="BN37" s="641">
        <f>IF((COUNTBLANK('Encodage réponses Es'!Q35:R35)+COUNTBLANK('Encodage réponses Es'!V35:AF35))&gt;0,"",IF(COUNTIF(BB37:BM37,"a")&gt;0,"absent(e)",IF(COUNTBLANK(BB37:BM37)&gt;0,"",COUNTIF(BB37:BM37,1)+COUNTIF(BB37:BM37,8)/2)))</f>
      </c>
      <c r="BO37" s="642"/>
      <c r="BP37" s="12">
        <f>IF('Encodage réponses Es'!AU35="","",'Encodage réponses Es'!AU35)</f>
      </c>
      <c r="BQ37" s="12">
        <f>IF('Encodage réponses Es'!AV35="","",'Encodage réponses Es'!AV35)</f>
      </c>
      <c r="BR37" s="12">
        <f>IF('Encodage réponses Es'!AW35="","",'Encodage réponses Es'!AW35)</f>
      </c>
      <c r="BS37" s="12">
        <f>IF('Encodage réponses Es'!AX35="","",'Encodage réponses Es'!AX35)</f>
      </c>
      <c r="BT37" s="12">
        <f>IF('Encodage réponses Es'!AY35="","",'Encodage réponses Es'!AY35)</f>
      </c>
      <c r="BU37" s="12">
        <f>IF('Encodage réponses Es'!AZ35="","",'Encodage réponses Es'!AZ35)</f>
      </c>
      <c r="BV37" s="12">
        <f>IF('Encodage réponses Es'!BA35="","",'Encodage réponses Es'!BA35)</f>
      </c>
      <c r="BW37" s="12">
        <f>IF('Encodage réponses Es'!BB35="","",'Encodage réponses Es'!BB35)</f>
      </c>
      <c r="BX37" s="12">
        <f>IF('Encodage réponses Es'!BC35="","",'Encodage réponses Es'!BC35)</f>
      </c>
      <c r="BY37" s="12">
        <f>IF('Encodage réponses Es'!BD35="","",'Encodage réponses Es'!BD35)</f>
      </c>
      <c r="BZ37" s="12">
        <f>IF('Encodage réponses Es'!BE35="","",'Encodage réponses Es'!BE35)</f>
      </c>
      <c r="CA37" s="12">
        <f>IF('Encodage réponses Es'!BF35="","",'Encodage réponses Es'!BF35)</f>
      </c>
      <c r="CB37" s="12">
        <f>IF('Encodage réponses Es'!BG35="","",'Encodage réponses Es'!BG35)</f>
      </c>
      <c r="CC37" s="12">
        <f>IF('Encodage réponses Es'!BH35="","",'Encodage réponses Es'!BH35)</f>
      </c>
      <c r="CD37" s="12">
        <f>IF('Encodage réponses Es'!BI35="","",'Encodage réponses Es'!BI35)</f>
      </c>
      <c r="CE37" s="12">
        <f>IF('Encodage réponses Es'!BJ35="","",'Encodage réponses Es'!BJ35)</f>
      </c>
      <c r="CF37" s="12">
        <f>IF('Encodage réponses Es'!BK35="","",'Encodage réponses Es'!BK35)</f>
      </c>
      <c r="CG37" s="641">
        <f>IF((COUNTBLANK('Encodage réponses Es'!AU35:BK35))&gt;0,"",IF(COUNTIF(BP37:CF37,"a")&gt;0,"absent(e)",IF(COUNTBLANK(BP37:CF37)&gt;0,"",COUNTIF(BP37:CF37,1)+COUNTIF(BP37:CF37,8)/2)))</f>
      </c>
      <c r="CH37" s="642"/>
      <c r="CI37" s="12">
        <f>IF('Encodage réponses Es'!BL35="","",'Encodage réponses Es'!BL35)</f>
      </c>
      <c r="CJ37" s="12">
        <f>IF('Encodage réponses Es'!BM35="","",'Encodage réponses Es'!BM35)</f>
      </c>
      <c r="CK37" s="12">
        <f>IF('Encodage réponses Es'!BN35="","",'Encodage réponses Es'!BN35)</f>
      </c>
      <c r="CL37" s="12">
        <f>IF('Encodage réponses Es'!BO35="","",'Encodage réponses Es'!BO35)</f>
      </c>
      <c r="CM37" s="12">
        <f>IF('Encodage réponses Es'!BP35="","",'Encodage réponses Es'!BP35)</f>
      </c>
      <c r="CN37" s="12">
        <f>IF('Encodage réponses Es'!BQ35="","",'Encodage réponses Es'!BQ35)</f>
      </c>
      <c r="CO37" s="12">
        <f>IF('Encodage réponses Es'!BR35="","",'Encodage réponses Es'!BR35)</f>
      </c>
      <c r="CP37" s="12">
        <f>IF('Encodage réponses Es'!BS35="","",'Encodage réponses Es'!BS35)</f>
      </c>
      <c r="CQ37" s="12">
        <f>IF('Encodage réponses Es'!BT35="","",'Encodage réponses Es'!BT35)</f>
      </c>
      <c r="CR37" s="12">
        <f>IF('Encodage réponses Es'!BU35="","",'Encodage réponses Es'!BU35)</f>
      </c>
      <c r="CS37" s="641">
        <f>IF((COUNTBLANK('Encodage réponses Es'!BL35:BU35))&gt;0,"",IF(COUNTIF(CI37:CR37,"a")&gt;0,"absent(e)",IF(COUNTBLANK(CI37:CR37)&gt;0,"",COUNTIF(CI37:CR37,1)+COUNTIF(CI37:CR37,8)/2)))</f>
      </c>
      <c r="CT37" s="642"/>
      <c r="CU37" s="12">
        <f>IF('Encodage réponses Es'!BV35="","",'Encodage réponses Es'!BV35)</f>
      </c>
      <c r="CV37" s="12">
        <f>IF('Encodage réponses Es'!BW35="","",'Encodage réponses Es'!BW35)</f>
      </c>
      <c r="CW37" s="12">
        <f>IF('Encodage réponses Es'!BX35="","",'Encodage réponses Es'!BX35)</f>
      </c>
      <c r="CX37" s="12">
        <f>IF('Encodage réponses Es'!BY35="","",'Encodage réponses Es'!BY35)</f>
      </c>
      <c r="CY37" s="12">
        <f>IF('Encodage réponses Es'!BZ35="","",'Encodage réponses Es'!BZ35)</f>
      </c>
      <c r="CZ37" s="12">
        <f>IF('Encodage réponses Es'!CA35="","",'Encodage réponses Es'!CA35)</f>
      </c>
      <c r="DA37" s="12">
        <f>IF('Encodage réponses Es'!CB35="","",'Encodage réponses Es'!CB35)</f>
      </c>
      <c r="DB37" s="12">
        <f>IF('Encodage réponses Es'!CC35="","",'Encodage réponses Es'!CC35)</f>
      </c>
      <c r="DC37" s="12">
        <f>IF('Encodage réponses Es'!CD35="","",'Encodage réponses Es'!CD35)</f>
      </c>
      <c r="DD37" s="12">
        <f>IF('Encodage réponses Es'!CE35="","",'Encodage réponses Es'!CE35)</f>
      </c>
      <c r="DE37" s="12">
        <f>IF('Encodage réponses Es'!CF35="","",'Encodage réponses Es'!CF35)</f>
      </c>
      <c r="DF37" s="12">
        <f>IF('Encodage réponses Es'!CG35="","",'Encodage réponses Es'!CG35)</f>
      </c>
      <c r="DG37" s="12">
        <f>IF('Encodage réponses Es'!CH35="","",'Encodage réponses Es'!CH35)</f>
      </c>
      <c r="DH37" s="12">
        <f>IF('Encodage réponses Es'!CI35="","",'Encodage réponses Es'!CI35)</f>
      </c>
      <c r="DI37" s="12">
        <f>IF('Encodage réponses Es'!CJ35="","",'Encodage réponses Es'!CJ35)</f>
      </c>
      <c r="DJ37" s="12">
        <f>IF('Encodage réponses Es'!CK35="","",'Encodage réponses Es'!CK35)</f>
      </c>
      <c r="DK37" s="641">
        <f>IF((COUNTBLANK('Encodage réponses Es'!BV35:CK35))&gt;0,"",IF(COUNTIF(CU37:DJ37,"a")&gt;0,"absent(e)",IF(COUNTBLANK(CU37:DJ37)&gt;0,"",COUNTIF(CU37:DJ37,1)+COUNTIF(CU37:DJ37,8)/2)))</f>
      </c>
      <c r="DL37" s="642"/>
      <c r="DM37" s="10">
        <f>IF('Encodage réponses Es'!CL35="","",'Encodage réponses Es'!CL35)</f>
      </c>
      <c r="DN37" s="11">
        <f>IF('Encodage réponses Es'!CM35="","",'Encodage réponses Es'!CM35)</f>
      </c>
      <c r="DO37" s="11">
        <f>IF('Encodage réponses Es'!CN35="","",'Encodage réponses Es'!CN35)</f>
      </c>
      <c r="DP37" s="11">
        <f>IF('Encodage réponses Es'!CO35="","",'Encodage réponses Es'!CO35)</f>
      </c>
      <c r="DQ37" s="11">
        <f>IF('Encodage réponses Es'!CP35="","",'Encodage réponses Es'!CP35)</f>
      </c>
      <c r="DR37" s="11">
        <f>IF('Encodage réponses Es'!CQ35="","",'Encodage réponses Es'!CQ35)</f>
      </c>
      <c r="DS37" s="11">
        <f>IF('Encodage réponses Es'!CR35="","",'Encodage réponses Es'!CR35)</f>
      </c>
      <c r="DT37" s="11">
        <f>IF('Encodage réponses Es'!CS35="","",'Encodage réponses Es'!CS35)</f>
      </c>
      <c r="DU37" s="11">
        <f>IF('Encodage réponses Es'!CT35="","",'Encodage réponses Es'!CT35)</f>
      </c>
      <c r="DV37" s="11">
        <f>IF('Encodage réponses Es'!CU35="","",'Encodage réponses Es'!CU35)</f>
      </c>
      <c r="DW37" s="11">
        <f>IF('Encodage réponses Es'!CV35="","",'Encodage réponses Es'!CV35)</f>
      </c>
      <c r="DX37" s="11">
        <f>IF('Encodage réponses Es'!CX35="","",'Encodage réponses Es'!CX35)</f>
      </c>
      <c r="DY37" s="11">
        <f>IF('Encodage réponses Es'!CY35="","",'Encodage réponses Es'!CY35)</f>
      </c>
      <c r="DZ37" s="11">
        <f>IF('Encodage réponses Es'!CZ35="","",'Encodage réponses Es'!CZ35)</f>
      </c>
      <c r="EA37" s="11">
        <f>IF('Encodage réponses Es'!DA35="","",'Encodage réponses Es'!DA35)</f>
      </c>
      <c r="EB37" s="11">
        <f>IF('Encodage réponses Es'!DE35="","",'Encodage réponses Es'!DE35)</f>
      </c>
      <c r="EC37" s="11">
        <f>IF('Encodage réponses Es'!DF35="","",'Encodage réponses Es'!DF35)</f>
      </c>
      <c r="ED37" s="92">
        <f>IF('Encodage réponses Es'!DG35="","",'Encodage réponses Es'!DG35)</f>
      </c>
      <c r="EE37" s="641">
        <f>IF((COUNTBLANK('Encodage réponses Es'!CL35:CV35)+COUNTBLANK('Encodage réponses Es'!CX35:DA35)+COUNTBLANK('Encodage réponses Es'!DE35:DG35))&gt;0,"",IF(COUNTIF(DM37:ED37,"a")&gt;0,"absent(e)",IF(COUNTBLANK(DM37:ED37)&gt;0,"",COUNTIF(DM37:ED37,1)+COUNTIF(DM37:ED37,8)/2)))</f>
      </c>
      <c r="EF37" s="657"/>
      <c r="EG37" s="10">
        <f>IF('Encodage réponses Es'!DX35="","",'Encodage réponses Es'!DX35)</f>
      </c>
      <c r="EH37" s="11">
        <f>IF('Encodage réponses Es'!DY35="","",'Encodage réponses Es'!DY35)</f>
      </c>
      <c r="EI37" s="11">
        <f>IF('Encodage réponses Es'!DZ35="","",'Encodage réponses Es'!DZ35)</f>
      </c>
      <c r="EJ37" s="668">
        <f>IF((COUNTBLANK('Encodage réponses Es'!DX35:DZ35))&gt;0,"",IF(COUNTIF(EG37:EI37,"a")&gt;0,"absent(e)",IF(COUNTBLANK(EG37:EI37)&gt;0,"",COUNTIF(EG37:EI37,1)+COUNTIF(EG37:EI37,8)/2)))</f>
      </c>
      <c r="EK37" s="669"/>
      <c r="EL37" s="10">
        <f>IF('Encodage réponses Es'!CW35="","",'Encodage réponses Es'!CW35)</f>
      </c>
      <c r="EM37" s="11">
        <f>IF('Encodage réponses Es'!DL35="","",'Encodage réponses Es'!DL35)</f>
      </c>
      <c r="EN37" s="11">
        <f>IF('Encodage réponses Es'!DM35="","",'Encodage réponses Es'!DM35)</f>
      </c>
      <c r="EO37" s="11">
        <f>IF('Encodage réponses Es'!DN35="","",'Encodage réponses Es'!DN35)</f>
      </c>
      <c r="EP37" s="11">
        <f>IF('Encodage réponses Es'!DO35="","",'Encodage réponses Es'!DO35)</f>
      </c>
      <c r="EQ37" s="11">
        <f>IF('Encodage réponses Es'!DP35="","",'Encodage réponses Es'!DP35)</f>
      </c>
      <c r="ER37" s="11">
        <f>IF('Encodage réponses Es'!DQ35="","",'Encodage réponses Es'!DQ35)</f>
      </c>
      <c r="ES37" s="668">
        <f>IF((COUNTBLANK('Encodage réponses Es'!CW35)+COUNTBLANK('Encodage réponses Es'!DL35:DQ35))&gt;0,"",IF(COUNTIF(EL37:ER37,"a")&gt;0,"absent(e)",IF(COUNTBLANK(EL37:ER37)&gt;0,"",COUNTIF(EL37:ER37,1)+COUNTIF(EL37:ER37,8)/2)))</f>
      </c>
      <c r="ET37" s="669"/>
      <c r="EU37" s="10">
        <f>IF('Encodage réponses Es'!DB35="","",'Encodage réponses Es'!DB35)</f>
      </c>
      <c r="EV37" s="11">
        <f>IF('Encodage réponses Es'!DC35="","",'Encodage réponses Es'!DC35)</f>
      </c>
      <c r="EW37" s="11">
        <f>IF('Encodage réponses Es'!DD35="","",'Encodage réponses Es'!DD35)</f>
      </c>
      <c r="EX37" s="11">
        <f>IF('Encodage réponses Es'!DH35="","",'Encodage réponses Es'!DH35)</f>
      </c>
      <c r="EY37" s="11">
        <f>IF('Encodage réponses Es'!DI35="","",'Encodage réponses Es'!DI35)</f>
      </c>
      <c r="EZ37" s="11">
        <f>IF('Encodage réponses Es'!DJ35="","",'Encodage réponses Es'!DJ35)</f>
      </c>
      <c r="FA37" s="359">
        <f>IF('Encodage réponses Es'!DK35="","",'Encodage réponses Es'!DK35)</f>
      </c>
      <c r="FB37" s="641">
        <f>IF((COUNTBLANK('Encodage réponses Es'!DB35:DD35)+COUNTBLANK('Encodage réponses Es'!DH35:DK35))&gt;0,"",IF(COUNTIF(EU37:EZ37,"a")&gt;0,"absent(e)",IF(COUNTBLANK(EU37:EZ37)&gt;0,"",COUNTIF(EU37:EZ37,1)+COUNTIF(EU37:EZ37,8)/2)))</f>
      </c>
      <c r="FC37" s="657"/>
      <c r="FD37" s="10">
        <f>IF('Encodage réponses Es'!DR35="","",'Encodage réponses Es'!DR35)</f>
      </c>
      <c r="FE37" s="11">
        <f>IF('Encodage réponses Es'!DS35="","",'Encodage réponses Es'!DS35)</f>
      </c>
      <c r="FF37" s="11">
        <f>IF('Encodage réponses Es'!DT35="","",'Encodage réponses Es'!DT35)</f>
      </c>
      <c r="FG37" s="359">
        <f>IF('Encodage réponses Es'!DU35="","",'Encodage réponses Es'!DU35)</f>
      </c>
      <c r="FH37" s="11">
        <f>IF('Encodage réponses Es'!DV35="","",'Encodage réponses Es'!DV35)</f>
      </c>
      <c r="FI37" s="656">
        <f>IF((COUNTBLANK('Encodage réponses Es'!DR35:DV35))&gt;0,"",IF(COUNTIF(FD37:FF37,"a")+COUNTIF(FH37,"a")&gt;0,"absent(e)",IF(COUNTBLANK(FD37:FF37)+COUNTBLANK(FH37)&gt;0,"",COUNTIF(FD37:FF37,1)+COUNTIF(FH37,1)+COUNTIF(FD37:FF37,8)/2+COUNTIF(FH37,8)/2)))</f>
      </c>
      <c r="FJ37" s="657"/>
    </row>
    <row r="38" spans="1:166" ht="12.75" customHeight="1" thickBot="1">
      <c r="A38" s="715"/>
      <c r="B38" s="716"/>
      <c r="C38" s="32">
        <v>34</v>
      </c>
      <c r="D38" s="32">
        <f>IF('Encodage réponses Es'!F36=0,"",'Encodage réponses Es'!F36)</f>
      </c>
      <c r="E38" s="228"/>
      <c r="F38" s="334">
        <f t="shared" si="0"/>
      </c>
      <c r="G38" s="335">
        <f t="shared" si="1"/>
      </c>
      <c r="H38" s="228"/>
      <c r="I38" s="338">
        <f t="shared" si="2"/>
      </c>
      <c r="J38" s="71">
        <f t="shared" si="3"/>
      </c>
      <c r="K38" s="228"/>
      <c r="L38" s="118">
        <f t="shared" si="4"/>
      </c>
      <c r="M38" s="71">
        <f t="shared" si="5"/>
      </c>
      <c r="N38" s="229"/>
      <c r="O38" s="341">
        <f t="shared" si="6"/>
      </c>
      <c r="P38" s="124">
        <f t="shared" si="7"/>
      </c>
      <c r="Q38" s="229"/>
      <c r="R38" s="341">
        <f t="shared" si="8"/>
      </c>
      <c r="S38" s="124">
        <f t="shared" si="9"/>
      </c>
      <c r="T38" s="229"/>
      <c r="U38" s="43">
        <f>IF('Encodage réponses Es'!G36="","",'Encodage réponses Es'!G36)</f>
      </c>
      <c r="V38" s="34">
        <f>IF('Encodage réponses Es'!H36="","",'Encodage réponses Es'!H36)</f>
      </c>
      <c r="W38" s="34">
        <f>IF('Encodage réponses Es'!I36="","",'Encodage réponses Es'!I36)</f>
      </c>
      <c r="X38" s="34">
        <f>IF('Encodage réponses Es'!J36="","",'Encodage réponses Es'!J36)</f>
      </c>
      <c r="Y38" s="34">
        <f>IF('Encodage réponses Es'!K36="","",'Encodage réponses Es'!K36)</f>
      </c>
      <c r="Z38" s="34">
        <f>IF('Encodage réponses Es'!L36="","",'Encodage réponses Es'!L36)</f>
      </c>
      <c r="AA38" s="34">
        <f>IF('Encodage réponses Es'!M36="","",'Encodage réponses Es'!M36)</f>
      </c>
      <c r="AB38" s="34">
        <f>IF('Encodage réponses Es'!N36="","",'Encodage réponses Es'!N36)</f>
      </c>
      <c r="AC38" s="34">
        <f>IF('Encodage réponses Es'!O36="","",'Encodage réponses Es'!O36)</f>
      </c>
      <c r="AD38" s="34">
        <f>IF('Encodage réponses Es'!P36="","",'Encodage réponses Es'!P36)</f>
      </c>
      <c r="AE38" s="92">
        <f>IF('Encodage réponses Es'!S36="","",'Encodage réponses Es'!S36)</f>
      </c>
      <c r="AF38" s="92">
        <f>IF('Encodage réponses Es'!T36="","",'Encodage réponses Es'!T36)</f>
      </c>
      <c r="AG38" s="92">
        <f>IF('Encodage réponses Es'!U36="","",'Encodage réponses Es'!U36)</f>
      </c>
      <c r="AH38" s="92">
        <f>IF('Encodage réponses Es'!AF36="","",'Encodage réponses Es'!AF36)</f>
      </c>
      <c r="AI38" s="92">
        <f>IF('Encodage réponses Es'!AG36="","",'Encodage réponses Es'!AG36)</f>
      </c>
      <c r="AJ38" s="30">
        <f>IF('Encodage réponses Es'!DW36="","",'Encodage réponses Es'!DW36)</f>
      </c>
      <c r="AK38" s="703">
        <f>IF((COUNTBLANK('Encodage réponses Es'!G36:P36)+COUNTBLANK('Encodage réponses Es'!S36:U36)+COUNTBLANK('Encodage réponses Es'!AF36:AG36)+COUNTBLANK('Encodage réponses Es'!DW36))&gt;0,"",IF(COUNTIF(U38:AJ38,"a")&gt;0,"absent(e)",IF(COUNTBLANK(U38:AJ38)&gt;0,"",COUNTIF(U38:AJ38,1)+COUNTIF(U38:AJ38,8)/2)))</f>
      </c>
      <c r="AL38" s="704"/>
      <c r="AM38" s="10">
        <f>IF('Encodage réponses Es'!AH36="","",'Encodage réponses Es'!AH36)</f>
      </c>
      <c r="AN38" s="11">
        <f>IF('Encodage réponses Es'!AI36="","",'Encodage réponses Es'!AI36)</f>
      </c>
      <c r="AO38" s="11">
        <f>IF('Encodage réponses Es'!AJ36="","",'Encodage réponses Es'!AJ36)</f>
      </c>
      <c r="AP38" s="11">
        <f>IF('Encodage réponses Es'!AK36="","",'Encodage réponses Es'!AK36)</f>
      </c>
      <c r="AQ38" s="11">
        <f>IF('Encodage réponses Es'!AL36="","",'Encodage réponses Es'!AL36)</f>
      </c>
      <c r="AR38" s="11">
        <f>IF('Encodage réponses Es'!AM36="","",'Encodage réponses Es'!AM36)</f>
      </c>
      <c r="AS38" s="11">
        <f>IF('Encodage réponses Es'!AN36="","",'Encodage réponses Es'!AN36)</f>
      </c>
      <c r="AT38" s="11">
        <f>IF('Encodage réponses Es'!AO36="","",'Encodage réponses Es'!AO36)</f>
      </c>
      <c r="AU38" s="11">
        <f>IF('Encodage réponses Es'!AP36="","",'Encodage réponses Es'!AP36)</f>
      </c>
      <c r="AV38" s="11">
        <f>IF('Encodage réponses Es'!AQ36="","",'Encodage réponses Es'!AQ36)</f>
      </c>
      <c r="AW38" s="11">
        <f>IF('Encodage réponses Es'!AR36="","",'Encodage réponses Es'!AR36)</f>
      </c>
      <c r="AX38" s="11">
        <f>IF('Encodage réponses Es'!AS36="","",'Encodage réponses Es'!AS36)</f>
      </c>
      <c r="AY38" s="11">
        <f>IF('Encodage réponses Es'!AT36="","",'Encodage réponses Es'!AT36)</f>
      </c>
      <c r="AZ38" s="692">
        <f>IF((COUNTBLANK('Encodage réponses Es'!AH36:AT36))&gt;0,"",IF(COUNTIF(AM38:AY38,"a")&gt;0,"absent(e)",IF(COUNTBLANK(AM38:AY38)&gt;0,"",COUNTIF(AM38:AY38,1)+COUNTIF(AM38:AY38,8)/2)))</f>
      </c>
      <c r="BA38" s="693"/>
      <c r="BB38" s="10">
        <f>IF('Encodage réponses Es'!Q36="","",'Encodage réponses Es'!Q36)</f>
      </c>
      <c r="BC38" s="11">
        <f>IF('Encodage réponses Es'!R36="","",'Encodage réponses Es'!R36)</f>
      </c>
      <c r="BD38" s="11">
        <f>IF('Encodage réponses Es'!V36="","",'Encodage réponses Es'!V36)</f>
      </c>
      <c r="BE38" s="11">
        <f>IF('Encodage réponses Es'!W36="","",'Encodage réponses Es'!W36)</f>
      </c>
      <c r="BF38" s="11">
        <f>IF('Encodage réponses Es'!X36="","",'Encodage réponses Es'!X36)</f>
      </c>
      <c r="BG38" s="11">
        <f>IF('Encodage réponses Es'!Y36="","",'Encodage réponses Es'!Y36)</f>
      </c>
      <c r="BH38" s="11">
        <f>IF('Encodage réponses Es'!Z36="","",'Encodage réponses Es'!Z36)</f>
      </c>
      <c r="BI38" s="11">
        <f>IF('Encodage réponses Es'!AA36="","",'Encodage réponses Es'!AA36)</f>
      </c>
      <c r="BJ38" s="11">
        <f>IF('Encodage réponses Es'!AB36="","",'Encodage réponses Es'!AB36)</f>
      </c>
      <c r="BK38" s="11">
        <f>IF('Encodage réponses Es'!AC36="","",'Encodage réponses Es'!AC36)</f>
      </c>
      <c r="BL38" s="11">
        <f>IF('Encodage réponses Es'!AD36="","",'Encodage réponses Es'!AD36)</f>
      </c>
      <c r="BM38" s="11">
        <f>IF('Encodage réponses Es'!AE36="","",'Encodage réponses Es'!AE36)</f>
      </c>
      <c r="BN38" s="684">
        <f>IF((COUNTBLANK('Encodage réponses Es'!Q36:R36)+COUNTBLANK('Encodage réponses Es'!V36:AF36))&gt;0,"",IF(COUNTIF(BB38:BM38,"a")&gt;0,"absent(e)",IF(COUNTBLANK(BB38:BM38)&gt;0,"",COUNTIF(BB38:BM38,1)+COUNTIF(BB38:BM38,8)/2)))</f>
      </c>
      <c r="BO38" s="685"/>
      <c r="BP38" s="12">
        <f>IF('Encodage réponses Es'!AU36="","",'Encodage réponses Es'!AU36)</f>
      </c>
      <c r="BQ38" s="12">
        <f>IF('Encodage réponses Es'!AV36="","",'Encodage réponses Es'!AV36)</f>
      </c>
      <c r="BR38" s="12">
        <f>IF('Encodage réponses Es'!AW36="","",'Encodage réponses Es'!AW36)</f>
      </c>
      <c r="BS38" s="12">
        <f>IF('Encodage réponses Es'!AX36="","",'Encodage réponses Es'!AX36)</f>
      </c>
      <c r="BT38" s="12">
        <f>IF('Encodage réponses Es'!AY36="","",'Encodage réponses Es'!AY36)</f>
      </c>
      <c r="BU38" s="12">
        <f>IF('Encodage réponses Es'!AZ36="","",'Encodage réponses Es'!AZ36)</f>
      </c>
      <c r="BV38" s="12">
        <f>IF('Encodage réponses Es'!BA36="","",'Encodage réponses Es'!BA36)</f>
      </c>
      <c r="BW38" s="12">
        <f>IF('Encodage réponses Es'!BB36="","",'Encodage réponses Es'!BB36)</f>
      </c>
      <c r="BX38" s="12">
        <f>IF('Encodage réponses Es'!BC36="","",'Encodage réponses Es'!BC36)</f>
      </c>
      <c r="BY38" s="12">
        <f>IF('Encodage réponses Es'!BD36="","",'Encodage réponses Es'!BD36)</f>
      </c>
      <c r="BZ38" s="12">
        <f>IF('Encodage réponses Es'!BE36="","",'Encodage réponses Es'!BE36)</f>
      </c>
      <c r="CA38" s="12">
        <f>IF('Encodage réponses Es'!BF36="","",'Encodage réponses Es'!BF36)</f>
      </c>
      <c r="CB38" s="12">
        <f>IF('Encodage réponses Es'!BG36="","",'Encodage réponses Es'!BG36)</f>
      </c>
      <c r="CC38" s="12">
        <f>IF('Encodage réponses Es'!BH36="","",'Encodage réponses Es'!BH36)</f>
      </c>
      <c r="CD38" s="12">
        <f>IF('Encodage réponses Es'!BI36="","",'Encodage réponses Es'!BI36)</f>
      </c>
      <c r="CE38" s="12">
        <f>IF('Encodage réponses Es'!BJ36="","",'Encodage réponses Es'!BJ36)</f>
      </c>
      <c r="CF38" s="12">
        <f>IF('Encodage réponses Es'!BK36="","",'Encodage réponses Es'!BK36)</f>
      </c>
      <c r="CG38" s="684">
        <f>IF((COUNTBLANK('Encodage réponses Es'!AU36:BK36))&gt;0,"",IF(COUNTIF(BP38:CF38,"a")&gt;0,"absent(e)",IF(COUNTBLANK(BP38:CF38)&gt;0,"",COUNTIF(BP38:CF38,1)+COUNTIF(BP38:CF38,8)/2)))</f>
      </c>
      <c r="CH38" s="685"/>
      <c r="CI38" s="12">
        <f>IF('Encodage réponses Es'!BL36="","",'Encodage réponses Es'!BL36)</f>
      </c>
      <c r="CJ38" s="12">
        <f>IF('Encodage réponses Es'!BM36="","",'Encodage réponses Es'!BM36)</f>
      </c>
      <c r="CK38" s="12">
        <f>IF('Encodage réponses Es'!BN36="","",'Encodage réponses Es'!BN36)</f>
      </c>
      <c r="CL38" s="12">
        <f>IF('Encodage réponses Es'!BO36="","",'Encodage réponses Es'!BO36)</f>
      </c>
      <c r="CM38" s="12">
        <f>IF('Encodage réponses Es'!BP36="","",'Encodage réponses Es'!BP36)</f>
      </c>
      <c r="CN38" s="12">
        <f>IF('Encodage réponses Es'!BQ36="","",'Encodage réponses Es'!BQ36)</f>
      </c>
      <c r="CO38" s="12">
        <f>IF('Encodage réponses Es'!BR36="","",'Encodage réponses Es'!BR36)</f>
      </c>
      <c r="CP38" s="12">
        <f>IF('Encodage réponses Es'!BS36="","",'Encodage réponses Es'!BS36)</f>
      </c>
      <c r="CQ38" s="12">
        <f>IF('Encodage réponses Es'!BT36="","",'Encodage réponses Es'!BT36)</f>
      </c>
      <c r="CR38" s="12">
        <f>IF('Encodage réponses Es'!BU36="","",'Encodage réponses Es'!BU36)</f>
      </c>
      <c r="CS38" s="684">
        <f>IF((COUNTBLANK('Encodage réponses Es'!BL36:BU36))&gt;0,"",IF(COUNTIF(CI38:CR38,"a")&gt;0,"absent(e)",IF(COUNTBLANK(CI38:CR38)&gt;0,"",COUNTIF(CI38:CR38,1)+COUNTIF(CI38:CR38,8)/2)))</f>
      </c>
      <c r="CT38" s="685"/>
      <c r="CU38" s="12">
        <f>IF('Encodage réponses Es'!BV36="","",'Encodage réponses Es'!BV36)</f>
      </c>
      <c r="CV38" s="12">
        <f>IF('Encodage réponses Es'!BW36="","",'Encodage réponses Es'!BW36)</f>
      </c>
      <c r="CW38" s="12">
        <f>IF('Encodage réponses Es'!BX36="","",'Encodage réponses Es'!BX36)</f>
      </c>
      <c r="CX38" s="12">
        <f>IF('Encodage réponses Es'!BY36="","",'Encodage réponses Es'!BY36)</f>
      </c>
      <c r="CY38" s="12">
        <f>IF('Encodage réponses Es'!BZ36="","",'Encodage réponses Es'!BZ36)</f>
      </c>
      <c r="CZ38" s="12">
        <f>IF('Encodage réponses Es'!CA36="","",'Encodage réponses Es'!CA36)</f>
      </c>
      <c r="DA38" s="12">
        <f>IF('Encodage réponses Es'!CB36="","",'Encodage réponses Es'!CB36)</f>
      </c>
      <c r="DB38" s="12">
        <f>IF('Encodage réponses Es'!CC36="","",'Encodage réponses Es'!CC36)</f>
      </c>
      <c r="DC38" s="12">
        <f>IF('Encodage réponses Es'!CD36="","",'Encodage réponses Es'!CD36)</f>
      </c>
      <c r="DD38" s="12">
        <f>IF('Encodage réponses Es'!CE36="","",'Encodage réponses Es'!CE36)</f>
      </c>
      <c r="DE38" s="12">
        <f>IF('Encodage réponses Es'!CF36="","",'Encodage réponses Es'!CF36)</f>
      </c>
      <c r="DF38" s="12">
        <f>IF('Encodage réponses Es'!CG36="","",'Encodage réponses Es'!CG36)</f>
      </c>
      <c r="DG38" s="12">
        <f>IF('Encodage réponses Es'!CH36="","",'Encodage réponses Es'!CH36)</f>
      </c>
      <c r="DH38" s="12">
        <f>IF('Encodage réponses Es'!CI36="","",'Encodage réponses Es'!CI36)</f>
      </c>
      <c r="DI38" s="12">
        <f>IF('Encodage réponses Es'!CJ36="","",'Encodage réponses Es'!CJ36)</f>
      </c>
      <c r="DJ38" s="12">
        <f>IF('Encodage réponses Es'!CK36="","",'Encodage réponses Es'!CK36)</f>
      </c>
      <c r="DK38" s="684">
        <f>IF((COUNTBLANK('Encodage réponses Es'!BV36:CK36))&gt;0,"",IF(COUNTIF(CU38:DJ38,"a")&gt;0,"absent(e)",IF(COUNTBLANK(CU38:DJ38)&gt;0,"",COUNTIF(CU38:DJ38,1)+COUNTIF(CU38:DJ38,8)/2)))</f>
      </c>
      <c r="DL38" s="685"/>
      <c r="DM38" s="10">
        <f>IF('Encodage réponses Es'!CL36="","",'Encodage réponses Es'!CL36)</f>
      </c>
      <c r="DN38" s="11">
        <f>IF('Encodage réponses Es'!CM36="","",'Encodage réponses Es'!CM36)</f>
      </c>
      <c r="DO38" s="11">
        <f>IF('Encodage réponses Es'!CN36="","",'Encodage réponses Es'!CN36)</f>
      </c>
      <c r="DP38" s="11">
        <f>IF('Encodage réponses Es'!CO36="","",'Encodage réponses Es'!CO36)</f>
      </c>
      <c r="DQ38" s="11">
        <f>IF('Encodage réponses Es'!CP36="","",'Encodage réponses Es'!CP36)</f>
      </c>
      <c r="DR38" s="11">
        <f>IF('Encodage réponses Es'!CQ36="","",'Encodage réponses Es'!CQ36)</f>
      </c>
      <c r="DS38" s="11">
        <f>IF('Encodage réponses Es'!CR36="","",'Encodage réponses Es'!CR36)</f>
      </c>
      <c r="DT38" s="11">
        <f>IF('Encodage réponses Es'!CS36="","",'Encodage réponses Es'!CS36)</f>
      </c>
      <c r="DU38" s="11">
        <f>IF('Encodage réponses Es'!CT36="","",'Encodage réponses Es'!CT36)</f>
      </c>
      <c r="DV38" s="11">
        <f>IF('Encodage réponses Es'!CU36="","",'Encodage réponses Es'!CU36)</f>
      </c>
      <c r="DW38" s="11">
        <f>IF('Encodage réponses Es'!CV36="","",'Encodage réponses Es'!CV36)</f>
      </c>
      <c r="DX38" s="11">
        <f>IF('Encodage réponses Es'!CX36="","",'Encodage réponses Es'!CX36)</f>
      </c>
      <c r="DY38" s="11">
        <f>IF('Encodage réponses Es'!CY36="","",'Encodage réponses Es'!CY36)</f>
      </c>
      <c r="DZ38" s="11">
        <f>IF('Encodage réponses Es'!CZ36="","",'Encodage réponses Es'!CZ36)</f>
      </c>
      <c r="EA38" s="11">
        <f>IF('Encodage réponses Es'!DA36="","",'Encodage réponses Es'!DA36)</f>
      </c>
      <c r="EB38" s="11">
        <f>IF('Encodage réponses Es'!DE36="","",'Encodage réponses Es'!DE36)</f>
      </c>
      <c r="EC38" s="11">
        <f>IF('Encodage réponses Es'!DF36="","",'Encodage réponses Es'!DF36)</f>
      </c>
      <c r="ED38" s="92">
        <f>IF('Encodage réponses Es'!DG36="","",'Encodage réponses Es'!DG36)</f>
      </c>
      <c r="EE38" s="684">
        <f>IF((COUNTBLANK('Encodage réponses Es'!CL36:CV36)+COUNTBLANK('Encodage réponses Es'!CX36:DA36)+COUNTBLANK('Encodage réponses Es'!DE36:DG36))&gt;0,"",IF(COUNTIF(DM38:ED38,"a")&gt;0,"absent(e)",IF(COUNTBLANK(DM38:ED38)&gt;0,"",COUNTIF(DM38:ED38,1)+COUNTIF(DM38:ED38,8)/2)))</f>
      </c>
      <c r="EF38" s="659"/>
      <c r="EG38" s="98">
        <f>IF('Encodage réponses Es'!DX36="","",'Encodage réponses Es'!DX36)</f>
      </c>
      <c r="EH38" s="99">
        <f>IF('Encodage réponses Es'!DY36="","",'Encodage réponses Es'!DY36)</f>
      </c>
      <c r="EI38" s="99">
        <f>IF('Encodage réponses Es'!DZ36="","",'Encodage réponses Es'!DZ36)</f>
      </c>
      <c r="EJ38" s="660">
        <f>IF((COUNTBLANK('Encodage réponses Es'!DX36:DZ36))&gt;0,"",IF(COUNTIF(EG38:EI38,"a")&gt;0,"absent(e)",IF(COUNTBLANK(EG38:EI38)&gt;0,"",COUNTIF(EG38:EI38,1)+COUNTIF(EG38:EI38,8)/2)))</f>
      </c>
      <c r="EK38" s="661"/>
      <c r="EL38" s="43">
        <f>IF('Encodage réponses Es'!CW36="","",'Encodage réponses Es'!CW36)</f>
      </c>
      <c r="EM38" s="34">
        <f>IF('Encodage réponses Es'!DL36="","",'Encodage réponses Es'!DL36)</f>
      </c>
      <c r="EN38" s="34">
        <f>IF('Encodage réponses Es'!DM36="","",'Encodage réponses Es'!DM36)</f>
      </c>
      <c r="EO38" s="34">
        <f>IF('Encodage réponses Es'!DN36="","",'Encodage réponses Es'!DN36)</f>
      </c>
      <c r="EP38" s="34">
        <f>IF('Encodage réponses Es'!DO36="","",'Encodage réponses Es'!DO36)</f>
      </c>
      <c r="EQ38" s="11">
        <f>IF('Encodage réponses Es'!DP36="","",'Encodage réponses Es'!DP36)</f>
      </c>
      <c r="ER38" s="11">
        <f>IF('Encodage réponses Es'!DQ36="","",'Encodage réponses Es'!DQ36)</f>
      </c>
      <c r="ES38" s="660">
        <f>IF((COUNTBLANK('Encodage réponses Es'!CW36)+COUNTBLANK('Encodage réponses Es'!DL36:DQ36))&gt;0,"",IF(COUNTIF(EL38:ER38,"a")&gt;0,"absent(e)",IF(COUNTBLANK(EL38:ER38)&gt;0,"",COUNTIF(EL38:ER38,1)+COUNTIF(EL38:ER38,8)/2)))</f>
      </c>
      <c r="ET38" s="661"/>
      <c r="EU38" s="43">
        <f>IF('Encodage réponses Es'!DB36="","",'Encodage réponses Es'!DB36)</f>
      </c>
      <c r="EV38" s="34">
        <f>IF('Encodage réponses Es'!DC36="","",'Encodage réponses Es'!DC36)</f>
      </c>
      <c r="EW38" s="34">
        <f>IF('Encodage réponses Es'!DD36="","",'Encodage réponses Es'!DD36)</f>
      </c>
      <c r="EX38" s="34">
        <f>IF('Encodage réponses Es'!DH36="","",'Encodage réponses Es'!DH36)</f>
      </c>
      <c r="EY38" s="34">
        <f>IF('Encodage réponses Es'!DI36="","",'Encodage réponses Es'!DI36)</f>
      </c>
      <c r="EZ38" s="34">
        <f>IF('Encodage réponses Es'!DJ36="","",'Encodage réponses Es'!DJ36)</f>
      </c>
      <c r="FA38" s="360">
        <f>IF('Encodage réponses Es'!DK36="","",'Encodage réponses Es'!DK36)</f>
      </c>
      <c r="FB38" s="684">
        <f>IF((COUNTBLANK('Encodage réponses Es'!DB36:DD36)+COUNTBLANK('Encodage réponses Es'!DH36:DK36))&gt;0,"",IF(COUNTIF(EU38:EZ38,"a")&gt;0,"absent(e)",IF(COUNTBLANK(EU38:EZ38)&gt;0,"",COUNTIF(EU38:EZ38,1)+COUNTIF(EU38:EZ38,8)/2)))</f>
      </c>
      <c r="FC38" s="659"/>
      <c r="FD38" s="43">
        <f>IF('Encodage réponses Es'!DR36="","",'Encodage réponses Es'!DR36)</f>
      </c>
      <c r="FE38" s="34">
        <f>IF('Encodage réponses Es'!DS36="","",'Encodage réponses Es'!DS36)</f>
      </c>
      <c r="FF38" s="34">
        <f>IF('Encodage réponses Es'!DT36="","",'Encodage réponses Es'!DT36)</f>
      </c>
      <c r="FG38" s="368">
        <f>IF('Encodage réponses Es'!DU36="","",'Encodage réponses Es'!DU36)</f>
      </c>
      <c r="FH38" s="35">
        <f>IF('Encodage réponses Es'!DV36="","",'Encodage réponses Es'!DV36)</f>
      </c>
      <c r="FI38" s="658">
        <f>IF((COUNTBLANK('Encodage réponses Es'!DR36:DV36))&gt;0,"",IF(COUNTIF(FD38:FF38,"a")+COUNTIF(FH38,"a")&gt;0,"absent(e)",IF(COUNTBLANK(FD38:FF38)+COUNTBLANK(FH38)&gt;0,"",COUNTIF(FD38:FF38,1)+COUNTIF(FH38,1)+COUNTIF(FD38:FF38,8)/2+COUNTIF(FH38,8)/2)))</f>
      </c>
      <c r="FJ38" s="659"/>
    </row>
    <row r="39" spans="1:166" ht="12.75" customHeight="1" thickBot="1">
      <c r="A39" s="262"/>
      <c r="B39" s="262"/>
      <c r="C39" s="262"/>
      <c r="D39" s="263"/>
      <c r="E39" s="229"/>
      <c r="F39" s="24"/>
      <c r="G39" s="24"/>
      <c r="H39" s="229"/>
      <c r="K39" s="229"/>
      <c r="N39" s="229"/>
      <c r="O39" s="24"/>
      <c r="P39" s="24"/>
      <c r="Q39" s="229"/>
      <c r="R39" s="24"/>
      <c r="S39" s="24"/>
      <c r="T39" s="229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68"/>
      <c r="AK39" s="274"/>
      <c r="AL39" s="274"/>
      <c r="AM39" s="268">
        <f>IF('Encodage réponses Es'!I37="","",'Encodage réponses Es'!I37)</f>
      </c>
      <c r="AN39" s="268">
        <f>IF('Encodage réponses Es'!K37="","",'Encodage réponses Es'!K37)</f>
      </c>
      <c r="AO39" s="268">
        <f>IF('Encodage réponses Es'!M37="","",'Encodage réponses Es'!M37)</f>
      </c>
      <c r="AP39" s="268">
        <f>IF('Encodage réponses Es'!O37="","",'Encodage réponses Es'!O37)</f>
      </c>
      <c r="AQ39" s="268">
        <f>IF('Encodage réponses Es'!Q37="","",'Encodage réponses Es'!Q37)</f>
      </c>
      <c r="AR39" s="268">
        <f>IF('Encodage réponses Es'!R37="","",'Encodage réponses Es'!R37)</f>
      </c>
      <c r="AS39" s="268">
        <f>IF('Encodage réponses Es'!AC37="","",'Encodage réponses Es'!AC37)</f>
      </c>
      <c r="AT39" s="268">
        <f>IF('Encodage réponses Es'!AD37="","",'Encodage réponses Es'!AD37)</f>
      </c>
      <c r="AU39" s="268">
        <f>IF('Encodage réponses Es'!AH37="","",'Encodage réponses Es'!AH37)</f>
      </c>
      <c r="AV39" s="268">
        <f>IF('Encodage réponses Es'!AI37="","",'Encodage réponses Es'!AI37)</f>
      </c>
      <c r="AW39" s="268">
        <f>IF('Encodage réponses Es'!AJ37="","",'Encodage réponses Es'!AJ37)</f>
      </c>
      <c r="AX39" s="268">
        <f>IF('Encodage réponses Es'!AO37="","",'Encodage réponses Es'!AO37)</f>
      </c>
      <c r="AY39" s="268">
        <f>IF('Encodage réponses Es'!AP37="","",'Encodage réponses Es'!AP37)</f>
      </c>
      <c r="AZ39" s="274"/>
      <c r="BA39" s="274"/>
      <c r="BB39" s="268">
        <f>IF('Encodage réponses Es'!P37="","",'Encodage réponses Es'!P37)</f>
      </c>
      <c r="BC39" s="268">
        <f>IF('Encodage réponses Es'!Y37="","",'Encodage réponses Es'!Y37)</f>
      </c>
      <c r="BD39" s="268">
        <f>IF('Encodage réponses Es'!Z37="","",'Encodage réponses Es'!Z37)</f>
      </c>
      <c r="BE39" s="268">
        <f>IF('Encodage réponses Es'!AA37="","",'Encodage réponses Es'!AA37)</f>
      </c>
      <c r="BF39" s="268">
        <f>IF('Encodage réponses Es'!AB37="","",'Encodage réponses Es'!AB37)</f>
      </c>
      <c r="BG39" s="268">
        <f>IF('Encodage réponses Es'!AF37="","",'Encodage réponses Es'!AF37)</f>
      </c>
      <c r="BH39" s="268">
        <f>IF('Encodage réponses Es'!AG37="","",'Encodage réponses Es'!AG37)</f>
      </c>
      <c r="BI39" s="268">
        <f>IF('Encodage réponses Es'!AQ37="","",'Encodage réponses Es'!AQ37)</f>
      </c>
      <c r="BJ39" s="268"/>
      <c r="BK39" s="268">
        <f>IF('Encodage réponses Es'!AT37="","",'Encodage réponses Es'!AT37)</f>
      </c>
      <c r="BL39" s="268"/>
      <c r="BM39" s="268">
        <f>IF('Encodage réponses Es'!BB37="","",'Encodage réponses Es'!BB37)</f>
      </c>
      <c r="BN39" s="274"/>
      <c r="BO39" s="262"/>
      <c r="BP39" s="268">
        <f>IF('Encodage réponses Es'!H37="","",'Encodage réponses Es'!H37)</f>
      </c>
      <c r="BQ39" s="268">
        <f>IF('Encodage réponses Es'!J37="","",'Encodage réponses Es'!J37)</f>
      </c>
      <c r="BR39" s="268">
        <f>IF('Encodage réponses Es'!L37="","",'Encodage réponses Es'!L37)</f>
      </c>
      <c r="BS39" s="268">
        <f>IF('Encodage réponses Es'!N37="","",'Encodage réponses Es'!N37)</f>
      </c>
      <c r="BT39" s="268">
        <f>IF('Encodage réponses Es'!S37="","",'Encodage réponses Es'!S37)</f>
      </c>
      <c r="BU39" s="268">
        <f>IF('Encodage réponses Es'!T37="","",'Encodage réponses Es'!T37)</f>
      </c>
      <c r="BV39" s="268">
        <f>IF('Encodage réponses Es'!W37="","",'Encodage réponses Es'!W37)</f>
      </c>
      <c r="BW39" s="268"/>
      <c r="BX39" s="268"/>
      <c r="BY39" s="268"/>
      <c r="BZ39" s="268"/>
      <c r="CA39" s="268"/>
      <c r="CB39" s="268"/>
      <c r="CC39" s="268"/>
      <c r="CD39" s="268">
        <f>IF('Encodage réponses Es'!X37="","",'Encodage réponses Es'!X37)</f>
      </c>
      <c r="CE39" s="268">
        <f>IF('Encodage réponses Es'!AL37="","",'Encodage réponses Es'!AL37)</f>
      </c>
      <c r="CF39" s="268">
        <f>IF('Encodage réponses Es'!AM37="","",'Encodage réponses Es'!AM37)</f>
      </c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8">
        <f>IF('Encodage réponses Es'!U37="","",'Encodage réponses Es'!U37)</f>
      </c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8"/>
      <c r="DK39" s="274"/>
      <c r="DL39" s="274"/>
      <c r="DM39" s="275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8">
        <f>IF('Encodage réponses Es'!DL37="","",'Encodage réponses Es'!DL37)</f>
      </c>
      <c r="EE39" s="262"/>
      <c r="EF39" s="262"/>
      <c r="EG39" s="268"/>
      <c r="EH39" s="268"/>
      <c r="EI39" s="268"/>
      <c r="EJ39" s="262"/>
      <c r="EK39" s="262"/>
      <c r="EL39" s="262"/>
      <c r="EM39" s="268"/>
      <c r="EN39" s="262"/>
      <c r="EO39" s="262"/>
      <c r="EP39" s="262"/>
      <c r="EQ39" s="262"/>
      <c r="ER39" s="268"/>
      <c r="ES39" s="262"/>
      <c r="ET39" s="262"/>
      <c r="EU39" s="268"/>
      <c r="EV39" s="268"/>
      <c r="EW39" s="268"/>
      <c r="EX39" s="268"/>
      <c r="EY39" s="268"/>
      <c r="EZ39" s="268"/>
      <c r="FA39" s="361"/>
      <c r="FB39" s="262"/>
      <c r="FC39" s="262"/>
      <c r="FD39" s="268"/>
      <c r="FE39" s="268"/>
      <c r="FF39" s="268"/>
      <c r="FG39" s="361"/>
      <c r="FH39" s="268"/>
      <c r="FI39" s="262"/>
      <c r="FJ39" s="269"/>
    </row>
    <row r="40" spans="1:166" ht="12.75" customHeight="1">
      <c r="A40" s="227"/>
      <c r="B40" s="228"/>
      <c r="C40" s="228"/>
      <c r="D40" s="229" t="s">
        <v>6</v>
      </c>
      <c r="E40" s="229"/>
      <c r="F40" s="168">
        <f>COUNT(F5:F38)</f>
        <v>0</v>
      </c>
      <c r="G40" s="169" t="s">
        <v>2</v>
      </c>
      <c r="H40" s="229"/>
      <c r="I40" s="66">
        <f>COUNT(I5:I38)</f>
        <v>0</v>
      </c>
      <c r="J40" s="86" t="s">
        <v>2</v>
      </c>
      <c r="K40" s="247"/>
      <c r="L40" s="44">
        <f>COUNT(L5:L38)</f>
        <v>0</v>
      </c>
      <c r="M40" s="88" t="s">
        <v>2</v>
      </c>
      <c r="N40" s="229"/>
      <c r="O40" s="125">
        <f>COUNT(O5:O38)</f>
        <v>0</v>
      </c>
      <c r="P40" s="126" t="s">
        <v>2</v>
      </c>
      <c r="Q40" s="229"/>
      <c r="R40" s="129">
        <f>COUNT(R5:R38)</f>
        <v>0</v>
      </c>
      <c r="S40" s="130" t="s">
        <v>2</v>
      </c>
      <c r="T40" s="281"/>
      <c r="U40" s="20">
        <f>IF('Encodage réponses Es'!G38="","",'Encodage réponses Es'!G38)</f>
        <v>0</v>
      </c>
      <c r="V40" s="16">
        <f>IF('Encodage réponses Es'!H38="","",'Encodage réponses Es'!H38)</f>
        <v>0</v>
      </c>
      <c r="W40" s="16">
        <f>IF('Encodage réponses Es'!I38="","",'Encodage réponses Es'!I38)</f>
        <v>0</v>
      </c>
      <c r="X40" s="16">
        <f>IF('Encodage réponses Es'!J38="","",'Encodage réponses Es'!J38)</f>
        <v>0</v>
      </c>
      <c r="Y40" s="16">
        <f>IF('Encodage réponses Es'!K38="","",'Encodage réponses Es'!K38)</f>
        <v>0</v>
      </c>
      <c r="Z40" s="16">
        <f>IF('Encodage réponses Es'!L38="","",'Encodage réponses Es'!L38)</f>
        <v>0</v>
      </c>
      <c r="AA40" s="16">
        <f>IF('Encodage réponses Es'!M38="","",'Encodage réponses Es'!M38)</f>
        <v>0</v>
      </c>
      <c r="AB40" s="16">
        <f>IF('Encodage réponses Es'!N38="","",'Encodage réponses Es'!N38)</f>
        <v>0</v>
      </c>
      <c r="AC40" s="16">
        <f>IF('Encodage réponses Es'!O38="","",'Encodage réponses Es'!O38)</f>
        <v>0</v>
      </c>
      <c r="AD40" s="16">
        <f>IF('Encodage réponses Es'!P38="","",'Encodage réponses Es'!P38)</f>
        <v>0</v>
      </c>
      <c r="AE40" s="16">
        <f>IF('Encodage réponses Es'!S38="","",'Encodage réponses Es'!S38)</f>
        <v>0</v>
      </c>
      <c r="AF40" s="16">
        <f>IF('Encodage réponses Es'!T38="","",'Encodage réponses Es'!T38)</f>
        <v>0</v>
      </c>
      <c r="AG40" s="16">
        <f>IF('Encodage réponses Es'!U38="","",'Encodage réponses Es'!U38)</f>
        <v>0</v>
      </c>
      <c r="AH40" s="16">
        <f>IF('Encodage réponses Es'!AF38="","",'Encodage réponses Es'!AF38)</f>
        <v>0</v>
      </c>
      <c r="AI40" s="16">
        <f>IF('Encodage réponses Es'!AG38="","",'Encodage réponses Es'!AG38)</f>
        <v>0</v>
      </c>
      <c r="AJ40" s="270">
        <f>IF('Encodage réponses Es'!DW38="","",'Encodage réponses Es'!DW38)</f>
        <v>0</v>
      </c>
      <c r="AK40" s="278" t="s">
        <v>2</v>
      </c>
      <c r="AL40" s="279">
        <f>COUNT(AK5:AK38)</f>
        <v>0</v>
      </c>
      <c r="AM40" s="267">
        <f>IF('Encodage réponses Es'!AH38="","",'Encodage réponses Es'!AH38)</f>
        <v>0</v>
      </c>
      <c r="AN40" s="12">
        <f>IF('Encodage réponses Es'!AI38="","",'Encodage réponses Es'!AI38)</f>
        <v>0</v>
      </c>
      <c r="AO40" s="12">
        <f>IF('Encodage réponses Es'!AJ38="","",'Encodage réponses Es'!AJ38)</f>
        <v>0</v>
      </c>
      <c r="AP40" s="12">
        <f>IF('Encodage réponses Es'!AK38="","",'Encodage réponses Es'!AK38)</f>
        <v>0</v>
      </c>
      <c r="AQ40" s="12">
        <f>IF('Encodage réponses Es'!AL38="","",'Encodage réponses Es'!AL38)</f>
        <v>0</v>
      </c>
      <c r="AR40" s="12">
        <f>IF('Encodage réponses Es'!AM38="","",'Encodage réponses Es'!AM38)</f>
        <v>0</v>
      </c>
      <c r="AS40" s="12">
        <f>IF('Encodage réponses Es'!AN38="","",'Encodage réponses Es'!AN38)</f>
        <v>0</v>
      </c>
      <c r="AT40" s="12">
        <f>IF('Encodage réponses Es'!AO38="","",'Encodage réponses Es'!AO38)</f>
        <v>0</v>
      </c>
      <c r="AU40" s="12">
        <f>IF('Encodage réponses Es'!AP38="","",'Encodage réponses Es'!AP38)</f>
        <v>0</v>
      </c>
      <c r="AV40" s="12">
        <f>IF('Encodage réponses Es'!AQ38="","",'Encodage réponses Es'!AQ38)</f>
        <v>0</v>
      </c>
      <c r="AW40" s="12">
        <f>IF('Encodage réponses Es'!AR38="","",'Encodage réponses Es'!AR38)</f>
        <v>0</v>
      </c>
      <c r="AX40" s="12">
        <f>IF('Encodage réponses Es'!AS38="","",'Encodage réponses Es'!AS38)</f>
        <v>0</v>
      </c>
      <c r="AY40" s="12">
        <f>IF('Encodage réponses Es'!AT38="","",'Encodage réponses Es'!AT38)</f>
        <v>0</v>
      </c>
      <c r="AZ40" s="278" t="s">
        <v>2</v>
      </c>
      <c r="BA40" s="277">
        <f>COUNT(AZ5:AZ38)</f>
        <v>0</v>
      </c>
      <c r="BB40" s="270">
        <f>IF('Encodage réponses Es'!Q38="","",'Encodage réponses Es'!Q38)</f>
        <v>0</v>
      </c>
      <c r="BC40" s="270">
        <f>IF('Encodage réponses Es'!R38="","",'Encodage réponses Es'!R38)</f>
        <v>0</v>
      </c>
      <c r="BD40" s="270">
        <f>IF('Encodage réponses Es'!V38="","",'Encodage réponses Es'!V38)</f>
        <v>0</v>
      </c>
      <c r="BE40" s="270">
        <f>IF('Encodage réponses Es'!W38="","",'Encodage réponses Es'!W38)</f>
        <v>0</v>
      </c>
      <c r="BF40" s="270">
        <f>IF('Encodage réponses Es'!X38="","",'Encodage réponses Es'!X38)</f>
        <v>0</v>
      </c>
      <c r="BG40" s="270">
        <f>IF('Encodage réponses Es'!Y38="","",'Encodage réponses Es'!Y38)</f>
        <v>0</v>
      </c>
      <c r="BH40" s="270">
        <f>IF('Encodage réponses Es'!Z38="","",'Encodage réponses Es'!Z38)</f>
        <v>0</v>
      </c>
      <c r="BI40" s="270">
        <f>IF('Encodage réponses Es'!AA38="","",'Encodage réponses Es'!AA38)</f>
        <v>0</v>
      </c>
      <c r="BJ40" s="270">
        <f>IF('Encodage réponses Es'!AB38="","",'Encodage réponses Es'!AB38)</f>
        <v>0</v>
      </c>
      <c r="BK40" s="270">
        <f>IF('Encodage réponses Es'!AC38="","",'Encodage réponses Es'!AC38)</f>
        <v>0</v>
      </c>
      <c r="BL40" s="270">
        <f>IF('Encodage réponses Es'!AD38="","",'Encodage réponses Es'!AD38)</f>
        <v>0</v>
      </c>
      <c r="BM40" s="270">
        <f>IF('Encodage réponses Es'!AE38="","",'Encodage réponses Es'!AE38)</f>
        <v>0</v>
      </c>
      <c r="BN40" s="278" t="s">
        <v>2</v>
      </c>
      <c r="BO40" s="277">
        <f>COUNT(BN5:BN38)</f>
        <v>0</v>
      </c>
      <c r="BP40" s="12">
        <f>IF('Encodage réponses Es'!AU38="","",'Encodage réponses Es'!AU38)</f>
        <v>0</v>
      </c>
      <c r="BQ40" s="12">
        <f>IF('Encodage réponses Es'!AV38="","",'Encodage réponses Es'!AV38)</f>
        <v>0</v>
      </c>
      <c r="BR40" s="12">
        <f>IF('Encodage réponses Es'!AW38="","",'Encodage réponses Es'!AW38)</f>
        <v>0</v>
      </c>
      <c r="BS40" s="12">
        <f>IF('Encodage réponses Es'!AX38="","",'Encodage réponses Es'!AX38)</f>
        <v>0</v>
      </c>
      <c r="BT40" s="12">
        <f>IF('Encodage réponses Es'!AY38="","",'Encodage réponses Es'!AY38)</f>
        <v>0</v>
      </c>
      <c r="BU40" s="12">
        <f>IF('Encodage réponses Es'!AZ38="","",'Encodage réponses Es'!AZ38)</f>
        <v>0</v>
      </c>
      <c r="BV40" s="12">
        <f>IF('Encodage réponses Es'!BA38="","",'Encodage réponses Es'!BA38)</f>
        <v>0</v>
      </c>
      <c r="BW40" s="12">
        <f>IF('Encodage réponses Es'!BB38="","",'Encodage réponses Es'!BB38)</f>
        <v>0</v>
      </c>
      <c r="BX40" s="12">
        <f>IF('Encodage réponses Es'!BC38="","",'Encodage réponses Es'!BC38)</f>
        <v>0</v>
      </c>
      <c r="BY40" s="12">
        <f>IF('Encodage réponses Es'!BD38="","",'Encodage réponses Es'!BD38)</f>
        <v>0</v>
      </c>
      <c r="BZ40" s="12">
        <f>IF('Encodage réponses Es'!BE38="","",'Encodage réponses Es'!BE38)</f>
        <v>0</v>
      </c>
      <c r="CA40" s="12">
        <f>IF('Encodage réponses Es'!BF38="","",'Encodage réponses Es'!BF38)</f>
        <v>0</v>
      </c>
      <c r="CB40" s="12">
        <f>IF('Encodage réponses Es'!BG38="","",'Encodage réponses Es'!BG38)</f>
        <v>0</v>
      </c>
      <c r="CC40" s="12">
        <f>IF('Encodage réponses Es'!BH38="","",'Encodage réponses Es'!BH38)</f>
        <v>0</v>
      </c>
      <c r="CD40" s="12">
        <f>IF('Encodage réponses Es'!BI38="","",'Encodage réponses Es'!BI38)</f>
        <v>0</v>
      </c>
      <c r="CE40" s="12">
        <f>IF('Encodage réponses Es'!BJ38="","",'Encodage réponses Es'!BJ38)</f>
        <v>0</v>
      </c>
      <c r="CF40" s="12">
        <f>IF('Encodage réponses Es'!BK38="","",'Encodage réponses Es'!BK38)</f>
        <v>0</v>
      </c>
      <c r="CG40" s="276" t="s">
        <v>2</v>
      </c>
      <c r="CH40" s="273">
        <f>COUNT(CG5:CG38)</f>
        <v>0</v>
      </c>
      <c r="CI40" s="267">
        <f>IF('Encodage réponses Es'!BL38="","",'Encodage réponses Es'!BL38)</f>
        <v>0</v>
      </c>
      <c r="CJ40" s="12">
        <f>IF('Encodage réponses Es'!BM38="","",'Encodage réponses Es'!BM38)</f>
        <v>0</v>
      </c>
      <c r="CK40" s="12">
        <f>IF('Encodage réponses Es'!BN38="","",'Encodage réponses Es'!BN38)</f>
        <v>0</v>
      </c>
      <c r="CL40" s="12">
        <f>IF('Encodage réponses Es'!BO38="","",'Encodage réponses Es'!BO38)</f>
        <v>0</v>
      </c>
      <c r="CM40" s="12">
        <f>IF('Encodage réponses Es'!BP38="","",'Encodage réponses Es'!BP38)</f>
        <v>0</v>
      </c>
      <c r="CN40" s="12">
        <f>IF('Encodage réponses Es'!BQ38="","",'Encodage réponses Es'!BQ38)</f>
        <v>0</v>
      </c>
      <c r="CO40" s="12">
        <f>IF('Encodage réponses Es'!BR38="","",'Encodage réponses Es'!BR38)</f>
        <v>0</v>
      </c>
      <c r="CP40" s="12">
        <f>IF('Encodage réponses Es'!BS38="","",'Encodage réponses Es'!BS38)</f>
        <v>0</v>
      </c>
      <c r="CQ40" s="12">
        <f>IF('Encodage réponses Es'!BT38="","",'Encodage réponses Es'!BT38)</f>
        <v>0</v>
      </c>
      <c r="CR40" s="12">
        <f>IF('Encodage réponses Es'!BU38="","",'Encodage réponses Es'!BU38)</f>
        <v>0</v>
      </c>
      <c r="CS40" s="272" t="s">
        <v>2</v>
      </c>
      <c r="CT40" s="273">
        <f>COUNT(CS5:CS38)</f>
        <v>0</v>
      </c>
      <c r="CU40" s="267">
        <f>IF('Encodage réponses Es'!BV38="","",'Encodage réponses Es'!BV38)</f>
        <v>0</v>
      </c>
      <c r="CV40" s="12">
        <f>IF('Encodage réponses Es'!BW38="","",'Encodage réponses Es'!BW38)</f>
        <v>0</v>
      </c>
      <c r="CW40" s="12">
        <f>IF('Encodage réponses Es'!BX38="","",'Encodage réponses Es'!BX38)</f>
        <v>0</v>
      </c>
      <c r="CX40" s="12">
        <f>IF('Encodage réponses Es'!BY38="","",'Encodage réponses Es'!BY38)</f>
        <v>0</v>
      </c>
      <c r="CY40" s="12">
        <f>IF('Encodage réponses Es'!BZ38="","",'Encodage réponses Es'!BZ38)</f>
        <v>0</v>
      </c>
      <c r="CZ40" s="12">
        <f>IF('Encodage réponses Es'!CA38="","",'Encodage réponses Es'!CA38)</f>
        <v>0</v>
      </c>
      <c r="DA40" s="12">
        <f>IF('Encodage réponses Es'!CB38="","",'Encodage réponses Es'!CB38)</f>
        <v>0</v>
      </c>
      <c r="DB40" s="12">
        <f>IF('Encodage réponses Es'!CC38="","",'Encodage réponses Es'!CC38)</f>
        <v>0</v>
      </c>
      <c r="DC40" s="12">
        <f>IF('Encodage réponses Es'!CD38="","",'Encodage réponses Es'!CD38)</f>
        <v>0</v>
      </c>
      <c r="DD40" s="12">
        <f>IF('Encodage réponses Es'!CE38="","",'Encodage réponses Es'!CE38)</f>
        <v>0</v>
      </c>
      <c r="DE40" s="12">
        <f>IF('Encodage réponses Es'!CF38="","",'Encodage réponses Es'!CF38)</f>
        <v>0</v>
      </c>
      <c r="DF40" s="12">
        <f>IF('Encodage réponses Es'!CG38="","",'Encodage réponses Es'!CG38)</f>
        <v>0</v>
      </c>
      <c r="DG40" s="12">
        <f>IF('Encodage réponses Es'!CH38="","",'Encodage réponses Es'!CH38)</f>
        <v>0</v>
      </c>
      <c r="DH40" s="12">
        <f>IF('Encodage réponses Es'!CI38="","",'Encodage réponses Es'!CI38)</f>
        <v>0</v>
      </c>
      <c r="DI40" s="12">
        <f>IF('Encodage réponses Es'!CJ38="","",'Encodage réponses Es'!CJ38)</f>
        <v>0</v>
      </c>
      <c r="DJ40" s="12">
        <f>IF('Encodage réponses Es'!CK38="","",'Encodage réponses Es'!CK38)</f>
        <v>0</v>
      </c>
      <c r="DK40" s="272" t="s">
        <v>2</v>
      </c>
      <c r="DL40" s="273">
        <f>COUNT(DK5:DK38)</f>
        <v>0</v>
      </c>
      <c r="DM40" s="270">
        <f>IF('Encodage réponses Es'!CL38="","",'Encodage réponses Es'!CL38)</f>
        <v>0</v>
      </c>
      <c r="DN40" s="270">
        <f>IF('Encodage réponses Es'!CM38="","",'Encodage réponses Es'!CM38)</f>
        <v>0</v>
      </c>
      <c r="DO40" s="270">
        <f>IF('Encodage réponses Es'!CN38="","",'Encodage réponses Es'!CN38)</f>
        <v>0</v>
      </c>
      <c r="DP40" s="270">
        <f>IF('Encodage réponses Es'!CO38="","",'Encodage réponses Es'!CO38)</f>
        <v>0</v>
      </c>
      <c r="DQ40" s="270">
        <f>IF('Encodage réponses Es'!CP38="","",'Encodage réponses Es'!CP38)</f>
        <v>0</v>
      </c>
      <c r="DR40" s="270">
        <f>IF('Encodage réponses Es'!CQ38="","",'Encodage réponses Es'!CQ38)</f>
        <v>0</v>
      </c>
      <c r="DS40" s="270">
        <f>IF('Encodage réponses Es'!CR38="","",'Encodage réponses Es'!CR38)</f>
        <v>0</v>
      </c>
      <c r="DT40" s="270">
        <f>IF('Encodage réponses Es'!CS38="","",'Encodage réponses Es'!CS38)</f>
        <v>0</v>
      </c>
      <c r="DU40" s="270">
        <f>IF('Encodage réponses Es'!CT38="","",'Encodage réponses Es'!CT38)</f>
        <v>0</v>
      </c>
      <c r="DV40" s="270">
        <f>IF('Encodage réponses Es'!CU38="","",'Encodage réponses Es'!CU38)</f>
        <v>0</v>
      </c>
      <c r="DW40" s="270">
        <f>IF('Encodage réponses Es'!CV38="","",'Encodage réponses Es'!CV38)</f>
        <v>0</v>
      </c>
      <c r="DX40" s="270">
        <f>IF('Encodage réponses Es'!CX38="","",'Encodage réponses Es'!CX38)</f>
        <v>0</v>
      </c>
      <c r="DY40" s="270">
        <f>IF('Encodage réponses Es'!CY38="","",'Encodage réponses Es'!CY38)</f>
        <v>0</v>
      </c>
      <c r="DZ40" s="270">
        <f>IF('Encodage réponses Es'!CZ38="","",'Encodage réponses Es'!CZ38)</f>
        <v>0</v>
      </c>
      <c r="EA40" s="270">
        <f>IF('Encodage réponses Es'!DA38="","",'Encodage réponses Es'!DA38)</f>
        <v>0</v>
      </c>
      <c r="EB40" s="270">
        <f>IF('Encodage réponses Es'!DE38="","",'Encodage réponses Es'!DE38)</f>
        <v>0</v>
      </c>
      <c r="EC40" s="270">
        <f>IF('Encodage réponses Es'!DF38="","",'Encodage réponses Es'!DF38)</f>
        <v>0</v>
      </c>
      <c r="ED40" s="270">
        <f>IF('Encodage réponses Es'!DG38="","",'Encodage réponses Es'!DG38)</f>
        <v>0</v>
      </c>
      <c r="EE40" s="271" t="s">
        <v>2</v>
      </c>
      <c r="EF40" s="266">
        <f>COUNT(EE5:EE38)</f>
        <v>0</v>
      </c>
      <c r="EG40" s="267">
        <f>IF('Encodage réponses Es'!DX38="","",'Encodage réponses Es'!DX38)</f>
        <v>0</v>
      </c>
      <c r="EH40" s="12">
        <f>IF('Encodage réponses Es'!DY38="","",'Encodage réponses Es'!DY38)</f>
        <v>0</v>
      </c>
      <c r="EI40" s="12">
        <f>IF('Encodage réponses Es'!DZ38="","",'Encodage réponses Es'!DZ38)</f>
        <v>0</v>
      </c>
      <c r="EJ40" s="265" t="s">
        <v>2</v>
      </c>
      <c r="EK40" s="266">
        <f>COUNT(EJ5:EJ38)</f>
        <v>0</v>
      </c>
      <c r="EL40" s="264">
        <f>IF('Encodage réponses Es'!CW38="","",'Encodage réponses Es'!CW38)</f>
        <v>0</v>
      </c>
      <c r="EM40" s="12">
        <f>IF('Encodage réponses Es'!DL38="","",'Encodage réponses Es'!DL38)</f>
        <v>0</v>
      </c>
      <c r="EN40" s="12">
        <f>IF('Encodage réponses Es'!DM38="","",'Encodage réponses Es'!DM38)</f>
        <v>0</v>
      </c>
      <c r="EO40" s="12">
        <f>IF('Encodage réponses Es'!DN38="","",'Encodage réponses Es'!DN38)</f>
        <v>0</v>
      </c>
      <c r="EP40" s="12">
        <f>IF('Encodage réponses Es'!DO38="","",'Encodage réponses Es'!DO38)</f>
        <v>0</v>
      </c>
      <c r="EQ40" s="12">
        <f>IF('Encodage réponses Es'!DP38="","",'Encodage réponses Es'!DP38)</f>
        <v>0</v>
      </c>
      <c r="ER40" s="12">
        <f>IF('Encodage réponses Es'!DQ38="","",'Encodage réponses Es'!DQ38)</f>
        <v>0</v>
      </c>
      <c r="ES40" s="265" t="s">
        <v>2</v>
      </c>
      <c r="ET40" s="266">
        <f>COUNT(ES5:ES38)</f>
        <v>0</v>
      </c>
      <c r="EU40" s="267">
        <f>IF('Encodage réponses Es'!DB38="","",'Encodage réponses Es'!DB38)</f>
        <v>0</v>
      </c>
      <c r="EV40" s="12">
        <f>IF('Encodage réponses Es'!DC38="","",'Encodage réponses Es'!DC38)</f>
        <v>0</v>
      </c>
      <c r="EW40" s="12">
        <f>IF('Encodage réponses Es'!DD38="","",'Encodage réponses Es'!DD38)</f>
        <v>0</v>
      </c>
      <c r="EX40" s="12">
        <f>IF('Encodage réponses Es'!DH38="","",'Encodage réponses Es'!DH38)</f>
        <v>0</v>
      </c>
      <c r="EY40" s="12">
        <f>IF('Encodage réponses Es'!DI38="","",'Encodage réponses Es'!DI38)</f>
        <v>0</v>
      </c>
      <c r="EZ40" s="12">
        <f>IF('Encodage réponses Es'!DJ38="","",'Encodage réponses Es'!DJ38)</f>
        <v>0</v>
      </c>
      <c r="FA40" s="362">
        <f>IF('Encodage réponses Es'!DK38="","",'Encodage réponses Es'!DK38)</f>
      </c>
      <c r="FB40" s="265" t="s">
        <v>2</v>
      </c>
      <c r="FC40" s="266">
        <f>COUNT(FB5:FB38)</f>
        <v>0</v>
      </c>
      <c r="FD40" s="267">
        <f>IF('Encodage réponses Es'!DR38="","",'Encodage réponses Es'!DR38)</f>
        <v>0</v>
      </c>
      <c r="FE40" s="12">
        <f>IF('Encodage réponses Es'!DS38="","",'Encodage réponses Es'!DS38)</f>
        <v>0</v>
      </c>
      <c r="FF40" s="12">
        <f>IF('Encodage réponses Es'!DT38="","",'Encodage réponses Es'!DT38)</f>
        <v>0</v>
      </c>
      <c r="FG40" s="362">
        <f>IF('Encodage réponses Es'!DU38="","",'Encodage réponses Es'!DU38)</f>
      </c>
      <c r="FH40" s="12">
        <f>IF('Encodage réponses Es'!DV38="","",'Encodage réponses Es'!DV38)</f>
        <v>0</v>
      </c>
      <c r="FI40" s="265" t="s">
        <v>2</v>
      </c>
      <c r="FJ40" s="266">
        <f>COUNT(FI5:FI38)</f>
        <v>0</v>
      </c>
    </row>
    <row r="41" spans="1:166" ht="12.75" customHeight="1">
      <c r="A41" s="230"/>
      <c r="B41" s="229"/>
      <c r="C41" s="229"/>
      <c r="D41" s="229" t="s">
        <v>7</v>
      </c>
      <c r="E41" s="229"/>
      <c r="F41" s="170" t="s">
        <v>27</v>
      </c>
      <c r="G41" s="171">
        <f>IF(COUNT(G5:G38)=0,"",STDEVP(G5:G38))</f>
      </c>
      <c r="H41" s="229"/>
      <c r="I41" s="67" t="s">
        <v>27</v>
      </c>
      <c r="J41" s="87">
        <f>IF(COUNT(J5:J38)=0,"",STDEVP(J5:J38))</f>
      </c>
      <c r="K41" s="229"/>
      <c r="L41" s="36" t="s">
        <v>27</v>
      </c>
      <c r="M41" s="89">
        <f>IF(COUNT(M5:M38)=0,"",STDEVP(M5:M38))</f>
      </c>
      <c r="N41" s="229"/>
      <c r="O41" s="127" t="s">
        <v>27</v>
      </c>
      <c r="P41" s="128">
        <f>IF(COUNT(P5:P38)=0,"",STDEVP(P5:P38))</f>
      </c>
      <c r="Q41" s="229"/>
      <c r="R41" s="131" t="s">
        <v>27</v>
      </c>
      <c r="S41" s="132">
        <f>IF(COUNT(S5:S38)=0,"",STDEVP(S5:S38))</f>
      </c>
      <c r="T41" s="281"/>
      <c r="U41" s="306">
        <f>IF('Encodage réponses Es'!G39="","",'Encodage réponses Es'!G39)</f>
        <v>0</v>
      </c>
      <c r="V41" s="307">
        <f>IF('Encodage réponses Es'!H39="","",'Encodage réponses Es'!H39)</f>
        <v>0</v>
      </c>
      <c r="W41" s="307">
        <f>IF('Encodage réponses Es'!I39="","",'Encodage réponses Es'!I39)</f>
        <v>0</v>
      </c>
      <c r="X41" s="307">
        <f>IF('Encodage réponses Es'!J39="","",'Encodage réponses Es'!J39)</f>
        <v>0</v>
      </c>
      <c r="Y41" s="307">
        <f>IF('Encodage réponses Es'!K39="","",'Encodage réponses Es'!K39)</f>
        <v>0</v>
      </c>
      <c r="Z41" s="307">
        <f>IF('Encodage réponses Es'!L39="","",'Encodage réponses Es'!L39)</f>
        <v>0</v>
      </c>
      <c r="AA41" s="307">
        <f>IF('Encodage réponses Es'!M39="","",'Encodage réponses Es'!M39)</f>
        <v>0</v>
      </c>
      <c r="AB41" s="307">
        <f>IF('Encodage réponses Es'!N39="","",'Encodage réponses Es'!N39)</f>
        <v>0</v>
      </c>
      <c r="AC41" s="307">
        <f>IF('Encodage réponses Es'!O39="","",'Encodage réponses Es'!O39)</f>
        <v>0</v>
      </c>
      <c r="AD41" s="307">
        <f>IF('Encodage réponses Es'!P39="","",'Encodage réponses Es'!P39)</f>
        <v>0</v>
      </c>
      <c r="AE41" s="307">
        <f>IF('Encodage réponses Es'!S39="","",'Encodage réponses Es'!S39)</f>
        <v>0</v>
      </c>
      <c r="AF41" s="307">
        <f>IF('Encodage réponses Es'!T39="","",'Encodage réponses Es'!T39)</f>
        <v>0</v>
      </c>
      <c r="AG41" s="307">
        <f>IF('Encodage réponses Es'!U39="","",'Encodage réponses Es'!U39)</f>
        <v>0</v>
      </c>
      <c r="AH41" s="307">
        <f>IF('Encodage réponses Es'!AF39="","",'Encodage réponses Es'!AF39)</f>
        <v>0</v>
      </c>
      <c r="AI41" s="307">
        <f>IF('Encodage réponses Es'!AG39="","",'Encodage réponses Es'!AG39)</f>
        <v>0</v>
      </c>
      <c r="AJ41" s="9">
        <f>IF('Encodage réponses Es'!DW39="","",'Encodage réponses Es'!DW39)</f>
        <v>0</v>
      </c>
      <c r="AK41" s="133" t="s">
        <v>56</v>
      </c>
      <c r="AL41" s="134">
        <f>IF(COUNT(AK5:AL38)=0,"",AVERAGE(AK5:AL38))</f>
      </c>
      <c r="AM41" s="187">
        <f>IF('Encodage réponses Es'!AH39="","",'Encodage réponses Es'!AH39)</f>
        <v>0</v>
      </c>
      <c r="AN41" s="188">
        <f>IF('Encodage réponses Es'!AI39="","",'Encodage réponses Es'!AI39)</f>
        <v>0</v>
      </c>
      <c r="AO41" s="188">
        <f>IF('Encodage réponses Es'!AJ39="","",'Encodage réponses Es'!AJ39)</f>
        <v>0</v>
      </c>
      <c r="AP41" s="188">
        <f>IF('Encodage réponses Es'!AK39="","",'Encodage réponses Es'!AK39)</f>
        <v>0</v>
      </c>
      <c r="AQ41" s="188">
        <f>IF('Encodage réponses Es'!AL39="","",'Encodage réponses Es'!AL39)</f>
        <v>0</v>
      </c>
      <c r="AR41" s="188">
        <f>IF('Encodage réponses Es'!AM39="","",'Encodage réponses Es'!AM39)</f>
        <v>0</v>
      </c>
      <c r="AS41" s="188">
        <f>IF('Encodage réponses Es'!AN39="","",'Encodage réponses Es'!AN39)</f>
        <v>0</v>
      </c>
      <c r="AT41" s="188">
        <f>IF('Encodage réponses Es'!AO39="","",'Encodage réponses Es'!AO39)</f>
        <v>0</v>
      </c>
      <c r="AU41" s="188">
        <f>IF('Encodage réponses Es'!AP39="","",'Encodage réponses Es'!AP39)</f>
        <v>0</v>
      </c>
      <c r="AV41" s="188">
        <f>IF('Encodage réponses Es'!AQ39="","",'Encodage réponses Es'!AQ39)</f>
        <v>0</v>
      </c>
      <c r="AW41" s="188">
        <f>IF('Encodage réponses Es'!AR39="","",'Encodage réponses Es'!AR39)</f>
        <v>0</v>
      </c>
      <c r="AX41" s="188">
        <f>IF('Encodage réponses Es'!AS39="","",'Encodage réponses Es'!AS39)</f>
        <v>0</v>
      </c>
      <c r="AY41" s="188">
        <f>IF('Encodage réponses Es'!AT39="","",'Encodage réponses Es'!AT39)</f>
        <v>0</v>
      </c>
      <c r="AZ41" s="133" t="s">
        <v>60</v>
      </c>
      <c r="BA41" s="134">
        <f>IF(COUNT(AZ5:BA38)=0,"",AVERAGE(AZ5:BA38))</f>
      </c>
      <c r="BB41" s="189">
        <f>IF('Encodage réponses Es'!Q39="","",'Encodage réponses Es'!Q39)</f>
        <v>0</v>
      </c>
      <c r="BC41" s="189">
        <f>IF('Encodage réponses Es'!R39="","",'Encodage réponses Es'!R39)</f>
        <v>0</v>
      </c>
      <c r="BD41" s="189">
        <f>IF('Encodage réponses Es'!V39="","",'Encodage réponses Es'!V39)</f>
        <v>0</v>
      </c>
      <c r="BE41" s="189">
        <f>IF('Encodage réponses Es'!W39="","",'Encodage réponses Es'!W39)</f>
        <v>0</v>
      </c>
      <c r="BF41" s="189">
        <f>IF('Encodage réponses Es'!X39="","",'Encodage réponses Es'!X39)</f>
        <v>0</v>
      </c>
      <c r="BG41" s="189">
        <f>IF('Encodage réponses Es'!Y39="","",'Encodage réponses Es'!Y39)</f>
        <v>0</v>
      </c>
      <c r="BH41" s="189">
        <f>IF('Encodage réponses Es'!Z39="","",'Encodage réponses Es'!Z39)</f>
        <v>0</v>
      </c>
      <c r="BI41" s="189">
        <f>IF('Encodage réponses Es'!AA39="","",'Encodage réponses Es'!AA39)</f>
        <v>0</v>
      </c>
      <c r="BJ41" s="189">
        <f>IF('Encodage réponses Es'!AB39="","",'Encodage réponses Es'!AB39)</f>
        <v>0</v>
      </c>
      <c r="BK41" s="189">
        <f>IF('Encodage réponses Es'!AC39="","",'Encodage réponses Es'!AC39)</f>
        <v>0</v>
      </c>
      <c r="BL41" s="189">
        <f>IF('Encodage réponses Es'!AD39="","",'Encodage réponses Es'!AD39)</f>
        <v>0</v>
      </c>
      <c r="BM41" s="189">
        <f>IF('Encodage réponses Es'!AE39="","",'Encodage réponses Es'!AE39)</f>
        <v>0</v>
      </c>
      <c r="BN41" s="133" t="s">
        <v>71</v>
      </c>
      <c r="BO41" s="134">
        <f>IF(COUNT(BN5:BO38)=0,"",AVERAGE(BN5:BO38))</f>
      </c>
      <c r="BP41" s="190">
        <f>IF('Encodage réponses Es'!AU39="","",'Encodage réponses Es'!AU39)</f>
        <v>0</v>
      </c>
      <c r="BQ41" s="190">
        <f>IF('Encodage réponses Es'!AV39="","",'Encodage réponses Es'!AV39)</f>
        <v>0</v>
      </c>
      <c r="BR41" s="190">
        <f>IF('Encodage réponses Es'!AW39="","",'Encodage réponses Es'!AW39)</f>
        <v>0</v>
      </c>
      <c r="BS41" s="190">
        <f>IF('Encodage réponses Es'!AX39="","",'Encodage réponses Es'!AX39)</f>
        <v>0</v>
      </c>
      <c r="BT41" s="190">
        <f>IF('Encodage réponses Es'!AY39="","",'Encodage réponses Es'!AY39)</f>
        <v>0</v>
      </c>
      <c r="BU41" s="190">
        <f>IF('Encodage réponses Es'!AZ39="","",'Encodage réponses Es'!AZ39)</f>
        <v>0</v>
      </c>
      <c r="BV41" s="190">
        <f>IF('Encodage réponses Es'!BA39="","",'Encodage réponses Es'!BA39)</f>
        <v>0</v>
      </c>
      <c r="BW41" s="190">
        <f>IF('Encodage réponses Es'!BB39="","",'Encodage réponses Es'!BB39)</f>
        <v>0</v>
      </c>
      <c r="BX41" s="190">
        <f>IF('Encodage réponses Es'!BC39="","",'Encodage réponses Es'!BC39)</f>
        <v>0</v>
      </c>
      <c r="BY41" s="190">
        <f>IF('Encodage réponses Es'!BD39="","",'Encodage réponses Es'!BD39)</f>
        <v>0</v>
      </c>
      <c r="BZ41" s="190">
        <f>IF('Encodage réponses Es'!BE39="","",'Encodage réponses Es'!BE39)</f>
        <v>0</v>
      </c>
      <c r="CA41" s="190">
        <f>IF('Encodage réponses Es'!BF39="","",'Encodage réponses Es'!BF39)</f>
        <v>0</v>
      </c>
      <c r="CB41" s="190">
        <f>IF('Encodage réponses Es'!BG39="","",'Encodage réponses Es'!BG39)</f>
        <v>0</v>
      </c>
      <c r="CC41" s="190">
        <f>IF('Encodage réponses Es'!BH39="","",'Encodage réponses Es'!BH39)</f>
        <v>0</v>
      </c>
      <c r="CD41" s="190">
        <f>IF('Encodage réponses Es'!BI39="","",'Encodage réponses Es'!BI39)</f>
        <v>0</v>
      </c>
      <c r="CE41" s="190">
        <f>IF('Encodage réponses Es'!BJ39="","",'Encodage réponses Es'!BJ39)</f>
        <v>0</v>
      </c>
      <c r="CF41" s="190">
        <f>IF('Encodage réponses Es'!BK39="","",'Encodage réponses Es'!BK39)</f>
        <v>0</v>
      </c>
      <c r="CG41" s="135" t="s">
        <v>64</v>
      </c>
      <c r="CH41" s="136">
        <f>IF(COUNT(CG5:CH38)=0,"",AVERAGE(CG5:CH38))</f>
      </c>
      <c r="CI41" s="187">
        <f>IF('Encodage réponses Es'!BL39="","",'Encodage réponses Es'!BL39)</f>
        <v>0</v>
      </c>
      <c r="CJ41" s="188">
        <f>IF('Encodage réponses Es'!BM39="","",'Encodage réponses Es'!BM39)</f>
        <v>0</v>
      </c>
      <c r="CK41" s="188">
        <f>IF('Encodage réponses Es'!BN39="","",'Encodage réponses Es'!BN39)</f>
        <v>0</v>
      </c>
      <c r="CL41" s="188">
        <f>IF('Encodage réponses Es'!BO39="","",'Encodage réponses Es'!BO39)</f>
        <v>0</v>
      </c>
      <c r="CM41" s="188">
        <f>IF('Encodage réponses Es'!BP39="","",'Encodage réponses Es'!BP39)</f>
        <v>0</v>
      </c>
      <c r="CN41" s="188">
        <f>IF('Encodage réponses Es'!BQ39="","",'Encodage réponses Es'!BQ39)</f>
        <v>0</v>
      </c>
      <c r="CO41" s="188">
        <f>IF('Encodage réponses Es'!BR39="","",'Encodage réponses Es'!BR39)</f>
        <v>0</v>
      </c>
      <c r="CP41" s="188">
        <f>IF('Encodage réponses Es'!BS39="","",'Encodage réponses Es'!BS39)</f>
        <v>0</v>
      </c>
      <c r="CQ41" s="188">
        <f>IF('Encodage réponses Es'!BT39="","",'Encodage réponses Es'!BT39)</f>
        <v>0</v>
      </c>
      <c r="CR41" s="188">
        <f>IF('Encodage réponses Es'!BU39="","",'Encodage réponses Es'!BU39)</f>
        <v>0</v>
      </c>
      <c r="CS41" s="137" t="s">
        <v>43</v>
      </c>
      <c r="CT41" s="136">
        <f>IF(COUNT(CS5:CT38)=0,"",AVERAGE(CS5:CT38))</f>
      </c>
      <c r="CU41" s="187">
        <f>IF('Encodage réponses Es'!BV39="","",'Encodage réponses Es'!BV39)</f>
        <v>0</v>
      </c>
      <c r="CV41" s="188">
        <f>IF('Encodage réponses Es'!BW39="","",'Encodage réponses Es'!BW39)</f>
        <v>0</v>
      </c>
      <c r="CW41" s="188">
        <f>IF('Encodage réponses Es'!BX39="","",'Encodage réponses Es'!BX39)</f>
        <v>0</v>
      </c>
      <c r="CX41" s="188">
        <f>IF('Encodage réponses Es'!BY39="","",'Encodage réponses Es'!BY39)</f>
        <v>0</v>
      </c>
      <c r="CY41" s="188">
        <f>IF('Encodage réponses Es'!BZ39="","",'Encodage réponses Es'!BZ39)</f>
        <v>0</v>
      </c>
      <c r="CZ41" s="188">
        <f>IF('Encodage réponses Es'!CA39="","",'Encodage réponses Es'!CA39)</f>
        <v>0</v>
      </c>
      <c r="DA41" s="188">
        <f>IF('Encodage réponses Es'!CB39="","",'Encodage réponses Es'!CB39)</f>
        <v>0</v>
      </c>
      <c r="DB41" s="188">
        <f>IF('Encodage réponses Es'!CC39="","",'Encodage réponses Es'!CC39)</f>
        <v>0</v>
      </c>
      <c r="DC41" s="188">
        <f>IF('Encodage réponses Es'!CD39="","",'Encodage réponses Es'!CD39)</f>
        <v>0</v>
      </c>
      <c r="DD41" s="188">
        <f>IF('Encodage réponses Es'!CE39="","",'Encodage réponses Es'!CE39)</f>
        <v>0</v>
      </c>
      <c r="DE41" s="188">
        <f>IF('Encodage réponses Es'!CF39="","",'Encodage réponses Es'!CF39)</f>
        <v>0</v>
      </c>
      <c r="DF41" s="188">
        <f>IF('Encodage réponses Es'!CG39="","",'Encodage réponses Es'!CG39)</f>
        <v>0</v>
      </c>
      <c r="DG41" s="188">
        <f>IF('Encodage réponses Es'!CH39="","",'Encodage réponses Es'!CH39)</f>
        <v>0</v>
      </c>
      <c r="DH41" s="188">
        <f>IF('Encodage réponses Es'!CI39="","",'Encodage réponses Es'!CI39)</f>
        <v>0</v>
      </c>
      <c r="DI41" s="188">
        <f>IF('Encodage réponses Es'!CJ39="","",'Encodage réponses Es'!CJ39)</f>
        <v>0</v>
      </c>
      <c r="DJ41" s="188">
        <f>IF('Encodage réponses Es'!CK39="","",'Encodage réponses Es'!CK39)</f>
        <v>0</v>
      </c>
      <c r="DK41" s="137" t="s">
        <v>56</v>
      </c>
      <c r="DL41" s="136">
        <f>IF(COUNT(DK5:DL38)=0,"",AVERAGE(DK5:DL38))</f>
      </c>
      <c r="DM41" s="189">
        <f>IF('Encodage réponses Es'!CL39="","",'Encodage réponses Es'!CL39)</f>
        <v>0</v>
      </c>
      <c r="DN41" s="189">
        <f>IF('Encodage réponses Es'!CM39="","",'Encodage réponses Es'!CM39)</f>
        <v>0</v>
      </c>
      <c r="DO41" s="189">
        <f>IF('Encodage réponses Es'!CN39="","",'Encodage réponses Es'!CN39)</f>
        <v>0</v>
      </c>
      <c r="DP41" s="189">
        <f>IF('Encodage réponses Es'!CO39="","",'Encodage réponses Es'!CO39)</f>
        <v>0</v>
      </c>
      <c r="DQ41" s="189">
        <f>IF('Encodage réponses Es'!CP39="","",'Encodage réponses Es'!CP39)</f>
        <v>0</v>
      </c>
      <c r="DR41" s="189">
        <f>IF('Encodage réponses Es'!CQ39="","",'Encodage réponses Es'!CQ39)</f>
        <v>0</v>
      </c>
      <c r="DS41" s="189">
        <f>IF('Encodage réponses Es'!CR39="","",'Encodage réponses Es'!CR39)</f>
        <v>0</v>
      </c>
      <c r="DT41" s="189">
        <f>IF('Encodage réponses Es'!CS39="","",'Encodage réponses Es'!CS39)</f>
        <v>0</v>
      </c>
      <c r="DU41" s="189">
        <f>IF('Encodage réponses Es'!CT39="","",'Encodage réponses Es'!CT39)</f>
        <v>0</v>
      </c>
      <c r="DV41" s="189">
        <f>IF('Encodage réponses Es'!CU39="","",'Encodage réponses Es'!CU39)</f>
        <v>0</v>
      </c>
      <c r="DW41" s="189">
        <f>IF('Encodage réponses Es'!CV39="","",'Encodage réponses Es'!CV39)</f>
        <v>0</v>
      </c>
      <c r="DX41" s="189">
        <f>IF('Encodage réponses Es'!CX39="","",'Encodage réponses Es'!CX39)</f>
        <v>0</v>
      </c>
      <c r="DY41" s="189">
        <f>IF('Encodage réponses Es'!CY39="","",'Encodage réponses Es'!CY39)</f>
        <v>0</v>
      </c>
      <c r="DZ41" s="189">
        <f>IF('Encodage réponses Es'!CZ39="","",'Encodage réponses Es'!CZ39)</f>
        <v>0</v>
      </c>
      <c r="EA41" s="189">
        <f>IF('Encodage réponses Es'!DA39="","",'Encodage réponses Es'!DA39)</f>
        <v>0</v>
      </c>
      <c r="EB41" s="189">
        <f>IF('Encodage réponses Es'!DE39="","",'Encodage réponses Es'!DE39)</f>
        <v>0</v>
      </c>
      <c r="EC41" s="189">
        <f>IF('Encodage réponses Es'!DF39="","",'Encodage réponses Es'!DF39)</f>
        <v>0</v>
      </c>
      <c r="ED41" s="189">
        <f>IF('Encodage réponses Es'!DG39="","",'Encodage réponses Es'!DG39)</f>
        <v>0</v>
      </c>
      <c r="EE41" s="74" t="s">
        <v>67</v>
      </c>
      <c r="EF41" s="73">
        <f>IF(COUNT(EE5:EF38)=0,"",AVERAGE(EE5:EF38))</f>
      </c>
      <c r="EG41" s="187">
        <f>IF('Encodage réponses Es'!DX39="","",'Encodage réponses Es'!DX39)</f>
        <v>0</v>
      </c>
      <c r="EH41" s="188">
        <f>IF('Encodage réponses Es'!DY39="","",'Encodage réponses Es'!DY39)</f>
        <v>0</v>
      </c>
      <c r="EI41" s="188">
        <f>IF('Encodage réponses Es'!DZ39="","",'Encodage réponses Es'!DZ39)</f>
        <v>0</v>
      </c>
      <c r="EJ41" s="72" t="s">
        <v>53</v>
      </c>
      <c r="EK41" s="73">
        <f>IF(COUNT(EJ5:EK38)=0,"",AVERAGE(EJ5:EK38))</f>
      </c>
      <c r="EL41" s="191">
        <f>IF('Encodage réponses Es'!CW39="","",'Encodage réponses Es'!CW39)</f>
        <v>0</v>
      </c>
      <c r="EM41" s="188">
        <f>IF('Encodage réponses Es'!DL39="","",'Encodage réponses Es'!DL39)</f>
        <v>0</v>
      </c>
      <c r="EN41" s="188">
        <f>IF('Encodage réponses Es'!DM39="","",'Encodage réponses Es'!DM39)</f>
        <v>0</v>
      </c>
      <c r="EO41" s="188">
        <f>IF('Encodage réponses Es'!DN39="","",'Encodage réponses Es'!DN39)</f>
        <v>0</v>
      </c>
      <c r="EP41" s="188">
        <f>IF('Encodage réponses Es'!DO39="","",'Encodage réponses Es'!DO39)</f>
        <v>0</v>
      </c>
      <c r="EQ41" s="188">
        <f>IF('Encodage réponses Es'!DP39="","",'Encodage réponses Es'!DP39)</f>
        <v>0</v>
      </c>
      <c r="ER41" s="188">
        <f>IF('Encodage réponses Es'!DQ39="","",'Encodage réponses Es'!DQ39)</f>
        <v>0</v>
      </c>
      <c r="ES41" s="72" t="s">
        <v>50</v>
      </c>
      <c r="ET41" s="73">
        <f>IF(COUNT(ES5:ET38)=0,"",AVERAGE(ES5:ET38))</f>
      </c>
      <c r="EU41" s="187">
        <f>IF('Encodage réponses Es'!DB39="","",'Encodage réponses Es'!DB39)</f>
        <v>0</v>
      </c>
      <c r="EV41" s="188">
        <f>IF('Encodage réponses Es'!DC39="","",'Encodage réponses Es'!DC39)</f>
        <v>0</v>
      </c>
      <c r="EW41" s="188">
        <f>IF('Encodage réponses Es'!DD39="","",'Encodage réponses Es'!DD39)</f>
        <v>0</v>
      </c>
      <c r="EX41" s="188">
        <f>IF('Encodage réponses Es'!DH39="","",'Encodage réponses Es'!DH39)</f>
        <v>0</v>
      </c>
      <c r="EY41" s="188">
        <f>IF('Encodage réponses Es'!DI39="","",'Encodage réponses Es'!DI39)</f>
        <v>0</v>
      </c>
      <c r="EZ41" s="188">
        <f>IF('Encodage réponses Es'!DJ39="","",'Encodage réponses Es'!DJ39)</f>
        <v>0</v>
      </c>
      <c r="FA41" s="399">
        <f>IF('Encodage réponses Es'!DK39="","",'Encodage réponses Es'!DK39)</f>
      </c>
      <c r="FB41" s="72" t="s">
        <v>115</v>
      </c>
      <c r="FC41" s="73">
        <f>IF(COUNT(FB5:FC38)=0,"",AVERAGE(FB5:FC38))</f>
      </c>
      <c r="FD41" s="187">
        <f>IF('Encodage réponses Es'!DR39="","",'Encodage réponses Es'!DR39)</f>
        <v>0</v>
      </c>
      <c r="FE41" s="188">
        <f>IF('Encodage réponses Es'!DS39="","",'Encodage réponses Es'!DS39)</f>
        <v>0</v>
      </c>
      <c r="FF41" s="188">
        <f>IF('Encodage réponses Es'!DT39="","",'Encodage réponses Es'!DT39)</f>
        <v>0</v>
      </c>
      <c r="FG41" s="399">
        <f>IF('Encodage réponses Es'!DU39="","",'Encodage réponses Es'!DU39)</f>
      </c>
      <c r="FH41" s="188">
        <f>IF('Encodage réponses Es'!DV39="","",'Encodage réponses Es'!DV39)</f>
        <v>0</v>
      </c>
      <c r="FI41" s="72" t="s">
        <v>117</v>
      </c>
      <c r="FJ41" s="73">
        <f>IF(COUNT(FI5:FJ38)=0,"",AVERAGE(FI5:FJ38))</f>
      </c>
    </row>
    <row r="42" spans="1:167" ht="12.75" customHeight="1">
      <c r="A42" s="227"/>
      <c r="B42" s="229"/>
      <c r="C42" s="229"/>
      <c r="D42" s="229" t="s">
        <v>8</v>
      </c>
      <c r="E42" s="231"/>
      <c r="F42" s="170" t="s">
        <v>28</v>
      </c>
      <c r="G42" s="171">
        <f>IF(COUNT(G5:G38)=0,"",AVERAGE(G5:G38))</f>
      </c>
      <c r="H42" s="231"/>
      <c r="I42" s="67" t="s">
        <v>28</v>
      </c>
      <c r="J42" s="87">
        <f>IF(COUNT(J5:J38)=0,"",AVERAGE(J5:J38))</f>
      </c>
      <c r="K42" s="231"/>
      <c r="L42" s="36" t="s">
        <v>28</v>
      </c>
      <c r="M42" s="89">
        <f>IF(COUNT(M5:M38)=0,"",AVERAGE(M5:M38))</f>
      </c>
      <c r="N42" s="228"/>
      <c r="O42" s="127" t="s">
        <v>28</v>
      </c>
      <c r="P42" s="128">
        <f>IF(COUNT(P5:P38)=0,"",AVERAGE(P5:P38))</f>
      </c>
      <c r="Q42" s="228"/>
      <c r="R42" s="131" t="s">
        <v>28</v>
      </c>
      <c r="S42" s="132">
        <f>IF(COUNT(S5:S38)=0,"",AVERAGE(S5:S38))</f>
      </c>
      <c r="T42" s="282"/>
      <c r="U42" s="10">
        <f>IF('Encodage réponses Es'!G40="","",'Encodage réponses Es'!G40)</f>
        <v>0</v>
      </c>
      <c r="V42" s="11">
        <f>IF('Encodage réponses Es'!H40="","",'Encodage réponses Es'!H40)</f>
        <v>0</v>
      </c>
      <c r="W42" s="11">
        <f>IF('Encodage réponses Es'!I40="","",'Encodage réponses Es'!I40)</f>
        <v>0</v>
      </c>
      <c r="X42" s="11">
        <f>IF('Encodage réponses Es'!J40="","",'Encodage réponses Es'!J40)</f>
        <v>0</v>
      </c>
      <c r="Y42" s="11">
        <f>IF('Encodage réponses Es'!K40="","",'Encodage réponses Es'!K40)</f>
        <v>0</v>
      </c>
      <c r="Z42" s="11">
        <f>IF('Encodage réponses Es'!L40="","",'Encodage réponses Es'!L40)</f>
        <v>0</v>
      </c>
      <c r="AA42" s="11">
        <f>IF('Encodage réponses Es'!M40="","",'Encodage réponses Es'!M40)</f>
        <v>0</v>
      </c>
      <c r="AB42" s="11">
        <f>IF('Encodage réponses Es'!N40="","",'Encodage réponses Es'!N40)</f>
        <v>0</v>
      </c>
      <c r="AC42" s="11">
        <f>IF('Encodage réponses Es'!O40="","",'Encodage réponses Es'!O40)</f>
        <v>0</v>
      </c>
      <c r="AD42" s="11">
        <f>IF('Encodage réponses Es'!P40="","",'Encodage réponses Es'!P40)</f>
        <v>0</v>
      </c>
      <c r="AE42" s="11">
        <f>IF('Encodage réponses Es'!S40="","",'Encodage réponses Es'!S40)</f>
        <v>0</v>
      </c>
      <c r="AF42" s="11">
        <f>IF('Encodage réponses Es'!T40="","",'Encodage réponses Es'!T40)</f>
        <v>0</v>
      </c>
      <c r="AG42" s="11">
        <f>IF('Encodage réponses Es'!U40="","",'Encodage réponses Es'!U40)</f>
        <v>0</v>
      </c>
      <c r="AH42" s="11">
        <f>IF('Encodage réponses Es'!AF40="","",'Encodage réponses Es'!AF40)</f>
        <v>0</v>
      </c>
      <c r="AI42" s="11">
        <f>IF('Encodage réponses Es'!AG40="","",'Encodage réponses Es'!AG40)</f>
        <v>0</v>
      </c>
      <c r="AJ42" s="78">
        <f>IF('Encodage réponses Es'!DW40="","",'Encodage réponses Es'!DW40)</f>
        <v>0</v>
      </c>
      <c r="AK42" s="47">
        <v>0</v>
      </c>
      <c r="AL42" s="84">
        <f>COUNTIF(AK$5:AK$38,0)</f>
        <v>0</v>
      </c>
      <c r="AM42" s="10">
        <f>IF('Encodage réponses Es'!AH40="","",'Encodage réponses Es'!AH40)</f>
        <v>0</v>
      </c>
      <c r="AN42" s="11">
        <f>IF('Encodage réponses Es'!AI40="","",'Encodage réponses Es'!AI40)</f>
        <v>0</v>
      </c>
      <c r="AO42" s="11">
        <f>IF('Encodage réponses Es'!AJ40="","",'Encodage réponses Es'!AJ40)</f>
        <v>0</v>
      </c>
      <c r="AP42" s="11">
        <f>IF('Encodage réponses Es'!AK40="","",'Encodage réponses Es'!AK40)</f>
        <v>0</v>
      </c>
      <c r="AQ42" s="11">
        <f>IF('Encodage réponses Es'!AL40="","",'Encodage réponses Es'!AL40)</f>
        <v>0</v>
      </c>
      <c r="AR42" s="11">
        <f>IF('Encodage réponses Es'!AM40="","",'Encodage réponses Es'!AM40)</f>
        <v>0</v>
      </c>
      <c r="AS42" s="11">
        <f>IF('Encodage réponses Es'!AN40="","",'Encodage réponses Es'!AN40)</f>
        <v>0</v>
      </c>
      <c r="AT42" s="11">
        <f>IF('Encodage réponses Es'!AO40="","",'Encodage réponses Es'!AO40)</f>
        <v>0</v>
      </c>
      <c r="AU42" s="11">
        <f>IF('Encodage réponses Es'!AP40="","",'Encodage réponses Es'!AP40)</f>
        <v>0</v>
      </c>
      <c r="AV42" s="11">
        <f>IF('Encodage réponses Es'!AQ40="","",'Encodage réponses Es'!AQ40)</f>
        <v>0</v>
      </c>
      <c r="AW42" s="11">
        <f>IF('Encodage réponses Es'!AR40="","",'Encodage réponses Es'!AR40)</f>
        <v>0</v>
      </c>
      <c r="AX42" s="11">
        <f>IF('Encodage réponses Es'!AS40="","",'Encodage réponses Es'!AS40)</f>
        <v>0</v>
      </c>
      <c r="AY42" s="11">
        <f>IF('Encodage réponses Es'!AT40="","",'Encodage réponses Es'!AT40)</f>
        <v>0</v>
      </c>
      <c r="AZ42" s="47">
        <v>0</v>
      </c>
      <c r="BA42" s="47">
        <f>COUNTIF(AZ$5:AZ$38,0)</f>
        <v>0</v>
      </c>
      <c r="BB42" s="78">
        <f>IF('Encodage réponses Es'!Q40="","",'Encodage réponses Es'!Q40)</f>
        <v>0</v>
      </c>
      <c r="BC42" s="78">
        <f>IF('Encodage réponses Es'!R40="","",'Encodage réponses Es'!R40)</f>
        <v>0</v>
      </c>
      <c r="BD42" s="78">
        <f>IF('Encodage réponses Es'!V40="","",'Encodage réponses Es'!V40)</f>
        <v>0</v>
      </c>
      <c r="BE42" s="78">
        <f>IF('Encodage réponses Es'!W40="","",'Encodage réponses Es'!W40)</f>
        <v>0</v>
      </c>
      <c r="BF42" s="78">
        <f>IF('Encodage réponses Es'!X40="","",'Encodage réponses Es'!X40)</f>
        <v>0</v>
      </c>
      <c r="BG42" s="78">
        <f>IF('Encodage réponses Es'!Y40="","",'Encodage réponses Es'!Y40)</f>
        <v>0</v>
      </c>
      <c r="BH42" s="78">
        <f>IF('Encodage réponses Es'!Z40="","",'Encodage réponses Es'!Z40)</f>
        <v>0</v>
      </c>
      <c r="BI42" s="78">
        <f>IF('Encodage réponses Es'!AA40="","",'Encodage réponses Es'!AA40)</f>
        <v>0</v>
      </c>
      <c r="BJ42" s="78">
        <f>IF('Encodage réponses Es'!AB40="","",'Encodage réponses Es'!AB40)</f>
        <v>0</v>
      </c>
      <c r="BK42" s="78">
        <f>IF('Encodage réponses Es'!AC40="","",'Encodage réponses Es'!AC40)</f>
        <v>0</v>
      </c>
      <c r="BL42" s="78">
        <f>IF('Encodage réponses Es'!AD40="","",'Encodage réponses Es'!AD40)</f>
        <v>0</v>
      </c>
      <c r="BM42" s="78">
        <f>IF('Encodage réponses Es'!AE40="","",'Encodage réponses Es'!AE40)</f>
        <v>0</v>
      </c>
      <c r="BN42" s="47">
        <v>0</v>
      </c>
      <c r="BO42" s="48">
        <f>COUNTIF(BN$5:BN$38,BN42)</f>
        <v>0</v>
      </c>
      <c r="BP42" s="12">
        <f>IF('Encodage réponses Es'!AU40="","",'Encodage réponses Es'!AU40)</f>
        <v>0</v>
      </c>
      <c r="BQ42" s="12">
        <f>IF('Encodage réponses Es'!AV40="","",'Encodage réponses Es'!AV40)</f>
        <v>0</v>
      </c>
      <c r="BR42" s="12">
        <f>IF('Encodage réponses Es'!AW40="","",'Encodage réponses Es'!AW40)</f>
        <v>0</v>
      </c>
      <c r="BS42" s="12">
        <f>IF('Encodage réponses Es'!AX40="","",'Encodage réponses Es'!AX40)</f>
        <v>0</v>
      </c>
      <c r="BT42" s="12">
        <f>IF('Encodage réponses Es'!AY40="","",'Encodage réponses Es'!AY40)</f>
        <v>0</v>
      </c>
      <c r="BU42" s="12">
        <f>IF('Encodage réponses Es'!AZ40="","",'Encodage réponses Es'!AZ40)</f>
        <v>0</v>
      </c>
      <c r="BV42" s="12">
        <f>IF('Encodage réponses Es'!BA40="","",'Encodage réponses Es'!BA40)</f>
        <v>0</v>
      </c>
      <c r="BW42" s="12">
        <f>IF('Encodage réponses Es'!BB40="","",'Encodage réponses Es'!BB40)</f>
        <v>0</v>
      </c>
      <c r="BX42" s="12">
        <f>IF('Encodage réponses Es'!BC40="","",'Encodage réponses Es'!BC40)</f>
        <v>0</v>
      </c>
      <c r="BY42" s="12">
        <f>IF('Encodage réponses Es'!BD40="","",'Encodage réponses Es'!BD40)</f>
        <v>0</v>
      </c>
      <c r="BZ42" s="12">
        <f>IF('Encodage réponses Es'!BE40="","",'Encodage réponses Es'!BE40)</f>
        <v>0</v>
      </c>
      <c r="CA42" s="12">
        <f>IF('Encodage réponses Es'!BF40="","",'Encodage réponses Es'!BF40)</f>
        <v>0</v>
      </c>
      <c r="CB42" s="12">
        <f>IF('Encodage réponses Es'!BG40="","",'Encodage réponses Es'!BG40)</f>
        <v>0</v>
      </c>
      <c r="CC42" s="12">
        <f>IF('Encodage réponses Es'!BH40="","",'Encodage réponses Es'!BH40)</f>
        <v>0</v>
      </c>
      <c r="CD42" s="12">
        <f>IF('Encodage réponses Es'!BI40="","",'Encodage réponses Es'!BI40)</f>
        <v>0</v>
      </c>
      <c r="CE42" s="12">
        <f>IF('Encodage réponses Es'!BJ40="","",'Encodage réponses Es'!BJ40)</f>
        <v>0</v>
      </c>
      <c r="CF42" s="12">
        <f>IF('Encodage réponses Es'!BK40="","",'Encodage réponses Es'!BK40)</f>
        <v>0</v>
      </c>
      <c r="CG42" s="47">
        <v>0</v>
      </c>
      <c r="CH42" s="82">
        <f>COUNTIF(CG$5:CG$38,CG42)</f>
        <v>0</v>
      </c>
      <c r="CI42" s="10">
        <f>IF('Encodage réponses Es'!BL40="","",'Encodage réponses Es'!BL40)</f>
        <v>0</v>
      </c>
      <c r="CJ42" s="11">
        <f>IF('Encodage réponses Es'!BM40="","",'Encodage réponses Es'!BM40)</f>
        <v>0</v>
      </c>
      <c r="CK42" s="11">
        <f>IF('Encodage réponses Es'!BN40="","",'Encodage réponses Es'!BN40)</f>
        <v>0</v>
      </c>
      <c r="CL42" s="11">
        <f>IF('Encodage réponses Es'!BO40="","",'Encodage réponses Es'!BO40)</f>
        <v>0</v>
      </c>
      <c r="CM42" s="11">
        <f>IF('Encodage réponses Es'!BP40="","",'Encodage réponses Es'!BP40)</f>
        <v>0</v>
      </c>
      <c r="CN42" s="11">
        <f>IF('Encodage réponses Es'!BQ40="","",'Encodage réponses Es'!BQ40)</f>
        <v>0</v>
      </c>
      <c r="CO42" s="11">
        <f>IF('Encodage réponses Es'!BR40="","",'Encodage réponses Es'!BR40)</f>
        <v>0</v>
      </c>
      <c r="CP42" s="11">
        <f>IF('Encodage réponses Es'!BS40="","",'Encodage réponses Es'!BS40)</f>
        <v>0</v>
      </c>
      <c r="CQ42" s="11">
        <f>IF('Encodage réponses Es'!BT40="","",'Encodage réponses Es'!BT40)</f>
        <v>0</v>
      </c>
      <c r="CR42" s="11">
        <f>IF('Encodage réponses Es'!BU40="","",'Encodage réponses Es'!BU40)</f>
        <v>0</v>
      </c>
      <c r="CS42" s="47">
        <v>0</v>
      </c>
      <c r="CT42" s="82">
        <f aca="true" t="shared" si="10" ref="CT42:CT52">COUNTIF(CS$5:CS$38,CS42)</f>
        <v>0</v>
      </c>
      <c r="CU42" s="10">
        <f>IF('Encodage réponses Es'!BV40="","",'Encodage réponses Es'!BV40)</f>
        <v>0</v>
      </c>
      <c r="CV42" s="11">
        <f>IF('Encodage réponses Es'!BW40="","",'Encodage réponses Es'!BW40)</f>
        <v>0</v>
      </c>
      <c r="CW42" s="11">
        <f>IF('Encodage réponses Es'!BX40="","",'Encodage réponses Es'!BX40)</f>
        <v>0</v>
      </c>
      <c r="CX42" s="11">
        <f>IF('Encodage réponses Es'!BY40="","",'Encodage réponses Es'!BY40)</f>
        <v>0</v>
      </c>
      <c r="CY42" s="11">
        <f>IF('Encodage réponses Es'!BZ40="","",'Encodage réponses Es'!BZ40)</f>
        <v>0</v>
      </c>
      <c r="CZ42" s="11">
        <f>IF('Encodage réponses Es'!CA40="","",'Encodage réponses Es'!CA40)</f>
        <v>0</v>
      </c>
      <c r="DA42" s="11">
        <f>IF('Encodage réponses Es'!CB40="","",'Encodage réponses Es'!CB40)</f>
        <v>0</v>
      </c>
      <c r="DB42" s="11">
        <f>IF('Encodage réponses Es'!CC40="","",'Encodage réponses Es'!CC40)</f>
        <v>0</v>
      </c>
      <c r="DC42" s="11">
        <f>IF('Encodage réponses Es'!CD40="","",'Encodage réponses Es'!CD40)</f>
        <v>0</v>
      </c>
      <c r="DD42" s="11">
        <f>IF('Encodage réponses Es'!CE40="","",'Encodage réponses Es'!CE40)</f>
        <v>0</v>
      </c>
      <c r="DE42" s="11">
        <f>IF('Encodage réponses Es'!CF40="","",'Encodage réponses Es'!CF40)</f>
        <v>0</v>
      </c>
      <c r="DF42" s="11">
        <f>IF('Encodage réponses Es'!CG40="","",'Encodage réponses Es'!CG40)</f>
        <v>0</v>
      </c>
      <c r="DG42" s="11">
        <f>IF('Encodage réponses Es'!CH40="","",'Encodage réponses Es'!CH40)</f>
        <v>0</v>
      </c>
      <c r="DH42" s="11">
        <f>IF('Encodage réponses Es'!CI40="","",'Encodage réponses Es'!CI40)</f>
        <v>0</v>
      </c>
      <c r="DI42" s="11">
        <f>IF('Encodage réponses Es'!CJ40="","",'Encodage réponses Es'!CJ40)</f>
        <v>0</v>
      </c>
      <c r="DJ42" s="11">
        <f>IF('Encodage réponses Es'!CK40="","",'Encodage réponses Es'!CK40)</f>
        <v>0</v>
      </c>
      <c r="DK42" s="47">
        <v>0</v>
      </c>
      <c r="DL42" s="82">
        <f>COUNTIF(DK$5:DK$38,DK42)</f>
        <v>0</v>
      </c>
      <c r="DM42" s="78">
        <f>IF('Encodage réponses Es'!CL40="","",'Encodage réponses Es'!CL40)</f>
        <v>0</v>
      </c>
      <c r="DN42" s="78">
        <f>IF('Encodage réponses Es'!CM40="","",'Encodage réponses Es'!CM40)</f>
        <v>0</v>
      </c>
      <c r="DO42" s="78">
        <f>IF('Encodage réponses Es'!CN40="","",'Encodage réponses Es'!CN40)</f>
        <v>0</v>
      </c>
      <c r="DP42" s="78">
        <f>IF('Encodage réponses Es'!CO40="","",'Encodage réponses Es'!CO40)</f>
        <v>0</v>
      </c>
      <c r="DQ42" s="78">
        <f>IF('Encodage réponses Es'!CP40="","",'Encodage réponses Es'!CP40)</f>
        <v>0</v>
      </c>
      <c r="DR42" s="78">
        <f>IF('Encodage réponses Es'!CQ40="","",'Encodage réponses Es'!CQ40)</f>
        <v>0</v>
      </c>
      <c r="DS42" s="78">
        <f>IF('Encodage réponses Es'!CR40="","",'Encodage réponses Es'!CR40)</f>
        <v>0</v>
      </c>
      <c r="DT42" s="78">
        <f>IF('Encodage réponses Es'!CS40="","",'Encodage réponses Es'!CS40)</f>
        <v>0</v>
      </c>
      <c r="DU42" s="78">
        <f>IF('Encodage réponses Es'!CT40="","",'Encodage réponses Es'!CT40)</f>
        <v>0</v>
      </c>
      <c r="DV42" s="78">
        <f>IF('Encodage réponses Es'!CU40="","",'Encodage réponses Es'!CU40)</f>
        <v>0</v>
      </c>
      <c r="DW42" s="78">
        <f>IF('Encodage réponses Es'!CV40="","",'Encodage réponses Es'!CV40)</f>
        <v>0</v>
      </c>
      <c r="DX42" s="78">
        <f>IF('Encodage réponses Es'!CX40="","",'Encodage réponses Es'!CX40)</f>
        <v>0</v>
      </c>
      <c r="DY42" s="78">
        <f>IF('Encodage réponses Es'!CY40="","",'Encodage réponses Es'!CY40)</f>
        <v>0</v>
      </c>
      <c r="DZ42" s="78">
        <f>IF('Encodage réponses Es'!CZ40="","",'Encodage réponses Es'!CZ40)</f>
        <v>0</v>
      </c>
      <c r="EA42" s="78">
        <f>IF('Encodage réponses Es'!DA40="","",'Encodage réponses Es'!DA40)</f>
        <v>0</v>
      </c>
      <c r="EB42" s="78">
        <f>IF('Encodage réponses Es'!DE40="","",'Encodage réponses Es'!DE40)</f>
        <v>0</v>
      </c>
      <c r="EC42" s="78">
        <f>IF('Encodage réponses Es'!DF40="","",'Encodage réponses Es'!DF40)</f>
        <v>0</v>
      </c>
      <c r="ED42" s="78">
        <f>IF('Encodage réponses Es'!DG40="","",'Encodage réponses Es'!DG40)</f>
        <v>0</v>
      </c>
      <c r="EE42" s="47">
        <v>0</v>
      </c>
      <c r="EF42" s="47">
        <f>COUNTIF(EE$5:EE$38,EE42)</f>
        <v>0</v>
      </c>
      <c r="EG42" s="10">
        <f>IF('Encodage réponses Es'!DX40="","",'Encodage réponses Es'!DX40)</f>
        <v>0</v>
      </c>
      <c r="EH42" s="11">
        <f>IF('Encodage réponses Es'!DY40="","",'Encodage réponses Es'!DY40)</f>
        <v>0</v>
      </c>
      <c r="EI42" s="11">
        <f>IF('Encodage réponses Es'!DZ40="","",'Encodage réponses Es'!DZ40)</f>
        <v>0</v>
      </c>
      <c r="EJ42" s="47" t="s">
        <v>82</v>
      </c>
      <c r="EK42" s="48">
        <f>COUNTIF(EJ$5:EJ$38,0)+COUNTIF(EJ$5:EJ$38,0.5)</f>
        <v>0</v>
      </c>
      <c r="EL42" s="92">
        <f>IF('Encodage réponses Es'!CW40="","",'Encodage réponses Es'!CW40)</f>
        <v>0</v>
      </c>
      <c r="EM42" s="11">
        <f>IF('Encodage réponses Es'!DL40="","",'Encodage réponses Es'!DL40)</f>
        <v>0</v>
      </c>
      <c r="EN42" s="11">
        <f>IF('Encodage réponses Es'!DM40="","",'Encodage réponses Es'!DM40)</f>
        <v>0</v>
      </c>
      <c r="EO42" s="11">
        <f>IF('Encodage réponses Es'!DN40="","",'Encodage réponses Es'!DN40)</f>
        <v>0</v>
      </c>
      <c r="EP42" s="11">
        <f>IF('Encodage réponses Es'!DO40="","",'Encodage réponses Es'!DO40)</f>
        <v>0</v>
      </c>
      <c r="EQ42" s="11">
        <f>IF('Encodage réponses Es'!DP40="","",'Encodage réponses Es'!DP40)</f>
        <v>0</v>
      </c>
      <c r="ER42" s="11">
        <f>IF('Encodage réponses Es'!DQ40="","",'Encodage réponses Es'!DQ40)</f>
        <v>0</v>
      </c>
      <c r="ES42" s="47" t="s">
        <v>82</v>
      </c>
      <c r="ET42" s="48">
        <f>COUNTIF(ES$5:ES$38,0)+COUNTIF(ES$5:ES$38,0.5)</f>
        <v>0</v>
      </c>
      <c r="EU42" s="10">
        <f>IF('Encodage réponses Es'!DB40="","",'Encodage réponses Es'!DB40)</f>
        <v>0</v>
      </c>
      <c r="EV42" s="11">
        <f>IF('Encodage réponses Es'!DC40="","",'Encodage réponses Es'!DC40)</f>
        <v>0</v>
      </c>
      <c r="EW42" s="11">
        <f>IF('Encodage réponses Es'!DD40="","",'Encodage réponses Es'!DD40)</f>
        <v>0</v>
      </c>
      <c r="EX42" s="11">
        <f>IF('Encodage réponses Es'!DH40="","",'Encodage réponses Es'!DH40)</f>
        <v>0</v>
      </c>
      <c r="EY42" s="11">
        <f>IF('Encodage réponses Es'!DI40="","",'Encodage réponses Es'!DI40)</f>
        <v>0</v>
      </c>
      <c r="EZ42" s="11">
        <f>IF('Encodage réponses Es'!DJ40="","",'Encodage réponses Es'!DJ40)</f>
        <v>0</v>
      </c>
      <c r="FA42" s="359">
        <f>IF('Encodage réponses Es'!DK40="","",'Encodage réponses Es'!DK40)</f>
      </c>
      <c r="FB42" s="47">
        <v>0</v>
      </c>
      <c r="FC42" s="47">
        <f>COUNTIF(FB$5:FB$38,FB42)</f>
        <v>0</v>
      </c>
      <c r="FD42" s="10">
        <f>IF('Encodage réponses Es'!DR40="","",'Encodage réponses Es'!DR40)</f>
        <v>0</v>
      </c>
      <c r="FE42" s="11">
        <f>IF('Encodage réponses Es'!DS40="","",'Encodage réponses Es'!DS40)</f>
        <v>0</v>
      </c>
      <c r="FF42" s="11">
        <f>IF('Encodage réponses Es'!DT40="","",'Encodage réponses Es'!DT40)</f>
        <v>0</v>
      </c>
      <c r="FG42" s="359">
        <f>IF('Encodage réponses Es'!DU40="","",'Encodage réponses Es'!DU40)</f>
      </c>
      <c r="FH42" s="11">
        <f>IF('Encodage réponses Es'!DV40="","",'Encodage réponses Es'!DV40)</f>
        <v>0</v>
      </c>
      <c r="FI42" s="47">
        <v>0</v>
      </c>
      <c r="FJ42" s="49">
        <f>COUNTIF(FI$5:FI$38,FI42)</f>
        <v>0</v>
      </c>
      <c r="FK42" s="106"/>
    </row>
    <row r="43" spans="1:167" ht="13.5" thickBot="1">
      <c r="A43" s="227"/>
      <c r="B43" s="229"/>
      <c r="C43" s="229"/>
      <c r="D43" s="229" t="s">
        <v>26</v>
      </c>
      <c r="E43" s="229"/>
      <c r="F43" s="37" t="s">
        <v>102</v>
      </c>
      <c r="G43" s="180">
        <v>0.57</v>
      </c>
      <c r="H43" s="229"/>
      <c r="I43" s="37" t="s">
        <v>102</v>
      </c>
      <c r="J43" s="180">
        <v>0.67</v>
      </c>
      <c r="K43" s="229"/>
      <c r="L43" s="37" t="s">
        <v>102</v>
      </c>
      <c r="M43" s="180">
        <v>0.53</v>
      </c>
      <c r="N43" s="229"/>
      <c r="O43" s="37" t="s">
        <v>102</v>
      </c>
      <c r="P43" s="180">
        <v>0.46</v>
      </c>
      <c r="Q43" s="229"/>
      <c r="R43" s="37" t="s">
        <v>102</v>
      </c>
      <c r="S43" s="180">
        <v>0.59</v>
      </c>
      <c r="T43" s="281"/>
      <c r="U43" s="150">
        <f>IF('Encodage réponses Es'!G41="","",'Encodage réponses Es'!G41)</f>
      </c>
      <c r="V43" s="151">
        <f>IF('Encodage réponses Es'!H41="","",'Encodage réponses Es'!H41)</f>
      </c>
      <c r="W43" s="151">
        <f>IF('Encodage réponses Es'!I41="","",'Encodage réponses Es'!I41)</f>
      </c>
      <c r="X43" s="151">
        <f>IF('Encodage réponses Es'!J41="","",'Encodage réponses Es'!J41)</f>
      </c>
      <c r="Y43" s="151">
        <f>IF('Encodage réponses Es'!K41="","",'Encodage réponses Es'!K41)</f>
      </c>
      <c r="Z43" s="151">
        <f>IF('Encodage réponses Es'!L41="","",'Encodage réponses Es'!L41)</f>
      </c>
      <c r="AA43" s="151">
        <f>IF('Encodage réponses Es'!M41="","",'Encodage réponses Es'!M41)</f>
      </c>
      <c r="AB43" s="151">
        <f>IF('Encodage réponses Es'!N41="","",'Encodage réponses Es'!N41)</f>
      </c>
      <c r="AC43" s="151">
        <f>IF('Encodage réponses Es'!O41="","",'Encodage réponses Es'!O41)</f>
      </c>
      <c r="AD43" s="151">
        <f>IF('Encodage réponses Es'!P41="","",'Encodage réponses Es'!P41)</f>
      </c>
      <c r="AE43" s="151">
        <f>IF('Encodage réponses Es'!S41="","",'Encodage réponses Es'!S41)</f>
      </c>
      <c r="AF43" s="151">
        <f>IF('Encodage réponses Es'!T41="","",'Encodage réponses Es'!T41)</f>
      </c>
      <c r="AG43" s="151">
        <f>IF('Encodage réponses Es'!U41="","",'Encodage réponses Es'!U41)</f>
      </c>
      <c r="AH43" s="151">
        <f>IF('Encodage réponses Es'!AF41="","",'Encodage réponses Es'!AF41)</f>
      </c>
      <c r="AI43" s="151">
        <f>IF('Encodage réponses Es'!AG41="","",'Encodage réponses Es'!AG41)</f>
      </c>
      <c r="AJ43" s="152">
        <f>IF('Encodage réponses Es'!DW41="","",'Encodage réponses Es'!DW41)</f>
      </c>
      <c r="AK43" s="47">
        <v>1</v>
      </c>
      <c r="AL43" s="84">
        <f>COUNTIF(AK$5:AK$38,1)</f>
        <v>0</v>
      </c>
      <c r="AM43" s="150">
        <f>IF('Encodage réponses Es'!AH41="","",'Encodage réponses Es'!AH41)</f>
      </c>
      <c r="AN43" s="151">
        <f>IF('Encodage réponses Es'!AI41="","",'Encodage réponses Es'!AI41)</f>
      </c>
      <c r="AO43" s="151">
        <f>IF('Encodage réponses Es'!AJ41="","",'Encodage réponses Es'!AJ41)</f>
      </c>
      <c r="AP43" s="151">
        <f>IF('Encodage réponses Es'!AK41="","",'Encodage réponses Es'!AK41)</f>
      </c>
      <c r="AQ43" s="151">
        <f>IF('Encodage réponses Es'!AL41="","",'Encodage réponses Es'!AL41)</f>
      </c>
      <c r="AR43" s="151">
        <f>IF('Encodage réponses Es'!AM41="","",'Encodage réponses Es'!AM41)</f>
      </c>
      <c r="AS43" s="151">
        <f>IF('Encodage réponses Es'!AN41="","",'Encodage réponses Es'!AN41)</f>
      </c>
      <c r="AT43" s="151">
        <f>IF('Encodage réponses Es'!AO41="","",'Encodage réponses Es'!AO41)</f>
      </c>
      <c r="AU43" s="151">
        <f>IF('Encodage réponses Es'!AP41="","",'Encodage réponses Es'!AP41)</f>
      </c>
      <c r="AV43" s="151">
        <f>IF('Encodage réponses Es'!AQ41="","",'Encodage réponses Es'!AQ41)</f>
      </c>
      <c r="AW43" s="151">
        <f>IF('Encodage réponses Es'!AR41="","",'Encodage réponses Es'!AR41)</f>
      </c>
      <c r="AX43" s="151">
        <f>IF('Encodage réponses Es'!AS41="","",'Encodage réponses Es'!AS41)</f>
      </c>
      <c r="AY43" s="151">
        <f>IF('Encodage réponses Es'!AT41="","",'Encodage réponses Es'!AT41)</f>
      </c>
      <c r="AZ43" s="90" t="s">
        <v>45</v>
      </c>
      <c r="BA43" s="48">
        <f>COUNTIF(AZ$5:AZ$38,1)</f>
        <v>0</v>
      </c>
      <c r="BB43" s="152">
        <f>IF('Encodage réponses Es'!Q41="","",'Encodage réponses Es'!Q41)</f>
      </c>
      <c r="BC43" s="152">
        <f>IF('Encodage réponses Es'!R41="","",'Encodage réponses Es'!R41)</f>
      </c>
      <c r="BD43" s="152">
        <f>IF('Encodage réponses Es'!V41="","",'Encodage réponses Es'!V41)</f>
      </c>
      <c r="BE43" s="152">
        <f>IF('Encodage réponses Es'!W41="","",'Encodage réponses Es'!W41)</f>
      </c>
      <c r="BF43" s="152">
        <f>IF('Encodage réponses Es'!X41="","",'Encodage réponses Es'!X41)</f>
      </c>
      <c r="BG43" s="152">
        <f>IF('Encodage réponses Es'!Y41="","",'Encodage réponses Es'!Y41)</f>
      </c>
      <c r="BH43" s="152">
        <f>IF('Encodage réponses Es'!Z41="","",'Encodage réponses Es'!Z41)</f>
      </c>
      <c r="BI43" s="152">
        <f>IF('Encodage réponses Es'!AA41="","",'Encodage réponses Es'!AA41)</f>
      </c>
      <c r="BJ43" s="152">
        <f>IF('Encodage réponses Es'!AB41="","",'Encodage réponses Es'!AB41)</f>
      </c>
      <c r="BK43" s="152">
        <f>IF('Encodage réponses Es'!AC41="","",'Encodage réponses Es'!AC41)</f>
      </c>
      <c r="BL43" s="152">
        <f>IF('Encodage réponses Es'!AD41="","",'Encodage réponses Es'!AD41)</f>
      </c>
      <c r="BM43" s="152">
        <f>IF('Encodage réponses Es'!AE41="","",'Encodage réponses Es'!AE41)</f>
      </c>
      <c r="BN43" s="47">
        <v>1</v>
      </c>
      <c r="BO43" s="48">
        <f aca="true" t="shared" si="11" ref="BO43:BO51">COUNTIF(BN$5:BN$38,BN43)</f>
        <v>0</v>
      </c>
      <c r="BP43" s="153">
        <f>IF('Encodage réponses Es'!AU41="","",'Encodage réponses Es'!AU41)</f>
      </c>
      <c r="BQ43" s="153">
        <f>IF('Encodage réponses Es'!AV41="","",'Encodage réponses Es'!AV41)</f>
      </c>
      <c r="BR43" s="153">
        <f>IF('Encodage réponses Es'!AW41="","",'Encodage réponses Es'!AW41)</f>
      </c>
      <c r="BS43" s="153">
        <f>IF('Encodage réponses Es'!AX41="","",'Encodage réponses Es'!AX41)</f>
      </c>
      <c r="BT43" s="153">
        <f>IF('Encodage réponses Es'!AY41="","",'Encodage réponses Es'!AY41)</f>
      </c>
      <c r="BU43" s="153">
        <f>IF('Encodage réponses Es'!AZ41="","",'Encodage réponses Es'!AZ41)</f>
      </c>
      <c r="BV43" s="153">
        <f>IF('Encodage réponses Es'!BA41="","",'Encodage réponses Es'!BA41)</f>
      </c>
      <c r="BW43" s="153">
        <f>IF('Encodage réponses Es'!BB41="","",'Encodage réponses Es'!BB41)</f>
      </c>
      <c r="BX43" s="153">
        <f>IF('Encodage réponses Es'!BC41="","",'Encodage réponses Es'!BC41)</f>
      </c>
      <c r="BY43" s="153">
        <f>IF('Encodage réponses Es'!BD41="","",'Encodage réponses Es'!BD41)</f>
      </c>
      <c r="BZ43" s="153">
        <f>IF('Encodage réponses Es'!BE41="","",'Encodage réponses Es'!BE41)</f>
      </c>
      <c r="CA43" s="153">
        <f>IF('Encodage réponses Es'!BF41="","",'Encodage réponses Es'!BF41)</f>
      </c>
      <c r="CB43" s="153">
        <f>IF('Encodage réponses Es'!BG41="","",'Encodage réponses Es'!BG41)</f>
      </c>
      <c r="CC43" s="153">
        <f>IF('Encodage réponses Es'!BH41="","",'Encodage réponses Es'!BH41)</f>
      </c>
      <c r="CD43" s="153">
        <f>IF('Encodage réponses Es'!BI41="","",'Encodage réponses Es'!BI41)</f>
      </c>
      <c r="CE43" s="153">
        <f>IF('Encodage réponses Es'!BJ41="","",'Encodage réponses Es'!BJ41)</f>
      </c>
      <c r="CF43" s="153">
        <f>IF('Encodage réponses Es'!BK41="","",'Encodage réponses Es'!BK41)</f>
      </c>
      <c r="CG43" s="47">
        <v>1</v>
      </c>
      <c r="CH43" s="82">
        <f>COUNTIF(CG$5:CG$38,CG43)</f>
        <v>0</v>
      </c>
      <c r="CI43" s="150">
        <f>IF('Encodage réponses Es'!BL41="","",'Encodage réponses Es'!BL41)</f>
      </c>
      <c r="CJ43" s="151">
        <f>IF('Encodage réponses Es'!BM41="","",'Encodage réponses Es'!BM41)</f>
      </c>
      <c r="CK43" s="151">
        <f>IF('Encodage réponses Es'!BN41="","",'Encodage réponses Es'!BN41)</f>
      </c>
      <c r="CL43" s="151">
        <f>IF('Encodage réponses Es'!BO41="","",'Encodage réponses Es'!BO41)</f>
      </c>
      <c r="CM43" s="151">
        <f>IF('Encodage réponses Es'!BP41="","",'Encodage réponses Es'!BP41)</f>
      </c>
      <c r="CN43" s="151">
        <f>IF('Encodage réponses Es'!BQ41="","",'Encodage réponses Es'!BQ41)</f>
      </c>
      <c r="CO43" s="151">
        <f>IF('Encodage réponses Es'!BR41="","",'Encodage réponses Es'!BR41)</f>
      </c>
      <c r="CP43" s="151">
        <f>IF('Encodage réponses Es'!BS41="","",'Encodage réponses Es'!BS41)</f>
      </c>
      <c r="CQ43" s="151">
        <f>IF('Encodage réponses Es'!BT41="","",'Encodage réponses Es'!BT41)</f>
      </c>
      <c r="CR43" s="151">
        <f>IF('Encodage réponses Es'!BU41="","",'Encodage réponses Es'!BU41)</f>
      </c>
      <c r="CS43" s="47">
        <v>1</v>
      </c>
      <c r="CT43" s="82">
        <f t="shared" si="10"/>
        <v>0</v>
      </c>
      <c r="CU43" s="150">
        <f>IF('Encodage réponses Es'!BV41="","",'Encodage réponses Es'!BV41)</f>
      </c>
      <c r="CV43" s="151">
        <f>IF('Encodage réponses Es'!BW41="","",'Encodage réponses Es'!BW41)</f>
      </c>
      <c r="CW43" s="151">
        <f>IF('Encodage réponses Es'!BX41="","",'Encodage réponses Es'!BX41)</f>
      </c>
      <c r="CX43" s="151">
        <f>IF('Encodage réponses Es'!BY41="","",'Encodage réponses Es'!BY41)</f>
      </c>
      <c r="CY43" s="151">
        <f>IF('Encodage réponses Es'!BZ41="","",'Encodage réponses Es'!BZ41)</f>
      </c>
      <c r="CZ43" s="151">
        <f>IF('Encodage réponses Es'!CA41="","",'Encodage réponses Es'!CA41)</f>
      </c>
      <c r="DA43" s="151">
        <f>IF('Encodage réponses Es'!CB41="","",'Encodage réponses Es'!CB41)</f>
      </c>
      <c r="DB43" s="151">
        <f>IF('Encodage réponses Es'!CC41="","",'Encodage réponses Es'!CC41)</f>
      </c>
      <c r="DC43" s="151">
        <f>IF('Encodage réponses Es'!CD41="","",'Encodage réponses Es'!CD41)</f>
      </c>
      <c r="DD43" s="151">
        <f>IF('Encodage réponses Es'!CE41="","",'Encodage réponses Es'!CE41)</f>
      </c>
      <c r="DE43" s="151">
        <f>IF('Encodage réponses Es'!CF41="","",'Encodage réponses Es'!CF41)</f>
      </c>
      <c r="DF43" s="151">
        <f>IF('Encodage réponses Es'!CG41="","",'Encodage réponses Es'!CG41)</f>
      </c>
      <c r="DG43" s="151">
        <f>IF('Encodage réponses Es'!CH41="","",'Encodage réponses Es'!CH41)</f>
      </c>
      <c r="DH43" s="151">
        <f>IF('Encodage réponses Es'!CI41="","",'Encodage réponses Es'!CI41)</f>
      </c>
      <c r="DI43" s="151">
        <f>IF('Encodage réponses Es'!CJ41="","",'Encodage réponses Es'!CJ41)</f>
      </c>
      <c r="DJ43" s="151">
        <f>IF('Encodage réponses Es'!CK41="","",'Encodage réponses Es'!CK41)</f>
      </c>
      <c r="DK43" s="47">
        <v>1</v>
      </c>
      <c r="DL43" s="82">
        <f>COUNTIF(DK$5:DK$38,DK43)</f>
        <v>0</v>
      </c>
      <c r="DM43" s="152">
        <f>IF('Encodage réponses Es'!CL41="","",'Encodage réponses Es'!CL41)</f>
      </c>
      <c r="DN43" s="152">
        <f>IF('Encodage réponses Es'!CM41="","",'Encodage réponses Es'!CM41)</f>
      </c>
      <c r="DO43" s="152">
        <f>IF('Encodage réponses Es'!CN41="","",'Encodage réponses Es'!CN41)</f>
      </c>
      <c r="DP43" s="152">
        <f>IF('Encodage réponses Es'!CO41="","",'Encodage réponses Es'!CO41)</f>
      </c>
      <c r="DQ43" s="152">
        <f>IF('Encodage réponses Es'!CP41="","",'Encodage réponses Es'!CP41)</f>
      </c>
      <c r="DR43" s="152">
        <f>IF('Encodage réponses Es'!CQ41="","",'Encodage réponses Es'!CQ41)</f>
      </c>
      <c r="DS43" s="152">
        <f>IF('Encodage réponses Es'!CR41="","",'Encodage réponses Es'!CR41)</f>
      </c>
      <c r="DT43" s="152">
        <f>IF('Encodage réponses Es'!CS41="","",'Encodage réponses Es'!CS41)</f>
      </c>
      <c r="DU43" s="152">
        <f>IF('Encodage réponses Es'!CT41="","",'Encodage réponses Es'!CT41)</f>
      </c>
      <c r="DV43" s="152">
        <f>IF('Encodage réponses Es'!CU41="","",'Encodage réponses Es'!CU41)</f>
      </c>
      <c r="DW43" s="152">
        <f>IF('Encodage réponses Es'!CV41="","",'Encodage réponses Es'!CV41)</f>
      </c>
      <c r="DX43" s="152">
        <f>IF('Encodage réponses Es'!CX41="","",'Encodage réponses Es'!CX41)</f>
      </c>
      <c r="DY43" s="152">
        <f>IF('Encodage réponses Es'!CY41="","",'Encodage réponses Es'!CY41)</f>
      </c>
      <c r="DZ43" s="152">
        <f>IF('Encodage réponses Es'!CZ41="","",'Encodage réponses Es'!CZ41)</f>
      </c>
      <c r="EA43" s="152">
        <f>IF('Encodage réponses Es'!DA41="","",'Encodage réponses Es'!DA41)</f>
      </c>
      <c r="EB43" s="152">
        <f>IF('Encodage réponses Es'!DE41="","",'Encodage réponses Es'!DE41)</f>
      </c>
      <c r="EC43" s="152">
        <f>IF('Encodage réponses Es'!DF41="","",'Encodage réponses Es'!DF41)</f>
      </c>
      <c r="ED43" s="152">
        <f>IF('Encodage réponses Es'!DG41="","",'Encodage réponses Es'!DG41)</f>
      </c>
      <c r="EE43" s="47">
        <v>1</v>
      </c>
      <c r="EF43" s="47">
        <f>COUNTIF(EE$5:EE$38,EE43)</f>
        <v>0</v>
      </c>
      <c r="EG43" s="103">
        <f>IF('Encodage réponses Es'!DX41="","",'Encodage réponses Es'!DX41)</f>
        <v>0</v>
      </c>
      <c r="EH43" s="102">
        <f>IF('Encodage réponses Es'!DY41="","",'Encodage réponses Es'!DY41)</f>
        <v>0</v>
      </c>
      <c r="EI43" s="102">
        <f>IF('Encodage réponses Es'!DZ41="","",'Encodage réponses Es'!DZ41)</f>
        <v>0</v>
      </c>
      <c r="EJ43" s="47" t="s">
        <v>83</v>
      </c>
      <c r="EK43" s="48">
        <f>COUNTIF(EJ$5:EJ$38,1)+COUNTIF(EJ$5:EJ$38,1.5)</f>
        <v>0</v>
      </c>
      <c r="EL43" s="154">
        <f>IF('Encodage réponses Es'!CW41="","",'Encodage réponses Es'!CW41)</f>
      </c>
      <c r="EM43" s="102">
        <f>IF('Encodage réponses Es'!DL41="","",'Encodage réponses Es'!DL41)</f>
        <v>0</v>
      </c>
      <c r="EN43" s="102">
        <f>IF('Encodage réponses Es'!DM41="","",'Encodage réponses Es'!DM41)</f>
        <v>0</v>
      </c>
      <c r="EO43" s="102">
        <f>IF('Encodage réponses Es'!DN41="","",'Encodage réponses Es'!DN41)</f>
        <v>0</v>
      </c>
      <c r="EP43" s="102">
        <f>IF('Encodage réponses Es'!DO41="","",'Encodage réponses Es'!DO41)</f>
        <v>0</v>
      </c>
      <c r="EQ43" s="102">
        <f>IF('Encodage réponses Es'!DP41="","",'Encodage réponses Es'!DP41)</f>
        <v>0</v>
      </c>
      <c r="ER43" s="102">
        <f>IF('Encodage réponses Es'!DQ41="","",'Encodage réponses Es'!DQ41)</f>
        <v>0</v>
      </c>
      <c r="ES43" s="47" t="s">
        <v>83</v>
      </c>
      <c r="ET43" s="48">
        <f>COUNTIF(ES$5:ES$38,1)+COUNTIF(ES$5:ES$38,1.5)</f>
        <v>0</v>
      </c>
      <c r="EU43" s="150">
        <f>IF('Encodage réponses Es'!DB41="","",'Encodage réponses Es'!DB41)</f>
      </c>
      <c r="EV43" s="151">
        <f>IF('Encodage réponses Es'!DC41="","",'Encodage réponses Es'!DC41)</f>
      </c>
      <c r="EW43" s="151">
        <f>IF('Encodage réponses Es'!DD41="","",'Encodage réponses Es'!DD41)</f>
      </c>
      <c r="EX43" s="151">
        <f>IF('Encodage réponses Es'!DH41="","",'Encodage réponses Es'!DH41)</f>
      </c>
      <c r="EY43" s="151">
        <f>IF('Encodage réponses Es'!DI41="","",'Encodage réponses Es'!DI41)</f>
      </c>
      <c r="EZ43" s="151">
        <f>IF('Encodage réponses Es'!DJ41="","",'Encodage réponses Es'!DJ41)</f>
      </c>
      <c r="FA43" s="359">
        <f>IF('Encodage réponses Es'!DK41="","",'Encodage réponses Es'!DK41)</f>
      </c>
      <c r="FB43" s="47">
        <v>1</v>
      </c>
      <c r="FC43" s="47">
        <f>COUNTIF(FB$5:FB$38,FB43)</f>
        <v>0</v>
      </c>
      <c r="FD43" s="150"/>
      <c r="FE43" s="151"/>
      <c r="FF43" s="151"/>
      <c r="FG43" s="359"/>
      <c r="FH43" s="151"/>
      <c r="FI43" s="47">
        <v>1</v>
      </c>
      <c r="FJ43" s="49">
        <f>COUNTIF(FI$5:FI$38,FI43)</f>
        <v>0</v>
      </c>
      <c r="FK43" s="106"/>
    </row>
    <row r="44" spans="1:167" ht="12.75">
      <c r="A44" s="227"/>
      <c r="B44" s="231"/>
      <c r="C44" s="231"/>
      <c r="D44" s="232" t="s">
        <v>14</v>
      </c>
      <c r="E44" s="228"/>
      <c r="F44" s="28"/>
      <c r="G44" s="28"/>
      <c r="H44" s="228"/>
      <c r="J44" s="38"/>
      <c r="K44" s="228"/>
      <c r="M44" s="38"/>
      <c r="N44" s="229"/>
      <c r="O44" s="24"/>
      <c r="P44" s="24"/>
      <c r="Q44" s="229"/>
      <c r="R44" s="24"/>
      <c r="S44" s="24"/>
      <c r="T44" s="281"/>
      <c r="U44" s="145">
        <f>IF('Encodage réponses Es'!G42="","",'Encodage réponses Es'!G42)</f>
        <v>0</v>
      </c>
      <c r="V44" s="146">
        <f>IF('Encodage réponses Es'!H42="","",'Encodage réponses Es'!H42)</f>
        <v>0</v>
      </c>
      <c r="W44" s="146">
        <f>IF('Encodage réponses Es'!I42="","",'Encodage réponses Es'!I42)</f>
        <v>0</v>
      </c>
      <c r="X44" s="146">
        <f>IF('Encodage réponses Es'!J42="","",'Encodage réponses Es'!J42)</f>
        <v>0</v>
      </c>
      <c r="Y44" s="146">
        <f>IF('Encodage réponses Es'!K42="","",'Encodage réponses Es'!K42)</f>
        <v>0</v>
      </c>
      <c r="Z44" s="146">
        <f>IF('Encodage réponses Es'!L42="","",'Encodage réponses Es'!L42)</f>
        <v>0</v>
      </c>
      <c r="AA44" s="146">
        <f>IF('Encodage réponses Es'!M42="","",'Encodage réponses Es'!M42)</f>
        <v>0</v>
      </c>
      <c r="AB44" s="146">
        <f>IF('Encodage réponses Es'!N42="","",'Encodage réponses Es'!N42)</f>
        <v>0</v>
      </c>
      <c r="AC44" s="146">
        <f>IF('Encodage réponses Es'!O42="","",'Encodage réponses Es'!O42)</f>
        <v>0</v>
      </c>
      <c r="AD44" s="146">
        <f>IF('Encodage réponses Es'!P42="","",'Encodage réponses Es'!P42)</f>
        <v>0</v>
      </c>
      <c r="AE44" s="146">
        <f>IF('Encodage réponses Es'!S42="","",'Encodage réponses Es'!S42)</f>
        <v>0</v>
      </c>
      <c r="AF44" s="146">
        <f>IF('Encodage réponses Es'!T42="","",'Encodage réponses Es'!T42)</f>
        <v>0</v>
      </c>
      <c r="AG44" s="146">
        <f>IF('Encodage réponses Es'!U42="","",'Encodage réponses Es'!U42)</f>
        <v>0</v>
      </c>
      <c r="AH44" s="146">
        <f>IF('Encodage réponses Es'!AF42="","",'Encodage réponses Es'!AF42)</f>
        <v>0</v>
      </c>
      <c r="AI44" s="146">
        <f>IF('Encodage réponses Es'!AG42="","",'Encodage réponses Es'!AG42)</f>
        <v>0</v>
      </c>
      <c r="AJ44" s="147">
        <f>IF('Encodage réponses Es'!DW42="","",'Encodage réponses Es'!DW42)</f>
        <v>0</v>
      </c>
      <c r="AK44" s="47">
        <v>2</v>
      </c>
      <c r="AL44" s="84">
        <f>COUNTIF(AK$5:AK$38,2)</f>
        <v>0</v>
      </c>
      <c r="AM44" s="145">
        <f>IF('Encodage réponses Es'!AH42="","",'Encodage réponses Es'!AH42)</f>
        <v>0</v>
      </c>
      <c r="AN44" s="146">
        <f>IF('Encodage réponses Es'!AI42="","",'Encodage réponses Es'!AI42)</f>
        <v>0</v>
      </c>
      <c r="AO44" s="146">
        <f>IF('Encodage réponses Es'!AJ42="","",'Encodage réponses Es'!AJ42)</f>
        <v>0</v>
      </c>
      <c r="AP44" s="146">
        <f>IF('Encodage réponses Es'!AK42="","",'Encodage réponses Es'!AK42)</f>
        <v>0</v>
      </c>
      <c r="AQ44" s="146">
        <f>IF('Encodage réponses Es'!AL42="","",'Encodage réponses Es'!AL42)</f>
        <v>0</v>
      </c>
      <c r="AR44" s="146">
        <f>IF('Encodage réponses Es'!AM42="","",'Encodage réponses Es'!AM42)</f>
        <v>0</v>
      </c>
      <c r="AS44" s="146">
        <f>IF('Encodage réponses Es'!AN42="","",'Encodage réponses Es'!AN42)</f>
        <v>0</v>
      </c>
      <c r="AT44" s="146">
        <f>IF('Encodage réponses Es'!AO42="","",'Encodage réponses Es'!AO42)</f>
        <v>0</v>
      </c>
      <c r="AU44" s="146">
        <f>IF('Encodage réponses Es'!AP42="","",'Encodage réponses Es'!AP42)</f>
        <v>0</v>
      </c>
      <c r="AV44" s="146">
        <f>IF('Encodage réponses Es'!AQ42="","",'Encodage réponses Es'!AQ42)</f>
        <v>0</v>
      </c>
      <c r="AW44" s="146">
        <f>IF('Encodage réponses Es'!AR42="","",'Encodage réponses Es'!AR42)</f>
        <v>0</v>
      </c>
      <c r="AX44" s="146">
        <f>IF('Encodage réponses Es'!AS42="","",'Encodage réponses Es'!AS42)</f>
        <v>0</v>
      </c>
      <c r="AY44" s="146">
        <f>IF('Encodage réponses Es'!AT42="","",'Encodage réponses Es'!AT42)</f>
        <v>0</v>
      </c>
      <c r="AZ44" s="90" t="s">
        <v>46</v>
      </c>
      <c r="BA44" s="47">
        <f>COUNTIF(AZ$5:AZ$38,2)</f>
        <v>0</v>
      </c>
      <c r="BB44" s="147">
        <f>IF('Encodage réponses Es'!Q42="","",'Encodage réponses Es'!Q42)</f>
        <v>0</v>
      </c>
      <c r="BC44" s="147">
        <f>IF('Encodage réponses Es'!R42="","",'Encodage réponses Es'!R42)</f>
        <v>0</v>
      </c>
      <c r="BD44" s="147">
        <f>IF('Encodage réponses Es'!V42="","",'Encodage réponses Es'!V42)</f>
        <v>0</v>
      </c>
      <c r="BE44" s="147">
        <f>IF('Encodage réponses Es'!W42="","",'Encodage réponses Es'!W42)</f>
        <v>0</v>
      </c>
      <c r="BF44" s="147">
        <f>IF('Encodage réponses Es'!X42="","",'Encodage réponses Es'!X42)</f>
        <v>0</v>
      </c>
      <c r="BG44" s="147">
        <f>IF('Encodage réponses Es'!Y42="","",'Encodage réponses Es'!Y42)</f>
        <v>0</v>
      </c>
      <c r="BH44" s="147">
        <f>IF('Encodage réponses Es'!Z42="","",'Encodage réponses Es'!Z42)</f>
        <v>0</v>
      </c>
      <c r="BI44" s="147">
        <f>IF('Encodage réponses Es'!AA42="","",'Encodage réponses Es'!AA42)</f>
        <v>0</v>
      </c>
      <c r="BJ44" s="147">
        <f>IF('Encodage réponses Es'!AB42="","",'Encodage réponses Es'!AB42)</f>
        <v>0</v>
      </c>
      <c r="BK44" s="147">
        <f>IF('Encodage réponses Es'!AC42="","",'Encodage réponses Es'!AC42)</f>
        <v>0</v>
      </c>
      <c r="BL44" s="147">
        <f>IF('Encodage réponses Es'!AD42="","",'Encodage réponses Es'!AD42)</f>
        <v>0</v>
      </c>
      <c r="BM44" s="147">
        <f>IF('Encodage réponses Es'!AE42="","",'Encodage réponses Es'!AE42)</f>
        <v>0</v>
      </c>
      <c r="BN44" s="47">
        <v>2</v>
      </c>
      <c r="BO44" s="48">
        <f t="shared" si="11"/>
        <v>0</v>
      </c>
      <c r="BP44" s="148">
        <f>IF('Encodage réponses Es'!AU42="","",'Encodage réponses Es'!AU42)</f>
        <v>0</v>
      </c>
      <c r="BQ44" s="148">
        <f>IF('Encodage réponses Es'!AV42="","",'Encodage réponses Es'!AV42)</f>
        <v>0</v>
      </c>
      <c r="BR44" s="148">
        <f>IF('Encodage réponses Es'!AW42="","",'Encodage réponses Es'!AW42)</f>
        <v>0</v>
      </c>
      <c r="BS44" s="148">
        <f>IF('Encodage réponses Es'!AX42="","",'Encodage réponses Es'!AX42)</f>
        <v>0</v>
      </c>
      <c r="BT44" s="148">
        <f>IF('Encodage réponses Es'!AY42="","",'Encodage réponses Es'!AY42)</f>
        <v>0</v>
      </c>
      <c r="BU44" s="148">
        <f>IF('Encodage réponses Es'!AZ42="","",'Encodage réponses Es'!AZ42)</f>
        <v>0</v>
      </c>
      <c r="BV44" s="148">
        <f>IF('Encodage réponses Es'!BA42="","",'Encodage réponses Es'!BA42)</f>
        <v>0</v>
      </c>
      <c r="BW44" s="148">
        <f>IF('Encodage réponses Es'!BB42="","",'Encodage réponses Es'!BB42)</f>
        <v>0</v>
      </c>
      <c r="BX44" s="148">
        <f>IF('Encodage réponses Es'!BC42="","",'Encodage réponses Es'!BC42)</f>
        <v>0</v>
      </c>
      <c r="BY44" s="148">
        <f>IF('Encodage réponses Es'!BD42="","",'Encodage réponses Es'!BD42)</f>
        <v>0</v>
      </c>
      <c r="BZ44" s="148">
        <f>IF('Encodage réponses Es'!BE42="","",'Encodage réponses Es'!BE42)</f>
        <v>0</v>
      </c>
      <c r="CA44" s="148">
        <f>IF('Encodage réponses Es'!BF42="","",'Encodage réponses Es'!BF42)</f>
        <v>0</v>
      </c>
      <c r="CB44" s="148">
        <f>IF('Encodage réponses Es'!BG42="","",'Encodage réponses Es'!BG42)</f>
        <v>0</v>
      </c>
      <c r="CC44" s="148">
        <f>IF('Encodage réponses Es'!BH42="","",'Encodage réponses Es'!BH42)</f>
        <v>0</v>
      </c>
      <c r="CD44" s="148">
        <f>IF('Encodage réponses Es'!BI42="","",'Encodage réponses Es'!BI42)</f>
        <v>0</v>
      </c>
      <c r="CE44" s="148">
        <f>IF('Encodage réponses Es'!BJ42="","",'Encodage réponses Es'!BJ42)</f>
        <v>0</v>
      </c>
      <c r="CF44" s="148">
        <f>IF('Encodage réponses Es'!BK42="","",'Encodage réponses Es'!BK42)</f>
        <v>0</v>
      </c>
      <c r="CG44" s="47">
        <v>2</v>
      </c>
      <c r="CH44" s="82">
        <f>COUNTIF(CG$5:CG$38,CG44)</f>
        <v>0</v>
      </c>
      <c r="CI44" s="145">
        <f>IF('Encodage réponses Es'!BL42="","",'Encodage réponses Es'!BL42)</f>
        <v>0</v>
      </c>
      <c r="CJ44" s="146">
        <f>IF('Encodage réponses Es'!BM42="","",'Encodage réponses Es'!BM42)</f>
        <v>0</v>
      </c>
      <c r="CK44" s="146">
        <f>IF('Encodage réponses Es'!BN42="","",'Encodage réponses Es'!BN42)</f>
        <v>0</v>
      </c>
      <c r="CL44" s="146">
        <f>IF('Encodage réponses Es'!BO42="","",'Encodage réponses Es'!BO42)</f>
        <v>0</v>
      </c>
      <c r="CM44" s="146">
        <f>IF('Encodage réponses Es'!BP42="","",'Encodage réponses Es'!BP42)</f>
        <v>0</v>
      </c>
      <c r="CN44" s="146">
        <f>IF('Encodage réponses Es'!BQ42="","",'Encodage réponses Es'!BQ42)</f>
        <v>0</v>
      </c>
      <c r="CO44" s="146">
        <f>IF('Encodage réponses Es'!BR42="","",'Encodage réponses Es'!BR42)</f>
        <v>0</v>
      </c>
      <c r="CP44" s="146">
        <f>IF('Encodage réponses Es'!BS42="","",'Encodage réponses Es'!BS42)</f>
        <v>0</v>
      </c>
      <c r="CQ44" s="146">
        <f>IF('Encodage réponses Es'!BT42="","",'Encodage réponses Es'!BT42)</f>
        <v>0</v>
      </c>
      <c r="CR44" s="146">
        <f>IF('Encodage réponses Es'!BU42="","",'Encodage réponses Es'!BU42)</f>
        <v>0</v>
      </c>
      <c r="CS44" s="47">
        <v>2</v>
      </c>
      <c r="CT44" s="82">
        <f t="shared" si="10"/>
        <v>0</v>
      </c>
      <c r="CU44" s="145">
        <f>IF('Encodage réponses Es'!BV42="","",'Encodage réponses Es'!BV42)</f>
        <v>0</v>
      </c>
      <c r="CV44" s="146">
        <f>IF('Encodage réponses Es'!BW42="","",'Encodage réponses Es'!BW42)</f>
        <v>0</v>
      </c>
      <c r="CW44" s="146">
        <f>IF('Encodage réponses Es'!BX42="","",'Encodage réponses Es'!BX42)</f>
        <v>0</v>
      </c>
      <c r="CX44" s="146">
        <f>IF('Encodage réponses Es'!BY42="","",'Encodage réponses Es'!BY42)</f>
        <v>0</v>
      </c>
      <c r="CY44" s="146">
        <f>IF('Encodage réponses Es'!BZ42="","",'Encodage réponses Es'!BZ42)</f>
        <v>0</v>
      </c>
      <c r="CZ44" s="146">
        <f>IF('Encodage réponses Es'!CA42="","",'Encodage réponses Es'!CA42)</f>
        <v>0</v>
      </c>
      <c r="DA44" s="146">
        <f>IF('Encodage réponses Es'!CB42="","",'Encodage réponses Es'!CB42)</f>
        <v>0</v>
      </c>
      <c r="DB44" s="146">
        <f>IF('Encodage réponses Es'!CC42="","",'Encodage réponses Es'!CC42)</f>
        <v>0</v>
      </c>
      <c r="DC44" s="146">
        <f>IF('Encodage réponses Es'!CD42="","",'Encodage réponses Es'!CD42)</f>
        <v>0</v>
      </c>
      <c r="DD44" s="146">
        <f>IF('Encodage réponses Es'!CE42="","",'Encodage réponses Es'!CE42)</f>
        <v>0</v>
      </c>
      <c r="DE44" s="146">
        <f>IF('Encodage réponses Es'!CF42="","",'Encodage réponses Es'!CF42)</f>
        <v>0</v>
      </c>
      <c r="DF44" s="146">
        <f>IF('Encodage réponses Es'!CG42="","",'Encodage réponses Es'!CG42)</f>
        <v>0</v>
      </c>
      <c r="DG44" s="146">
        <f>IF('Encodage réponses Es'!CH42="","",'Encodage réponses Es'!CH42)</f>
        <v>0</v>
      </c>
      <c r="DH44" s="146">
        <f>IF('Encodage réponses Es'!CI42="","",'Encodage réponses Es'!CI42)</f>
        <v>0</v>
      </c>
      <c r="DI44" s="146">
        <f>IF('Encodage réponses Es'!CJ42="","",'Encodage réponses Es'!CJ42)</f>
        <v>0</v>
      </c>
      <c r="DJ44" s="146">
        <f>IF('Encodage réponses Es'!CK42="","",'Encodage réponses Es'!CK42)</f>
        <v>0</v>
      </c>
      <c r="DK44" s="47">
        <v>2</v>
      </c>
      <c r="DL44" s="82">
        <f>COUNTIF(DK$5:DK$38,DK44)</f>
        <v>0</v>
      </c>
      <c r="DM44" s="147">
        <f>IF('Encodage réponses Es'!CL42="","",'Encodage réponses Es'!CL42)</f>
        <v>0</v>
      </c>
      <c r="DN44" s="147">
        <f>IF('Encodage réponses Es'!CM42="","",'Encodage réponses Es'!CM42)</f>
        <v>0</v>
      </c>
      <c r="DO44" s="147">
        <f>IF('Encodage réponses Es'!CN42="","",'Encodage réponses Es'!CN42)</f>
        <v>0</v>
      </c>
      <c r="DP44" s="147">
        <f>IF('Encodage réponses Es'!CO42="","",'Encodage réponses Es'!CO42)</f>
        <v>0</v>
      </c>
      <c r="DQ44" s="147">
        <f>IF('Encodage réponses Es'!CP42="","",'Encodage réponses Es'!CP42)</f>
        <v>0</v>
      </c>
      <c r="DR44" s="147">
        <f>IF('Encodage réponses Es'!CQ42="","",'Encodage réponses Es'!CQ42)</f>
        <v>0</v>
      </c>
      <c r="DS44" s="147">
        <f>IF('Encodage réponses Es'!CR42="","",'Encodage réponses Es'!CR42)</f>
        <v>0</v>
      </c>
      <c r="DT44" s="147">
        <f>IF('Encodage réponses Es'!CS42="","",'Encodage réponses Es'!CS42)</f>
        <v>0</v>
      </c>
      <c r="DU44" s="147">
        <f>IF('Encodage réponses Es'!CT42="","",'Encodage réponses Es'!CT42)</f>
        <v>0</v>
      </c>
      <c r="DV44" s="147">
        <f>IF('Encodage réponses Es'!CU42="","",'Encodage réponses Es'!CU42)</f>
        <v>0</v>
      </c>
      <c r="DW44" s="147">
        <f>IF('Encodage réponses Es'!CV42="","",'Encodage réponses Es'!CV42)</f>
        <v>0</v>
      </c>
      <c r="DX44" s="147">
        <f>IF('Encodage réponses Es'!CX42="","",'Encodage réponses Es'!CX42)</f>
        <v>0</v>
      </c>
      <c r="DY44" s="147">
        <f>IF('Encodage réponses Es'!CY42="","",'Encodage réponses Es'!CY42)</f>
        <v>0</v>
      </c>
      <c r="DZ44" s="147">
        <f>IF('Encodage réponses Es'!CZ42="","",'Encodage réponses Es'!CZ42)</f>
        <v>0</v>
      </c>
      <c r="EA44" s="147">
        <f>IF('Encodage réponses Es'!DA42="","",'Encodage réponses Es'!DA42)</f>
        <v>0</v>
      </c>
      <c r="EB44" s="147">
        <f>IF('Encodage réponses Es'!DE42="","",'Encodage réponses Es'!DE42)</f>
        <v>0</v>
      </c>
      <c r="EC44" s="147">
        <f>IF('Encodage réponses Es'!DF42="","",'Encodage réponses Es'!DF42)</f>
        <v>0</v>
      </c>
      <c r="ED44" s="147">
        <f>IF('Encodage réponses Es'!DG42="","",'Encodage réponses Es'!DG42)</f>
        <v>0</v>
      </c>
      <c r="EE44" s="47">
        <v>2</v>
      </c>
      <c r="EF44" s="47">
        <f>COUNTIF(EE$5:EE$38,EE44)</f>
        <v>0</v>
      </c>
      <c r="EG44" s="145">
        <f>IF('Encodage réponses Es'!DX42="","",'Encodage réponses Es'!DX42)</f>
        <v>0</v>
      </c>
      <c r="EH44" s="146">
        <f>IF('Encodage réponses Es'!DY42="","",'Encodage réponses Es'!DY42)</f>
        <v>0</v>
      </c>
      <c r="EI44" s="146">
        <f>IF('Encodage réponses Es'!DZ42="","",'Encodage réponses Es'!DZ42)</f>
        <v>0</v>
      </c>
      <c r="EJ44" s="47" t="s">
        <v>84</v>
      </c>
      <c r="EK44" s="48">
        <f>COUNTIF(EJ$5:EJ$38,2)+COUNTIF(EJ$5:EJ$38,2.5)</f>
        <v>0</v>
      </c>
      <c r="EL44" s="149">
        <f>IF('Encodage réponses Es'!CW42="","",'Encodage réponses Es'!CW42)</f>
        <v>0</v>
      </c>
      <c r="EM44" s="146">
        <f>IF('Encodage réponses Es'!DL42="","",'Encodage réponses Es'!DL42)</f>
        <v>0</v>
      </c>
      <c r="EN44" s="146">
        <f>IF('Encodage réponses Es'!DM42="","",'Encodage réponses Es'!DM42)</f>
        <v>0</v>
      </c>
      <c r="EO44" s="146">
        <f>IF('Encodage réponses Es'!DN42="","",'Encodage réponses Es'!DN42)</f>
        <v>0</v>
      </c>
      <c r="EP44" s="146">
        <f>IF('Encodage réponses Es'!DO42="","",'Encodage réponses Es'!DO42)</f>
        <v>0</v>
      </c>
      <c r="EQ44" s="146">
        <f>IF('Encodage réponses Es'!DP42="","",'Encodage réponses Es'!DP42)</f>
        <v>0</v>
      </c>
      <c r="ER44" s="146">
        <f>IF('Encodage réponses Es'!DQ42="","",'Encodage réponses Es'!DQ42)</f>
        <v>0</v>
      </c>
      <c r="ES44" s="47" t="s">
        <v>84</v>
      </c>
      <c r="ET44" s="48">
        <f>COUNTIF(ES$5:ES$38,2)+COUNTIF(ES$5:ES$38,2.5)</f>
        <v>0</v>
      </c>
      <c r="EU44" s="145">
        <f>IF('Encodage réponses Es'!DB42="","",'Encodage réponses Es'!DB42)</f>
        <v>0</v>
      </c>
      <c r="EV44" s="146">
        <f>IF('Encodage réponses Es'!DC42="","",'Encodage réponses Es'!DC42)</f>
        <v>0</v>
      </c>
      <c r="EW44" s="146">
        <f>IF('Encodage réponses Es'!DD42="","",'Encodage réponses Es'!DD42)</f>
        <v>0</v>
      </c>
      <c r="EX44" s="146">
        <f>IF('Encodage réponses Es'!DH42="","",'Encodage réponses Es'!DH42)</f>
        <v>0</v>
      </c>
      <c r="EY44" s="146">
        <f>IF('Encodage réponses Es'!DI42="","",'Encodage réponses Es'!DI42)</f>
        <v>0</v>
      </c>
      <c r="EZ44" s="146">
        <f>IF('Encodage réponses Es'!DJ42="","",'Encodage réponses Es'!DJ42)</f>
        <v>0</v>
      </c>
      <c r="FA44" s="363">
        <f>IF('Encodage réponses Es'!DK42="","",'Encodage réponses Es'!DK42)</f>
      </c>
      <c r="FB44" s="47">
        <v>2</v>
      </c>
      <c r="FC44" s="47">
        <f>COUNTIF(FB$5:FB$38,FB44)</f>
        <v>0</v>
      </c>
      <c r="FD44" s="145">
        <f>IF('Encodage réponses Es'!DR42="","",'Encodage réponses Es'!DR42)</f>
        <v>0</v>
      </c>
      <c r="FE44" s="146">
        <f>IF('Encodage réponses Es'!DS42="","",'Encodage réponses Es'!DS42)</f>
        <v>0</v>
      </c>
      <c r="FF44" s="146">
        <f>IF('Encodage réponses Es'!DT42="","",'Encodage réponses Es'!DT42)</f>
        <v>0</v>
      </c>
      <c r="FG44" s="363">
        <f>IF('Encodage réponses Es'!DU42="","",'Encodage réponses Es'!DU42)</f>
      </c>
      <c r="FH44" s="146">
        <f>IF('Encodage réponses Es'!DV42="","",'Encodage réponses Es'!DV42)</f>
        <v>0</v>
      </c>
      <c r="FI44" s="47">
        <v>2</v>
      </c>
      <c r="FJ44" s="49">
        <f>COUNTIF(FI$5:FI$38,FI44)</f>
        <v>0</v>
      </c>
      <c r="FK44" s="106"/>
    </row>
    <row r="45" spans="1:167" ht="12.75" customHeight="1">
      <c r="A45" s="227"/>
      <c r="B45" s="229"/>
      <c r="C45" s="229"/>
      <c r="D45" s="228"/>
      <c r="E45" s="244"/>
      <c r="F45" s="1" t="s">
        <v>29</v>
      </c>
      <c r="G45" s="39">
        <f>COUNTIF(G$5:G$38,"&lt;0,10")</f>
        <v>0</v>
      </c>
      <c r="H45" s="244"/>
      <c r="I45" s="1" t="s">
        <v>29</v>
      </c>
      <c r="J45" s="39">
        <f>COUNTIF(J$5:J$38,"&lt;0,10")</f>
        <v>0</v>
      </c>
      <c r="K45" s="244"/>
      <c r="L45" s="1" t="s">
        <v>29</v>
      </c>
      <c r="M45" s="39">
        <f>COUNTIF(M$5:M$38,"&lt;0,10")</f>
        <v>0</v>
      </c>
      <c r="N45" s="244"/>
      <c r="O45" s="1" t="s">
        <v>29</v>
      </c>
      <c r="P45" s="39">
        <f>COUNTIF(P$5:P$38,"&lt;0,10")</f>
        <v>0</v>
      </c>
      <c r="Q45" s="244"/>
      <c r="R45" s="1" t="s">
        <v>29</v>
      </c>
      <c r="S45" s="39">
        <f>COUNTIF(S$5:S$38,"&lt;0,10")</f>
        <v>0</v>
      </c>
      <c r="T45" s="283"/>
      <c r="U45" s="290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8"/>
      <c r="AK45" s="252">
        <v>3</v>
      </c>
      <c r="AL45" s="289">
        <f>COUNTIF(AK$5:AK$38,3)</f>
        <v>0</v>
      </c>
      <c r="AM45" s="290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8"/>
      <c r="AZ45" s="252">
        <v>3</v>
      </c>
      <c r="BA45" s="253">
        <f>COUNTIF(AZ$5:AZ$38,3)</f>
        <v>0</v>
      </c>
      <c r="BB45" s="291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8"/>
      <c r="BN45" s="252">
        <v>3</v>
      </c>
      <c r="BO45" s="253">
        <f t="shared" si="11"/>
        <v>0</v>
      </c>
      <c r="BP45" s="291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8"/>
      <c r="CG45" s="252">
        <v>3</v>
      </c>
      <c r="CH45" s="254">
        <f>COUNTIF(CG$5:CG$38,CG45)</f>
        <v>0</v>
      </c>
      <c r="CI45" s="290"/>
      <c r="CJ45" s="287"/>
      <c r="CK45" s="287"/>
      <c r="CL45" s="287"/>
      <c r="CM45" s="287"/>
      <c r="CN45" s="287"/>
      <c r="CO45" s="287"/>
      <c r="CP45" s="287"/>
      <c r="CQ45" s="287"/>
      <c r="CR45" s="288"/>
      <c r="CS45" s="252">
        <v>3</v>
      </c>
      <c r="CT45" s="254">
        <f t="shared" si="10"/>
        <v>0</v>
      </c>
      <c r="CU45" s="290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8"/>
      <c r="DK45" s="252">
        <v>3</v>
      </c>
      <c r="DL45" s="254">
        <f>COUNTIF(DK$5:DK$38,DK45)</f>
        <v>0</v>
      </c>
      <c r="DM45" s="290"/>
      <c r="DN45" s="287"/>
      <c r="DO45" s="287"/>
      <c r="DP45" s="287"/>
      <c r="DQ45" s="287"/>
      <c r="DR45" s="287"/>
      <c r="DS45" s="287"/>
      <c r="DT45" s="287"/>
      <c r="DU45" s="287"/>
      <c r="DV45" s="287"/>
      <c r="DW45" s="287"/>
      <c r="DX45" s="287"/>
      <c r="DY45" s="287"/>
      <c r="DZ45" s="287"/>
      <c r="EA45" s="287"/>
      <c r="EB45" s="287"/>
      <c r="EC45" s="287"/>
      <c r="ED45" s="288"/>
      <c r="EE45" s="252">
        <v>3</v>
      </c>
      <c r="EF45" s="252">
        <f aca="true" t="shared" si="12" ref="EF45:EF60">COUNTIF(EE$5:EE$38,EE45)</f>
        <v>0</v>
      </c>
      <c r="EG45" s="308"/>
      <c r="EH45" s="309"/>
      <c r="EI45" s="310"/>
      <c r="EJ45" s="252">
        <v>3</v>
      </c>
      <c r="EK45" s="253">
        <f>COUNTIF(EJ$5:EJ$38,3)</f>
        <v>0</v>
      </c>
      <c r="EL45" s="291"/>
      <c r="EM45" s="287"/>
      <c r="EN45" s="287"/>
      <c r="EO45" s="287"/>
      <c r="EP45" s="287"/>
      <c r="EQ45" s="287"/>
      <c r="ER45" s="288"/>
      <c r="ES45" s="252" t="s">
        <v>85</v>
      </c>
      <c r="ET45" s="253">
        <f>COUNTIF(ES$5:ES$38,3)+COUNTIF(ES$5:ES$38,3.5)</f>
        <v>0</v>
      </c>
      <c r="EU45" s="290"/>
      <c r="EV45" s="287"/>
      <c r="EW45" s="287"/>
      <c r="EX45" s="287"/>
      <c r="EY45" s="287"/>
      <c r="EZ45" s="287"/>
      <c r="FA45" s="364"/>
      <c r="FB45" s="252">
        <v>3</v>
      </c>
      <c r="FC45" s="252">
        <f>COUNTIF(FB$5:FB$38,FB45)</f>
        <v>0</v>
      </c>
      <c r="FD45" s="290"/>
      <c r="FE45" s="287"/>
      <c r="FF45" s="287"/>
      <c r="FG45" s="369"/>
      <c r="FH45" s="288"/>
      <c r="FI45" s="47">
        <v>3</v>
      </c>
      <c r="FJ45" s="49">
        <f>COUNTIF(FI$5:FI$38,FI45)</f>
        <v>0</v>
      </c>
      <c r="FK45" s="106"/>
    </row>
    <row r="46" spans="1:167" ht="12.75">
      <c r="A46" s="233"/>
      <c r="B46" s="228"/>
      <c r="C46" s="228"/>
      <c r="D46" s="234" t="s">
        <v>80</v>
      </c>
      <c r="E46" s="227"/>
      <c r="F46" s="1" t="s">
        <v>30</v>
      </c>
      <c r="G46" s="39">
        <f>COUNTIF(G$5:G$38,"&lt;0,20")-G45</f>
        <v>0</v>
      </c>
      <c r="H46" s="227"/>
      <c r="I46" s="1" t="s">
        <v>30</v>
      </c>
      <c r="J46" s="39">
        <f>COUNTIF(J$5:J$38,"&lt;0,20")-J45</f>
        <v>0</v>
      </c>
      <c r="K46" s="227"/>
      <c r="L46" s="1" t="s">
        <v>30</v>
      </c>
      <c r="M46" s="39">
        <f>COUNTIF(M$5:M$38,"&lt;0,20")-M45</f>
        <v>0</v>
      </c>
      <c r="N46" s="227"/>
      <c r="O46" s="1" t="s">
        <v>30</v>
      </c>
      <c r="P46" s="39">
        <f>COUNTIF(P$5:P$38,"&lt;0,20")-P45</f>
        <v>0</v>
      </c>
      <c r="Q46" s="227"/>
      <c r="R46" s="1" t="s">
        <v>30</v>
      </c>
      <c r="S46" s="39">
        <f>COUNTIF(S$5:S$38,"&lt;0,20")-S45</f>
        <v>0</v>
      </c>
      <c r="T46" s="285"/>
      <c r="U46" s="304">
        <f>IF('Encodage réponses Es'!G44="","",'Encodage réponses Es'!G44)</f>
      </c>
      <c r="V46" s="305">
        <f>IF('Encodage réponses Es'!H44="","",'Encodage réponses Es'!H44)</f>
      </c>
      <c r="W46" s="305">
        <f>IF('Encodage réponses Es'!I44="","",'Encodage réponses Es'!I44)</f>
      </c>
      <c r="X46" s="305">
        <f>IF('Encodage réponses Es'!J44="","",'Encodage réponses Es'!J44)</f>
      </c>
      <c r="Y46" s="305">
        <f>IF('Encodage réponses Es'!K44="","",'Encodage réponses Es'!K44)</f>
      </c>
      <c r="Z46" s="305">
        <f>IF('Encodage réponses Es'!L44="","",'Encodage réponses Es'!L44)</f>
      </c>
      <c r="AA46" s="305">
        <f>IF('Encodage réponses Es'!M44="","",'Encodage réponses Es'!M44)</f>
      </c>
      <c r="AB46" s="305">
        <f>IF('Encodage réponses Es'!N44="","",'Encodage réponses Es'!N44)</f>
      </c>
      <c r="AC46" s="305">
        <f>IF('Encodage réponses Es'!O44="","",'Encodage réponses Es'!O44)</f>
      </c>
      <c r="AD46" s="305">
        <f>IF('Encodage réponses Es'!P44="","",'Encodage réponses Es'!P44)</f>
      </c>
      <c r="AE46" s="305">
        <f>IF('Encodage réponses Es'!S44="","",'Encodage réponses Es'!S44)</f>
      </c>
      <c r="AF46" s="305">
        <f>IF('Encodage réponses Es'!T44="","",'Encodage réponses Es'!T44)</f>
      </c>
      <c r="AG46" s="305">
        <f>IF('Encodage réponses Es'!U44="","",'Encodage réponses Es'!U44)</f>
      </c>
      <c r="AH46" s="305">
        <f>IF('Encodage réponses Es'!AF44="","",'Encodage réponses Es'!AF44)</f>
      </c>
      <c r="AI46" s="305">
        <f>IF('Encodage réponses Es'!AG44="","",'Encodage réponses Es'!AG44)</f>
      </c>
      <c r="AJ46" s="305">
        <f>IF('Encodage réponses Es'!DW44="","",'Encodage réponses Es'!DW44)</f>
      </c>
      <c r="AK46" s="47">
        <v>4</v>
      </c>
      <c r="AL46" s="84">
        <f>COUNTIF(AK$5:AK$38,4)</f>
        <v>0</v>
      </c>
      <c r="AM46" s="305">
        <f>IF('Encodage réponses Es'!AH44="","",'Encodage réponses Es'!AH44)</f>
      </c>
      <c r="AN46" s="305">
        <f>IF('Encodage réponses Es'!AI44="","",'Encodage réponses Es'!AI44)</f>
      </c>
      <c r="AO46" s="305">
        <f>IF('Encodage réponses Es'!AJ44="","",'Encodage réponses Es'!AJ44)</f>
      </c>
      <c r="AP46" s="305">
        <f>IF('Encodage réponses Es'!AK44="","",'Encodage réponses Es'!AK44)</f>
      </c>
      <c r="AQ46" s="305">
        <f>IF('Encodage réponses Es'!AL44="","",'Encodage réponses Es'!AL44)</f>
      </c>
      <c r="AR46" s="305">
        <f>IF('Encodage réponses Es'!AM44="","",'Encodage réponses Es'!AM44)</f>
      </c>
      <c r="AS46" s="305">
        <f>IF('Encodage réponses Es'!AN44="","",'Encodage réponses Es'!AN44)</f>
      </c>
      <c r="AT46" s="305">
        <f>IF('Encodage réponses Es'!AO44="","",'Encodage réponses Es'!AO44)</f>
      </c>
      <c r="AU46" s="305">
        <f>IF('Encodage réponses Es'!AP44="","",'Encodage réponses Es'!AP44)</f>
      </c>
      <c r="AV46" s="305">
        <f>IF('Encodage réponses Es'!AQ44="","",'Encodage réponses Es'!AQ44)</f>
      </c>
      <c r="AW46" s="305">
        <f>IF('Encodage réponses Es'!AR44="","",'Encodage réponses Es'!AR44)</f>
      </c>
      <c r="AX46" s="305">
        <f>IF('Encodage réponses Es'!AS44="","",'Encodage réponses Es'!AS44)</f>
      </c>
      <c r="AY46" s="305">
        <f>IF('Encodage réponses Es'!AT44="","",'Encodage réponses Es'!AT44)</f>
      </c>
      <c r="AZ46" s="47">
        <v>4</v>
      </c>
      <c r="BA46" s="47">
        <f>COUNTIF(AZ$5:AZ$38,4)</f>
        <v>0</v>
      </c>
      <c r="BB46" s="305">
        <f>IF('Encodage réponses Es'!Q44="","",'Encodage réponses Es'!Q44)</f>
      </c>
      <c r="BC46" s="305">
        <f>IF('Encodage réponses Es'!R44="","",'Encodage réponses Es'!R44)</f>
      </c>
      <c r="BD46" s="305">
        <f>IF('Encodage réponses Es'!V44="","",'Encodage réponses Es'!V44)</f>
      </c>
      <c r="BE46" s="305">
        <f>IF('Encodage réponses Es'!W44="","",'Encodage réponses Es'!W44)</f>
      </c>
      <c r="BF46" s="305">
        <f>IF('Encodage réponses Es'!X44="","",'Encodage réponses Es'!X44)</f>
      </c>
      <c r="BG46" s="305">
        <f>IF('Encodage réponses Es'!Y44="","",'Encodage réponses Es'!Y44)</f>
      </c>
      <c r="BH46" s="305">
        <f>IF('Encodage réponses Es'!Z44="","",'Encodage réponses Es'!Z44)</f>
      </c>
      <c r="BI46" s="305">
        <f>IF('Encodage réponses Es'!AA44="","",'Encodage réponses Es'!AA44)</f>
      </c>
      <c r="BJ46" s="305">
        <f>IF('Encodage réponses Es'!AB44="","",'Encodage réponses Es'!AB44)</f>
      </c>
      <c r="BK46" s="305">
        <f>IF('Encodage réponses Es'!AC44="","",'Encodage réponses Es'!AC44)</f>
      </c>
      <c r="BL46" s="305">
        <f>IF('Encodage réponses Es'!AD44="","",'Encodage réponses Es'!AD44)</f>
      </c>
      <c r="BM46" s="305">
        <f>IF('Encodage réponses Es'!AE44="","",'Encodage réponses Es'!AE44)</f>
      </c>
      <c r="BN46" s="47">
        <v>4</v>
      </c>
      <c r="BO46" s="48">
        <f t="shared" si="11"/>
        <v>0</v>
      </c>
      <c r="BP46" s="305">
        <f>IF('Encodage réponses Es'!AU44="","",'Encodage réponses Es'!AU44)</f>
      </c>
      <c r="BQ46" s="305">
        <f>IF('Encodage réponses Es'!AV44="","",'Encodage réponses Es'!AV44)</f>
      </c>
      <c r="BR46" s="305">
        <f>IF('Encodage réponses Es'!AW44="","",'Encodage réponses Es'!AW44)</f>
      </c>
      <c r="BS46" s="305">
        <f>IF('Encodage réponses Es'!AX44="","",'Encodage réponses Es'!AX44)</f>
      </c>
      <c r="BT46" s="305">
        <f>IF('Encodage réponses Es'!AY44="","",'Encodage réponses Es'!AY44)</f>
      </c>
      <c r="BU46" s="305">
        <f>IF('Encodage réponses Es'!AZ44="","",'Encodage réponses Es'!AZ44)</f>
      </c>
      <c r="BV46" s="305">
        <f>IF('Encodage réponses Es'!BA44="","",'Encodage réponses Es'!BA44)</f>
      </c>
      <c r="BW46" s="305">
        <f>IF('Encodage réponses Es'!BB44="","",'Encodage réponses Es'!BB44)</f>
      </c>
      <c r="BX46" s="305">
        <f>IF('Encodage réponses Es'!BC44="","",'Encodage réponses Es'!BC44)</f>
      </c>
      <c r="BY46" s="305">
        <f>IF('Encodage réponses Es'!BD44="","",'Encodage réponses Es'!BD44)</f>
      </c>
      <c r="BZ46" s="305">
        <f>IF('Encodage réponses Es'!BE44="","",'Encodage réponses Es'!BE44)</f>
      </c>
      <c r="CA46" s="305">
        <f>IF('Encodage réponses Es'!BF44="","",'Encodage réponses Es'!BF44)</f>
      </c>
      <c r="CB46" s="305">
        <f>IF('Encodage réponses Es'!BG44="","",'Encodage réponses Es'!BG44)</f>
      </c>
      <c r="CC46" s="305">
        <f>IF('Encodage réponses Es'!BH44="","",'Encodage réponses Es'!BH44)</f>
      </c>
      <c r="CD46" s="305">
        <f>IF('Encodage réponses Es'!BI44="","",'Encodage réponses Es'!BI44)</f>
      </c>
      <c r="CE46" s="305">
        <f>IF('Encodage réponses Es'!BJ44="","",'Encodage réponses Es'!BJ44)</f>
      </c>
      <c r="CF46" s="305">
        <f>IF('Encodage réponses Es'!BK44="","",'Encodage réponses Es'!BK44)</f>
      </c>
      <c r="CG46" s="47">
        <v>4</v>
      </c>
      <c r="CH46" s="82">
        <f aca="true" t="shared" si="13" ref="CH46:CH59">COUNTIF(CG$5:CG$38,CG46)</f>
        <v>0</v>
      </c>
      <c r="CI46" s="305">
        <f>IF('Encodage réponses Es'!BL44="","",'Encodage réponses Es'!BL44)</f>
      </c>
      <c r="CJ46" s="305">
        <f>IF('Encodage réponses Es'!BM44="","",'Encodage réponses Es'!BM44)</f>
      </c>
      <c r="CK46" s="305">
        <f>IF('Encodage réponses Es'!BN44="","",'Encodage réponses Es'!BN44)</f>
      </c>
      <c r="CL46" s="305">
        <f>IF('Encodage réponses Es'!BO44="","",'Encodage réponses Es'!BO44)</f>
      </c>
      <c r="CM46" s="305">
        <f>IF('Encodage réponses Es'!BP44="","",'Encodage réponses Es'!BP44)</f>
      </c>
      <c r="CN46" s="305">
        <f>IF('Encodage réponses Es'!BQ44="","",'Encodage réponses Es'!BQ44)</f>
      </c>
      <c r="CO46" s="305">
        <f>IF('Encodage réponses Es'!BR44="","",'Encodage réponses Es'!BR44)</f>
      </c>
      <c r="CP46" s="305">
        <f>IF('Encodage réponses Es'!BS44="","",'Encodage réponses Es'!BS44)</f>
      </c>
      <c r="CQ46" s="305">
        <f>IF('Encodage réponses Es'!BT44="","",'Encodage réponses Es'!BT44)</f>
      </c>
      <c r="CR46" s="305">
        <f>IF('Encodage réponses Es'!BU44="","",'Encodage réponses Es'!BU44)</f>
      </c>
      <c r="CS46" s="47">
        <v>4</v>
      </c>
      <c r="CT46" s="82">
        <f t="shared" si="10"/>
        <v>0</v>
      </c>
      <c r="CU46" s="305">
        <f>IF('Encodage réponses Es'!BV44="","",'Encodage réponses Es'!BV44)</f>
      </c>
      <c r="CV46" s="305">
        <f>IF('Encodage réponses Es'!BW44="","",'Encodage réponses Es'!BW44)</f>
      </c>
      <c r="CW46" s="305">
        <f>IF('Encodage réponses Es'!BX44="","",'Encodage réponses Es'!BX44)</f>
      </c>
      <c r="CX46" s="305">
        <f>IF('Encodage réponses Es'!BY44="","",'Encodage réponses Es'!BY44)</f>
      </c>
      <c r="CY46" s="305">
        <f>IF('Encodage réponses Es'!BZ44="","",'Encodage réponses Es'!BZ44)</f>
      </c>
      <c r="CZ46" s="305">
        <f>IF('Encodage réponses Es'!CA44="","",'Encodage réponses Es'!CA44)</f>
      </c>
      <c r="DA46" s="305">
        <f>IF('Encodage réponses Es'!CB44="","",'Encodage réponses Es'!CB44)</f>
      </c>
      <c r="DB46" s="305">
        <f>IF('Encodage réponses Es'!CC44="","",'Encodage réponses Es'!CC44)</f>
      </c>
      <c r="DC46" s="305">
        <f>IF('Encodage réponses Es'!CD44="","",'Encodage réponses Es'!CD44)</f>
      </c>
      <c r="DD46" s="305">
        <f>IF('Encodage réponses Es'!CE44="","",'Encodage réponses Es'!CE44)</f>
      </c>
      <c r="DE46" s="305">
        <f>IF('Encodage réponses Es'!CF44="","",'Encodage réponses Es'!CF44)</f>
      </c>
      <c r="DF46" s="305">
        <f>IF('Encodage réponses Es'!CG44="","",'Encodage réponses Es'!CG44)</f>
      </c>
      <c r="DG46" s="305">
        <f>IF('Encodage réponses Es'!CH44="","",'Encodage réponses Es'!CH44)</f>
      </c>
      <c r="DH46" s="305">
        <f>IF('Encodage réponses Es'!CI44="","",'Encodage réponses Es'!CI44)</f>
      </c>
      <c r="DI46" s="305">
        <f>IF('Encodage réponses Es'!CJ44="","",'Encodage réponses Es'!CJ44)</f>
      </c>
      <c r="DJ46" s="305">
        <f>IF('Encodage réponses Es'!CK44="","",'Encodage réponses Es'!CK44)</f>
      </c>
      <c r="DK46" s="47">
        <v>4</v>
      </c>
      <c r="DL46" s="82">
        <f>COUNTIF(DK$5:DK$38,DK46)</f>
        <v>0</v>
      </c>
      <c r="DM46" s="305">
        <f>IF('Encodage réponses Es'!CL44="","",'Encodage réponses Es'!CL44)</f>
      </c>
      <c r="DN46" s="305">
        <f>IF('Encodage réponses Es'!CM44="","",'Encodage réponses Es'!CM44)</f>
      </c>
      <c r="DO46" s="305">
        <f>IF('Encodage réponses Es'!CN44="","",'Encodage réponses Es'!CN44)</f>
      </c>
      <c r="DP46" s="305">
        <f>IF('Encodage réponses Es'!CO44="","",'Encodage réponses Es'!CO44)</f>
      </c>
      <c r="DQ46" s="305">
        <f>IF('Encodage réponses Es'!CP44="","",'Encodage réponses Es'!CP44)</f>
      </c>
      <c r="DR46" s="305">
        <f>IF('Encodage réponses Es'!CQ44="","",'Encodage réponses Es'!CQ44)</f>
      </c>
      <c r="DS46" s="305">
        <f>IF('Encodage réponses Es'!CR44="","",'Encodage réponses Es'!CR44)</f>
      </c>
      <c r="DT46" s="305">
        <f>IF('Encodage réponses Es'!CS44="","",'Encodage réponses Es'!CS44)</f>
      </c>
      <c r="DU46" s="305">
        <f>IF('Encodage réponses Es'!CT44="","",'Encodage réponses Es'!CT44)</f>
      </c>
      <c r="DV46" s="305">
        <f>IF('Encodage réponses Es'!CU44="","",'Encodage réponses Es'!CU44)</f>
      </c>
      <c r="DW46" s="305">
        <f>IF('Encodage réponses Es'!CV44="","",'Encodage réponses Es'!CV44)</f>
      </c>
      <c r="DX46" s="305">
        <f>IF('Encodage réponses Es'!CX44="","",'Encodage réponses Es'!CX44)</f>
      </c>
      <c r="DY46" s="305">
        <f>IF('Encodage réponses Es'!CY44="","",'Encodage réponses Es'!CY44)</f>
      </c>
      <c r="DZ46" s="305">
        <f>IF('Encodage réponses Es'!CZ44="","",'Encodage réponses Es'!CZ44)</f>
      </c>
      <c r="EA46" s="305">
        <f>IF('Encodage réponses Es'!DA44="","",'Encodage réponses Es'!DA44)</f>
      </c>
      <c r="EB46" s="305">
        <f>IF('Encodage réponses Es'!DE44="","",'Encodage réponses Es'!DE44)</f>
      </c>
      <c r="EC46" s="305">
        <f>IF('Encodage réponses Es'!DF44="","",'Encodage réponses Es'!DF44)</f>
      </c>
      <c r="ED46" s="305">
        <f>IF('Encodage réponses Es'!DG44="","",'Encodage réponses Es'!DG44)</f>
      </c>
      <c r="EE46" s="47">
        <v>4</v>
      </c>
      <c r="EF46" s="47">
        <f t="shared" si="12"/>
        <v>0</v>
      </c>
      <c r="EG46" s="311">
        <f>IF('Encodage réponses Es'!DX44="","",'Encodage réponses Es'!DX44)</f>
      </c>
      <c r="EH46" s="312">
        <f>IF('Encodage réponses Es'!DY44="","",'Encodage réponses Es'!DY44)</f>
      </c>
      <c r="EI46" s="313">
        <f>IF('Encodage réponses Es'!DZ44="","",'Encodage réponses Es'!DZ44)</f>
      </c>
      <c r="EJ46" s="47"/>
      <c r="EK46" s="47"/>
      <c r="EL46" s="305">
        <f>IF('Encodage réponses Es'!CW44="","",'Encodage réponses Es'!CW44)</f>
      </c>
      <c r="EM46" s="305">
        <f>IF('Encodage réponses Es'!DL44="","",'Encodage réponses Es'!DL44)</f>
      </c>
      <c r="EN46" s="305">
        <f>IF('Encodage réponses Es'!DM44="","",'Encodage réponses Es'!DM44)</f>
      </c>
      <c r="EO46" s="305">
        <f>IF('Encodage réponses Es'!DN44="","",'Encodage réponses Es'!DN44)</f>
      </c>
      <c r="EP46" s="305">
        <f>IF('Encodage réponses Es'!DO44="","",'Encodage réponses Es'!DO44)</f>
      </c>
      <c r="EQ46" s="305">
        <f>IF('Encodage réponses Es'!DP44="","",'Encodage réponses Es'!DP44)</f>
      </c>
      <c r="ER46" s="305">
        <f>IF('Encodage réponses Es'!DQ44="","",'Encodage réponses Es'!DQ44)</f>
      </c>
      <c r="ES46" s="47" t="s">
        <v>86</v>
      </c>
      <c r="ET46" s="48">
        <f>COUNTIF(ES$5:ES$38,4)+COUNTIF(ES$5:ES$38,4.5)</f>
        <v>0</v>
      </c>
      <c r="EU46" s="305">
        <f>IF('Encodage réponses Es'!DB44="","",'Encodage réponses Es'!DB44)</f>
      </c>
      <c r="EV46" s="305">
        <f>IF('Encodage réponses Es'!DC44="","",'Encodage réponses Es'!DC44)</f>
      </c>
      <c r="EW46" s="305">
        <f>IF('Encodage réponses Es'!DD44="","",'Encodage réponses Es'!DD44)</f>
      </c>
      <c r="EX46" s="305">
        <f>IF('Encodage réponses Es'!DH44="","",'Encodage réponses Es'!DH44)</f>
      </c>
      <c r="EY46" s="305">
        <f>IF('Encodage réponses Es'!DI44="","",'Encodage réponses Es'!DI44)</f>
      </c>
      <c r="EZ46" s="305">
        <f>IF('Encodage réponses Es'!DJ44="","",'Encodage réponses Es'!DJ44)</f>
      </c>
      <c r="FA46" s="365">
        <f>IF('Encodage réponses Es'!DK44="","",'Encodage réponses Es'!DK44)</f>
      </c>
      <c r="FB46" s="314">
        <v>4</v>
      </c>
      <c r="FC46" s="314">
        <f>COUNTIF(FB$5:FB$38,FB46)</f>
        <v>0</v>
      </c>
      <c r="FD46" s="305">
        <f>IF('Encodage réponses Es'!DR44="","",'Encodage réponses Es'!DR44)</f>
      </c>
      <c r="FE46" s="305">
        <f>IF('Encodage réponses Es'!DS44="","",'Encodage réponses Es'!DS44)</f>
      </c>
      <c r="FF46" s="305">
        <f>IF('Encodage réponses Es'!DT44="","",'Encodage réponses Es'!DT44)</f>
      </c>
      <c r="FG46" s="365">
        <f>IF('Encodage réponses Es'!DU44="","",'Encodage réponses Es'!DU44)</f>
      </c>
      <c r="FH46" s="305">
        <f>IF('Encodage réponses Es'!DV44="","",'Encodage réponses Es'!DV44)</f>
      </c>
      <c r="FI46" s="47">
        <v>4</v>
      </c>
      <c r="FJ46" s="49">
        <f>COUNTIF(FI$5:FI$38,FI46)</f>
        <v>0</v>
      </c>
      <c r="FK46" s="106"/>
    </row>
    <row r="47" spans="1:167" s="50" customFormat="1" ht="13.5" thickBot="1">
      <c r="A47" s="236"/>
      <c r="B47" s="236"/>
      <c r="C47" s="237"/>
      <c r="D47" s="238" t="s">
        <v>81</v>
      </c>
      <c r="E47" s="235"/>
      <c r="F47" s="51" t="s">
        <v>31</v>
      </c>
      <c r="G47" s="52">
        <f>COUNTIF(G$5:G$38,"&lt;0,30")-SUM(G45:G46)</f>
        <v>0</v>
      </c>
      <c r="H47" s="235"/>
      <c r="I47" s="51" t="s">
        <v>31</v>
      </c>
      <c r="J47" s="52">
        <f>COUNTIF(J$5:J$38,"&lt;0,30")-SUM(J45:J46)</f>
        <v>0</v>
      </c>
      <c r="K47" s="235"/>
      <c r="L47" s="51" t="s">
        <v>31</v>
      </c>
      <c r="M47" s="52">
        <f>COUNTIF(M$5:M$38,"&lt;0,30")-SUM(M45:M46)</f>
        <v>0</v>
      </c>
      <c r="N47" s="235"/>
      <c r="O47" s="51" t="s">
        <v>31</v>
      </c>
      <c r="P47" s="52">
        <f>COUNTIF(P$5:P$38,"&lt;0,30")-SUM(P45:P46)</f>
        <v>0</v>
      </c>
      <c r="Q47" s="235"/>
      <c r="R47" s="51" t="s">
        <v>31</v>
      </c>
      <c r="S47" s="52">
        <f>COUNTIF(S$5:S$38,"&lt;0,30")-SUM(S45:S46)</f>
        <v>0</v>
      </c>
      <c r="T47" s="286"/>
      <c r="U47" s="315">
        <f>IF('Encodage réponses Es'!G45="","",'Encodage réponses Es'!G45)</f>
        <v>0.62</v>
      </c>
      <c r="V47" s="316">
        <f>IF('Encodage réponses Es'!H45="","",'Encodage réponses Es'!H45)</f>
        <v>0.48</v>
      </c>
      <c r="W47" s="316">
        <f>IF('Encodage réponses Es'!I45="","",'Encodage réponses Es'!I45)</f>
        <v>0.53</v>
      </c>
      <c r="X47" s="317">
        <f>IF('Encodage réponses Es'!J45="","",'Encodage réponses Es'!J45)</f>
        <v>0.52</v>
      </c>
      <c r="Y47" s="316">
        <f>IF('Encodage réponses Es'!K45="","",'Encodage réponses Es'!K45)</f>
        <v>0.51</v>
      </c>
      <c r="Z47" s="316">
        <f>IF('Encodage réponses Es'!L45="","",'Encodage réponses Es'!L45)</f>
        <v>0.45</v>
      </c>
      <c r="AA47" s="316">
        <f>IF('Encodage réponses Es'!M45="","",'Encodage réponses Es'!M45)</f>
        <v>0.2</v>
      </c>
      <c r="AB47" s="316">
        <f>IF('Encodage réponses Es'!N45="","",'Encodage réponses Es'!N45)</f>
        <v>0.43</v>
      </c>
      <c r="AC47" s="316">
        <f>IF('Encodage réponses Es'!O45="","",'Encodage réponses Es'!O45)</f>
        <v>0.65</v>
      </c>
      <c r="AD47" s="316">
        <f>IF('Encodage réponses Es'!P45="","",'Encodage réponses Es'!P45)</f>
        <v>0.62</v>
      </c>
      <c r="AE47" s="316">
        <f>IF('Encodage réponses Es'!S45="","",'Encodage réponses Es'!S45)</f>
        <v>0.37</v>
      </c>
      <c r="AF47" s="316">
        <f>IF('Encodage réponses Es'!T45="","",'Encodage réponses Es'!T45)</f>
        <v>0.55</v>
      </c>
      <c r="AG47" s="316">
        <f>IF('Encodage réponses Es'!U45="","",'Encodage réponses Es'!U45)</f>
        <v>0.49</v>
      </c>
      <c r="AH47" s="316">
        <f>IF('Encodage réponses Es'!AF45="","",'Encodage réponses Es'!AF45)</f>
        <v>0.45</v>
      </c>
      <c r="AI47" s="316">
        <f>IF('Encodage réponses Es'!AG45="","",'Encodage réponses Es'!AG45)</f>
        <v>0.42</v>
      </c>
      <c r="AJ47" s="316">
        <f>IF('Encodage réponses Es'!DW45="","",'Encodage réponses Es'!DW45)</f>
        <v>0.86</v>
      </c>
      <c r="AK47" s="47">
        <v>5</v>
      </c>
      <c r="AL47" s="84">
        <f>COUNTIF(AK$5:AK$38,5)</f>
        <v>0</v>
      </c>
      <c r="AM47" s="316">
        <f>IF('Encodage réponses Es'!AH45="","",'Encodage réponses Es'!AH45)</f>
        <v>0.39</v>
      </c>
      <c r="AN47" s="316">
        <f>IF('Encodage réponses Es'!AI45="","",'Encodage réponses Es'!AI45)</f>
        <v>0.62</v>
      </c>
      <c r="AO47" s="316">
        <f>IF('Encodage réponses Es'!AJ45="","",'Encodage réponses Es'!AJ45)</f>
        <v>0.68</v>
      </c>
      <c r="AP47" s="316">
        <f>IF('Encodage réponses Es'!AK45="","",'Encodage réponses Es'!AK45)</f>
        <v>0.41</v>
      </c>
      <c r="AQ47" s="316">
        <f>IF('Encodage réponses Es'!AL45="","",'Encodage réponses Es'!AL45)</f>
        <v>0.38</v>
      </c>
      <c r="AR47" s="316">
        <f>IF('Encodage réponses Es'!AM45="","",'Encodage réponses Es'!AM45)</f>
        <v>0.62</v>
      </c>
      <c r="AS47" s="316">
        <f>IF('Encodage réponses Es'!AN45="","",'Encodage réponses Es'!AN45)</f>
        <v>0.45</v>
      </c>
      <c r="AT47" s="316">
        <f>IF('Encodage réponses Es'!AO45="","",'Encodage réponses Es'!AO45)</f>
        <v>0.6</v>
      </c>
      <c r="AU47" s="316">
        <f>IF('Encodage réponses Es'!AP45="","",'Encodage réponses Es'!AP45)</f>
        <v>0.32</v>
      </c>
      <c r="AV47" s="316">
        <f>IF('Encodage réponses Es'!AQ45="","",'Encodage réponses Es'!AQ45)</f>
        <v>0.2</v>
      </c>
      <c r="AW47" s="316">
        <f>IF('Encodage réponses Es'!AR45="","",'Encodage réponses Es'!AR45)</f>
        <v>0.58</v>
      </c>
      <c r="AX47" s="316">
        <f>IF('Encodage réponses Es'!AS45="","",'Encodage réponses Es'!AS45)</f>
        <v>0.27</v>
      </c>
      <c r="AY47" s="316">
        <f>IF('Encodage réponses Es'!AT45="","",'Encodage réponses Es'!AT45)</f>
        <v>0.28</v>
      </c>
      <c r="AZ47" s="53">
        <v>5</v>
      </c>
      <c r="BA47" s="48">
        <f>COUNTIF(AZ$5:AZ$38,5)</f>
        <v>0</v>
      </c>
      <c r="BB47" s="316">
        <f>IF('Encodage réponses Es'!Q45="","",'Encodage réponses Es'!Q45)</f>
        <v>0.42</v>
      </c>
      <c r="BC47" s="316">
        <f>IF('Encodage réponses Es'!R45="","",'Encodage réponses Es'!R45)</f>
        <v>0.46</v>
      </c>
      <c r="BD47" s="316">
        <f>IF('Encodage réponses Es'!V45="","",'Encodage réponses Es'!V45)</f>
        <v>0.56</v>
      </c>
      <c r="BE47" s="316">
        <f>IF('Encodage réponses Es'!W45="","",'Encodage réponses Es'!W45)</f>
        <v>0.26</v>
      </c>
      <c r="BF47" s="316">
        <f>IF('Encodage réponses Es'!X45="","",'Encodage réponses Es'!X45)</f>
        <v>0.12</v>
      </c>
      <c r="BG47" s="316">
        <f>IF('Encodage réponses Es'!Y45="","",'Encodage réponses Es'!Y45)</f>
        <v>0.11</v>
      </c>
      <c r="BH47" s="316">
        <f>IF('Encodage réponses Es'!Z45="","",'Encodage réponses Es'!Z45)</f>
        <v>0.5</v>
      </c>
      <c r="BI47" s="316">
        <f>IF('Encodage réponses Es'!AA45="","",'Encodage réponses Es'!AA45)</f>
        <v>0.45</v>
      </c>
      <c r="BJ47" s="316">
        <f>IF('Encodage réponses Es'!AB45="","",'Encodage réponses Es'!AB45)</f>
        <v>0.43</v>
      </c>
      <c r="BK47" s="316">
        <f>IF('Encodage réponses Es'!AC45="","",'Encodage réponses Es'!AC45)</f>
        <v>0.61</v>
      </c>
      <c r="BL47" s="316">
        <f>IF('Encodage réponses Es'!AD45="","",'Encodage réponses Es'!AD45)</f>
        <v>0.51</v>
      </c>
      <c r="BM47" s="316">
        <f>IF('Encodage réponses Es'!AE45="","",'Encodage réponses Es'!AE45)</f>
        <v>0.51</v>
      </c>
      <c r="BN47" s="53">
        <v>5</v>
      </c>
      <c r="BO47" s="54">
        <f t="shared" si="11"/>
        <v>0</v>
      </c>
      <c r="BP47" s="316">
        <f>IF('Encodage réponses Es'!AU45="","",'Encodage réponses Es'!AU45)</f>
        <v>0.24</v>
      </c>
      <c r="BQ47" s="316">
        <f>IF('Encodage réponses Es'!AV45="","",'Encodage réponses Es'!AV45)</f>
        <v>0.59</v>
      </c>
      <c r="BR47" s="316">
        <f>IF('Encodage réponses Es'!AW45="","",'Encodage réponses Es'!AW45)</f>
        <v>0.54</v>
      </c>
      <c r="BS47" s="316">
        <f>IF('Encodage réponses Es'!AX45="","",'Encodage réponses Es'!AX45)</f>
        <v>0.86</v>
      </c>
      <c r="BT47" s="316">
        <f>IF('Encodage réponses Es'!AY45="","",'Encodage réponses Es'!AY45)</f>
        <v>0.58</v>
      </c>
      <c r="BU47" s="316">
        <f>IF('Encodage réponses Es'!AZ45="","",'Encodage réponses Es'!AZ45)</f>
        <v>0.85</v>
      </c>
      <c r="BV47" s="316">
        <f>IF('Encodage réponses Es'!BA45="","",'Encodage réponses Es'!BA45)</f>
        <v>0.81</v>
      </c>
      <c r="BW47" s="316">
        <f>IF('Encodage réponses Es'!BB45="","",'Encodage réponses Es'!BB45)</f>
        <v>0.51</v>
      </c>
      <c r="BX47" s="316">
        <f>IF('Encodage réponses Es'!BC45="","",'Encodage réponses Es'!BC45)</f>
        <v>0.58</v>
      </c>
      <c r="BY47" s="316">
        <f>IF('Encodage réponses Es'!BD45="","",'Encodage réponses Es'!BD45)</f>
        <v>0.48</v>
      </c>
      <c r="BZ47" s="316">
        <f>IF('Encodage réponses Es'!BE45="","",'Encodage réponses Es'!BE45)</f>
        <v>0.23</v>
      </c>
      <c r="CA47" s="316">
        <f>IF('Encodage réponses Es'!BF45="","",'Encodage réponses Es'!BF45)</f>
        <v>0.84</v>
      </c>
      <c r="CB47" s="316">
        <f>IF('Encodage réponses Es'!BG45="","",'Encodage réponses Es'!BG45)</f>
        <v>0.48</v>
      </c>
      <c r="CC47" s="316">
        <f>IF('Encodage réponses Es'!BH45="","",'Encodage réponses Es'!BH45)</f>
        <v>0.86</v>
      </c>
      <c r="CD47" s="316">
        <f>IF('Encodage réponses Es'!BI45="","",'Encodage réponses Es'!BI45)</f>
        <v>0.34</v>
      </c>
      <c r="CE47" s="316">
        <f>IF('Encodage réponses Es'!BJ45="","",'Encodage réponses Es'!BJ45)</f>
        <v>0.51</v>
      </c>
      <c r="CF47" s="316">
        <f>IF('Encodage réponses Es'!BK45="","",'Encodage réponses Es'!BK45)</f>
        <v>0.71</v>
      </c>
      <c r="CG47" s="53">
        <v>5</v>
      </c>
      <c r="CH47" s="83">
        <f t="shared" si="13"/>
        <v>0</v>
      </c>
      <c r="CI47" s="316">
        <f>IF('Encodage réponses Es'!BL45="","",'Encodage réponses Es'!BL45)</f>
        <v>0.73</v>
      </c>
      <c r="CJ47" s="316">
        <f>IF('Encodage réponses Es'!BM45="","",'Encodage réponses Es'!BM45)</f>
        <v>0.76</v>
      </c>
      <c r="CK47" s="316">
        <f>IF('Encodage réponses Es'!BN45="","",'Encodage réponses Es'!BN45)</f>
        <v>0.7</v>
      </c>
      <c r="CL47" s="316">
        <f>IF('Encodage réponses Es'!BO45="","",'Encodage réponses Es'!BO45)</f>
        <v>0.5</v>
      </c>
      <c r="CM47" s="316">
        <f>IF('Encodage réponses Es'!BP45="","",'Encodage réponses Es'!BP45)</f>
        <v>0.35</v>
      </c>
      <c r="CN47" s="316">
        <f>IF('Encodage réponses Es'!BQ45="","",'Encodage réponses Es'!BQ45)</f>
        <v>0.49</v>
      </c>
      <c r="CO47" s="316">
        <f>IF('Encodage réponses Es'!BR45="","",'Encodage réponses Es'!BR45)</f>
        <v>0.32</v>
      </c>
      <c r="CP47" s="316">
        <f>IF('Encodage réponses Es'!BS45="","",'Encodage réponses Es'!BS45)</f>
        <v>0.29</v>
      </c>
      <c r="CQ47" s="316">
        <f>IF('Encodage réponses Es'!BT45="","",'Encodage réponses Es'!BT45)</f>
        <v>0.25</v>
      </c>
      <c r="CR47" s="316">
        <f>IF('Encodage réponses Es'!BU45="","",'Encodage réponses Es'!BU45)</f>
        <v>0.38</v>
      </c>
      <c r="CS47" s="47">
        <v>5</v>
      </c>
      <c r="CT47" s="82">
        <f t="shared" si="10"/>
        <v>0</v>
      </c>
      <c r="CU47" s="316">
        <f>IF('Encodage réponses Es'!BV45="","",'Encodage réponses Es'!BV45)</f>
        <v>0.84</v>
      </c>
      <c r="CV47" s="316">
        <f>IF('Encodage réponses Es'!BW45="","",'Encodage réponses Es'!BW45)</f>
        <v>0.69</v>
      </c>
      <c r="CW47" s="316">
        <f>IF('Encodage réponses Es'!BX45="","",'Encodage réponses Es'!BX45)</f>
        <v>0.29</v>
      </c>
      <c r="CX47" s="316">
        <f>IF('Encodage réponses Es'!BY45="","",'Encodage réponses Es'!BY45)</f>
        <v>0.72</v>
      </c>
      <c r="CY47" s="316">
        <f>IF('Encodage réponses Es'!BZ45="","",'Encodage réponses Es'!BZ45)</f>
        <v>0.71</v>
      </c>
      <c r="CZ47" s="316">
        <f>IF('Encodage réponses Es'!CA45="","",'Encodage réponses Es'!CA45)</f>
        <v>0.61</v>
      </c>
      <c r="DA47" s="316">
        <f>IF('Encodage réponses Es'!CB45="","",'Encodage réponses Es'!CB45)</f>
        <v>0.62</v>
      </c>
      <c r="DB47" s="316">
        <f>IF('Encodage réponses Es'!CC45="","",'Encodage réponses Es'!CC45)</f>
        <v>0.47</v>
      </c>
      <c r="DC47" s="316">
        <f>IF('Encodage réponses Es'!CD45="","",'Encodage réponses Es'!CD45)</f>
        <v>0.45</v>
      </c>
      <c r="DD47" s="316">
        <f>IF('Encodage réponses Es'!CE45="","",'Encodage réponses Es'!CE45)</f>
        <v>0.59</v>
      </c>
      <c r="DE47" s="316">
        <f>IF('Encodage réponses Es'!CF45="","",'Encodage réponses Es'!CF45)</f>
        <v>0.8</v>
      </c>
      <c r="DF47" s="316">
        <f>IF('Encodage réponses Es'!CG45="","",'Encodage réponses Es'!CG45)</f>
        <v>0.85</v>
      </c>
      <c r="DG47" s="316">
        <f>IF('Encodage réponses Es'!CH45="","",'Encodage réponses Es'!CH45)</f>
        <v>0.83</v>
      </c>
      <c r="DH47" s="316">
        <f>IF('Encodage réponses Es'!CI45="","",'Encodage réponses Es'!CI45)</f>
        <v>0.88</v>
      </c>
      <c r="DI47" s="316">
        <f>IF('Encodage réponses Es'!CJ45="","",'Encodage réponses Es'!CJ45)</f>
        <v>0.63</v>
      </c>
      <c r="DJ47" s="316">
        <f>IF('Encodage réponses Es'!CK45="","",'Encodage réponses Es'!CK45)</f>
        <v>0.66</v>
      </c>
      <c r="DK47" s="47">
        <v>5</v>
      </c>
      <c r="DL47" s="82">
        <f aca="true" t="shared" si="14" ref="DL47:DL58">COUNTIF(DK$5:DK$38,DK47)</f>
        <v>0</v>
      </c>
      <c r="DM47" s="316">
        <f>IF('Encodage réponses Es'!CL45="","",'Encodage réponses Es'!CL45)</f>
        <v>0.65</v>
      </c>
      <c r="DN47" s="316">
        <f>IF('Encodage réponses Es'!CM45="","",'Encodage réponses Es'!CM45)</f>
        <v>0.78</v>
      </c>
      <c r="DO47" s="316">
        <f>IF('Encodage réponses Es'!CN45="","",'Encodage réponses Es'!CN45)</f>
        <v>0.66</v>
      </c>
      <c r="DP47" s="316">
        <f>IF('Encodage réponses Es'!CO45="","",'Encodage réponses Es'!CO45)</f>
        <v>0.77</v>
      </c>
      <c r="DQ47" s="316">
        <f>IF('Encodage réponses Es'!CP45="","",'Encodage réponses Es'!CP45)</f>
        <v>0.67</v>
      </c>
      <c r="DR47" s="316">
        <f>IF('Encodage réponses Es'!CQ45="","",'Encodage réponses Es'!CQ45)</f>
        <v>0.49</v>
      </c>
      <c r="DS47" s="316">
        <f>IF('Encodage réponses Es'!CR45="","",'Encodage réponses Es'!CR45)</f>
        <v>0.55</v>
      </c>
      <c r="DT47" s="316">
        <f>IF('Encodage réponses Es'!CS45="","",'Encodage réponses Es'!CS45)</f>
        <v>0.81</v>
      </c>
      <c r="DU47" s="316">
        <f>IF('Encodage réponses Es'!CT45="","",'Encodage réponses Es'!CT45)</f>
        <v>0.75</v>
      </c>
      <c r="DV47" s="316">
        <f>IF('Encodage réponses Es'!CU45="","",'Encodage réponses Es'!CU45)</f>
        <v>0.79</v>
      </c>
      <c r="DW47" s="316">
        <f>IF('Encodage réponses Es'!CV45="","",'Encodage réponses Es'!CV45)</f>
        <v>0.65</v>
      </c>
      <c r="DX47" s="316">
        <f>IF('Encodage réponses Es'!CX45="","",'Encodage réponses Es'!CX45)</f>
        <v>0.89</v>
      </c>
      <c r="DY47" s="316">
        <f>IF('Encodage réponses Es'!CY45="","",'Encodage réponses Es'!CY45)</f>
        <v>0.5</v>
      </c>
      <c r="DZ47" s="316">
        <f>IF('Encodage réponses Es'!CZ45="","",'Encodage réponses Es'!CZ45)</f>
        <v>0.82</v>
      </c>
      <c r="EA47" s="316">
        <f>IF('Encodage réponses Es'!DA45="","",'Encodage réponses Es'!DA45)</f>
        <v>0.45</v>
      </c>
      <c r="EB47" s="316">
        <f>IF('Encodage réponses Es'!DE45="","",'Encodage réponses Es'!DE45)</f>
        <v>0.19</v>
      </c>
      <c r="EC47" s="316">
        <f>IF('Encodage réponses Es'!DF45="","",'Encodage réponses Es'!DF45)</f>
        <v>0.69</v>
      </c>
      <c r="ED47" s="316">
        <f>IF('Encodage réponses Es'!DG45="","",'Encodage réponses Es'!DG45)</f>
        <v>0.72</v>
      </c>
      <c r="EE47" s="47">
        <v>5</v>
      </c>
      <c r="EF47" s="47">
        <f t="shared" si="12"/>
        <v>0</v>
      </c>
      <c r="EG47" s="316">
        <f>IF('Encodage réponses Es'!DX45="","",'Encodage réponses Es'!DX45)</f>
        <v>0.68</v>
      </c>
      <c r="EH47" s="316">
        <f>IF('Encodage réponses Es'!DY45="","",'Encodage réponses Es'!DY45)</f>
        <v>0.65</v>
      </c>
      <c r="EI47" s="316">
        <f>IF('Encodage réponses Es'!DZ45="","",'Encodage réponses Es'!DZ45)</f>
        <v>0.67</v>
      </c>
      <c r="EJ47" s="47"/>
      <c r="EK47" s="47"/>
      <c r="EL47" s="316">
        <f>IF('Encodage réponses Es'!CW45="","",'Encodage réponses Es'!CW45)</f>
        <v>0.62</v>
      </c>
      <c r="EM47" s="316">
        <f>IF('Encodage réponses Es'!DL45="","",'Encodage réponses Es'!DL45)</f>
        <v>0.41</v>
      </c>
      <c r="EN47" s="316">
        <f>IF('Encodage réponses Es'!DM45="","",'Encodage réponses Es'!DM45)</f>
        <v>0.56</v>
      </c>
      <c r="EO47" s="316">
        <f>IF('Encodage réponses Es'!DN45="","",'Encodage réponses Es'!DN45)</f>
        <v>0.33</v>
      </c>
      <c r="EP47" s="316">
        <f>IF('Encodage réponses Es'!DO45="","",'Encodage réponses Es'!DO45)</f>
        <v>0.6</v>
      </c>
      <c r="EQ47" s="316">
        <f>IF('Encodage réponses Es'!DP45="","",'Encodage réponses Es'!DP45)</f>
        <v>0.27</v>
      </c>
      <c r="ER47" s="316">
        <f>IF('Encodage réponses Es'!DQ45="","",'Encodage réponses Es'!DQ45)</f>
        <v>0.69</v>
      </c>
      <c r="ES47" s="47" t="s">
        <v>87</v>
      </c>
      <c r="ET47" s="48">
        <f>COUNTIF(ES$5:ES$38,5)+COUNTIF(ES$5:ES$38,5.5)</f>
        <v>0</v>
      </c>
      <c r="EU47" s="316">
        <f>IF('Encodage réponses Es'!DB45="","",'Encodage réponses Es'!DB45)</f>
        <v>0.94</v>
      </c>
      <c r="EV47" s="316">
        <f>IF('Encodage réponses Es'!DC45="","",'Encodage réponses Es'!DC45)</f>
        <v>0.57</v>
      </c>
      <c r="EW47" s="316">
        <f>IF('Encodage réponses Es'!DD45="","",'Encodage réponses Es'!DD45)</f>
        <v>0.53</v>
      </c>
      <c r="EX47" s="316">
        <f>IF('Encodage réponses Es'!DH45="","",'Encodage réponses Es'!DH45)</f>
        <v>0.78</v>
      </c>
      <c r="EY47" s="316">
        <f>IF('Encodage réponses Es'!DI45="","",'Encodage réponses Es'!DI45)</f>
        <v>0.83</v>
      </c>
      <c r="EZ47" s="316">
        <f>IF('Encodage réponses Es'!DJ45="","",'Encodage réponses Es'!DJ45)</f>
        <v>0.63</v>
      </c>
      <c r="FA47" s="366">
        <f>IF('Encodage réponses Es'!DK45="","",'Encodage réponses Es'!DK45)</f>
      </c>
      <c r="FB47" s="47">
        <v>5</v>
      </c>
      <c r="FC47" s="47">
        <f>COUNTIF(FB$5:FB$38,FB47)</f>
        <v>0</v>
      </c>
      <c r="FD47" s="316">
        <f>IF('Encodage réponses Es'!DR45="","",'Encodage réponses Es'!DR45)</f>
        <v>0.87</v>
      </c>
      <c r="FE47" s="316">
        <f>IF('Encodage réponses Es'!DS45="","",'Encodage réponses Es'!DS45)</f>
        <v>0.82</v>
      </c>
      <c r="FF47" s="316">
        <f>IF('Encodage réponses Es'!DT45="","",'Encodage réponses Es'!DT45)</f>
        <v>0.83</v>
      </c>
      <c r="FG47" s="366">
        <f>IF('Encodage réponses Es'!DU45="","",'Encodage réponses Es'!DU45)</f>
      </c>
      <c r="FH47" s="316">
        <f>IF('Encodage réponses Es'!DV45="","",'Encodage réponses Es'!DV45)</f>
        <v>0.83</v>
      </c>
      <c r="FI47" s="47">
        <v>5</v>
      </c>
      <c r="FJ47" s="49">
        <f>COUNTIF(FI$5:FI$38,FI47)</f>
        <v>0</v>
      </c>
      <c r="FK47" s="107"/>
    </row>
    <row r="48" spans="1:167" ht="12.75" customHeight="1">
      <c r="A48" s="227"/>
      <c r="B48" s="227"/>
      <c r="C48" s="227"/>
      <c r="D48" s="227"/>
      <c r="E48" s="227"/>
      <c r="F48" s="1" t="s">
        <v>32</v>
      </c>
      <c r="G48" s="39">
        <f>COUNTIF(G$5:G$38,"&lt;0,40")-SUM(G45:G47)</f>
        <v>0</v>
      </c>
      <c r="H48" s="227"/>
      <c r="I48" s="1" t="s">
        <v>32</v>
      </c>
      <c r="J48" s="39">
        <f>COUNTIF(J$5:J$38,"&lt;0,40")-SUM(J45:J47)</f>
        <v>0</v>
      </c>
      <c r="K48" s="227"/>
      <c r="L48" s="1" t="s">
        <v>32</v>
      </c>
      <c r="M48" s="39">
        <f>COUNTIF(M$5:M$38,"&lt;0,40")-SUM(M45:M47)</f>
        <v>0</v>
      </c>
      <c r="N48" s="227"/>
      <c r="O48" s="1" t="s">
        <v>32</v>
      </c>
      <c r="P48" s="39">
        <f>COUNTIF(P$5:P$38,"&lt;0,40")-SUM(P45:P47)</f>
        <v>0</v>
      </c>
      <c r="Q48" s="227"/>
      <c r="R48" s="1" t="s">
        <v>32</v>
      </c>
      <c r="S48" s="39">
        <f>COUNTIF(S$5:S$38,"&lt;0,40")-SUM(S45:S47)</f>
        <v>0</v>
      </c>
      <c r="T48" s="227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06"/>
      <c r="AK48" s="47">
        <v>6</v>
      </c>
      <c r="AL48" s="84">
        <f>COUNTIF(AK$5:AK$38,6)</f>
        <v>0</v>
      </c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47">
        <v>6</v>
      </c>
      <c r="BA48" s="47">
        <f>COUNTIF(AZ$5:AZ$38,6)</f>
        <v>0</v>
      </c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51"/>
      <c r="BN48" s="252">
        <v>6</v>
      </c>
      <c r="BO48" s="253">
        <f t="shared" si="11"/>
        <v>0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52">
        <v>6</v>
      </c>
      <c r="CH48" s="254">
        <f t="shared" si="13"/>
        <v>0</v>
      </c>
      <c r="CI48" s="247"/>
      <c r="CJ48" s="247"/>
      <c r="CK48" s="247"/>
      <c r="CL48" s="247"/>
      <c r="CM48" s="247"/>
      <c r="CN48" s="247"/>
      <c r="CO48" s="247"/>
      <c r="CP48" s="247"/>
      <c r="CQ48" s="247"/>
      <c r="CR48" s="227"/>
      <c r="CS48" s="252">
        <v>6</v>
      </c>
      <c r="CT48" s="254">
        <f t="shared" si="10"/>
        <v>0</v>
      </c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06"/>
      <c r="DK48" s="252">
        <v>6</v>
      </c>
      <c r="DL48" s="254">
        <f t="shared" si="14"/>
        <v>0</v>
      </c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06"/>
      <c r="EE48" s="252">
        <v>6</v>
      </c>
      <c r="EF48" s="252">
        <f t="shared" si="12"/>
        <v>0</v>
      </c>
      <c r="EG48" s="247"/>
      <c r="EH48" s="247"/>
      <c r="EI48" s="247"/>
      <c r="EJ48" s="252"/>
      <c r="EK48" s="252"/>
      <c r="EL48" s="247"/>
      <c r="EM48" s="247"/>
      <c r="EN48" s="247"/>
      <c r="EO48" s="247"/>
      <c r="EP48" s="247"/>
      <c r="EQ48" s="247"/>
      <c r="ER48" s="206"/>
      <c r="ES48" s="252" t="s">
        <v>88</v>
      </c>
      <c r="ET48" s="253">
        <f>COUNTIF(ES$5:ES$38,6)+COUNTIF(ES$5:ES$38,6.5)</f>
        <v>0</v>
      </c>
      <c r="EU48" s="247"/>
      <c r="EV48" s="247"/>
      <c r="EW48" s="247"/>
      <c r="EX48" s="247"/>
      <c r="EY48" s="247"/>
      <c r="EZ48" s="247"/>
      <c r="FA48" s="206"/>
      <c r="FB48" s="252">
        <v>6</v>
      </c>
      <c r="FC48" s="252">
        <f>COUNTIF(FB$5:FB$38,FB48)</f>
        <v>0</v>
      </c>
      <c r="FD48" s="255"/>
      <c r="FE48" s="247"/>
      <c r="FF48" s="247"/>
      <c r="FG48" s="247"/>
      <c r="FH48" s="206"/>
      <c r="FI48" s="252"/>
      <c r="FJ48" s="256"/>
      <c r="FK48" s="106"/>
    </row>
    <row r="49" spans="1:167" ht="12.75" customHeight="1">
      <c r="A49" s="227"/>
      <c r="B49" s="227"/>
      <c r="C49" s="227"/>
      <c r="D49" s="227"/>
      <c r="E49" s="227"/>
      <c r="F49" s="1" t="s">
        <v>33</v>
      </c>
      <c r="G49" s="39">
        <f>COUNTIF(G$5:G$38,"&lt;0,50")-SUM(G45:G48)</f>
        <v>0</v>
      </c>
      <c r="H49" s="227"/>
      <c r="I49" s="1" t="s">
        <v>33</v>
      </c>
      <c r="J49" s="39">
        <f>COUNTIF(J$5:J$38,"&lt;0,50")-SUM(J45:J48)</f>
        <v>0</v>
      </c>
      <c r="K49" s="227"/>
      <c r="L49" s="1" t="s">
        <v>33</v>
      </c>
      <c r="M49" s="39">
        <f>COUNTIF(M$5:M$38,"&lt;0,50")-SUM(M45:M48)</f>
        <v>0</v>
      </c>
      <c r="N49" s="227"/>
      <c r="O49" s="1" t="s">
        <v>33</v>
      </c>
      <c r="P49" s="39">
        <f>COUNTIF(P$5:P$38,"&lt;0,50")-SUM(P45:P48)</f>
        <v>0</v>
      </c>
      <c r="Q49" s="227"/>
      <c r="R49" s="1" t="s">
        <v>33</v>
      </c>
      <c r="S49" s="39">
        <f>COUNTIF(S$5:S$38,"&lt;0,50")-SUM(S45:S48)</f>
        <v>0</v>
      </c>
      <c r="T49" s="227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06"/>
      <c r="AK49" s="47">
        <v>7</v>
      </c>
      <c r="AL49" s="84">
        <f>COUNTIF(AK$5:AK$38,7)</f>
        <v>0</v>
      </c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47">
        <v>7</v>
      </c>
      <c r="BA49" s="48">
        <f>COUNTIF(AZ$5:AZ$38,7)</f>
        <v>0</v>
      </c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51"/>
      <c r="BN49" s="252">
        <v>7</v>
      </c>
      <c r="BO49" s="253">
        <f t="shared" si="11"/>
        <v>0</v>
      </c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52">
        <v>7</v>
      </c>
      <c r="CH49" s="254">
        <f t="shared" si="13"/>
        <v>0</v>
      </c>
      <c r="CI49" s="247"/>
      <c r="CJ49" s="247"/>
      <c r="CK49" s="247"/>
      <c r="CL49" s="247"/>
      <c r="CM49" s="247"/>
      <c r="CN49" s="247"/>
      <c r="CO49" s="247"/>
      <c r="CP49" s="247"/>
      <c r="CQ49" s="247"/>
      <c r="CR49" s="227"/>
      <c r="CS49" s="252">
        <v>7</v>
      </c>
      <c r="CT49" s="254">
        <f t="shared" si="10"/>
        <v>0</v>
      </c>
      <c r="CU49" s="247"/>
      <c r="CV49" s="247"/>
      <c r="CW49" s="247"/>
      <c r="CX49" s="247"/>
      <c r="CY49" s="247"/>
      <c r="CZ49" s="247"/>
      <c r="DA49" s="247"/>
      <c r="DB49" s="247"/>
      <c r="DC49" s="247"/>
      <c r="DD49" s="247"/>
      <c r="DE49" s="247"/>
      <c r="DF49" s="247"/>
      <c r="DG49" s="247"/>
      <c r="DH49" s="247"/>
      <c r="DI49" s="247"/>
      <c r="DJ49" s="206"/>
      <c r="DK49" s="252">
        <v>7</v>
      </c>
      <c r="DL49" s="254">
        <f t="shared" si="14"/>
        <v>0</v>
      </c>
      <c r="DM49" s="247"/>
      <c r="DN49" s="247"/>
      <c r="DO49" s="247"/>
      <c r="DP49" s="247"/>
      <c r="DQ49" s="247"/>
      <c r="DR49" s="247"/>
      <c r="DS49" s="247"/>
      <c r="DT49" s="247"/>
      <c r="DU49" s="247"/>
      <c r="DV49" s="247"/>
      <c r="DW49" s="247"/>
      <c r="DX49" s="247"/>
      <c r="DY49" s="247"/>
      <c r="DZ49" s="247"/>
      <c r="EA49" s="247"/>
      <c r="EB49" s="247"/>
      <c r="EC49" s="247"/>
      <c r="ED49" s="206"/>
      <c r="EE49" s="252">
        <v>7</v>
      </c>
      <c r="EF49" s="252">
        <f t="shared" si="12"/>
        <v>0</v>
      </c>
      <c r="EG49" s="247"/>
      <c r="EH49" s="247"/>
      <c r="EI49" s="247"/>
      <c r="EJ49" s="252"/>
      <c r="EK49" s="252"/>
      <c r="EL49" s="247"/>
      <c r="EM49" s="247"/>
      <c r="EN49" s="247"/>
      <c r="EO49" s="247"/>
      <c r="EP49" s="247"/>
      <c r="EQ49" s="247"/>
      <c r="ER49" s="206"/>
      <c r="ES49" s="252">
        <v>7</v>
      </c>
      <c r="ET49" s="253">
        <f>COUNTIF(ES$5:ES$38,7)</f>
        <v>0</v>
      </c>
      <c r="EU49" s="247"/>
      <c r="EV49" s="247"/>
      <c r="EW49" s="247"/>
      <c r="EX49" s="247"/>
      <c r="EY49" s="247"/>
      <c r="EZ49" s="247"/>
      <c r="FA49" s="206"/>
      <c r="FB49" s="252">
        <v>7</v>
      </c>
      <c r="FC49" s="252">
        <f>COUNTIF(FB$5:FB$38,FB49)</f>
        <v>0</v>
      </c>
      <c r="FD49" s="257"/>
      <c r="FE49" s="247"/>
      <c r="FF49" s="247"/>
      <c r="FG49" s="247"/>
      <c r="FH49" s="206"/>
      <c r="FI49" s="252"/>
      <c r="FJ49" s="256"/>
      <c r="FK49" s="106"/>
    </row>
    <row r="50" spans="1:167" ht="12.75" customHeight="1">
      <c r="A50" s="227"/>
      <c r="B50" s="227"/>
      <c r="C50" s="227"/>
      <c r="D50" s="227"/>
      <c r="E50" s="227"/>
      <c r="F50" s="1" t="s">
        <v>34</v>
      </c>
      <c r="G50" s="39">
        <f>COUNTIF(G$5:G$38,"&lt;0,60")-SUM(G45:G49)</f>
        <v>0</v>
      </c>
      <c r="H50" s="227"/>
      <c r="I50" s="1" t="s">
        <v>34</v>
      </c>
      <c r="J50" s="39">
        <f>COUNTIF(J$5:J$38,"&lt;0,60")-SUM(J45:J49)</f>
        <v>0</v>
      </c>
      <c r="K50" s="227"/>
      <c r="L50" s="1" t="s">
        <v>34</v>
      </c>
      <c r="M50" s="39">
        <f>COUNTIF(M$5:M$38,"&lt;0,60")-SUM(M45:M49)</f>
        <v>0</v>
      </c>
      <c r="N50" s="227"/>
      <c r="O50" s="1" t="s">
        <v>34</v>
      </c>
      <c r="P50" s="39">
        <f>COUNTIF(P$5:P$38,"&lt;0,60")-SUM(P45:P49)</f>
        <v>0</v>
      </c>
      <c r="Q50" s="227"/>
      <c r="R50" s="1" t="s">
        <v>34</v>
      </c>
      <c r="S50" s="39">
        <f>COUNTIF(S$5:S$38,"&lt;0,60")-SUM(S45:S49)</f>
        <v>0</v>
      </c>
      <c r="T50" s="227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06"/>
      <c r="AK50" s="47">
        <v>8</v>
      </c>
      <c r="AL50" s="84">
        <f>COUNTIF(AK$5:AK$38,8)</f>
        <v>0</v>
      </c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47">
        <v>8</v>
      </c>
      <c r="BA50" s="47">
        <f>COUNTIF(AZ$5:AZ$38,8)</f>
        <v>0</v>
      </c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51"/>
      <c r="BN50" s="252">
        <v>8</v>
      </c>
      <c r="BO50" s="253">
        <f t="shared" si="11"/>
        <v>0</v>
      </c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52">
        <v>8</v>
      </c>
      <c r="CH50" s="254">
        <f t="shared" si="13"/>
        <v>0</v>
      </c>
      <c r="CI50" s="247"/>
      <c r="CJ50" s="247"/>
      <c r="CK50" s="247"/>
      <c r="CL50" s="247"/>
      <c r="CM50" s="247"/>
      <c r="CN50" s="247"/>
      <c r="CO50" s="247"/>
      <c r="CP50" s="247"/>
      <c r="CQ50" s="247"/>
      <c r="CR50" s="227"/>
      <c r="CS50" s="252">
        <v>8</v>
      </c>
      <c r="CT50" s="254">
        <f t="shared" si="10"/>
        <v>0</v>
      </c>
      <c r="CU50" s="247"/>
      <c r="CV50" s="247"/>
      <c r="CW50" s="247"/>
      <c r="CX50" s="247"/>
      <c r="CY50" s="247"/>
      <c r="CZ50" s="247"/>
      <c r="DA50" s="247"/>
      <c r="DB50" s="247"/>
      <c r="DC50" s="247"/>
      <c r="DD50" s="247"/>
      <c r="DE50" s="247"/>
      <c r="DF50" s="247"/>
      <c r="DG50" s="247"/>
      <c r="DH50" s="247"/>
      <c r="DI50" s="247"/>
      <c r="DJ50" s="206"/>
      <c r="DK50" s="252">
        <v>8</v>
      </c>
      <c r="DL50" s="254">
        <f t="shared" si="14"/>
        <v>0</v>
      </c>
      <c r="DM50" s="247"/>
      <c r="DN50" s="247"/>
      <c r="DO50" s="247"/>
      <c r="DP50" s="247"/>
      <c r="DQ50" s="247"/>
      <c r="DR50" s="247"/>
      <c r="DS50" s="247"/>
      <c r="DT50" s="247"/>
      <c r="DU50" s="247"/>
      <c r="DV50" s="247"/>
      <c r="DW50" s="247"/>
      <c r="DX50" s="247"/>
      <c r="DY50" s="247"/>
      <c r="DZ50" s="247"/>
      <c r="EA50" s="247"/>
      <c r="EB50" s="247"/>
      <c r="EC50" s="247"/>
      <c r="ED50" s="206"/>
      <c r="EE50" s="252">
        <v>8</v>
      </c>
      <c r="EF50" s="252">
        <f t="shared" si="12"/>
        <v>0</v>
      </c>
      <c r="EG50" s="247"/>
      <c r="EH50" s="247"/>
      <c r="EI50" s="247"/>
      <c r="EJ50" s="252"/>
      <c r="EK50" s="252"/>
      <c r="EL50" s="247"/>
      <c r="EM50" s="247"/>
      <c r="EN50" s="247"/>
      <c r="EO50" s="247"/>
      <c r="EP50" s="247"/>
      <c r="EQ50" s="247"/>
      <c r="ER50" s="206"/>
      <c r="ES50" s="247"/>
      <c r="ET50" s="247"/>
      <c r="EU50" s="257"/>
      <c r="EV50" s="247"/>
      <c r="EW50" s="247"/>
      <c r="EX50" s="247"/>
      <c r="EY50" s="247"/>
      <c r="EZ50" s="247"/>
      <c r="FA50" s="206"/>
      <c r="FB50" s="247"/>
      <c r="FC50" s="247"/>
      <c r="FD50" s="257"/>
      <c r="FE50" s="247"/>
      <c r="FF50" s="247"/>
      <c r="FG50" s="247"/>
      <c r="FH50" s="206"/>
      <c r="FI50" s="252"/>
      <c r="FJ50" s="256"/>
      <c r="FK50" s="106"/>
    </row>
    <row r="51" spans="1:167" ht="12.75" customHeight="1">
      <c r="A51" s="227"/>
      <c r="B51" s="227"/>
      <c r="C51" s="227"/>
      <c r="D51" s="227"/>
      <c r="E51" s="227"/>
      <c r="F51" s="1" t="s">
        <v>35</v>
      </c>
      <c r="G51" s="39">
        <f>COUNTIF(G$5:G$38,"&lt;0,70")-SUM(G45:G50)</f>
        <v>0</v>
      </c>
      <c r="H51" s="227"/>
      <c r="I51" s="1" t="s">
        <v>35</v>
      </c>
      <c r="J51" s="39">
        <f>COUNTIF(J$5:J$38,"&lt;0,70")-SUM(J45:J50)</f>
        <v>0</v>
      </c>
      <c r="K51" s="227"/>
      <c r="L51" s="1" t="s">
        <v>35</v>
      </c>
      <c r="M51" s="39">
        <f>COUNTIF(M$5:M$38,"&lt;0,70")-SUM(M45:M50)</f>
        <v>0</v>
      </c>
      <c r="N51" s="227"/>
      <c r="O51" s="1" t="s">
        <v>35</v>
      </c>
      <c r="P51" s="39">
        <f>COUNTIF(P$5:P$38,"&lt;0,70")-SUM(P45:P50)</f>
        <v>0</v>
      </c>
      <c r="Q51" s="227"/>
      <c r="R51" s="1" t="s">
        <v>35</v>
      </c>
      <c r="S51" s="39">
        <f>COUNTIF(S$5:S$38,"&lt;0,70")-SUM(S45:S50)</f>
        <v>0</v>
      </c>
      <c r="T51" s="227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07"/>
      <c r="AK51" s="47">
        <v>9</v>
      </c>
      <c r="AL51" s="84">
        <f>COUNTIF(AK$5:AK$38,9)</f>
        <v>0</v>
      </c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7">
        <v>9</v>
      </c>
      <c r="BA51" s="48">
        <f>COUNTIF(AZ$5:AZ$38,9)</f>
        <v>0</v>
      </c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51"/>
      <c r="BN51" s="252">
        <v>9</v>
      </c>
      <c r="BO51" s="253">
        <f t="shared" si="11"/>
        <v>0</v>
      </c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52">
        <v>9</v>
      </c>
      <c r="CH51" s="254">
        <f t="shared" si="13"/>
        <v>0</v>
      </c>
      <c r="CI51" s="247"/>
      <c r="CJ51" s="247"/>
      <c r="CK51" s="247"/>
      <c r="CL51" s="247"/>
      <c r="CM51" s="247"/>
      <c r="CN51" s="247"/>
      <c r="CO51" s="247"/>
      <c r="CP51" s="247"/>
      <c r="CQ51" s="247"/>
      <c r="CR51" s="227"/>
      <c r="CS51" s="252">
        <v>9</v>
      </c>
      <c r="CT51" s="254">
        <f t="shared" si="10"/>
        <v>0</v>
      </c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06"/>
      <c r="DK51" s="252">
        <v>9</v>
      </c>
      <c r="DL51" s="254">
        <f t="shared" si="14"/>
        <v>0</v>
      </c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  <c r="EC51" s="247"/>
      <c r="ED51" s="206"/>
      <c r="EE51" s="252">
        <v>9</v>
      </c>
      <c r="EF51" s="252">
        <f t="shared" si="12"/>
        <v>0</v>
      </c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06"/>
      <c r="ES51" s="247"/>
      <c r="ET51" s="247"/>
      <c r="EU51" s="257"/>
      <c r="EV51" s="247"/>
      <c r="EW51" s="247"/>
      <c r="EX51" s="247"/>
      <c r="EY51" s="247"/>
      <c r="EZ51" s="247"/>
      <c r="FA51" s="206"/>
      <c r="FB51" s="247"/>
      <c r="FC51" s="247"/>
      <c r="FD51" s="257"/>
      <c r="FE51" s="247"/>
      <c r="FF51" s="247"/>
      <c r="FG51" s="247"/>
      <c r="FH51" s="206"/>
      <c r="FI51" s="252"/>
      <c r="FJ51" s="256"/>
      <c r="FK51" s="106"/>
    </row>
    <row r="52" spans="1:167" ht="12.75" customHeight="1">
      <c r="A52" s="227"/>
      <c r="B52" s="227"/>
      <c r="C52" s="227"/>
      <c r="D52" s="227"/>
      <c r="E52" s="227"/>
      <c r="F52" s="1" t="s">
        <v>36</v>
      </c>
      <c r="G52" s="39">
        <f>COUNTIF(G$5:G$38,"&lt;0,80")-SUM(G45:G51)</f>
        <v>0</v>
      </c>
      <c r="H52" s="227"/>
      <c r="I52" s="1" t="s">
        <v>36</v>
      </c>
      <c r="J52" s="39">
        <f>COUNTIF(J$5:J$38,"&lt;0,80")-SUM(J45:J51)</f>
        <v>0</v>
      </c>
      <c r="K52" s="227"/>
      <c r="L52" s="1" t="s">
        <v>36</v>
      </c>
      <c r="M52" s="39">
        <f>COUNTIF(M$5:M$38,"&lt;0,80")-SUM(M45:M51)</f>
        <v>0</v>
      </c>
      <c r="N52" s="227"/>
      <c r="O52" s="1" t="s">
        <v>36</v>
      </c>
      <c r="P52" s="39">
        <f>COUNTIF(P$5:P$38,"&lt;0,80")-SUM(P45:P51)</f>
        <v>0</v>
      </c>
      <c r="Q52" s="227"/>
      <c r="R52" s="1" t="s">
        <v>36</v>
      </c>
      <c r="S52" s="39">
        <f>COUNTIF(S$5:S$38,"&lt;0,80")-SUM(S45:S51)</f>
        <v>0</v>
      </c>
      <c r="T52" s="227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06"/>
      <c r="AK52" s="47">
        <v>10</v>
      </c>
      <c r="AL52" s="84">
        <f>COUNTIF(AK$5:AK$38,10)</f>
        <v>0</v>
      </c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47">
        <v>10</v>
      </c>
      <c r="BA52" s="47">
        <f>COUNTIF(AZ$5:AZ$38,10)</f>
        <v>0</v>
      </c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51"/>
      <c r="BN52" s="252">
        <v>10</v>
      </c>
      <c r="BO52" s="253">
        <f>COUNTIF(BN$5:BN$38,BN52)</f>
        <v>0</v>
      </c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52">
        <v>10</v>
      </c>
      <c r="CH52" s="254">
        <f t="shared" si="13"/>
        <v>0</v>
      </c>
      <c r="CI52" s="247"/>
      <c r="CJ52" s="247"/>
      <c r="CK52" s="247"/>
      <c r="CL52" s="247"/>
      <c r="CM52" s="247"/>
      <c r="CN52" s="247"/>
      <c r="CO52" s="247"/>
      <c r="CP52" s="247"/>
      <c r="CQ52" s="247"/>
      <c r="CR52" s="227"/>
      <c r="CS52" s="252">
        <v>10</v>
      </c>
      <c r="CT52" s="254">
        <f t="shared" si="10"/>
        <v>0</v>
      </c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06"/>
      <c r="DK52" s="252">
        <v>10</v>
      </c>
      <c r="DL52" s="254">
        <f t="shared" si="14"/>
        <v>0</v>
      </c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06"/>
      <c r="EE52" s="252">
        <v>10</v>
      </c>
      <c r="EF52" s="252">
        <f t="shared" si="12"/>
        <v>0</v>
      </c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06"/>
      <c r="ES52" s="247"/>
      <c r="ET52" s="247"/>
      <c r="EU52" s="257"/>
      <c r="EV52" s="247"/>
      <c r="EW52" s="247"/>
      <c r="EX52" s="247"/>
      <c r="EY52" s="247"/>
      <c r="EZ52" s="247"/>
      <c r="FA52" s="206"/>
      <c r="FB52" s="247"/>
      <c r="FC52" s="247"/>
      <c r="FD52" s="257"/>
      <c r="FE52" s="247"/>
      <c r="FF52" s="247"/>
      <c r="FG52" s="247"/>
      <c r="FH52" s="206"/>
      <c r="FI52" s="252"/>
      <c r="FJ52" s="256"/>
      <c r="FK52" s="106"/>
    </row>
    <row r="53" spans="1:167" ht="12.75" customHeight="1">
      <c r="A53" s="227"/>
      <c r="B53" s="227"/>
      <c r="C53" s="227"/>
      <c r="D53" s="227"/>
      <c r="E53" s="227"/>
      <c r="F53" s="1" t="s">
        <v>0</v>
      </c>
      <c r="G53" s="39">
        <f>COUNTIF(G$5:G$38,"&lt;0,90")-SUM(G45:G52)</f>
        <v>0</v>
      </c>
      <c r="H53" s="227"/>
      <c r="I53" s="1" t="s">
        <v>0</v>
      </c>
      <c r="J53" s="39">
        <f>COUNTIF(J$5:J$38,"&lt;0,90")-SUM(J45:J52)</f>
        <v>0</v>
      </c>
      <c r="K53" s="227"/>
      <c r="L53" s="1" t="s">
        <v>0</v>
      </c>
      <c r="M53" s="39">
        <f>COUNTIF(M$5:M$38,"&lt;0,90")-SUM(M45:M52)</f>
        <v>0</v>
      </c>
      <c r="N53" s="227"/>
      <c r="O53" s="1" t="s">
        <v>0</v>
      </c>
      <c r="P53" s="39">
        <f>COUNTIF(P$5:P$38,"&lt;0,90")-SUM(P45:P52)</f>
        <v>0</v>
      </c>
      <c r="Q53" s="227"/>
      <c r="R53" s="1" t="s">
        <v>0</v>
      </c>
      <c r="S53" s="39">
        <f>COUNTIF(S$5:S$38,"&lt;0,90")-SUM(S45:S52)</f>
        <v>0</v>
      </c>
      <c r="T53" s="227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06"/>
      <c r="AK53" s="47">
        <v>11</v>
      </c>
      <c r="AL53" s="82">
        <f>COUNTIF(AK$5:AK$38,11)</f>
        <v>0</v>
      </c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47">
        <v>11</v>
      </c>
      <c r="BA53" s="48">
        <f>COUNTIF(AZ$5:AZ$38,11)</f>
        <v>0</v>
      </c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58"/>
      <c r="BN53" s="252">
        <v>11</v>
      </c>
      <c r="BO53" s="253">
        <f>COUNTIF(BN$5:BN$38,BN53)</f>
        <v>0</v>
      </c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52">
        <v>11</v>
      </c>
      <c r="CH53" s="254">
        <f t="shared" si="13"/>
        <v>0</v>
      </c>
      <c r="CI53" s="247"/>
      <c r="CJ53" s="247"/>
      <c r="CK53" s="247"/>
      <c r="CL53" s="247"/>
      <c r="CM53" s="247"/>
      <c r="CN53" s="247"/>
      <c r="CO53" s="247"/>
      <c r="CP53" s="247"/>
      <c r="CQ53" s="247"/>
      <c r="CR53" s="227"/>
      <c r="CS53" s="247"/>
      <c r="CT53" s="259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06"/>
      <c r="DK53" s="252">
        <v>11</v>
      </c>
      <c r="DL53" s="254">
        <f t="shared" si="14"/>
        <v>0</v>
      </c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06"/>
      <c r="EE53" s="252">
        <v>11</v>
      </c>
      <c r="EF53" s="252">
        <f t="shared" si="12"/>
        <v>0</v>
      </c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06"/>
      <c r="ES53" s="247"/>
      <c r="ET53" s="247"/>
      <c r="EU53" s="257"/>
      <c r="EV53" s="247"/>
      <c r="EW53" s="247"/>
      <c r="EX53" s="247"/>
      <c r="EY53" s="247"/>
      <c r="EZ53" s="247"/>
      <c r="FA53" s="206"/>
      <c r="FB53" s="247"/>
      <c r="FC53" s="247"/>
      <c r="FD53" s="257"/>
      <c r="FE53" s="247"/>
      <c r="FF53" s="247"/>
      <c r="FG53" s="247"/>
      <c r="FH53" s="206"/>
      <c r="FI53" s="247"/>
      <c r="FJ53" s="247"/>
      <c r="FK53" s="106"/>
    </row>
    <row r="54" spans="1:167" ht="12.75" customHeight="1">
      <c r="A54" s="227"/>
      <c r="B54" s="227"/>
      <c r="C54" s="227"/>
      <c r="D54" s="227"/>
      <c r="E54" s="227"/>
      <c r="F54" s="1" t="s">
        <v>1</v>
      </c>
      <c r="G54" s="39">
        <f>COUNTIF(G$5:G$38,"&lt;=1")-SUM(G45:G53)</f>
        <v>0</v>
      </c>
      <c r="H54" s="227"/>
      <c r="I54" s="1" t="s">
        <v>1</v>
      </c>
      <c r="J54" s="39">
        <f>COUNTIF(J$5:J$38,"&lt;=1")-SUM(J45:J53)</f>
        <v>0</v>
      </c>
      <c r="K54" s="227"/>
      <c r="L54" s="1" t="s">
        <v>1</v>
      </c>
      <c r="M54" s="39">
        <f>COUNTIF(M$5:M$38,"&lt;=1")-SUM(M45:M53)</f>
        <v>0</v>
      </c>
      <c r="N54" s="227"/>
      <c r="O54" s="1" t="s">
        <v>1</v>
      </c>
      <c r="P54" s="39">
        <f>COUNTIF(P$5:P$38,"&lt;=1")-SUM(P45:P53)</f>
        <v>0</v>
      </c>
      <c r="Q54" s="227"/>
      <c r="R54" s="1" t="s">
        <v>1</v>
      </c>
      <c r="S54" s="39">
        <f>COUNTIF(S$5:S$38,"&lt;=1")-SUM(S45:S53)</f>
        <v>0</v>
      </c>
      <c r="T54" s="227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06"/>
      <c r="AK54" s="47">
        <v>12</v>
      </c>
      <c r="AL54" s="82">
        <f>COUNTIF(AK$5:AK$38,12)</f>
        <v>0</v>
      </c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47">
        <v>12</v>
      </c>
      <c r="BA54" s="47">
        <f>COUNTIF(AZ$5:AZ$38,12)</f>
        <v>0</v>
      </c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58"/>
      <c r="BN54" s="252">
        <v>12</v>
      </c>
      <c r="BO54" s="253">
        <f>COUNTIF(BN$5:BN$38,BN54)</f>
        <v>0</v>
      </c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58"/>
      <c r="CG54" s="252">
        <v>12</v>
      </c>
      <c r="CH54" s="254">
        <f t="shared" si="13"/>
        <v>0</v>
      </c>
      <c r="CI54" s="258"/>
      <c r="CJ54" s="247"/>
      <c r="CK54" s="247"/>
      <c r="CL54" s="247"/>
      <c r="CM54" s="247"/>
      <c r="CN54" s="247"/>
      <c r="CO54" s="247"/>
      <c r="CP54" s="247"/>
      <c r="CQ54" s="247"/>
      <c r="CR54" s="227"/>
      <c r="CS54" s="247"/>
      <c r="CT54" s="259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06"/>
      <c r="DK54" s="252">
        <v>12</v>
      </c>
      <c r="DL54" s="254">
        <f t="shared" si="14"/>
        <v>0</v>
      </c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06"/>
      <c r="EE54" s="252">
        <v>12</v>
      </c>
      <c r="EF54" s="252">
        <f t="shared" si="12"/>
        <v>0</v>
      </c>
      <c r="EG54" s="247"/>
      <c r="EH54" s="247"/>
      <c r="EI54" s="247"/>
      <c r="EJ54" s="247"/>
      <c r="EK54" s="247"/>
      <c r="EL54" s="247"/>
      <c r="EM54" s="247"/>
      <c r="EN54" s="247"/>
      <c r="EO54" s="247"/>
      <c r="EP54" s="247"/>
      <c r="EQ54" s="247"/>
      <c r="ER54" s="206"/>
      <c r="ES54" s="247"/>
      <c r="ET54" s="247"/>
      <c r="EU54" s="257"/>
      <c r="EV54" s="247"/>
      <c r="EW54" s="247"/>
      <c r="EX54" s="247"/>
      <c r="EY54" s="247"/>
      <c r="EZ54" s="247"/>
      <c r="FA54" s="206"/>
      <c r="FB54" s="247"/>
      <c r="FC54" s="247"/>
      <c r="FD54" s="257"/>
      <c r="FE54" s="247"/>
      <c r="FF54" s="247"/>
      <c r="FG54" s="247"/>
      <c r="FH54" s="206"/>
      <c r="FI54" s="247"/>
      <c r="FJ54" s="247"/>
      <c r="FK54" s="106"/>
    </row>
    <row r="55" spans="1:167" ht="12.75" customHeight="1">
      <c r="A55" s="227"/>
      <c r="B55" s="227"/>
      <c r="C55" s="227"/>
      <c r="D55" s="227"/>
      <c r="E55" s="227"/>
      <c r="H55" s="227"/>
      <c r="I55" s="5"/>
      <c r="J55" s="40"/>
      <c r="K55" s="227"/>
      <c r="L55" s="5"/>
      <c r="M55" s="40"/>
      <c r="N55" s="227"/>
      <c r="Q55" s="227"/>
      <c r="T55" s="227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06"/>
      <c r="AK55" s="47">
        <v>13</v>
      </c>
      <c r="AL55" s="82">
        <f>COUNTIF(AK$5:AK$38,13)</f>
        <v>0</v>
      </c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47">
        <v>13</v>
      </c>
      <c r="BA55" s="48">
        <f>COUNTIF(AZ$5:AZ$38,13)</f>
        <v>0</v>
      </c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58"/>
      <c r="CG55" s="252">
        <v>13</v>
      </c>
      <c r="CH55" s="254">
        <f t="shared" si="13"/>
        <v>0</v>
      </c>
      <c r="CI55" s="258"/>
      <c r="CJ55" s="247"/>
      <c r="CK55" s="247"/>
      <c r="CL55" s="247"/>
      <c r="CM55" s="247"/>
      <c r="CN55" s="247"/>
      <c r="CO55" s="247"/>
      <c r="CP55" s="247"/>
      <c r="CQ55" s="247"/>
      <c r="CR55" s="227"/>
      <c r="CS55" s="247"/>
      <c r="CT55" s="259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06"/>
      <c r="DK55" s="252">
        <v>13</v>
      </c>
      <c r="DL55" s="254">
        <f t="shared" si="14"/>
        <v>0</v>
      </c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06"/>
      <c r="EE55" s="252">
        <v>13</v>
      </c>
      <c r="EF55" s="252">
        <f t="shared" si="12"/>
        <v>0</v>
      </c>
      <c r="EG55" s="247"/>
      <c r="EH55" s="247"/>
      <c r="EI55" s="247"/>
      <c r="EJ55" s="247"/>
      <c r="EK55" s="247"/>
      <c r="EL55" s="247"/>
      <c r="EM55" s="247"/>
      <c r="EN55" s="247"/>
      <c r="EO55" s="247"/>
      <c r="EP55" s="247"/>
      <c r="EQ55" s="247"/>
      <c r="ER55" s="206"/>
      <c r="ES55" s="247"/>
      <c r="ET55" s="247"/>
      <c r="EU55" s="257"/>
      <c r="EV55" s="247"/>
      <c r="EW55" s="247"/>
      <c r="EX55" s="247"/>
      <c r="EY55" s="247"/>
      <c r="EZ55" s="247"/>
      <c r="FA55" s="206"/>
      <c r="FB55" s="247"/>
      <c r="FC55" s="247"/>
      <c r="FD55" s="257"/>
      <c r="FE55" s="247"/>
      <c r="FF55" s="247"/>
      <c r="FG55" s="247"/>
      <c r="FH55" s="206"/>
      <c r="FI55" s="247"/>
      <c r="FJ55" s="247"/>
      <c r="FK55" s="106"/>
    </row>
    <row r="56" spans="1:167" ht="12.75" customHeight="1">
      <c r="A56" s="227"/>
      <c r="B56" s="227"/>
      <c r="C56" s="227"/>
      <c r="D56" s="227"/>
      <c r="E56" s="227"/>
      <c r="H56" s="227"/>
      <c r="I56" s="5"/>
      <c r="J56" s="40"/>
      <c r="K56" s="227"/>
      <c r="L56" s="5"/>
      <c r="M56" s="40"/>
      <c r="N56" s="227"/>
      <c r="Q56" s="227"/>
      <c r="T56" s="227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06"/>
      <c r="AK56" s="47">
        <v>14</v>
      </c>
      <c r="AL56" s="82">
        <f>COUNTIF(AK$5:AK$38,14)</f>
        <v>0</v>
      </c>
      <c r="AM56" s="247"/>
      <c r="AN56" s="247"/>
      <c r="AO56" s="247"/>
      <c r="AP56" s="247"/>
      <c r="AQ56" s="247"/>
      <c r="AR56" s="247"/>
      <c r="AS56" s="247"/>
      <c r="AT56" s="247"/>
      <c r="AU56" s="247"/>
      <c r="AV56" s="247"/>
      <c r="AW56" s="247"/>
      <c r="AX56" s="247"/>
      <c r="AY56" s="247"/>
      <c r="AZ56" s="47"/>
      <c r="BA56" s="47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58"/>
      <c r="CG56" s="252">
        <v>14</v>
      </c>
      <c r="CH56" s="254">
        <f t="shared" si="13"/>
        <v>0</v>
      </c>
      <c r="CI56" s="258"/>
      <c r="CJ56" s="247"/>
      <c r="CK56" s="247"/>
      <c r="CL56" s="247"/>
      <c r="CM56" s="247"/>
      <c r="CN56" s="247"/>
      <c r="CO56" s="247"/>
      <c r="CP56" s="247"/>
      <c r="CQ56" s="247"/>
      <c r="CR56" s="227"/>
      <c r="CS56" s="247"/>
      <c r="CT56" s="259"/>
      <c r="CU56" s="247"/>
      <c r="CV56" s="247"/>
      <c r="CW56" s="247"/>
      <c r="CX56" s="247"/>
      <c r="CY56" s="247"/>
      <c r="CZ56" s="247"/>
      <c r="DA56" s="247"/>
      <c r="DB56" s="247"/>
      <c r="DC56" s="247"/>
      <c r="DD56" s="247"/>
      <c r="DE56" s="247"/>
      <c r="DF56" s="247"/>
      <c r="DG56" s="247"/>
      <c r="DH56" s="247"/>
      <c r="DI56" s="247"/>
      <c r="DJ56" s="206"/>
      <c r="DK56" s="252">
        <v>14</v>
      </c>
      <c r="DL56" s="254">
        <f t="shared" si="14"/>
        <v>0</v>
      </c>
      <c r="DM56" s="247"/>
      <c r="DN56" s="247"/>
      <c r="DO56" s="247"/>
      <c r="DP56" s="247"/>
      <c r="DQ56" s="247"/>
      <c r="DR56" s="247"/>
      <c r="DS56" s="247"/>
      <c r="DT56" s="247"/>
      <c r="DU56" s="247"/>
      <c r="DV56" s="247"/>
      <c r="DW56" s="247"/>
      <c r="DX56" s="247"/>
      <c r="DY56" s="247"/>
      <c r="DZ56" s="247"/>
      <c r="EA56" s="247"/>
      <c r="EB56" s="247"/>
      <c r="EC56" s="247"/>
      <c r="ED56" s="206"/>
      <c r="EE56" s="252">
        <v>14</v>
      </c>
      <c r="EF56" s="252">
        <f t="shared" si="12"/>
        <v>0</v>
      </c>
      <c r="EG56" s="247"/>
      <c r="EH56" s="247"/>
      <c r="EI56" s="247"/>
      <c r="EJ56" s="247"/>
      <c r="EK56" s="247"/>
      <c r="EL56" s="247"/>
      <c r="EM56" s="247"/>
      <c r="EN56" s="247"/>
      <c r="EO56" s="247"/>
      <c r="EP56" s="247"/>
      <c r="EQ56" s="247"/>
      <c r="ER56" s="206"/>
      <c r="ES56" s="247"/>
      <c r="ET56" s="247"/>
      <c r="EU56" s="257"/>
      <c r="EV56" s="247"/>
      <c r="EW56" s="247"/>
      <c r="EX56" s="247"/>
      <c r="EY56" s="247"/>
      <c r="EZ56" s="247"/>
      <c r="FA56" s="206"/>
      <c r="FB56" s="247"/>
      <c r="FC56" s="247"/>
      <c r="FD56" s="257"/>
      <c r="FE56" s="247"/>
      <c r="FF56" s="247"/>
      <c r="FG56" s="247"/>
      <c r="FH56" s="206"/>
      <c r="FI56" s="247"/>
      <c r="FJ56" s="247"/>
      <c r="FK56" s="106"/>
    </row>
    <row r="57" spans="1:167" ht="12.75" customHeight="1">
      <c r="A57" s="227"/>
      <c r="B57" s="227"/>
      <c r="C57" s="227"/>
      <c r="D57" s="227"/>
      <c r="E57" s="227"/>
      <c r="H57" s="227"/>
      <c r="I57" s="5"/>
      <c r="J57" s="6"/>
      <c r="K57" s="227"/>
      <c r="L57" s="5"/>
      <c r="M57" s="6"/>
      <c r="N57" s="227"/>
      <c r="Q57" s="227"/>
      <c r="T57" s="227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06"/>
      <c r="AK57" s="47">
        <v>15</v>
      </c>
      <c r="AL57" s="82">
        <f>COUNTIF(AK$5:AK$38,15)</f>
        <v>0</v>
      </c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18"/>
      <c r="BA57" s="18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58"/>
      <c r="CG57" s="252">
        <v>15</v>
      </c>
      <c r="CH57" s="254">
        <f t="shared" si="13"/>
        <v>0</v>
      </c>
      <c r="CI57" s="258"/>
      <c r="CJ57" s="247"/>
      <c r="CK57" s="247"/>
      <c r="CL57" s="247"/>
      <c r="CM57" s="247"/>
      <c r="CN57" s="247"/>
      <c r="CO57" s="247"/>
      <c r="CP57" s="247"/>
      <c r="CQ57" s="247"/>
      <c r="CR57" s="227"/>
      <c r="CS57" s="247"/>
      <c r="CT57" s="247"/>
      <c r="CU57" s="247"/>
      <c r="CV57" s="247"/>
      <c r="CW57" s="247"/>
      <c r="CX57" s="247"/>
      <c r="CY57" s="247"/>
      <c r="CZ57" s="247"/>
      <c r="DA57" s="247"/>
      <c r="DB57" s="247"/>
      <c r="DC57" s="247"/>
      <c r="DD57" s="247"/>
      <c r="DE57" s="247"/>
      <c r="DF57" s="247"/>
      <c r="DG57" s="247"/>
      <c r="DH57" s="247"/>
      <c r="DI57" s="247"/>
      <c r="DJ57" s="206"/>
      <c r="DK57" s="252">
        <v>15</v>
      </c>
      <c r="DL57" s="254">
        <f t="shared" si="14"/>
        <v>0</v>
      </c>
      <c r="DM57" s="247"/>
      <c r="DN57" s="247"/>
      <c r="DO57" s="247"/>
      <c r="DP57" s="247"/>
      <c r="DQ57" s="247"/>
      <c r="DR57" s="247"/>
      <c r="DS57" s="247"/>
      <c r="DT57" s="247"/>
      <c r="DU57" s="247"/>
      <c r="DV57" s="247"/>
      <c r="DW57" s="247"/>
      <c r="DX57" s="247"/>
      <c r="DY57" s="247"/>
      <c r="DZ57" s="247"/>
      <c r="EA57" s="247"/>
      <c r="EB57" s="247"/>
      <c r="EC57" s="247"/>
      <c r="ED57" s="206"/>
      <c r="EE57" s="252">
        <v>15</v>
      </c>
      <c r="EF57" s="252">
        <f t="shared" si="12"/>
        <v>0</v>
      </c>
      <c r="EG57" s="247"/>
      <c r="EH57" s="247"/>
      <c r="EI57" s="247"/>
      <c r="EJ57" s="247"/>
      <c r="EK57" s="247"/>
      <c r="EL57" s="247"/>
      <c r="EM57" s="247"/>
      <c r="EN57" s="247"/>
      <c r="EO57" s="247"/>
      <c r="EP57" s="247"/>
      <c r="EQ57" s="247"/>
      <c r="ER57" s="206"/>
      <c r="ES57" s="247"/>
      <c r="ET57" s="247"/>
      <c r="EU57" s="257"/>
      <c r="EV57" s="247"/>
      <c r="EW57" s="247"/>
      <c r="EX57" s="247"/>
      <c r="EY57" s="247"/>
      <c r="EZ57" s="247"/>
      <c r="FA57" s="206"/>
      <c r="FB57" s="247"/>
      <c r="FC57" s="247"/>
      <c r="FD57" s="247"/>
      <c r="FE57" s="247"/>
      <c r="FF57" s="247"/>
      <c r="FG57" s="247"/>
      <c r="FH57" s="206"/>
      <c r="FI57" s="247"/>
      <c r="FJ57" s="247"/>
      <c r="FK57" s="106"/>
    </row>
    <row r="58" spans="1:166" ht="12.75" customHeight="1">
      <c r="A58" s="227"/>
      <c r="B58" s="227"/>
      <c r="C58" s="227"/>
      <c r="D58" s="227"/>
      <c r="E58" s="227"/>
      <c r="H58" s="227"/>
      <c r="K58" s="227"/>
      <c r="N58" s="227"/>
      <c r="Q58" s="227"/>
      <c r="T58" s="227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06"/>
      <c r="AK58" s="47">
        <v>16</v>
      </c>
      <c r="AL58" s="82">
        <f>COUNTIF(AK$5:AK$38,16)</f>
        <v>0</v>
      </c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18"/>
      <c r="BA58" s="18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58"/>
      <c r="CG58" s="252">
        <v>16</v>
      </c>
      <c r="CH58" s="254">
        <f t="shared" si="13"/>
        <v>0</v>
      </c>
      <c r="CI58" s="258"/>
      <c r="CJ58" s="247"/>
      <c r="CK58" s="247"/>
      <c r="CL58" s="247"/>
      <c r="CM58" s="247"/>
      <c r="CN58" s="247"/>
      <c r="CO58" s="247"/>
      <c r="CP58" s="247"/>
      <c r="CQ58" s="247"/>
      <c r="CR58" s="222"/>
      <c r="CS58" s="247"/>
      <c r="CT58" s="247"/>
      <c r="CU58" s="247"/>
      <c r="CV58" s="247"/>
      <c r="CW58" s="247"/>
      <c r="CX58" s="247"/>
      <c r="CY58" s="247"/>
      <c r="CZ58" s="247"/>
      <c r="DA58" s="247"/>
      <c r="DB58" s="247"/>
      <c r="DC58" s="247"/>
      <c r="DD58" s="247"/>
      <c r="DE58" s="247"/>
      <c r="DF58" s="247"/>
      <c r="DG58" s="247"/>
      <c r="DH58" s="247"/>
      <c r="DI58" s="247"/>
      <c r="DJ58" s="207"/>
      <c r="DK58" s="252">
        <v>16</v>
      </c>
      <c r="DL58" s="254">
        <f t="shared" si="14"/>
        <v>0</v>
      </c>
      <c r="DM58" s="247"/>
      <c r="DN58" s="247"/>
      <c r="DO58" s="247"/>
      <c r="DP58" s="247"/>
      <c r="DQ58" s="247"/>
      <c r="DR58" s="247"/>
      <c r="DS58" s="247"/>
      <c r="DT58" s="247"/>
      <c r="DU58" s="247"/>
      <c r="DV58" s="247"/>
      <c r="DW58" s="247"/>
      <c r="DX58" s="247"/>
      <c r="DY58" s="247"/>
      <c r="DZ58" s="247"/>
      <c r="EA58" s="247"/>
      <c r="EB58" s="247"/>
      <c r="EC58" s="247"/>
      <c r="ED58" s="207"/>
      <c r="EE58" s="252">
        <v>16</v>
      </c>
      <c r="EF58" s="252">
        <f t="shared" si="12"/>
        <v>0</v>
      </c>
      <c r="EG58" s="227"/>
      <c r="EH58" s="227"/>
      <c r="EI58" s="227"/>
      <c r="EJ58" s="247"/>
      <c r="EK58" s="247"/>
      <c r="EL58" s="247"/>
      <c r="EM58" s="247"/>
      <c r="EN58" s="247"/>
      <c r="EO58" s="247"/>
      <c r="EP58" s="247"/>
      <c r="EQ58" s="247"/>
      <c r="ER58" s="207"/>
      <c r="ES58" s="247"/>
      <c r="ET58" s="247"/>
      <c r="EU58" s="247"/>
      <c r="EV58" s="247"/>
      <c r="EW58" s="247"/>
      <c r="EX58" s="247"/>
      <c r="EY58" s="247"/>
      <c r="EZ58" s="247"/>
      <c r="FA58" s="207"/>
      <c r="FB58" s="227"/>
      <c r="FC58" s="227"/>
      <c r="FD58" s="227"/>
      <c r="FE58" s="227"/>
      <c r="FF58" s="227"/>
      <c r="FG58" s="227"/>
      <c r="FH58" s="207"/>
      <c r="FI58" s="247"/>
      <c r="FJ58" s="247"/>
    </row>
    <row r="59" spans="1:166" s="21" customFormat="1" ht="12.75" customHeight="1">
      <c r="A59" s="227"/>
      <c r="B59" s="227"/>
      <c r="C59" s="227"/>
      <c r="D59" s="240"/>
      <c r="E59" s="240"/>
      <c r="H59" s="240"/>
      <c r="I59" s="2"/>
      <c r="J59" s="2"/>
      <c r="K59" s="240"/>
      <c r="L59" s="2"/>
      <c r="M59" s="2"/>
      <c r="N59" s="240"/>
      <c r="Q59" s="240"/>
      <c r="T59" s="24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06"/>
      <c r="AK59" s="18"/>
      <c r="AL59" s="18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18"/>
      <c r="BA59" s="18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58"/>
      <c r="CG59" s="252">
        <v>17</v>
      </c>
      <c r="CH59" s="254">
        <f t="shared" si="13"/>
        <v>0</v>
      </c>
      <c r="CI59" s="258"/>
      <c r="CJ59" s="247"/>
      <c r="CK59" s="247"/>
      <c r="CL59" s="247"/>
      <c r="CM59" s="247"/>
      <c r="CN59" s="247"/>
      <c r="CO59" s="247"/>
      <c r="CP59" s="247"/>
      <c r="CQ59" s="247"/>
      <c r="CR59" s="222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0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/>
      <c r="DY59" s="247"/>
      <c r="DZ59" s="247"/>
      <c r="EA59" s="247"/>
      <c r="EB59" s="247"/>
      <c r="EC59" s="247"/>
      <c r="ED59" s="207"/>
      <c r="EE59" s="260">
        <v>17</v>
      </c>
      <c r="EF59" s="260">
        <f t="shared" si="12"/>
        <v>0</v>
      </c>
      <c r="EG59" s="240"/>
      <c r="EH59" s="240"/>
      <c r="EI59" s="240"/>
      <c r="EJ59" s="247"/>
      <c r="EK59" s="247"/>
      <c r="EL59" s="247"/>
      <c r="EM59" s="247"/>
      <c r="EN59" s="247"/>
      <c r="EO59" s="247"/>
      <c r="EP59" s="247"/>
      <c r="EQ59" s="247"/>
      <c r="ER59" s="207"/>
      <c r="ES59" s="247"/>
      <c r="ET59" s="247"/>
      <c r="EU59" s="247"/>
      <c r="EV59" s="247"/>
      <c r="EW59" s="247"/>
      <c r="EX59" s="247"/>
      <c r="EY59" s="247"/>
      <c r="EZ59" s="247"/>
      <c r="FA59" s="207"/>
      <c r="FB59" s="261"/>
      <c r="FC59" s="261"/>
      <c r="FD59" s="261"/>
      <c r="FE59" s="261"/>
      <c r="FF59" s="261"/>
      <c r="FG59" s="261"/>
      <c r="FH59" s="207"/>
      <c r="FI59" s="222"/>
      <c r="FJ59" s="222"/>
    </row>
    <row r="60" spans="86:164" ht="12.75" customHeight="1"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80"/>
      <c r="DK60" s="80"/>
      <c r="DL60" s="80"/>
      <c r="EE60" s="239">
        <v>18</v>
      </c>
      <c r="EF60" s="239">
        <f t="shared" si="12"/>
        <v>0</v>
      </c>
      <c r="EG60" s="79"/>
      <c r="EH60" s="79"/>
      <c r="EI60" s="79"/>
      <c r="FA60" s="80"/>
      <c r="FB60" s="79"/>
      <c r="FC60" s="79"/>
      <c r="FD60" s="79"/>
      <c r="FE60" s="79"/>
      <c r="FF60" s="79"/>
      <c r="FG60" s="79"/>
      <c r="FH60" s="80"/>
    </row>
    <row r="61" spans="1:166" ht="12.75">
      <c r="A61" s="21"/>
      <c r="B61" s="21"/>
      <c r="C61" s="21"/>
      <c r="I61" s="21"/>
      <c r="J61" s="21"/>
      <c r="L61" s="21"/>
      <c r="M61" s="21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81"/>
      <c r="FB61" s="15"/>
      <c r="FC61" s="15"/>
      <c r="FD61" s="15"/>
      <c r="FE61" s="15"/>
      <c r="FF61" s="15"/>
      <c r="FG61" s="15"/>
      <c r="FH61" s="81"/>
      <c r="FI61" s="21"/>
      <c r="FJ61" s="21"/>
    </row>
    <row r="62" spans="36:167" ht="12.75"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15"/>
      <c r="EF62" s="15"/>
      <c r="EG62" s="15"/>
      <c r="EH62" s="15"/>
      <c r="EI62" s="15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15"/>
      <c r="FC62" s="15"/>
      <c r="FD62" s="15"/>
      <c r="FE62" s="15"/>
      <c r="FF62" s="15"/>
      <c r="FG62" s="15"/>
      <c r="FH62" s="79"/>
      <c r="FI62" s="15"/>
      <c r="FJ62" s="15"/>
      <c r="FK62" s="15"/>
    </row>
    <row r="63" spans="36:167" ht="12.75">
      <c r="AJ63" s="80"/>
      <c r="AK63" s="80"/>
      <c r="AL63" s="80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80"/>
      <c r="BA63" s="63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80"/>
      <c r="DK63" s="80"/>
      <c r="DL63" s="80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80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80"/>
      <c r="ES63" s="15"/>
      <c r="ET63" s="15"/>
      <c r="EU63" s="15"/>
      <c r="EV63" s="15"/>
      <c r="EW63" s="15"/>
      <c r="EX63" s="15"/>
      <c r="EY63" s="15"/>
      <c r="EZ63" s="15"/>
      <c r="FA63" s="80"/>
      <c r="FB63" s="15"/>
      <c r="FC63" s="15"/>
      <c r="FD63" s="15"/>
      <c r="FE63" s="15"/>
      <c r="FF63" s="15"/>
      <c r="FG63" s="15"/>
      <c r="FH63" s="80"/>
      <c r="FI63" s="15"/>
      <c r="FJ63" s="15"/>
      <c r="FK63" s="15"/>
    </row>
    <row r="64" spans="86:116" ht="12.75"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80"/>
      <c r="DK64" s="80"/>
      <c r="DL64" s="80"/>
    </row>
    <row r="65" spans="86:116" ht="12.75"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80"/>
      <c r="DK65" s="80"/>
      <c r="DL65" s="80"/>
    </row>
    <row r="66" spans="86:116" ht="12.75"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80"/>
      <c r="DK66" s="80"/>
      <c r="DL66" s="80"/>
    </row>
    <row r="67" spans="86:116" ht="12.75"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80"/>
      <c r="DK67" s="80"/>
      <c r="DL67" s="80"/>
    </row>
    <row r="68" spans="86:116" ht="12.75"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80"/>
      <c r="DK68" s="80"/>
      <c r="DL68" s="80"/>
    </row>
    <row r="69" spans="86:116" ht="12.75"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80"/>
      <c r="DK69" s="80"/>
      <c r="DL69" s="80"/>
    </row>
    <row r="70" spans="86:116" ht="12.75"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80"/>
      <c r="DK70" s="80"/>
      <c r="DL70" s="80"/>
    </row>
    <row r="71" spans="86:116" ht="12.75"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80"/>
      <c r="DK71" s="80"/>
      <c r="DL71" s="80"/>
    </row>
    <row r="72" spans="86:116" ht="12.75"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80"/>
      <c r="DK72" s="80"/>
      <c r="DL72" s="80"/>
    </row>
    <row r="73" spans="86:116" ht="12.75"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80"/>
      <c r="DK73" s="80"/>
      <c r="DL73" s="80"/>
    </row>
    <row r="74" spans="86:116" ht="12.75"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80"/>
      <c r="DK74" s="80"/>
      <c r="DL74" s="80"/>
    </row>
    <row r="75" spans="86:116" ht="12.75"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80"/>
      <c r="DK75" s="80"/>
      <c r="DL75" s="80"/>
    </row>
    <row r="76" spans="86:116" ht="12.75"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80"/>
      <c r="DK76" s="80"/>
      <c r="DL76" s="80"/>
    </row>
    <row r="77" spans="86:116" ht="12.75"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80"/>
      <c r="DK77" s="80"/>
      <c r="DL77" s="80"/>
    </row>
    <row r="78" spans="86:116" ht="12.75"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80"/>
      <c r="DK78" s="80"/>
      <c r="DL78" s="80"/>
    </row>
    <row r="79" spans="86:116" ht="12.75"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80"/>
      <c r="DK79" s="80"/>
      <c r="DL79" s="80"/>
    </row>
    <row r="80" spans="86:116" ht="12.75"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80"/>
      <c r="DK80" s="80"/>
      <c r="DL80" s="80"/>
    </row>
    <row r="81" spans="86:116" ht="12.75"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80"/>
      <c r="DK81" s="80"/>
      <c r="DL81" s="80"/>
    </row>
    <row r="82" spans="86:116" ht="12.75"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80"/>
      <c r="DK82" s="80"/>
      <c r="DL82" s="80"/>
    </row>
    <row r="83" spans="86:116" ht="12.75"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80"/>
      <c r="DK83" s="80"/>
      <c r="DL83" s="80"/>
    </row>
    <row r="84" spans="86:116" ht="12.75"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80"/>
      <c r="DK84" s="80"/>
      <c r="DL84" s="80"/>
    </row>
    <row r="85" spans="86:116" ht="12.75"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80"/>
      <c r="DK85" s="80"/>
      <c r="DL85" s="80"/>
    </row>
    <row r="86" spans="86:116" ht="12.75"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80"/>
      <c r="DK86" s="80"/>
      <c r="DL86" s="80"/>
    </row>
    <row r="87" spans="86:116" ht="12.75"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80"/>
      <c r="DK87" s="80"/>
      <c r="DL87" s="80"/>
    </row>
    <row r="88" spans="86:116" ht="12.75"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80"/>
      <c r="DK88" s="80"/>
      <c r="DL88" s="80"/>
    </row>
    <row r="89" spans="86:116" ht="12.75"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80"/>
      <c r="DK89" s="80"/>
      <c r="DL89" s="80"/>
    </row>
    <row r="90" spans="86:116" ht="12.75"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80"/>
      <c r="DK90" s="80"/>
      <c r="DL90" s="80"/>
    </row>
    <row r="91" spans="86:116" ht="12.75"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80"/>
      <c r="DK91" s="80"/>
      <c r="DL91" s="80"/>
    </row>
    <row r="92" spans="86:116" ht="12.75"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80"/>
      <c r="DK92" s="80"/>
      <c r="DL92" s="80"/>
    </row>
    <row r="93" spans="86:116" ht="12.75"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80"/>
      <c r="DK93" s="80"/>
      <c r="DL93" s="80"/>
    </row>
    <row r="94" spans="86:116" ht="12.75"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80"/>
      <c r="DK94" s="80"/>
      <c r="DL94" s="80"/>
    </row>
    <row r="95" spans="86:116" ht="12.75"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80"/>
      <c r="DK95" s="80"/>
      <c r="DL95" s="80"/>
    </row>
    <row r="96" spans="86:116" ht="12.75"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80"/>
      <c r="DK96" s="80"/>
      <c r="DL96" s="80"/>
    </row>
    <row r="97" spans="86:116" ht="12.75"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80"/>
      <c r="DK97" s="80"/>
      <c r="DL97" s="80"/>
    </row>
    <row r="98" spans="86:116" ht="12.75"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80"/>
      <c r="DK98" s="80"/>
      <c r="DL98" s="80"/>
    </row>
    <row r="99" spans="86:116" ht="12.75"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80"/>
      <c r="DK99" s="80"/>
      <c r="DL99" s="80"/>
    </row>
    <row r="100" spans="86:116" ht="12.75"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80"/>
      <c r="DK100" s="80"/>
      <c r="DL100" s="80"/>
    </row>
    <row r="101" spans="86:116" ht="12.75"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80"/>
      <c r="DK101" s="80"/>
      <c r="DL101" s="80"/>
    </row>
    <row r="102" spans="86:116" ht="12.75"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80"/>
      <c r="DK102" s="80"/>
      <c r="DL102" s="80"/>
    </row>
    <row r="103" spans="86:116" ht="12.75"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80"/>
      <c r="DK103" s="80"/>
      <c r="DL103" s="80"/>
    </row>
    <row r="104" spans="86:116" ht="12.75"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80"/>
      <c r="DK104" s="80"/>
      <c r="DL104" s="80"/>
    </row>
    <row r="105" spans="86:116" ht="12.75"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80"/>
      <c r="DK105" s="80"/>
      <c r="DL105" s="80"/>
    </row>
    <row r="106" spans="86:116" ht="12.75"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80"/>
      <c r="DK106" s="80"/>
      <c r="DL106" s="80"/>
    </row>
    <row r="107" spans="86:116" ht="12.75"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80"/>
      <c r="DK107" s="80"/>
      <c r="DL107" s="80"/>
    </row>
    <row r="108" spans="86:116" ht="12.75"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80"/>
      <c r="DK108" s="80"/>
      <c r="DL108" s="80"/>
    </row>
    <row r="109" spans="86:116" ht="12.75"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80"/>
      <c r="DK109" s="80"/>
      <c r="DL109" s="80"/>
    </row>
    <row r="110" spans="86:116" ht="12.75"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80"/>
      <c r="DK110" s="80"/>
      <c r="DL110" s="80"/>
    </row>
    <row r="111" spans="86:116" ht="12.75"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80"/>
      <c r="DK111" s="80"/>
      <c r="DL111" s="80"/>
    </row>
    <row r="112" spans="86:116" ht="12.75"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80"/>
      <c r="DK112" s="80"/>
      <c r="DL112" s="80"/>
    </row>
    <row r="113" spans="86:116" ht="12.75"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80"/>
      <c r="DK113" s="80"/>
      <c r="DL113" s="80"/>
    </row>
    <row r="114" spans="86:116" ht="12.75"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80"/>
      <c r="DK114" s="80"/>
      <c r="DL114" s="80"/>
    </row>
    <row r="115" spans="86:116" ht="12.75"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80"/>
      <c r="DK115" s="80"/>
      <c r="DL115" s="80"/>
    </row>
    <row r="116" spans="86:116" ht="12.75"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80"/>
      <c r="DK116" s="80"/>
      <c r="DL116" s="80"/>
    </row>
    <row r="117" spans="86:116" ht="12.75"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80"/>
      <c r="DK117" s="80"/>
      <c r="DL117" s="80"/>
    </row>
    <row r="118" spans="86:116" ht="12.75"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80"/>
      <c r="DK118" s="80"/>
      <c r="DL118" s="80"/>
    </row>
    <row r="119" spans="86:116" ht="12.75"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80"/>
      <c r="DK119" s="80"/>
      <c r="DL119" s="80"/>
    </row>
    <row r="120" spans="86:116" ht="12.75"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80"/>
      <c r="DK120" s="80"/>
      <c r="DL120" s="80"/>
    </row>
    <row r="121" spans="86:116" ht="12.75"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80"/>
      <c r="DK121" s="80"/>
      <c r="DL121" s="80"/>
    </row>
    <row r="122" spans="86:116" ht="12.75"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80"/>
      <c r="DK122" s="80"/>
      <c r="DL122" s="80"/>
    </row>
    <row r="123" spans="86:116" ht="12.75"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80"/>
      <c r="DK123" s="80"/>
      <c r="DL123" s="80"/>
    </row>
    <row r="124" spans="86:116" ht="12.75"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80"/>
      <c r="DK124" s="80"/>
      <c r="DL124" s="80"/>
    </row>
    <row r="125" spans="86:116" ht="12.75"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80"/>
      <c r="DK125" s="80"/>
      <c r="DL125" s="80"/>
    </row>
    <row r="126" spans="86:116" ht="12.75"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80"/>
      <c r="DK126" s="80"/>
      <c r="DL126" s="80"/>
    </row>
    <row r="127" spans="86:116" ht="12.75"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80"/>
      <c r="DK127" s="80"/>
      <c r="DL127" s="80"/>
    </row>
    <row r="128" spans="86:116" ht="12.75"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80"/>
      <c r="DK128" s="80"/>
      <c r="DL128" s="80"/>
    </row>
    <row r="129" spans="86:116" ht="12.75"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80"/>
      <c r="DK129" s="80"/>
      <c r="DL129" s="80"/>
    </row>
    <row r="130" spans="86:116" ht="12.75"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80"/>
      <c r="DK130" s="80"/>
      <c r="DL130" s="80"/>
    </row>
    <row r="131" spans="86:116" ht="12.75"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80"/>
      <c r="DK131" s="80"/>
      <c r="DL131" s="80"/>
    </row>
    <row r="132" spans="86:116" ht="12.75"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80"/>
      <c r="DK132" s="80"/>
      <c r="DL132" s="80"/>
    </row>
    <row r="133" spans="86:116" ht="12.75"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80"/>
      <c r="DK133" s="80"/>
      <c r="DL133" s="80"/>
    </row>
    <row r="134" spans="86:116" ht="12.75"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80"/>
      <c r="DK134" s="80"/>
      <c r="DL134" s="80"/>
    </row>
    <row r="135" spans="86:116" ht="12.75"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80"/>
      <c r="DK135" s="80"/>
      <c r="DL135" s="80"/>
    </row>
    <row r="136" spans="86:116" ht="12.75"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80"/>
      <c r="DK136" s="80"/>
      <c r="DL136" s="80"/>
    </row>
    <row r="137" spans="86:116" ht="12.75"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80"/>
      <c r="DK137" s="80"/>
      <c r="DL137" s="80"/>
    </row>
    <row r="138" spans="86:116" ht="12.75"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80"/>
      <c r="DK138" s="80"/>
      <c r="DL138" s="80"/>
    </row>
    <row r="139" spans="86:116" ht="12.75"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80"/>
      <c r="DK139" s="80"/>
      <c r="DL139" s="80"/>
    </row>
    <row r="140" spans="86:116" ht="12.75"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80"/>
      <c r="DK140" s="80"/>
      <c r="DL140" s="80"/>
    </row>
    <row r="141" spans="86:116" ht="12.75"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80"/>
      <c r="DK141" s="80"/>
      <c r="DL141" s="80"/>
    </row>
    <row r="142" spans="86:116" ht="12.75"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80"/>
      <c r="DK142" s="80"/>
      <c r="DL142" s="80"/>
    </row>
    <row r="143" spans="86:116" ht="12.75"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80"/>
      <c r="DK143" s="80"/>
      <c r="DL143" s="80"/>
    </row>
    <row r="144" spans="86:116" ht="12.75"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80"/>
      <c r="DK144" s="80"/>
      <c r="DL144" s="80"/>
    </row>
    <row r="145" spans="86:116" ht="12.75"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80"/>
      <c r="DK145" s="80"/>
      <c r="DL145" s="80"/>
    </row>
    <row r="146" spans="86:116" ht="12.75"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80"/>
      <c r="DK146" s="80"/>
      <c r="DL146" s="80"/>
    </row>
    <row r="147" spans="86:116" ht="12.75"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80"/>
      <c r="DK147" s="80"/>
      <c r="DL147" s="80"/>
    </row>
    <row r="148" spans="86:116" ht="12.75"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80"/>
      <c r="DK148" s="80"/>
      <c r="DL148" s="80"/>
    </row>
    <row r="149" spans="86:116" ht="12.75"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80"/>
      <c r="DK149" s="80"/>
      <c r="DL149" s="80"/>
    </row>
    <row r="150" spans="86:116" ht="12.75"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80"/>
      <c r="DK150" s="80"/>
      <c r="DL150" s="80"/>
    </row>
    <row r="151" spans="86:116" ht="12.75"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80"/>
      <c r="DK151" s="80"/>
      <c r="DL151" s="80"/>
    </row>
    <row r="152" spans="86:116" ht="12.75"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80"/>
      <c r="DK152" s="80"/>
      <c r="DL152" s="80"/>
    </row>
    <row r="153" spans="86:116" ht="12.75"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80"/>
      <c r="DK153" s="80"/>
      <c r="DL153" s="80"/>
    </row>
    <row r="154" spans="86:116" ht="12.75"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80"/>
      <c r="DK154" s="80"/>
      <c r="DL154" s="80"/>
    </row>
    <row r="155" spans="86:116" ht="12.75"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80"/>
      <c r="DK155" s="80"/>
      <c r="DL155" s="80"/>
    </row>
    <row r="156" spans="86:116" ht="12.75"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80"/>
      <c r="DK156" s="80"/>
      <c r="DL156" s="80"/>
    </row>
    <row r="157" spans="86:116" ht="12.75"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80"/>
      <c r="DK157" s="80"/>
      <c r="DL157" s="80"/>
    </row>
    <row r="158" spans="86:116" ht="12.75"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80"/>
      <c r="DK158" s="80"/>
      <c r="DL158" s="80"/>
    </row>
    <row r="159" spans="86:116" ht="12.75"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80"/>
      <c r="DK159" s="80"/>
      <c r="DL159" s="80"/>
    </row>
    <row r="160" spans="86:116" ht="12.75"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80"/>
      <c r="DK160" s="80"/>
      <c r="DL160" s="80"/>
    </row>
    <row r="161" spans="86:116" ht="12.75"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80"/>
      <c r="DK161" s="80"/>
      <c r="DL161" s="80"/>
    </row>
    <row r="162" spans="86:116" ht="12.75"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80"/>
      <c r="DK162" s="80"/>
      <c r="DL162" s="80"/>
    </row>
    <row r="163" spans="86:116" ht="12.75"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80"/>
      <c r="DK163" s="80"/>
      <c r="DL163" s="80"/>
    </row>
    <row r="164" spans="86:116" ht="12.75"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80"/>
      <c r="DK164" s="80"/>
      <c r="DL164" s="80"/>
    </row>
    <row r="165" spans="86:116" ht="12.75"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80"/>
      <c r="DK165" s="80"/>
      <c r="DL165" s="80"/>
    </row>
    <row r="166" spans="86:116" ht="12.75"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80"/>
      <c r="DK166" s="80"/>
      <c r="DL166" s="80"/>
    </row>
    <row r="167" spans="86:116" ht="12.75"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80"/>
      <c r="DK167" s="80"/>
      <c r="DL167" s="80"/>
    </row>
    <row r="168" spans="86:116" ht="12.75"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80"/>
      <c r="DK168" s="80"/>
      <c r="DL168" s="80"/>
    </row>
    <row r="169" spans="86:116" ht="12.75"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80"/>
      <c r="DK169" s="80"/>
      <c r="DL169" s="80"/>
    </row>
    <row r="170" spans="86:116" ht="12.75"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80"/>
      <c r="DK170" s="80"/>
      <c r="DL170" s="80"/>
    </row>
    <row r="171" spans="86:116" ht="12.75"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80"/>
      <c r="DK171" s="80"/>
      <c r="DL171" s="80"/>
    </row>
    <row r="172" spans="86:116" ht="12.75"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80"/>
      <c r="DK172" s="80"/>
      <c r="DL172" s="80"/>
    </row>
    <row r="173" spans="86:116" ht="12.75"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80"/>
      <c r="DK173" s="80"/>
      <c r="DL173" s="80"/>
    </row>
    <row r="174" spans="86:116" ht="12.75"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80"/>
      <c r="DK174" s="80"/>
      <c r="DL174" s="80"/>
    </row>
    <row r="175" spans="86:116" ht="12.75"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80"/>
      <c r="DK175" s="80"/>
      <c r="DL175" s="80"/>
    </row>
    <row r="176" spans="86:116" ht="12.75"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80"/>
      <c r="DK176" s="80"/>
      <c r="DL176" s="80"/>
    </row>
    <row r="177" spans="86:116" ht="12.75"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80"/>
      <c r="DK177" s="80"/>
      <c r="DL177" s="80"/>
    </row>
    <row r="178" spans="86:116" ht="12.75"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80"/>
      <c r="DK178" s="80"/>
      <c r="DL178" s="80"/>
    </row>
    <row r="179" spans="86:116" ht="12.75"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80"/>
      <c r="DK179" s="80"/>
      <c r="DL179" s="80"/>
    </row>
    <row r="180" spans="86:116" ht="12.75"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80"/>
      <c r="DK180" s="80"/>
      <c r="DL180" s="80"/>
    </row>
    <row r="181" spans="86:116" ht="12.75"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80"/>
      <c r="DK181" s="80"/>
      <c r="DL181" s="80"/>
    </row>
    <row r="182" spans="86:116" ht="12.75"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80"/>
      <c r="DK182" s="80"/>
      <c r="DL182" s="80"/>
    </row>
    <row r="183" spans="86:116" ht="12.75"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80"/>
      <c r="DK183" s="80"/>
      <c r="DL183" s="80"/>
    </row>
    <row r="184" spans="86:116" ht="12.75"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80"/>
      <c r="DK184" s="80"/>
      <c r="DL184" s="80"/>
    </row>
    <row r="185" spans="86:116" ht="12.75"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80"/>
      <c r="DK185" s="80"/>
      <c r="DL185" s="80"/>
    </row>
    <row r="186" spans="86:116" ht="12.75"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80"/>
      <c r="DK186" s="80"/>
      <c r="DL186" s="80"/>
    </row>
    <row r="187" spans="86:116" ht="12.75"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80"/>
      <c r="DK187" s="80"/>
      <c r="DL187" s="80"/>
    </row>
    <row r="188" spans="86:116" ht="12.75"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80"/>
      <c r="DK188" s="80"/>
      <c r="DL188" s="80"/>
    </row>
    <row r="189" spans="86:116" ht="12.75"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80"/>
      <c r="DK189" s="80"/>
      <c r="DL189" s="80"/>
    </row>
    <row r="190" spans="86:116" ht="12.75"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80"/>
      <c r="DK190" s="80"/>
      <c r="DL190" s="80"/>
    </row>
    <row r="191" spans="86:116" ht="12.75"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80"/>
      <c r="DK191" s="80"/>
      <c r="DL191" s="80"/>
    </row>
    <row r="192" spans="86:116" ht="12.75"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80"/>
      <c r="DK192" s="80"/>
      <c r="DL192" s="80"/>
    </row>
    <row r="193" spans="86:116" ht="12.75"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80"/>
      <c r="DK193" s="80"/>
      <c r="DL193" s="80"/>
    </row>
    <row r="194" spans="86:116" ht="12.75"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80"/>
      <c r="DK194" s="80"/>
      <c r="DL194" s="80"/>
    </row>
    <row r="195" spans="86:116" ht="12.75"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80"/>
      <c r="DK195" s="80"/>
      <c r="DL195" s="80"/>
    </row>
    <row r="196" spans="86:116" ht="12.75"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80"/>
      <c r="DK196" s="80"/>
      <c r="DL196" s="80"/>
    </row>
    <row r="197" spans="86:116" ht="12.75"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80"/>
      <c r="DK197" s="80"/>
      <c r="DL197" s="80"/>
    </row>
    <row r="198" spans="86:116" ht="12.75"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80"/>
      <c r="DK198" s="80"/>
      <c r="DL198" s="80"/>
    </row>
    <row r="199" spans="86:116" ht="12.75"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80"/>
      <c r="DK199" s="80"/>
      <c r="DL199" s="80"/>
    </row>
    <row r="200" spans="86:116" ht="12.75"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80"/>
      <c r="DK200" s="80"/>
      <c r="DL200" s="80"/>
    </row>
    <row r="201" spans="86:116" ht="12.75"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80"/>
      <c r="DK201" s="80"/>
      <c r="DL201" s="80"/>
    </row>
    <row r="202" spans="86:116" ht="12.75"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80"/>
      <c r="DK202" s="80"/>
      <c r="DL202" s="80"/>
    </row>
    <row r="203" spans="86:116" ht="12.75"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80"/>
      <c r="DK203" s="80"/>
      <c r="DL203" s="80"/>
    </row>
    <row r="204" spans="86:116" ht="12.75"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80"/>
      <c r="DK204" s="80"/>
      <c r="DL204" s="80"/>
    </row>
    <row r="205" spans="86:116" ht="12.75"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80"/>
      <c r="DK205" s="80"/>
      <c r="DL205" s="80"/>
    </row>
    <row r="206" spans="86:116" ht="12.75"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80"/>
      <c r="DK206" s="80"/>
      <c r="DL206" s="80"/>
    </row>
    <row r="207" spans="86:116" ht="12.75"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80"/>
      <c r="DK207" s="80"/>
      <c r="DL207" s="80"/>
    </row>
    <row r="208" spans="86:116" ht="12.75"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80"/>
      <c r="DK208" s="80"/>
      <c r="DL208" s="80"/>
    </row>
    <row r="209" spans="86:116" ht="12.75"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80"/>
      <c r="DK209" s="80"/>
      <c r="DL209" s="80"/>
    </row>
    <row r="210" spans="86:116" ht="12.75"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80"/>
      <c r="DK210" s="80"/>
      <c r="DL210" s="80"/>
    </row>
    <row r="211" spans="86:116" ht="12.75"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80"/>
      <c r="DK211" s="80"/>
      <c r="DL211" s="80"/>
    </row>
    <row r="212" spans="86:116" ht="12.75"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80"/>
      <c r="DK212" s="80"/>
      <c r="DL212" s="80"/>
    </row>
    <row r="213" spans="86:116" ht="12.75"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80"/>
      <c r="DK213" s="80"/>
      <c r="DL213" s="80"/>
    </row>
    <row r="214" spans="86:116" ht="12.75"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80"/>
      <c r="DK214" s="80"/>
      <c r="DL214" s="80"/>
    </row>
    <row r="215" spans="86:116" ht="12.75"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80"/>
      <c r="DK215" s="80"/>
      <c r="DL215" s="80"/>
    </row>
    <row r="216" spans="86:116" ht="12.75"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80"/>
      <c r="DK216" s="80"/>
      <c r="DL216" s="80"/>
    </row>
    <row r="217" spans="86:116" ht="12.75"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80"/>
      <c r="DK217" s="80"/>
      <c r="DL217" s="80"/>
    </row>
    <row r="218" spans="86:116" ht="12.75"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80"/>
      <c r="DK218" s="80"/>
      <c r="DL218" s="80"/>
    </row>
    <row r="219" spans="86:116" ht="12.75"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80"/>
      <c r="DK219" s="80"/>
      <c r="DL219" s="80"/>
    </row>
    <row r="220" spans="86:116" ht="12.75"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80"/>
      <c r="DK220" s="80"/>
      <c r="DL220" s="80"/>
    </row>
    <row r="221" spans="86:116" ht="12.75"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80"/>
      <c r="DK221" s="80"/>
      <c r="DL221" s="80"/>
    </row>
    <row r="222" spans="86:116" ht="12.75"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80"/>
      <c r="DK222" s="80"/>
      <c r="DL222" s="80"/>
    </row>
    <row r="223" spans="86:116" ht="12.75"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80"/>
      <c r="DK223" s="80"/>
      <c r="DL223" s="80"/>
    </row>
    <row r="224" spans="86:116" ht="12.75"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80"/>
      <c r="DK224" s="80"/>
      <c r="DL224" s="80"/>
    </row>
    <row r="225" spans="86:116" ht="12.75"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80"/>
      <c r="DK225" s="80"/>
      <c r="DL225" s="80"/>
    </row>
    <row r="226" spans="86:116" ht="12.75"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80"/>
      <c r="DK226" s="80"/>
      <c r="DL226" s="80"/>
    </row>
    <row r="227" spans="86:116" ht="12.75"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80"/>
      <c r="DK227" s="80"/>
      <c r="DL227" s="80"/>
    </row>
    <row r="228" spans="86:116" ht="12.75"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80"/>
      <c r="DK228" s="80"/>
      <c r="DL228" s="80"/>
    </row>
    <row r="229" spans="86:116" ht="12.75"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80"/>
      <c r="DK229" s="80"/>
      <c r="DL229" s="80"/>
    </row>
    <row r="230" spans="86:116" ht="12.75"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80"/>
      <c r="DK230" s="80"/>
      <c r="DL230" s="80"/>
    </row>
    <row r="231" spans="86:116" ht="12.75"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80"/>
      <c r="DK231" s="80"/>
      <c r="DL231" s="80"/>
    </row>
    <row r="232" spans="86:116" ht="12.75"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80"/>
      <c r="DK232" s="80"/>
      <c r="DL232" s="80"/>
    </row>
    <row r="233" spans="86:116" ht="12.75"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80"/>
      <c r="DK233" s="80"/>
      <c r="DL233" s="80"/>
    </row>
    <row r="234" spans="86:116" ht="12.75"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80"/>
      <c r="DK234" s="80"/>
      <c r="DL234" s="80"/>
    </row>
    <row r="235" spans="86:116" ht="12.75"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80"/>
      <c r="DK235" s="80"/>
      <c r="DL235" s="80"/>
    </row>
    <row r="236" spans="86:116" ht="12.75"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80"/>
      <c r="DK236" s="80"/>
      <c r="DL236" s="80"/>
    </row>
    <row r="237" spans="86:116" ht="12.75"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80"/>
      <c r="DK237" s="80"/>
      <c r="DL237" s="80"/>
    </row>
    <row r="238" spans="86:116" ht="12.75"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80"/>
      <c r="DK238" s="80"/>
      <c r="DL238" s="80"/>
    </row>
    <row r="239" spans="86:116" ht="12.75"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80"/>
      <c r="DK239" s="80"/>
      <c r="DL239" s="80"/>
    </row>
    <row r="240" spans="86:116" ht="12.75"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80"/>
      <c r="DK240" s="80"/>
      <c r="DL240" s="80"/>
    </row>
    <row r="241" spans="86:116" ht="12.75"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80"/>
      <c r="DK241" s="80"/>
      <c r="DL241" s="80"/>
    </row>
    <row r="242" spans="86:116" ht="12.75"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80"/>
      <c r="DK242" s="80"/>
      <c r="DL242" s="80"/>
    </row>
    <row r="243" spans="86:116" ht="12.75"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80"/>
      <c r="DK243" s="80"/>
      <c r="DL243" s="80"/>
    </row>
    <row r="244" spans="86:116" ht="12.75"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80"/>
      <c r="DK244" s="80"/>
      <c r="DL244" s="80"/>
    </row>
    <row r="245" spans="86:116" ht="12.75"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80"/>
      <c r="DK245" s="80"/>
      <c r="DL245" s="80"/>
    </row>
    <row r="246" spans="86:116" ht="12.75"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80"/>
      <c r="DK246" s="80"/>
      <c r="DL246" s="80"/>
    </row>
    <row r="247" spans="86:116" ht="12.75"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80"/>
      <c r="DK247" s="80"/>
      <c r="DL247" s="80"/>
    </row>
    <row r="248" spans="86:116" ht="12.75"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80"/>
      <c r="DK248" s="80"/>
      <c r="DL248" s="80"/>
    </row>
    <row r="249" spans="86:116" ht="12.75"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80"/>
      <c r="DK249" s="80"/>
      <c r="DL249" s="80"/>
    </row>
    <row r="250" spans="86:116" ht="12.75"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80"/>
      <c r="DK250" s="80"/>
      <c r="DL250" s="80"/>
    </row>
    <row r="251" spans="86:116" ht="12.75"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80"/>
      <c r="DK251" s="80"/>
      <c r="DL251" s="80"/>
    </row>
    <row r="252" spans="86:116" ht="12.75"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80"/>
      <c r="DK252" s="80"/>
      <c r="DL252" s="80"/>
    </row>
    <row r="253" spans="86:116" ht="12.75"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80"/>
      <c r="DK253" s="80"/>
      <c r="DL253" s="80"/>
    </row>
    <row r="254" spans="86:116" ht="12.75"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80"/>
      <c r="DK254" s="80"/>
      <c r="DL254" s="80"/>
    </row>
    <row r="255" spans="86:116" ht="12.75"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80"/>
      <c r="DK255" s="80"/>
      <c r="DL255" s="80"/>
    </row>
    <row r="256" spans="86:116" ht="12.75"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80"/>
      <c r="DK256" s="80"/>
      <c r="DL256" s="80"/>
    </row>
    <row r="257" spans="86:116" ht="12.75"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80"/>
      <c r="DK257" s="80"/>
      <c r="DL257" s="80"/>
    </row>
    <row r="258" spans="86:116" ht="12.75"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80"/>
      <c r="DK258" s="80"/>
      <c r="DL258" s="80"/>
    </row>
    <row r="259" spans="86:116" ht="12.75"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80"/>
      <c r="DK259" s="80"/>
      <c r="DL259" s="80"/>
    </row>
    <row r="260" spans="86:116" ht="12.75"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80"/>
      <c r="DK260" s="80"/>
      <c r="DL260" s="80"/>
    </row>
    <row r="261" spans="86:116" ht="12.75"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80"/>
      <c r="DK261" s="80"/>
      <c r="DL261" s="80"/>
    </row>
    <row r="262" spans="86:116" ht="12.75"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80"/>
      <c r="DK262" s="80"/>
      <c r="DL262" s="80"/>
    </row>
    <row r="263" spans="86:116" ht="12.75"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80"/>
      <c r="DK263" s="80"/>
      <c r="DL263" s="80"/>
    </row>
    <row r="264" spans="86:116" ht="12.75"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80"/>
      <c r="DK264" s="80"/>
      <c r="DL264" s="80"/>
    </row>
    <row r="265" spans="86:116" ht="12.75"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80"/>
      <c r="DK265" s="80"/>
      <c r="DL265" s="80"/>
    </row>
    <row r="266" spans="86:116" ht="12.75"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80"/>
      <c r="DK266" s="80"/>
      <c r="DL266" s="80"/>
    </row>
    <row r="267" spans="86:116" ht="12.75"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80"/>
      <c r="DK267" s="80"/>
      <c r="DL267" s="80"/>
    </row>
    <row r="268" spans="86:116" ht="12.75"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80"/>
      <c r="DK268" s="80"/>
      <c r="DL268" s="80"/>
    </row>
    <row r="269" spans="86:116" ht="12.75"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80"/>
      <c r="DK269" s="80"/>
      <c r="DL269" s="80"/>
    </row>
    <row r="270" spans="86:116" ht="12.75"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80"/>
      <c r="DK270" s="80"/>
      <c r="DL270" s="80"/>
    </row>
    <row r="271" spans="86:116" ht="12.75"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80"/>
      <c r="DK271" s="80"/>
      <c r="DL271" s="80"/>
    </row>
    <row r="272" spans="86:116" ht="12.75"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80"/>
      <c r="DK272" s="80"/>
      <c r="DL272" s="80"/>
    </row>
    <row r="273" spans="86:116" ht="12.75"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80"/>
      <c r="DK273" s="80"/>
      <c r="DL273" s="80"/>
    </row>
    <row r="274" spans="86:116" ht="12.75"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80"/>
      <c r="DK274" s="80"/>
      <c r="DL274" s="80"/>
    </row>
    <row r="275" spans="86:116" ht="12.75"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80"/>
      <c r="DK275" s="80"/>
      <c r="DL275" s="80"/>
    </row>
    <row r="276" spans="86:116" ht="12.75"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80"/>
      <c r="DK276" s="80"/>
      <c r="DL276" s="80"/>
    </row>
    <row r="277" spans="86:116" ht="12.75"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80"/>
      <c r="DK277" s="80"/>
      <c r="DL277" s="80"/>
    </row>
    <row r="278" spans="86:116" ht="12.75"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80"/>
      <c r="DK278" s="80"/>
      <c r="DL278" s="80"/>
    </row>
    <row r="279" spans="86:116" ht="12.75"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80"/>
      <c r="DK279" s="80"/>
      <c r="DL279" s="80"/>
    </row>
    <row r="280" spans="86:116" ht="12.75"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80"/>
      <c r="DK280" s="80"/>
      <c r="DL280" s="80"/>
    </row>
    <row r="281" spans="86:116" ht="12.75"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80"/>
      <c r="DK281" s="80"/>
      <c r="DL281" s="80"/>
    </row>
    <row r="282" spans="86:116" ht="12.75"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80"/>
      <c r="DK282" s="80"/>
      <c r="DL282" s="80"/>
    </row>
    <row r="283" spans="86:116" ht="12.75"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80"/>
      <c r="DK283" s="80"/>
      <c r="DL283" s="80"/>
    </row>
    <row r="284" spans="86:116" ht="12.75"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80"/>
      <c r="DK284" s="80"/>
      <c r="DL284" s="80"/>
    </row>
    <row r="285" spans="86:116" ht="12.75"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80"/>
      <c r="DK285" s="80"/>
      <c r="DL285" s="80"/>
    </row>
    <row r="286" spans="86:116" ht="12.75"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80"/>
      <c r="DK286" s="80"/>
      <c r="DL286" s="80"/>
    </row>
    <row r="287" spans="86:116" ht="12.75"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80"/>
      <c r="DK287" s="80"/>
      <c r="DL287" s="80"/>
    </row>
    <row r="288" spans="86:116" ht="12.75"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80"/>
      <c r="DK288" s="80"/>
      <c r="DL288" s="80"/>
    </row>
    <row r="289" spans="86:116" ht="12.75"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80"/>
      <c r="DK289" s="80"/>
      <c r="DL289" s="80"/>
    </row>
    <row r="290" spans="86:116" ht="12.75"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80"/>
      <c r="DK290" s="80"/>
      <c r="DL290" s="80"/>
    </row>
    <row r="291" spans="86:116" ht="12.75"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80"/>
      <c r="DK291" s="80"/>
      <c r="DL291" s="80"/>
    </row>
    <row r="292" spans="86:116" ht="12.75"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80"/>
      <c r="DK292" s="80"/>
      <c r="DL292" s="80"/>
    </row>
    <row r="293" spans="86:116" ht="12.75"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80"/>
      <c r="DK293" s="80"/>
      <c r="DL293" s="80"/>
    </row>
    <row r="294" spans="86:116" ht="12.75"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80"/>
      <c r="DK294" s="80"/>
      <c r="DL294" s="80"/>
    </row>
    <row r="295" spans="86:116" ht="12.75"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80"/>
      <c r="DK295" s="80"/>
      <c r="DL295" s="80"/>
    </row>
    <row r="296" spans="86:116" ht="12.75"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80"/>
      <c r="DK296" s="80"/>
      <c r="DL296" s="80"/>
    </row>
    <row r="297" spans="86:116" ht="12.75"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80"/>
      <c r="DK297" s="80"/>
      <c r="DL297" s="80"/>
    </row>
    <row r="298" spans="86:116" ht="12.75"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80"/>
      <c r="DK298" s="80"/>
      <c r="DL298" s="80"/>
    </row>
    <row r="299" spans="86:116" ht="12.75"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80"/>
      <c r="DK299" s="80"/>
      <c r="DL299" s="80"/>
    </row>
    <row r="300" spans="86:116" ht="12.75"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80"/>
      <c r="DK300" s="80"/>
      <c r="DL300" s="80"/>
    </row>
    <row r="301" spans="86:116" ht="12.75"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80"/>
      <c r="DK301" s="80"/>
      <c r="DL301" s="80"/>
    </row>
    <row r="302" spans="86:116" ht="12.75"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80"/>
      <c r="DK302" s="80"/>
      <c r="DL302" s="80"/>
    </row>
    <row r="303" spans="86:116" ht="12.75"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80"/>
      <c r="DK303" s="80"/>
      <c r="DL303" s="80"/>
    </row>
    <row r="304" spans="86:116" ht="12.75"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80"/>
      <c r="DK304" s="80"/>
      <c r="DL304" s="80"/>
    </row>
    <row r="305" spans="86:116" ht="12.75"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80"/>
      <c r="DK305" s="80"/>
      <c r="DL305" s="80"/>
    </row>
    <row r="306" spans="86:116" ht="12.75"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80"/>
      <c r="DK306" s="80"/>
      <c r="DL306" s="80"/>
    </row>
    <row r="307" spans="86:116" ht="12.75"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80"/>
      <c r="DK307" s="80"/>
      <c r="DL307" s="80"/>
    </row>
    <row r="308" spans="86:116" ht="12.75"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80"/>
      <c r="DK308" s="80"/>
      <c r="DL308" s="80"/>
    </row>
    <row r="309" spans="86:116" ht="12.75"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80"/>
      <c r="DK309" s="80"/>
      <c r="DL309" s="80"/>
    </row>
    <row r="310" spans="86:116" ht="12.75"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80"/>
      <c r="DK310" s="80"/>
      <c r="DL310" s="80"/>
    </row>
    <row r="311" spans="86:116" ht="12.75"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80"/>
      <c r="DK311" s="80"/>
      <c r="DL311" s="80"/>
    </row>
    <row r="312" spans="86:116" ht="12.75"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80"/>
      <c r="DK312" s="80"/>
      <c r="DL312" s="80"/>
    </row>
    <row r="313" spans="86:116" ht="12.75"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80"/>
      <c r="DK313" s="80"/>
      <c r="DL313" s="80"/>
    </row>
    <row r="314" spans="86:116" ht="12.75"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80"/>
      <c r="DK314" s="80"/>
      <c r="DL314" s="80"/>
    </row>
    <row r="315" spans="86:116" ht="12.75"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80"/>
      <c r="DK315" s="80"/>
      <c r="DL315" s="80"/>
    </row>
    <row r="316" spans="86:116" ht="12.75"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80"/>
      <c r="DK316" s="80"/>
      <c r="DL316" s="80"/>
    </row>
    <row r="317" spans="86:116" ht="12.75"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80"/>
      <c r="DK317" s="80"/>
      <c r="DL317" s="80"/>
    </row>
    <row r="318" spans="86:116" ht="12.75"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80"/>
      <c r="DK318" s="80"/>
      <c r="DL318" s="80"/>
    </row>
    <row r="319" spans="86:116" ht="12.75"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80"/>
      <c r="DK319" s="80"/>
      <c r="DL319" s="80"/>
    </row>
    <row r="320" spans="86:116" ht="12.75"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80"/>
      <c r="DK320" s="80"/>
      <c r="DL320" s="80"/>
    </row>
    <row r="321" spans="86:116" ht="12.75"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80"/>
      <c r="DK321" s="80"/>
      <c r="DL321" s="80"/>
    </row>
    <row r="322" spans="86:116" ht="12.75"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80"/>
      <c r="DK322" s="80"/>
      <c r="DL322" s="80"/>
    </row>
    <row r="323" spans="86:116" ht="12.75"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80"/>
      <c r="DK323" s="80"/>
      <c r="DL323" s="80"/>
    </row>
    <row r="324" spans="86:116" ht="12.75"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80"/>
      <c r="DK324" s="80"/>
      <c r="DL324" s="80"/>
    </row>
  </sheetData>
  <sheetProtection password="CC48" sheet="1" objects="1" scenarios="1"/>
  <mergeCells count="420">
    <mergeCell ref="F1:G2"/>
    <mergeCell ref="O2:P2"/>
    <mergeCell ref="O1:P1"/>
    <mergeCell ref="R1:S1"/>
    <mergeCell ref="R2:S2"/>
    <mergeCell ref="EE28:EF28"/>
    <mergeCell ref="EE29:EF29"/>
    <mergeCell ref="B1:D2"/>
    <mergeCell ref="A7:B38"/>
    <mergeCell ref="EE14:EF14"/>
    <mergeCell ref="EE13:EF13"/>
    <mergeCell ref="EE10:EF10"/>
    <mergeCell ref="EE9:EF9"/>
    <mergeCell ref="EE11:EF11"/>
    <mergeCell ref="EE12:EF12"/>
    <mergeCell ref="EE34:EF34"/>
    <mergeCell ref="EE33:EF33"/>
    <mergeCell ref="EE32:EF32"/>
    <mergeCell ref="EE31:EF31"/>
    <mergeCell ref="AM1:BA1"/>
    <mergeCell ref="BB1:BO1"/>
    <mergeCell ref="BP1:CH1"/>
    <mergeCell ref="EE27:EF27"/>
    <mergeCell ref="EE26:EF26"/>
    <mergeCell ref="EE24:EF24"/>
    <mergeCell ref="CS10:CT10"/>
    <mergeCell ref="CS11:CT11"/>
    <mergeCell ref="DK10:DL10"/>
    <mergeCell ref="DK11:DL11"/>
    <mergeCell ref="AK38:AL38"/>
    <mergeCell ref="AK3:AL4"/>
    <mergeCell ref="AK5:AL5"/>
    <mergeCell ref="AK18:AL18"/>
    <mergeCell ref="AK14:AL14"/>
    <mergeCell ref="AK15:AL15"/>
    <mergeCell ref="AK16:AL16"/>
    <mergeCell ref="AK17:AL17"/>
    <mergeCell ref="AK27:AL27"/>
    <mergeCell ref="AK25:AL25"/>
    <mergeCell ref="CG28:CH28"/>
    <mergeCell ref="CG31:CH31"/>
    <mergeCell ref="CG29:CH29"/>
    <mergeCell ref="A3:A4"/>
    <mergeCell ref="D3:D4"/>
    <mergeCell ref="CG3:CH4"/>
    <mergeCell ref="CG5:CH5"/>
    <mergeCell ref="BN3:BO4"/>
    <mergeCell ref="BN5:BO5"/>
    <mergeCell ref="AZ12:BA12"/>
    <mergeCell ref="AZ38:BA38"/>
    <mergeCell ref="CG35:CH35"/>
    <mergeCell ref="CG38:CH38"/>
    <mergeCell ref="BN38:BO38"/>
    <mergeCell ref="CG36:CH36"/>
    <mergeCell ref="BN35:BO35"/>
    <mergeCell ref="BN36:BO36"/>
    <mergeCell ref="AZ37:BA37"/>
    <mergeCell ref="CG37:CH37"/>
    <mergeCell ref="BN37:BO37"/>
    <mergeCell ref="CG33:CH33"/>
    <mergeCell ref="CS34:CT34"/>
    <mergeCell ref="CS30:CT30"/>
    <mergeCell ref="CS32:CT32"/>
    <mergeCell ref="CS31:CT31"/>
    <mergeCell ref="CG32:CH32"/>
    <mergeCell ref="DK32:DL32"/>
    <mergeCell ref="EJ26:EK26"/>
    <mergeCell ref="CS35:CT35"/>
    <mergeCell ref="DK33:DL33"/>
    <mergeCell ref="DK34:DL34"/>
    <mergeCell ref="DK35:DL35"/>
    <mergeCell ref="CS33:CT33"/>
    <mergeCell ref="EE35:EF35"/>
    <mergeCell ref="EE30:EF30"/>
    <mergeCell ref="EJ34:EK34"/>
    <mergeCell ref="FB15:FC15"/>
    <mergeCell ref="FB17:FC17"/>
    <mergeCell ref="ES15:ET15"/>
    <mergeCell ref="EJ30:EK30"/>
    <mergeCell ref="EJ27:EK27"/>
    <mergeCell ref="EJ28:EK28"/>
    <mergeCell ref="EJ29:EK29"/>
    <mergeCell ref="EJ25:EK25"/>
    <mergeCell ref="EJ22:EK22"/>
    <mergeCell ref="EJ21:EK21"/>
    <mergeCell ref="FB14:FC14"/>
    <mergeCell ref="FB13:FC13"/>
    <mergeCell ref="FB12:FC12"/>
    <mergeCell ref="FB6:FC6"/>
    <mergeCell ref="FB7:FC7"/>
    <mergeCell ref="FB8:FC8"/>
    <mergeCell ref="FB9:FC9"/>
    <mergeCell ref="FB38:FC38"/>
    <mergeCell ref="ES38:ET38"/>
    <mergeCell ref="FB18:FC18"/>
    <mergeCell ref="FB16:FC16"/>
    <mergeCell ref="FB19:FC19"/>
    <mergeCell ref="FB20:FC20"/>
    <mergeCell ref="FB21:FC21"/>
    <mergeCell ref="FB22:FC22"/>
    <mergeCell ref="ES23:ET23"/>
    <mergeCell ref="FB24:FC24"/>
    <mergeCell ref="FB3:FC4"/>
    <mergeCell ref="FB5:FC5"/>
    <mergeCell ref="ES21:ET21"/>
    <mergeCell ref="ES22:ET22"/>
    <mergeCell ref="ES16:ET16"/>
    <mergeCell ref="ES17:ET17"/>
    <mergeCell ref="ES18:ET18"/>
    <mergeCell ref="ES19:ET19"/>
    <mergeCell ref="FB10:FC10"/>
    <mergeCell ref="FB11:FC11"/>
    <mergeCell ref="ES3:ET4"/>
    <mergeCell ref="CS5:CT5"/>
    <mergeCell ref="EJ5:EK5"/>
    <mergeCell ref="ES5:ET5"/>
    <mergeCell ref="CS9:CT9"/>
    <mergeCell ref="EE8:EF8"/>
    <mergeCell ref="EJ6:EK6"/>
    <mergeCell ref="EJ7:EK7"/>
    <mergeCell ref="DK6:DL6"/>
    <mergeCell ref="DK7:DL7"/>
    <mergeCell ref="DK8:DL8"/>
    <mergeCell ref="DK9:DL9"/>
    <mergeCell ref="EE6:EF6"/>
    <mergeCell ref="EE7:EF7"/>
    <mergeCell ref="EJ35:EK35"/>
    <mergeCell ref="CS3:CT4"/>
    <mergeCell ref="DK3:DL4"/>
    <mergeCell ref="EJ3:EK4"/>
    <mergeCell ref="EJ8:EK8"/>
    <mergeCell ref="EJ9:EK9"/>
    <mergeCell ref="EJ10:EK10"/>
    <mergeCell ref="EJ11:EK11"/>
    <mergeCell ref="EJ23:EK23"/>
    <mergeCell ref="EJ24:EK24"/>
    <mergeCell ref="EJ36:EK36"/>
    <mergeCell ref="CS38:CT38"/>
    <mergeCell ref="DK38:DL38"/>
    <mergeCell ref="EJ37:EK37"/>
    <mergeCell ref="EE37:EF37"/>
    <mergeCell ref="DK36:DL36"/>
    <mergeCell ref="DK37:DL37"/>
    <mergeCell ref="CS37:CT37"/>
    <mergeCell ref="EE38:EF38"/>
    <mergeCell ref="EE36:EF36"/>
    <mergeCell ref="AZ8:BA8"/>
    <mergeCell ref="AZ9:BA9"/>
    <mergeCell ref="AZ11:BA11"/>
    <mergeCell ref="CS12:CT12"/>
    <mergeCell ref="AZ10:BA10"/>
    <mergeCell ref="BN9:BO9"/>
    <mergeCell ref="BN10:BO10"/>
    <mergeCell ref="BN11:BO11"/>
    <mergeCell ref="BN12:BO12"/>
    <mergeCell ref="CG8:CH8"/>
    <mergeCell ref="AZ3:BA4"/>
    <mergeCell ref="AZ6:BA6"/>
    <mergeCell ref="AZ7:BA7"/>
    <mergeCell ref="AZ5:BA5"/>
    <mergeCell ref="AZ13:BA13"/>
    <mergeCell ref="DK5:DL5"/>
    <mergeCell ref="BN6:BO6"/>
    <mergeCell ref="BN7:BO7"/>
    <mergeCell ref="BN8:BO8"/>
    <mergeCell ref="CS6:CT6"/>
    <mergeCell ref="CS7:CT7"/>
    <mergeCell ref="CS8:CT8"/>
    <mergeCell ref="CG6:CH6"/>
    <mergeCell ref="CG7:CH7"/>
    <mergeCell ref="CG27:CH27"/>
    <mergeCell ref="DK26:DL26"/>
    <mergeCell ref="BN25:BO25"/>
    <mergeCell ref="BN26:BO26"/>
    <mergeCell ref="BN27:BO27"/>
    <mergeCell ref="CG26:CH26"/>
    <mergeCell ref="CS26:CT26"/>
    <mergeCell ref="DK25:DL25"/>
    <mergeCell ref="CG25:CH25"/>
    <mergeCell ref="CS25:CT25"/>
    <mergeCell ref="DK23:DL23"/>
    <mergeCell ref="DK24:DL24"/>
    <mergeCell ref="EJ13:EK13"/>
    <mergeCell ref="EJ14:EK14"/>
    <mergeCell ref="EJ18:EK18"/>
    <mergeCell ref="EJ19:EK19"/>
    <mergeCell ref="EJ20:EK20"/>
    <mergeCell ref="DK21:DL21"/>
    <mergeCell ref="DK22:DL22"/>
    <mergeCell ref="EE22:EF22"/>
    <mergeCell ref="EJ12:EK12"/>
    <mergeCell ref="EJ15:EK15"/>
    <mergeCell ref="EJ16:EK16"/>
    <mergeCell ref="EJ17:EK17"/>
    <mergeCell ref="AK12:AL12"/>
    <mergeCell ref="AK13:AL13"/>
    <mergeCell ref="AZ35:BA35"/>
    <mergeCell ref="AZ36:BA36"/>
    <mergeCell ref="AZ31:BA31"/>
    <mergeCell ref="AK28:AL28"/>
    <mergeCell ref="AK29:AL29"/>
    <mergeCell ref="AK26:AL26"/>
    <mergeCell ref="AK22:AL22"/>
    <mergeCell ref="AK23:AL23"/>
    <mergeCell ref="AK6:AL6"/>
    <mergeCell ref="AK7:AL7"/>
    <mergeCell ref="AK8:AL8"/>
    <mergeCell ref="AK9:AL9"/>
    <mergeCell ref="AK24:AL24"/>
    <mergeCell ref="AK19:AL19"/>
    <mergeCell ref="AK20:AL20"/>
    <mergeCell ref="AK21:AL21"/>
    <mergeCell ref="AK10:AL10"/>
    <mergeCell ref="AK11:AL11"/>
    <mergeCell ref="AZ28:BA28"/>
    <mergeCell ref="AZ29:BA29"/>
    <mergeCell ref="AZ14:BA14"/>
    <mergeCell ref="AZ15:BA15"/>
    <mergeCell ref="AZ16:BA16"/>
    <mergeCell ref="AZ21:BA21"/>
    <mergeCell ref="AZ17:BA17"/>
    <mergeCell ref="AZ18:BA18"/>
    <mergeCell ref="AK37:AL37"/>
    <mergeCell ref="AK35:AL35"/>
    <mergeCell ref="AK36:AL36"/>
    <mergeCell ref="AK33:AL33"/>
    <mergeCell ref="AK34:AL34"/>
    <mergeCell ref="AK32:AL32"/>
    <mergeCell ref="AK30:AL30"/>
    <mergeCell ref="AK31:AL31"/>
    <mergeCell ref="CS36:CT36"/>
    <mergeCell ref="CG34:CH34"/>
    <mergeCell ref="AZ34:BA34"/>
    <mergeCell ref="AZ33:BA33"/>
    <mergeCell ref="BN32:BO32"/>
    <mergeCell ref="BN31:BO31"/>
    <mergeCell ref="BN34:BO34"/>
    <mergeCell ref="EJ31:EK31"/>
    <mergeCell ref="EJ32:EK32"/>
    <mergeCell ref="EJ33:EK33"/>
    <mergeCell ref="ES6:ET6"/>
    <mergeCell ref="ES7:ET7"/>
    <mergeCell ref="ES8:ET8"/>
    <mergeCell ref="ES9:ET9"/>
    <mergeCell ref="ES10:ET10"/>
    <mergeCell ref="ES26:ET26"/>
    <mergeCell ref="ES31:ET31"/>
    <mergeCell ref="AZ19:BA19"/>
    <mergeCell ref="AZ20:BA20"/>
    <mergeCell ref="AZ30:BA30"/>
    <mergeCell ref="AZ32:BA32"/>
    <mergeCell ref="AZ22:BA22"/>
    <mergeCell ref="AZ23:BA23"/>
    <mergeCell ref="AZ24:BA24"/>
    <mergeCell ref="AZ25:BA25"/>
    <mergeCell ref="AZ26:BA26"/>
    <mergeCell ref="AZ27:BA27"/>
    <mergeCell ref="CS13:CT13"/>
    <mergeCell ref="CG11:CH11"/>
    <mergeCell ref="CG12:CH12"/>
    <mergeCell ref="CG18:CH18"/>
    <mergeCell ref="CG16:CH16"/>
    <mergeCell ref="CG9:CH9"/>
    <mergeCell ref="CG13:CH13"/>
    <mergeCell ref="CG14:CH14"/>
    <mergeCell ref="CG15:CH15"/>
    <mergeCell ref="CG10:CH10"/>
    <mergeCell ref="CG24:CH24"/>
    <mergeCell ref="CS14:CT14"/>
    <mergeCell ref="CS15:CT15"/>
    <mergeCell ref="CS16:CT16"/>
    <mergeCell ref="CG19:CH19"/>
    <mergeCell ref="CS17:CT17"/>
    <mergeCell ref="CG17:CH17"/>
    <mergeCell ref="CS18:CT18"/>
    <mergeCell ref="CG20:CH20"/>
    <mergeCell ref="DK12:DL12"/>
    <mergeCell ref="DK13:DL13"/>
    <mergeCell ref="DK19:DL19"/>
    <mergeCell ref="DK20:DL20"/>
    <mergeCell ref="DK14:DL14"/>
    <mergeCell ref="DK15:DL15"/>
    <mergeCell ref="DK16:DL16"/>
    <mergeCell ref="DK17:DL17"/>
    <mergeCell ref="DK18:DL18"/>
    <mergeCell ref="DK31:DL31"/>
    <mergeCell ref="DK27:DL27"/>
    <mergeCell ref="DK28:DL28"/>
    <mergeCell ref="DK29:DL29"/>
    <mergeCell ref="DK30:DL30"/>
    <mergeCell ref="ES25:ET25"/>
    <mergeCell ref="EE15:EF15"/>
    <mergeCell ref="EE16:EF16"/>
    <mergeCell ref="EE17:EF17"/>
    <mergeCell ref="EE18:EF18"/>
    <mergeCell ref="EE21:EF21"/>
    <mergeCell ref="EE20:EF20"/>
    <mergeCell ref="EE19:EF19"/>
    <mergeCell ref="EE25:EF25"/>
    <mergeCell ref="EE23:EF23"/>
    <mergeCell ref="ES11:ET11"/>
    <mergeCell ref="ES12:ET12"/>
    <mergeCell ref="ES13:ET13"/>
    <mergeCell ref="ES14:ET14"/>
    <mergeCell ref="FB23:FC23"/>
    <mergeCell ref="FB25:FC25"/>
    <mergeCell ref="FB26:FC26"/>
    <mergeCell ref="FB27:FC27"/>
    <mergeCell ref="FB28:FC28"/>
    <mergeCell ref="ES36:ET36"/>
    <mergeCell ref="ES37:ET37"/>
    <mergeCell ref="FB30:FC30"/>
    <mergeCell ref="ES35:ET35"/>
    <mergeCell ref="ES32:ET32"/>
    <mergeCell ref="ES33:ET33"/>
    <mergeCell ref="ES34:ET34"/>
    <mergeCell ref="FB29:FC29"/>
    <mergeCell ref="FB31:FC31"/>
    <mergeCell ref="FI34:FJ34"/>
    <mergeCell ref="FB36:FC36"/>
    <mergeCell ref="FB37:FC37"/>
    <mergeCell ref="FB32:FC32"/>
    <mergeCell ref="FB33:FC33"/>
    <mergeCell ref="FB34:FC34"/>
    <mergeCell ref="FB35:FC35"/>
    <mergeCell ref="FI32:FJ32"/>
    <mergeCell ref="FI33:FJ33"/>
    <mergeCell ref="ES27:ET27"/>
    <mergeCell ref="ES28:ET28"/>
    <mergeCell ref="ES29:ET29"/>
    <mergeCell ref="ES30:ET30"/>
    <mergeCell ref="BN24:BO24"/>
    <mergeCell ref="CS19:CT19"/>
    <mergeCell ref="CS20:CT20"/>
    <mergeCell ref="CS21:CT21"/>
    <mergeCell ref="CS22:CT22"/>
    <mergeCell ref="CG21:CH21"/>
    <mergeCell ref="CG22:CH22"/>
    <mergeCell ref="CS23:CT23"/>
    <mergeCell ref="CS24:CT24"/>
    <mergeCell ref="CG23:CH23"/>
    <mergeCell ref="BN18:BO18"/>
    <mergeCell ref="BN30:BO30"/>
    <mergeCell ref="CS27:CT27"/>
    <mergeCell ref="CS28:CT28"/>
    <mergeCell ref="CS29:CT29"/>
    <mergeCell ref="BN28:BO28"/>
    <mergeCell ref="CG30:CH30"/>
    <mergeCell ref="BN21:BO21"/>
    <mergeCell ref="BN22:BO22"/>
    <mergeCell ref="BN23:BO23"/>
    <mergeCell ref="BN14:BO14"/>
    <mergeCell ref="BN15:BO15"/>
    <mergeCell ref="BN16:BO16"/>
    <mergeCell ref="BN17:BO17"/>
    <mergeCell ref="FI3:FJ4"/>
    <mergeCell ref="FI5:FJ5"/>
    <mergeCell ref="FI6:FJ6"/>
    <mergeCell ref="FI7:FJ7"/>
    <mergeCell ref="FI8:FJ8"/>
    <mergeCell ref="FI9:FJ9"/>
    <mergeCell ref="EJ38:EK38"/>
    <mergeCell ref="EE3:EF4"/>
    <mergeCell ref="EE5:EF5"/>
    <mergeCell ref="FI24:FJ24"/>
    <mergeCell ref="FI25:FJ25"/>
    <mergeCell ref="ES20:ET20"/>
    <mergeCell ref="ES24:ET24"/>
    <mergeCell ref="FI10:FJ10"/>
    <mergeCell ref="FI11:FJ11"/>
    <mergeCell ref="FI12:FJ12"/>
    <mergeCell ref="FI13:FJ13"/>
    <mergeCell ref="FI14:FJ14"/>
    <mergeCell ref="FI15:FJ15"/>
    <mergeCell ref="FI22:FJ22"/>
    <mergeCell ref="FI23:FJ23"/>
    <mergeCell ref="FI18:FJ18"/>
    <mergeCell ref="FI19:FJ19"/>
    <mergeCell ref="FI20:FJ20"/>
    <mergeCell ref="FI21:FJ21"/>
    <mergeCell ref="FI16:FJ16"/>
    <mergeCell ref="FI17:FJ17"/>
    <mergeCell ref="FI30:FJ30"/>
    <mergeCell ref="FI31:FJ31"/>
    <mergeCell ref="FI38:FJ38"/>
    <mergeCell ref="FI26:FJ26"/>
    <mergeCell ref="FI27:FJ27"/>
    <mergeCell ref="FI28:FJ28"/>
    <mergeCell ref="FI29:FJ29"/>
    <mergeCell ref="FI35:FJ35"/>
    <mergeCell ref="FI36:FJ36"/>
    <mergeCell ref="FI37:FJ37"/>
    <mergeCell ref="BN29:BO29"/>
    <mergeCell ref="BN33:BO33"/>
    <mergeCell ref="DM2:EF2"/>
    <mergeCell ref="B3:C4"/>
    <mergeCell ref="BP2:CH2"/>
    <mergeCell ref="U2:AL2"/>
    <mergeCell ref="AM2:BA2"/>
    <mergeCell ref="BN19:BO19"/>
    <mergeCell ref="BN20:BO20"/>
    <mergeCell ref="BN13:BO13"/>
    <mergeCell ref="EU1:FC1"/>
    <mergeCell ref="FD1:FJ1"/>
    <mergeCell ref="EL1:ET1"/>
    <mergeCell ref="A1:A2"/>
    <mergeCell ref="CI2:CT2"/>
    <mergeCell ref="I1:J2"/>
    <mergeCell ref="L1:M2"/>
    <mergeCell ref="BB2:BO2"/>
    <mergeCell ref="CU2:DL2"/>
    <mergeCell ref="U1:AL1"/>
    <mergeCell ref="EG2:EK2"/>
    <mergeCell ref="EL2:ET2"/>
    <mergeCell ref="EU2:FC2"/>
    <mergeCell ref="FD2:FJ2"/>
    <mergeCell ref="CI1:CT1"/>
    <mergeCell ref="CU1:DL1"/>
    <mergeCell ref="DM1:EF1"/>
    <mergeCell ref="EG1:EK1"/>
  </mergeCells>
  <conditionalFormatting sqref="CR39 FD41:FH41 DJ39 AJ39 AM41:AY41 BP39:CF39 CI41:CR41 EL43 BB45:BM45 CI45:CR45 EU41:FA41 ED39 FD43:FH43 EG41:EI41 BP41:CF41 DM43:ED43 BB41:BM41 CU41:DJ41 DM41:ED41 U41:AJ41 EL41 EG39:EI39 EU43:FA43 AM39:AY39 BB39:BM39 FD45:FH45 CU43:DJ43 EU39:FA39 U45:AJ45 AM45:AY45 BP45:CF45 CU45:DJ45 DM45:ED45 EG45:EI45 EL45 EU45:FA45 U43:AJ43 AM43:AY43 FD39:FH39 BB43:BM43 BP43:CF43 CI43:CR43">
    <cfRule type="cellIs" priority="1" dxfId="8" operator="equal" stopIfTrue="1">
      <formula>U$4</formula>
    </cfRule>
  </conditionalFormatting>
  <conditionalFormatting sqref="EM41:ER41 EM39 EM45:ER45">
    <cfRule type="cellIs" priority="2" dxfId="8" operator="equal" stopIfTrue="1">
      <formula>EM$4</formula>
    </cfRule>
  </conditionalFormatting>
  <conditionalFormatting sqref="U5:AJ38 AM5:AY38 BB5:BM38 BP5:CF38 CI5:CR38 CU5:DJ38 DM5:ED38 EU5:FA38 FD5:FH38">
    <cfRule type="cellIs" priority="3" dxfId="8" operator="equal" stopIfTrue="1">
      <formula>U$4</formula>
    </cfRule>
    <cfRule type="cellIs" priority="4" dxfId="58" operator="equal" stopIfTrue="1">
      <formula>9</formula>
    </cfRule>
  </conditionalFormatting>
  <conditionalFormatting sqref="EL5:EL38">
    <cfRule type="cellIs" priority="5" dxfId="8" operator="equal" stopIfTrue="1">
      <formula>EL$4</formula>
    </cfRule>
    <cfRule type="cellIs" priority="6" dxfId="58" operator="equal" stopIfTrue="1">
      <formula>9</formula>
    </cfRule>
  </conditionalFormatting>
  <conditionalFormatting sqref="D5:D38">
    <cfRule type="expression" priority="7" dxfId="59" stopIfTrue="1">
      <formula>OR(I5="absent(e)",L5="absent(e)")</formula>
    </cfRule>
  </conditionalFormatting>
  <conditionalFormatting sqref="U46:AJ46 AM46:AY46 BB46:BM46 BP46:CF46 CI46:CR46 CU46:DJ46 DM46:ED46 EG46:EI46 EL46:ER46 EU46:EZ46 FD46:FF46 FH46">
    <cfRule type="cellIs" priority="8" dxfId="52" operator="equal" stopIfTrue="1">
      <formula>IF(U47&lt;&gt;"",U47,"")</formula>
    </cfRule>
    <cfRule type="cellIs" priority="9" dxfId="7" operator="lessThan" stopIfTrue="1">
      <formula>IF(U47&lt;&gt;"",U47,0)</formula>
    </cfRule>
    <cfRule type="cellIs" priority="10" dxfId="6" operator="greaterThan" stopIfTrue="1">
      <formula>IF(U47&lt;&gt;"",U47,101)</formula>
    </cfRule>
  </conditionalFormatting>
  <conditionalFormatting sqref="FK42:IV42 K42 H42 E42 A44:D44">
    <cfRule type="cellIs" priority="10" dxfId="17" operator="equal" stopIfTrue="1">
      <formula>0</formula>
    </cfRule>
  </conditionalFormatting>
  <conditionalFormatting sqref="ER39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FB5:FC38 BN5:BO38 CG5:CH38 CS5:CT38 EJ5:EK38 I6:S38 ES5:ET38 EE5:EF38 DK5:DL38 I5:J5 L5:S5 FI5:FJ38">
    <cfRule type="cellIs" priority="14" dxfId="14" operator="equal" stopIfTrue="1">
      <formula>0</formula>
    </cfRule>
    <cfRule type="cellIs" priority="15" dxfId="59" operator="equal" stopIfTrue="1">
      <formula>"absent(e)"</formula>
    </cfRule>
  </conditionalFormatting>
  <conditionalFormatting sqref="AK5:AL38 AZ5:BA38">
    <cfRule type="cellIs" priority="16" dxfId="13" operator="equal" stopIfTrue="1">
      <formula>0</formula>
    </cfRule>
    <cfRule type="cellIs" priority="17" dxfId="59" operator="equal" stopIfTrue="1">
      <formula>"absent(e)"</formula>
    </cfRule>
  </conditionalFormatting>
  <conditionalFormatting sqref="EG5:EI38">
    <cfRule type="cellIs" priority="18" dxfId="8" operator="equal" stopIfTrue="1">
      <formula>1</formula>
    </cfRule>
    <cfRule type="cellIs" priority="19" dxfId="57" operator="equal" stopIfTrue="1">
      <formula>8</formula>
    </cfRule>
    <cfRule type="cellIs" priority="20" dxfId="58" operator="equal" stopIfTrue="1">
      <formula>9</formula>
    </cfRule>
  </conditionalFormatting>
  <conditionalFormatting sqref="EM5:ER38">
    <cfRule type="cellIs" priority="21" dxfId="8" operator="equal" stopIfTrue="1">
      <formula>1</formula>
    </cfRule>
    <cfRule type="cellIs" priority="22" dxfId="57" operator="equal" stopIfTrue="1">
      <formula>8</formula>
    </cfRule>
    <cfRule type="cellIs" priority="23" dxfId="58" operator="equal" stopIfTrue="1">
      <formula>9</formula>
    </cfRule>
  </conditionalFormatting>
  <conditionalFormatting sqref="F5:G38">
    <cfRule type="cellIs" priority="24" dxfId="60" operator="equal" stopIfTrue="1">
      <formula>0</formula>
    </cfRule>
    <cfRule type="cellIs" priority="25" dxfId="59" operator="equal" stopIfTrue="1">
      <formula>"absent(e)"</formula>
    </cfRule>
  </conditionalFormatting>
  <dataValidations count="1">
    <dataValidation operator="lessThanOrEqual" allowBlank="1" showInputMessage="1" showErrorMessage="1" sqref="EE5:EE38 M5:M38 J5:J38 DK5:DK38 FB5:FB38 CG5:CG38 ES5:ES38 CS5:CS38 EJ5:EJ38 FI5:FI38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68" r:id="rId2"/>
  <headerFooter alignWithMargins="0">
    <oddFooter>&amp;LEENC 2011 &amp;A&amp;C5e primaire - &amp;F&amp;RPage &amp;P / &amp;N</oddFooter>
  </headerFooter>
  <colBreaks count="6" manualBreakCount="6">
    <brk id="19" max="58" man="1"/>
    <brk id="38" max="58" man="1"/>
    <brk id="67" max="58" man="1"/>
    <brk id="86" max="58" man="1"/>
    <brk id="116" max="58" man="1"/>
    <brk id="136" max="5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125"/>
  <sheetViews>
    <sheetView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4" max="4" width="130.00390625" style="0" customWidth="1"/>
  </cols>
  <sheetData>
    <row r="1" spans="1:4" ht="13.5" thickBot="1">
      <c r="A1" s="111" t="s">
        <v>4</v>
      </c>
      <c r="B1" s="111" t="s">
        <v>72</v>
      </c>
      <c r="C1" s="158" t="s">
        <v>73</v>
      </c>
      <c r="D1" s="111" t="s">
        <v>5</v>
      </c>
    </row>
    <row r="2" spans="1:4" ht="12.75">
      <c r="A2" s="186">
        <v>1</v>
      </c>
      <c r="B2" s="601">
        <f>'Encodage réponses Es'!G$44</f>
      </c>
      <c r="C2" s="602">
        <f>IF('Encodage réponses Es'!G$45="","",'Encodage réponses Es'!G$45)</f>
        <v>0.62</v>
      </c>
      <c r="D2" s="108" t="s">
        <v>57</v>
      </c>
    </row>
    <row r="3" spans="1:4" ht="12.75">
      <c r="A3" s="109">
        <f>'Encodage réponses Es'!H$1</f>
        <v>2</v>
      </c>
      <c r="B3" s="603">
        <f>'Encodage réponses Es'!H$44</f>
      </c>
      <c r="C3" s="604">
        <f>IF('Encodage réponses Es'!H$45="","",'Encodage réponses Es'!H$45)</f>
        <v>0.48</v>
      </c>
      <c r="D3" s="108" t="s">
        <v>57</v>
      </c>
    </row>
    <row r="4" spans="1:4" ht="12.75">
      <c r="A4" s="109">
        <f>'Encodage réponses Es'!I$1</f>
        <v>3</v>
      </c>
      <c r="B4" s="603">
        <f>'Encodage réponses Es'!I$44</f>
      </c>
      <c r="C4" s="604">
        <f>IF('Encodage réponses Es'!I$45="","",'Encodage réponses Es'!I$45)</f>
        <v>0.53</v>
      </c>
      <c r="D4" s="108" t="s">
        <v>57</v>
      </c>
    </row>
    <row r="5" spans="1:4" ht="12.75">
      <c r="A5" s="109">
        <f>'Encodage réponses Es'!J$1</f>
        <v>4</v>
      </c>
      <c r="B5" s="603">
        <f>'Encodage réponses Es'!J$44</f>
      </c>
      <c r="C5" s="604">
        <f>IF('Encodage réponses Es'!J$45="","",'Encodage réponses Es'!J$45)</f>
        <v>0.52</v>
      </c>
      <c r="D5" s="108" t="s">
        <v>57</v>
      </c>
    </row>
    <row r="6" spans="1:4" ht="12.75">
      <c r="A6" s="109">
        <f>'Encodage réponses Es'!K$1</f>
        <v>5</v>
      </c>
      <c r="B6" s="603">
        <f>'Encodage réponses Es'!K$44</f>
      </c>
      <c r="C6" s="604">
        <f>IF('Encodage réponses Es'!K$45="","",'Encodage réponses Es'!K$45)</f>
        <v>0.51</v>
      </c>
      <c r="D6" s="108" t="s">
        <v>57</v>
      </c>
    </row>
    <row r="7" spans="1:4" ht="12.75">
      <c r="A7" s="109">
        <f>'Encodage réponses Es'!L$1</f>
        <v>6</v>
      </c>
      <c r="B7" s="603">
        <f>'Encodage réponses Es'!L$44</f>
      </c>
      <c r="C7" s="604">
        <f>IF('Encodage réponses Es'!L$45="","",'Encodage réponses Es'!L$45)</f>
        <v>0.45</v>
      </c>
      <c r="D7" s="108" t="s">
        <v>57</v>
      </c>
    </row>
    <row r="8" spans="1:4" ht="12.75">
      <c r="A8" s="109">
        <f>'Encodage réponses Es'!M$1</f>
        <v>7</v>
      </c>
      <c r="B8" s="603">
        <f>'Encodage réponses Es'!M$44</f>
      </c>
      <c r="C8" s="604">
        <f>IF('Encodage réponses Es'!M$45="","",'Encodage réponses Es'!M$45)</f>
        <v>0.2</v>
      </c>
      <c r="D8" s="108" t="s">
        <v>57</v>
      </c>
    </row>
    <row r="9" spans="1:4" ht="12.75">
      <c r="A9" s="109">
        <f>'Encodage réponses Es'!N$1</f>
        <v>8</v>
      </c>
      <c r="B9" s="603">
        <f>'Encodage réponses Es'!N$44</f>
      </c>
      <c r="C9" s="604">
        <f>IF('Encodage réponses Es'!N$45="","",'Encodage réponses Es'!N$45)</f>
        <v>0.43</v>
      </c>
      <c r="D9" s="108" t="s">
        <v>57</v>
      </c>
    </row>
    <row r="10" spans="1:4" ht="12.75">
      <c r="A10" s="109">
        <f>'Encodage réponses Es'!O$1</f>
        <v>9</v>
      </c>
      <c r="B10" s="603">
        <f>'Encodage réponses Es'!O$44</f>
      </c>
      <c r="C10" s="604">
        <f>IF('Encodage réponses Es'!O$45="","",'Encodage réponses Es'!O$45)</f>
        <v>0.65</v>
      </c>
      <c r="D10" s="108" t="s">
        <v>57</v>
      </c>
    </row>
    <row r="11" spans="1:4" ht="12.75">
      <c r="A11" s="109">
        <f>'Encodage réponses Es'!P$1</f>
        <v>10</v>
      </c>
      <c r="B11" s="603">
        <f>'Encodage réponses Es'!P$44</f>
      </c>
      <c r="C11" s="604">
        <f>IF('Encodage réponses Es'!P$45="","",'Encodage réponses Es'!P$45)</f>
        <v>0.62</v>
      </c>
      <c r="D11" s="108" t="s">
        <v>57</v>
      </c>
    </row>
    <row r="12" spans="1:4" ht="12.75">
      <c r="A12" s="109">
        <f>'Encodage réponses Es'!Q$1</f>
        <v>11</v>
      </c>
      <c r="B12" s="603">
        <f>'Encodage réponses Es'!Q$44</f>
      </c>
      <c r="C12" s="604">
        <f>IF('Encodage réponses Es'!Q$45="","",'Encodage réponses Es'!Q$45)</f>
        <v>0.42</v>
      </c>
      <c r="D12" s="108" t="s">
        <v>61</v>
      </c>
    </row>
    <row r="13" spans="1:4" ht="12.75">
      <c r="A13" s="109">
        <f>'Encodage réponses Es'!R$1</f>
        <v>12</v>
      </c>
      <c r="B13" s="603">
        <f>'Encodage réponses Es'!R$44</f>
      </c>
      <c r="C13" s="604">
        <f>IF('Encodage réponses Es'!R$45="","",'Encodage réponses Es'!R$45)</f>
        <v>0.46</v>
      </c>
      <c r="D13" s="108" t="s">
        <v>61</v>
      </c>
    </row>
    <row r="14" spans="1:4" ht="12.75">
      <c r="A14" s="109">
        <f>'Encodage réponses Es'!S$1</f>
        <v>13</v>
      </c>
      <c r="B14" s="603">
        <f>'Encodage réponses Es'!S$44</f>
      </c>
      <c r="C14" s="604">
        <f>IF('Encodage réponses Es'!S$45="","",'Encodage réponses Es'!S$45)</f>
        <v>0.37</v>
      </c>
      <c r="D14" s="108" t="s">
        <v>57</v>
      </c>
    </row>
    <row r="15" spans="1:4" ht="12.75">
      <c r="A15" s="109">
        <f>'Encodage réponses Es'!T$1</f>
        <v>14</v>
      </c>
      <c r="B15" s="603">
        <f>'Encodage réponses Es'!T$44</f>
      </c>
      <c r="C15" s="604">
        <f>IF('Encodage réponses Es'!T$45="","",'Encodage réponses Es'!T$45)</f>
        <v>0.55</v>
      </c>
      <c r="D15" s="108" t="s">
        <v>57</v>
      </c>
    </row>
    <row r="16" spans="1:4" ht="12.75">
      <c r="A16" s="109">
        <f>'Encodage réponses Es'!U$1</f>
        <v>15</v>
      </c>
      <c r="B16" s="603">
        <f>'Encodage réponses Es'!U$44</f>
      </c>
      <c r="C16" s="604">
        <f>IF('Encodage réponses Es'!U$45="","",'Encodage réponses Es'!U$45)</f>
        <v>0.49</v>
      </c>
      <c r="D16" s="108" t="s">
        <v>57</v>
      </c>
    </row>
    <row r="17" spans="1:4" ht="12.75">
      <c r="A17" s="109">
        <f>'Encodage réponses Es'!V$1</f>
        <v>16</v>
      </c>
      <c r="B17" s="603">
        <f>'Encodage réponses Es'!V$44</f>
      </c>
      <c r="C17" s="604">
        <f>IF('Encodage réponses Es'!V$45="","",'Encodage réponses Es'!V$45)</f>
        <v>0.56</v>
      </c>
      <c r="D17" s="108" t="s">
        <v>61</v>
      </c>
    </row>
    <row r="18" spans="1:4" ht="12.75">
      <c r="A18" s="109">
        <f>'Encodage réponses Es'!W$1</f>
        <v>17</v>
      </c>
      <c r="B18" s="603">
        <f>'Encodage réponses Es'!W$44</f>
      </c>
      <c r="C18" s="604">
        <f>IF('Encodage réponses Es'!W$45="","",'Encodage réponses Es'!W$45)</f>
        <v>0.26</v>
      </c>
      <c r="D18" s="108" t="s">
        <v>61</v>
      </c>
    </row>
    <row r="19" spans="1:4" ht="12.75">
      <c r="A19" s="109">
        <f>'Encodage réponses Es'!X$1</f>
        <v>18</v>
      </c>
      <c r="B19" s="603">
        <f>'Encodage réponses Es'!X$44</f>
      </c>
      <c r="C19" s="604">
        <f>IF('Encodage réponses Es'!X$45="","",'Encodage réponses Es'!X$45)</f>
        <v>0.12</v>
      </c>
      <c r="D19" s="108" t="s">
        <v>61</v>
      </c>
    </row>
    <row r="20" spans="1:4" ht="12.75">
      <c r="A20" s="109">
        <f>'Encodage réponses Es'!Y$1</f>
        <v>19</v>
      </c>
      <c r="B20" s="603">
        <f>'Encodage réponses Es'!Y$44</f>
      </c>
      <c r="C20" s="604">
        <f>IF('Encodage réponses Es'!Y$45="","",'Encodage réponses Es'!Y$45)</f>
        <v>0.11</v>
      </c>
      <c r="D20" s="108" t="s">
        <v>61</v>
      </c>
    </row>
    <row r="21" spans="1:4" ht="12.75">
      <c r="A21" s="109">
        <f>'Encodage réponses Es'!Z$1</f>
        <v>20</v>
      </c>
      <c r="B21" s="603">
        <f>'Encodage réponses Es'!Z$44</f>
      </c>
      <c r="C21" s="604">
        <f>IF('Encodage réponses Es'!Z$45="","",'Encodage réponses Es'!Z$45)</f>
        <v>0.5</v>
      </c>
      <c r="D21" s="108" t="s">
        <v>61</v>
      </c>
    </row>
    <row r="22" spans="1:4" ht="12.75">
      <c r="A22" s="109">
        <f>'Encodage réponses Es'!AA$1</f>
        <v>21</v>
      </c>
      <c r="B22" s="603">
        <f>'Encodage réponses Es'!AA$44</f>
      </c>
      <c r="C22" s="604">
        <f>IF('Encodage réponses Es'!AA$45="","",'Encodage réponses Es'!AA$45)</f>
        <v>0.45</v>
      </c>
      <c r="D22" s="108" t="s">
        <v>61</v>
      </c>
    </row>
    <row r="23" spans="1:4" ht="12.75">
      <c r="A23" s="109">
        <f>'Encodage réponses Es'!AB$1</f>
        <v>22</v>
      </c>
      <c r="B23" s="603">
        <f>'Encodage réponses Es'!AB$44</f>
      </c>
      <c r="C23" s="604">
        <f>IF('Encodage réponses Es'!AB$45="","",'Encodage réponses Es'!AB$45)</f>
        <v>0.43</v>
      </c>
      <c r="D23" s="108" t="s">
        <v>61</v>
      </c>
    </row>
    <row r="24" spans="1:4" ht="12.75">
      <c r="A24" s="109">
        <f>'Encodage réponses Es'!AC$1</f>
        <v>23</v>
      </c>
      <c r="B24" s="603">
        <f>'Encodage réponses Es'!AC$44</f>
      </c>
      <c r="C24" s="604">
        <f>IF('Encodage réponses Es'!AC$45="","",'Encodage réponses Es'!AC$45)</f>
        <v>0.61</v>
      </c>
      <c r="D24" s="108" t="s">
        <v>61</v>
      </c>
    </row>
    <row r="25" spans="1:4" ht="12.75">
      <c r="A25" s="109">
        <f>'Encodage réponses Es'!AD$1</f>
        <v>24</v>
      </c>
      <c r="B25" s="603">
        <f>'Encodage réponses Es'!AD$44</f>
      </c>
      <c r="C25" s="604">
        <f>IF('Encodage réponses Es'!AD$45="","",'Encodage réponses Es'!AD$45)</f>
        <v>0.51</v>
      </c>
      <c r="D25" s="108" t="s">
        <v>61</v>
      </c>
    </row>
    <row r="26" spans="1:4" ht="12.75">
      <c r="A26" s="109">
        <f>'Encodage réponses Es'!AE$1</f>
        <v>25</v>
      </c>
      <c r="B26" s="603">
        <f>'Encodage réponses Es'!AE$44</f>
      </c>
      <c r="C26" s="604">
        <f>IF('Encodage réponses Es'!AE$45="","",'Encodage réponses Es'!AE$45)</f>
        <v>0.51</v>
      </c>
      <c r="D26" s="108" t="s">
        <v>61</v>
      </c>
    </row>
    <row r="27" spans="1:4" ht="12.75">
      <c r="A27" s="109">
        <f>'Encodage réponses Es'!AF$1</f>
        <v>26</v>
      </c>
      <c r="B27" s="603">
        <f>'Encodage réponses Es'!AF$44</f>
      </c>
      <c r="C27" s="604">
        <f>IF('Encodage réponses Es'!AF$45="","",'Encodage réponses Es'!AF$45)</f>
        <v>0.45</v>
      </c>
      <c r="D27" s="108" t="s">
        <v>57</v>
      </c>
    </row>
    <row r="28" spans="1:4" ht="12.75">
      <c r="A28" s="109">
        <f>'Encodage réponses Es'!AG$1</f>
        <v>27</v>
      </c>
      <c r="B28" s="603">
        <f>'Encodage réponses Es'!AG$44</f>
      </c>
      <c r="C28" s="604">
        <f>IF('Encodage réponses Es'!AG$45="","",'Encodage réponses Es'!AG$45)</f>
        <v>0.42</v>
      </c>
      <c r="D28" s="108" t="s">
        <v>57</v>
      </c>
    </row>
    <row r="29" spans="1:4" ht="12.75">
      <c r="A29" s="109">
        <f>'Encodage réponses Es'!AH$1</f>
        <v>28</v>
      </c>
      <c r="B29" s="603">
        <f>'Encodage réponses Es'!AH$44</f>
      </c>
      <c r="C29" s="604">
        <f>IF('Encodage réponses Es'!AH$45="","",'Encodage réponses Es'!AH$45)</f>
        <v>0.39</v>
      </c>
      <c r="D29" s="109" t="s">
        <v>58</v>
      </c>
    </row>
    <row r="30" spans="1:4" ht="12.75">
      <c r="A30" s="109">
        <f>'Encodage réponses Es'!AI$1</f>
        <v>29</v>
      </c>
      <c r="B30" s="603">
        <f>'Encodage réponses Es'!AI$44</f>
      </c>
      <c r="C30" s="604">
        <f>IF('Encodage réponses Es'!AI$45="","",'Encodage réponses Es'!AI$45)</f>
        <v>0.62</v>
      </c>
      <c r="D30" s="109" t="s">
        <v>58</v>
      </c>
    </row>
    <row r="31" spans="1:4" ht="12.75">
      <c r="A31" s="109">
        <f>'Encodage réponses Es'!AJ$1</f>
        <v>30</v>
      </c>
      <c r="B31" s="603">
        <f>'Encodage réponses Es'!AJ$44</f>
      </c>
      <c r="C31" s="604">
        <f>IF('Encodage réponses Es'!AJ$45="","",'Encodage réponses Es'!AJ$45)</f>
        <v>0.68</v>
      </c>
      <c r="D31" s="109" t="s">
        <v>58</v>
      </c>
    </row>
    <row r="32" spans="1:4" ht="12.75">
      <c r="A32" s="109">
        <f>'Encodage réponses Es'!AK$1</f>
        <v>31</v>
      </c>
      <c r="B32" s="603">
        <f>'Encodage réponses Es'!AK$44</f>
      </c>
      <c r="C32" s="604">
        <f>IF('Encodage réponses Es'!AK$45="","",'Encodage réponses Es'!AK$45)</f>
        <v>0.41</v>
      </c>
      <c r="D32" s="109" t="s">
        <v>58</v>
      </c>
    </row>
    <row r="33" spans="1:4" ht="12.75">
      <c r="A33" s="109">
        <f>'Encodage réponses Es'!AL$1</f>
        <v>32</v>
      </c>
      <c r="B33" s="603">
        <f>'Encodage réponses Es'!AL$44</f>
      </c>
      <c r="C33" s="604">
        <f>IF('Encodage réponses Es'!AL$45="","",'Encodage réponses Es'!AL$45)</f>
        <v>0.38</v>
      </c>
      <c r="D33" s="109" t="s">
        <v>58</v>
      </c>
    </row>
    <row r="34" spans="1:4" ht="12.75">
      <c r="A34" s="109">
        <f>'Encodage réponses Es'!AM$1</f>
        <v>33</v>
      </c>
      <c r="B34" s="603">
        <f>'Encodage réponses Es'!AM$44</f>
      </c>
      <c r="C34" s="604">
        <f>IF('Encodage réponses Es'!AM$45="","",'Encodage réponses Es'!AM$45)</f>
        <v>0.62</v>
      </c>
      <c r="D34" s="109" t="s">
        <v>58</v>
      </c>
    </row>
    <row r="35" spans="1:4" ht="12.75">
      <c r="A35" s="109">
        <f>'Encodage réponses Es'!AN$1</f>
        <v>34</v>
      </c>
      <c r="B35" s="603">
        <f>'Encodage réponses Es'!AN$44</f>
      </c>
      <c r="C35" s="604">
        <f>IF('Encodage réponses Es'!AN$45="","",'Encodage réponses Es'!AN$45)</f>
        <v>0.45</v>
      </c>
      <c r="D35" s="109" t="s">
        <v>58</v>
      </c>
    </row>
    <row r="36" spans="1:4" ht="12.75">
      <c r="A36" s="109">
        <f>'Encodage réponses Es'!AO$1</f>
        <v>35</v>
      </c>
      <c r="B36" s="603">
        <f>'Encodage réponses Es'!AO$44</f>
      </c>
      <c r="C36" s="604">
        <f>IF('Encodage réponses Es'!AO$45="","",'Encodage réponses Es'!AO$45)</f>
        <v>0.6</v>
      </c>
      <c r="D36" s="109" t="s">
        <v>58</v>
      </c>
    </row>
    <row r="37" spans="1:4" ht="12.75">
      <c r="A37" s="109">
        <f>'Encodage réponses Es'!AP$1</f>
        <v>36</v>
      </c>
      <c r="B37" s="603">
        <f>'Encodage réponses Es'!AP$44</f>
      </c>
      <c r="C37" s="604">
        <f>IF('Encodage réponses Es'!AP$45="","",'Encodage réponses Es'!AP$45)</f>
        <v>0.32</v>
      </c>
      <c r="D37" s="109" t="s">
        <v>58</v>
      </c>
    </row>
    <row r="38" spans="1:4" ht="12.75">
      <c r="A38" s="109">
        <f>'Encodage réponses Es'!AQ$1</f>
        <v>37</v>
      </c>
      <c r="B38" s="603">
        <f>'Encodage réponses Es'!AQ$44</f>
      </c>
      <c r="C38" s="604">
        <f>IF('Encodage réponses Es'!AQ$45="","",'Encodage réponses Es'!AQ$45)</f>
        <v>0.2</v>
      </c>
      <c r="D38" s="109" t="s">
        <v>58</v>
      </c>
    </row>
    <row r="39" spans="1:4" ht="12.75">
      <c r="A39" s="109">
        <f>'Encodage réponses Es'!AR$1</f>
        <v>38</v>
      </c>
      <c r="B39" s="603">
        <f>'Encodage réponses Es'!AR$44</f>
      </c>
      <c r="C39" s="604">
        <f>IF('Encodage réponses Es'!AR$45="","",'Encodage réponses Es'!AR$45)</f>
        <v>0.58</v>
      </c>
      <c r="D39" s="109" t="s">
        <v>58</v>
      </c>
    </row>
    <row r="40" spans="1:4" ht="12.75">
      <c r="A40" s="109">
        <f>'Encodage réponses Es'!AS$1</f>
        <v>39</v>
      </c>
      <c r="B40" s="603">
        <f>'Encodage réponses Es'!AS$44</f>
      </c>
      <c r="C40" s="604">
        <f>IF('Encodage réponses Es'!AS$45="","",'Encodage réponses Es'!AS$45)</f>
        <v>0.27</v>
      </c>
      <c r="D40" s="109" t="s">
        <v>58</v>
      </c>
    </row>
    <row r="41" spans="1:4" ht="12.75">
      <c r="A41" s="109">
        <f>'Encodage réponses Es'!AT$1</f>
        <v>40</v>
      </c>
      <c r="B41" s="603">
        <f>'Encodage réponses Es'!AT$44</f>
      </c>
      <c r="C41" s="604">
        <f>IF('Encodage réponses Es'!AT$45="","",'Encodage réponses Es'!AT$45)</f>
        <v>0.28</v>
      </c>
      <c r="D41" s="109" t="s">
        <v>58</v>
      </c>
    </row>
    <row r="42" spans="1:4" ht="12.75">
      <c r="A42" s="109">
        <f>'Encodage réponses Es'!AU$1</f>
        <v>41</v>
      </c>
      <c r="B42" s="603">
        <f>'Encodage réponses Es'!AU$44</f>
      </c>
      <c r="C42" s="604">
        <f>IF('Encodage réponses Es'!AU$45="","",'Encodage réponses Es'!AU$45)</f>
        <v>0.24</v>
      </c>
      <c r="D42" s="109" t="s">
        <v>62</v>
      </c>
    </row>
    <row r="43" spans="1:4" ht="12.75">
      <c r="A43" s="109">
        <f>'Encodage réponses Es'!AV$1</f>
        <v>42</v>
      </c>
      <c r="B43" s="603">
        <f>'Encodage réponses Es'!AV$44</f>
      </c>
      <c r="C43" s="604">
        <f>IF('Encodage réponses Es'!AV$45="","",'Encodage réponses Es'!AV$45)</f>
        <v>0.59</v>
      </c>
      <c r="D43" s="109" t="s">
        <v>62</v>
      </c>
    </row>
    <row r="44" spans="1:4" ht="12.75">
      <c r="A44" s="109">
        <f>'Encodage réponses Es'!AW$1</f>
        <v>43</v>
      </c>
      <c r="B44" s="603">
        <f>'Encodage réponses Es'!AW$44</f>
      </c>
      <c r="C44" s="604">
        <f>IF('Encodage réponses Es'!AW$45="","",'Encodage réponses Es'!AW$45)</f>
        <v>0.54</v>
      </c>
      <c r="D44" s="109" t="s">
        <v>62</v>
      </c>
    </row>
    <row r="45" spans="1:4" ht="12.75">
      <c r="A45" s="109">
        <f>'Encodage réponses Es'!AX$1</f>
        <v>44</v>
      </c>
      <c r="B45" s="603">
        <f>'Encodage réponses Es'!AX$44</f>
      </c>
      <c r="C45" s="604">
        <f>IF('Encodage réponses Es'!AX$45="","",'Encodage réponses Es'!AX$45)</f>
        <v>0.86</v>
      </c>
      <c r="D45" s="109" t="s">
        <v>62</v>
      </c>
    </row>
    <row r="46" spans="1:4" ht="12.75">
      <c r="A46" s="109">
        <f>'Encodage réponses Es'!AY$1</f>
        <v>45</v>
      </c>
      <c r="B46" s="603">
        <f>'Encodage réponses Es'!AY$44</f>
      </c>
      <c r="C46" s="604">
        <f>IF('Encodage réponses Es'!AY$45="","",'Encodage réponses Es'!AY$45)</f>
        <v>0.58</v>
      </c>
      <c r="D46" s="109" t="s">
        <v>62</v>
      </c>
    </row>
    <row r="47" spans="1:4" ht="12.75">
      <c r="A47" s="109">
        <f>'Encodage réponses Es'!AZ$1</f>
        <v>46</v>
      </c>
      <c r="B47" s="603">
        <f>'Encodage réponses Es'!AZ$44</f>
      </c>
      <c r="C47" s="604">
        <f>IF('Encodage réponses Es'!AZ$45="","",'Encodage réponses Es'!AZ$45)</f>
        <v>0.85</v>
      </c>
      <c r="D47" s="109" t="s">
        <v>62</v>
      </c>
    </row>
    <row r="48" spans="1:4" ht="12.75">
      <c r="A48" s="109">
        <f>'Encodage réponses Es'!BA$1</f>
        <v>47</v>
      </c>
      <c r="B48" s="603">
        <f>'Encodage réponses Es'!BA$44</f>
      </c>
      <c r="C48" s="604">
        <f>IF('Encodage réponses Es'!BA$45="","",'Encodage réponses Es'!BA$45)</f>
        <v>0.81</v>
      </c>
      <c r="D48" s="109" t="s">
        <v>62</v>
      </c>
    </row>
    <row r="49" spans="1:4" ht="12.75">
      <c r="A49" s="109">
        <f>'Encodage réponses Es'!BB$1</f>
        <v>48</v>
      </c>
      <c r="B49" s="603">
        <f>'Encodage réponses Es'!BB$44</f>
      </c>
      <c r="C49" s="604">
        <f>IF('Encodage réponses Es'!BB$45="","",'Encodage réponses Es'!BB$45)</f>
        <v>0.51</v>
      </c>
      <c r="D49" s="109" t="s">
        <v>62</v>
      </c>
    </row>
    <row r="50" spans="1:4" ht="12.75">
      <c r="A50" s="109">
        <f>'Encodage réponses Es'!BC$1</f>
        <v>49</v>
      </c>
      <c r="B50" s="603">
        <f>'Encodage réponses Es'!BC$44</f>
      </c>
      <c r="C50" s="604">
        <f>IF('Encodage réponses Es'!BC$45="","",'Encodage réponses Es'!BC$45)</f>
        <v>0.58</v>
      </c>
      <c r="D50" s="109" t="s">
        <v>62</v>
      </c>
    </row>
    <row r="51" spans="1:4" ht="12.75">
      <c r="A51" s="109">
        <f>'Encodage réponses Es'!BD$1</f>
        <v>50</v>
      </c>
      <c r="B51" s="603">
        <f>'Encodage réponses Es'!BD$44</f>
      </c>
      <c r="C51" s="604">
        <f>IF('Encodage réponses Es'!BD$45="","",'Encodage réponses Es'!BD$45)</f>
        <v>0.48</v>
      </c>
      <c r="D51" s="109" t="s">
        <v>62</v>
      </c>
    </row>
    <row r="52" spans="1:4" ht="12.75">
      <c r="A52" s="109">
        <f>'Encodage réponses Es'!BE$1</f>
        <v>51</v>
      </c>
      <c r="B52" s="603">
        <f>'Encodage réponses Es'!BE$44</f>
      </c>
      <c r="C52" s="604">
        <f>IF('Encodage réponses Es'!BE$45="","",'Encodage réponses Es'!BE$45)</f>
        <v>0.23</v>
      </c>
      <c r="D52" s="109" t="s">
        <v>62</v>
      </c>
    </row>
    <row r="53" spans="1:4" ht="12.75">
      <c r="A53" s="109">
        <f>'Encodage réponses Es'!BF$1</f>
        <v>52</v>
      </c>
      <c r="B53" s="603">
        <f>'Encodage réponses Es'!BF$44</f>
      </c>
      <c r="C53" s="604">
        <f>IF('Encodage réponses Es'!BF$45="","",'Encodage réponses Es'!BF$45)</f>
        <v>0.84</v>
      </c>
      <c r="D53" s="109" t="s">
        <v>62</v>
      </c>
    </row>
    <row r="54" spans="1:4" ht="12.75">
      <c r="A54" s="109">
        <f>'Encodage réponses Es'!BG$1</f>
        <v>53</v>
      </c>
      <c r="B54" s="603">
        <f>'Encodage réponses Es'!BG$44</f>
      </c>
      <c r="C54" s="604">
        <f>IF('Encodage réponses Es'!BG$45="","",'Encodage réponses Es'!BG$45)</f>
        <v>0.48</v>
      </c>
      <c r="D54" s="109" t="s">
        <v>62</v>
      </c>
    </row>
    <row r="55" spans="1:4" ht="12.75">
      <c r="A55" s="109">
        <f>'Encodage réponses Es'!BH$1</f>
        <v>54</v>
      </c>
      <c r="B55" s="603">
        <f>'Encodage réponses Es'!BH$44</f>
      </c>
      <c r="C55" s="604">
        <f>IF('Encodage réponses Es'!BH$45="","",'Encodage réponses Es'!BH$45)</f>
        <v>0.86</v>
      </c>
      <c r="D55" s="109" t="s">
        <v>62</v>
      </c>
    </row>
    <row r="56" spans="1:4" ht="12.75">
      <c r="A56" s="109">
        <f>'Encodage réponses Es'!BI$1</f>
        <v>55</v>
      </c>
      <c r="B56" s="603">
        <f>'Encodage réponses Es'!BI$44</f>
      </c>
      <c r="C56" s="604">
        <f>IF('Encodage réponses Es'!BI$45="","",'Encodage réponses Es'!BI$45)</f>
        <v>0.34</v>
      </c>
      <c r="D56" s="109" t="s">
        <v>62</v>
      </c>
    </row>
    <row r="57" spans="1:4" ht="12.75">
      <c r="A57" s="109">
        <f>'Encodage réponses Es'!BJ$1</f>
        <v>56</v>
      </c>
      <c r="B57" s="603">
        <f>'Encodage réponses Es'!BJ$44</f>
      </c>
      <c r="C57" s="604">
        <f>IF('Encodage réponses Es'!BJ$45="","",'Encodage réponses Es'!BJ$45)</f>
        <v>0.51</v>
      </c>
      <c r="D57" s="109" t="s">
        <v>62</v>
      </c>
    </row>
    <row r="58" spans="1:4" ht="12.75">
      <c r="A58" s="109">
        <f>'Encodage réponses Es'!BK$1</f>
        <v>57</v>
      </c>
      <c r="B58" s="603">
        <f>'Encodage réponses Es'!BK$44</f>
      </c>
      <c r="C58" s="604">
        <f>IF('Encodage réponses Es'!BK$45="","",'Encodage réponses Es'!BK$45)</f>
        <v>0.71</v>
      </c>
      <c r="D58" s="109" t="s">
        <v>62</v>
      </c>
    </row>
    <row r="59" spans="1:4" ht="12.75">
      <c r="A59" s="109">
        <f>'Encodage réponses Es'!BL$1</f>
        <v>58</v>
      </c>
      <c r="B59" s="603">
        <f>'Encodage réponses Es'!BL$44</f>
      </c>
      <c r="C59" s="604">
        <f>IF('Encodage réponses Es'!BL$45="","",'Encodage réponses Es'!BL$45)</f>
        <v>0.73</v>
      </c>
      <c r="D59" s="109" t="s">
        <v>54</v>
      </c>
    </row>
    <row r="60" spans="1:4" ht="12.75">
      <c r="A60" s="109">
        <f>'Encodage réponses Es'!BM$1</f>
        <v>59</v>
      </c>
      <c r="B60" s="603">
        <f>'Encodage réponses Es'!BM$44</f>
      </c>
      <c r="C60" s="604">
        <f>IF('Encodage réponses Es'!BM$45="","",'Encodage réponses Es'!BM$45)</f>
        <v>0.76</v>
      </c>
      <c r="D60" s="109" t="s">
        <v>54</v>
      </c>
    </row>
    <row r="61" spans="1:4" ht="12.75">
      <c r="A61" s="109">
        <f>'Encodage réponses Es'!BN$1</f>
        <v>60</v>
      </c>
      <c r="B61" s="603">
        <f>'Encodage réponses Es'!BN$44</f>
      </c>
      <c r="C61" s="604">
        <f>IF('Encodage réponses Es'!BN$45="","",'Encodage réponses Es'!BN$45)</f>
        <v>0.7</v>
      </c>
      <c r="D61" s="109" t="s">
        <v>54</v>
      </c>
    </row>
    <row r="62" spans="1:4" ht="12.75">
      <c r="A62" s="109">
        <f>'Encodage réponses Es'!BO$1</f>
        <v>61</v>
      </c>
      <c r="B62" s="603">
        <f>'Encodage réponses Es'!BO$44</f>
      </c>
      <c r="C62" s="604">
        <f>IF('Encodage réponses Es'!BO$45="","",'Encodage réponses Es'!BO$45)</f>
        <v>0.5</v>
      </c>
      <c r="D62" s="109" t="s">
        <v>54</v>
      </c>
    </row>
    <row r="63" spans="1:4" ht="12.75">
      <c r="A63" s="109">
        <f>'Encodage réponses Es'!BP$1</f>
        <v>62</v>
      </c>
      <c r="B63" s="603">
        <f>'Encodage réponses Es'!BP$44</f>
      </c>
      <c r="C63" s="604">
        <f>IF('Encodage réponses Es'!BP$45="","",'Encodage réponses Es'!BP$45)</f>
        <v>0.35</v>
      </c>
      <c r="D63" s="109" t="s">
        <v>54</v>
      </c>
    </row>
    <row r="64" spans="1:4" ht="12.75">
      <c r="A64" s="109">
        <f>'Encodage réponses Es'!BQ$1</f>
        <v>63</v>
      </c>
      <c r="B64" s="603">
        <f>'Encodage réponses Es'!BQ$44</f>
      </c>
      <c r="C64" s="604">
        <f>IF('Encodage réponses Es'!BQ$45="","",'Encodage réponses Es'!BQ$45)</f>
        <v>0.49</v>
      </c>
      <c r="D64" s="109" t="s">
        <v>54</v>
      </c>
    </row>
    <row r="65" spans="1:4" ht="12.75">
      <c r="A65" s="109">
        <f>'Encodage réponses Es'!BR$1</f>
        <v>64</v>
      </c>
      <c r="B65" s="603">
        <f>'Encodage réponses Es'!BR$44</f>
      </c>
      <c r="C65" s="604">
        <f>IF('Encodage réponses Es'!BR$45="","",'Encodage réponses Es'!BR$45)</f>
        <v>0.32</v>
      </c>
      <c r="D65" s="109" t="s">
        <v>54</v>
      </c>
    </row>
    <row r="66" spans="1:4" ht="12.75">
      <c r="A66" s="109">
        <f>'Encodage réponses Es'!BS$1</f>
        <v>65</v>
      </c>
      <c r="B66" s="603">
        <f>'Encodage réponses Es'!BS$44</f>
      </c>
      <c r="C66" s="604">
        <f>IF('Encodage réponses Es'!BS$45="","",'Encodage réponses Es'!BS$45)</f>
        <v>0.29</v>
      </c>
      <c r="D66" s="109" t="s">
        <v>54</v>
      </c>
    </row>
    <row r="67" spans="1:4" ht="12.75">
      <c r="A67" s="109">
        <f>'Encodage réponses Es'!BT$1</f>
        <v>66</v>
      </c>
      <c r="B67" s="603">
        <f>'Encodage réponses Es'!BT$44</f>
      </c>
      <c r="C67" s="604">
        <f>IF('Encodage réponses Es'!BT$45="","",'Encodage réponses Es'!BT$45)</f>
        <v>0.25</v>
      </c>
      <c r="D67" s="109" t="s">
        <v>54</v>
      </c>
    </row>
    <row r="68" spans="1:4" ht="12.75">
      <c r="A68" s="109">
        <f>'Encodage réponses Es'!BU$1</f>
        <v>67</v>
      </c>
      <c r="B68" s="603">
        <f>'Encodage réponses Es'!BU$44</f>
      </c>
      <c r="C68" s="604">
        <f>IF('Encodage réponses Es'!BU$45="","",'Encodage réponses Es'!BU$45)</f>
        <v>0.38</v>
      </c>
      <c r="D68" s="109" t="s">
        <v>54</v>
      </c>
    </row>
    <row r="69" spans="1:4" ht="12.75">
      <c r="A69" s="109">
        <f>'Encodage réponses Es'!BV$1</f>
        <v>68</v>
      </c>
      <c r="B69" s="603">
        <f>'Encodage réponses Es'!BV$44</f>
      </c>
      <c r="C69" s="604">
        <f>IF('Encodage réponses Es'!BV$45="","",'Encodage réponses Es'!BV$45)</f>
        <v>0.84</v>
      </c>
      <c r="D69" s="109" t="s">
        <v>48</v>
      </c>
    </row>
    <row r="70" spans="1:4" ht="12.75">
      <c r="A70" s="109">
        <f>'Encodage réponses Es'!BW$1</f>
        <v>69</v>
      </c>
      <c r="B70" s="603">
        <f>'Encodage réponses Es'!BW$44</f>
      </c>
      <c r="C70" s="604">
        <f>IF('Encodage réponses Es'!BW$45="","",'Encodage réponses Es'!BW$45)</f>
        <v>0.69</v>
      </c>
      <c r="D70" s="109" t="s">
        <v>48</v>
      </c>
    </row>
    <row r="71" spans="1:4" ht="12.75">
      <c r="A71" s="109">
        <f>'Encodage réponses Es'!BX$1</f>
        <v>70</v>
      </c>
      <c r="B71" s="603">
        <f>'Encodage réponses Es'!BX$44</f>
      </c>
      <c r="C71" s="604">
        <f>IF('Encodage réponses Es'!BX$45="","",'Encodage réponses Es'!BX$45)</f>
        <v>0.29</v>
      </c>
      <c r="D71" s="109" t="s">
        <v>48</v>
      </c>
    </row>
    <row r="72" spans="1:4" ht="12.75">
      <c r="A72" s="109">
        <f>'Encodage réponses Es'!BY$1</f>
        <v>71</v>
      </c>
      <c r="B72" s="603">
        <f>'Encodage réponses Es'!BY$44</f>
      </c>
      <c r="C72" s="604">
        <f>IF('Encodage réponses Es'!BY$45="","",'Encodage réponses Es'!BY$45)</f>
        <v>0.72</v>
      </c>
      <c r="D72" s="109" t="s">
        <v>48</v>
      </c>
    </row>
    <row r="73" spans="1:4" ht="12.75">
      <c r="A73" s="109">
        <f>'Encodage réponses Es'!BZ$1</f>
        <v>72</v>
      </c>
      <c r="B73" s="603">
        <f>'Encodage réponses Es'!BZ$44</f>
      </c>
      <c r="C73" s="604">
        <f>IF('Encodage réponses Es'!BZ$45="","",'Encodage réponses Es'!BZ$45)</f>
        <v>0.71</v>
      </c>
      <c r="D73" s="109" t="s">
        <v>48</v>
      </c>
    </row>
    <row r="74" spans="1:4" ht="12.75">
      <c r="A74" s="109">
        <f>'Encodage réponses Es'!CA$1</f>
        <v>73</v>
      </c>
      <c r="B74" s="603">
        <f>'Encodage réponses Es'!CA$44</f>
      </c>
      <c r="C74" s="604">
        <f>IF('Encodage réponses Es'!CA$45="","",'Encodage réponses Es'!CA$45)</f>
        <v>0.61</v>
      </c>
      <c r="D74" s="109" t="s">
        <v>48</v>
      </c>
    </row>
    <row r="75" spans="1:4" ht="12.75">
      <c r="A75" s="109">
        <f>'Encodage réponses Es'!CB$1</f>
        <v>74</v>
      </c>
      <c r="B75" s="603">
        <f>'Encodage réponses Es'!CB$44</f>
      </c>
      <c r="C75" s="604">
        <f>IF('Encodage réponses Es'!CB$45="","",'Encodage réponses Es'!CB$45)</f>
        <v>0.62</v>
      </c>
      <c r="D75" s="109" t="s">
        <v>48</v>
      </c>
    </row>
    <row r="76" spans="1:4" ht="12.75">
      <c r="A76" s="109">
        <f>'Encodage réponses Es'!CC$1</f>
        <v>75</v>
      </c>
      <c r="B76" s="603">
        <f>'Encodage réponses Es'!CC$44</f>
      </c>
      <c r="C76" s="604">
        <f>IF('Encodage réponses Es'!CC$45="","",'Encodage réponses Es'!CC$45)</f>
        <v>0.47</v>
      </c>
      <c r="D76" s="109" t="s">
        <v>48</v>
      </c>
    </row>
    <row r="77" spans="1:4" ht="12.75">
      <c r="A77" s="109">
        <f>'Encodage réponses Es'!CD$1</f>
        <v>76</v>
      </c>
      <c r="B77" s="603">
        <f>'Encodage réponses Es'!CD$44</f>
      </c>
      <c r="C77" s="604">
        <f>IF('Encodage réponses Es'!CD$45="","",'Encodage réponses Es'!CD$45)</f>
        <v>0.45</v>
      </c>
      <c r="D77" s="109" t="s">
        <v>48</v>
      </c>
    </row>
    <row r="78" spans="1:4" ht="12.75">
      <c r="A78" s="109">
        <f>'Encodage réponses Es'!CE$1</f>
        <v>77</v>
      </c>
      <c r="B78" s="603">
        <f>'Encodage réponses Es'!CE$44</f>
      </c>
      <c r="C78" s="604">
        <f>IF('Encodage réponses Es'!CE$45="","",'Encodage réponses Es'!CE$45)</f>
        <v>0.59</v>
      </c>
      <c r="D78" s="109" t="s">
        <v>48</v>
      </c>
    </row>
    <row r="79" spans="1:4" ht="12.75">
      <c r="A79" s="109">
        <f>'Encodage réponses Es'!CF$1</f>
        <v>78</v>
      </c>
      <c r="B79" s="603">
        <f>'Encodage réponses Es'!CF$44</f>
      </c>
      <c r="C79" s="604">
        <f>IF('Encodage réponses Es'!CF$45="","",'Encodage réponses Es'!CF$45)</f>
        <v>0.8</v>
      </c>
      <c r="D79" s="109" t="s">
        <v>48</v>
      </c>
    </row>
    <row r="80" spans="1:4" ht="12.75">
      <c r="A80" s="109">
        <f>'Encodage réponses Es'!CG$1</f>
        <v>79</v>
      </c>
      <c r="B80" s="603">
        <f>'Encodage réponses Es'!CG$44</f>
      </c>
      <c r="C80" s="604">
        <f>IF('Encodage réponses Es'!CG$45="","",'Encodage réponses Es'!CG$45)</f>
        <v>0.85</v>
      </c>
      <c r="D80" s="109" t="s">
        <v>48</v>
      </c>
    </row>
    <row r="81" spans="1:4" ht="12.75">
      <c r="A81" s="109">
        <f>'Encodage réponses Es'!CH$1</f>
        <v>80</v>
      </c>
      <c r="B81" s="603">
        <f>'Encodage réponses Es'!CH$44</f>
      </c>
      <c r="C81" s="604">
        <f>IF('Encodage réponses Es'!CH$45="","",'Encodage réponses Es'!CH$45)</f>
        <v>0.83</v>
      </c>
      <c r="D81" s="109" t="s">
        <v>48</v>
      </c>
    </row>
    <row r="82" spans="1:4" ht="12.75">
      <c r="A82" s="109">
        <f>'Encodage réponses Es'!CI$1</f>
        <v>81</v>
      </c>
      <c r="B82" s="603">
        <f>'Encodage réponses Es'!CI$44</f>
      </c>
      <c r="C82" s="604">
        <f>IF('Encodage réponses Es'!CI$45="","",'Encodage réponses Es'!CI$45)</f>
        <v>0.88</v>
      </c>
      <c r="D82" s="109" t="s">
        <v>48</v>
      </c>
    </row>
    <row r="83" spans="1:4" ht="12.75">
      <c r="A83" s="109">
        <f>'Encodage réponses Es'!CJ$1</f>
        <v>82</v>
      </c>
      <c r="B83" s="603">
        <f>'Encodage réponses Es'!CJ$44</f>
      </c>
      <c r="C83" s="604">
        <f>IF('Encodage réponses Es'!CJ$45="","",'Encodage réponses Es'!CJ$45)</f>
        <v>0.63</v>
      </c>
      <c r="D83" s="109" t="s">
        <v>48</v>
      </c>
    </row>
    <row r="84" spans="1:4" ht="12.75">
      <c r="A84" s="109">
        <f>'Encodage réponses Es'!CK$1</f>
        <v>83</v>
      </c>
      <c r="B84" s="603">
        <f>'Encodage réponses Es'!CK$44</f>
      </c>
      <c r="C84" s="604">
        <f>IF('Encodage réponses Es'!CK$45="","",'Encodage réponses Es'!CK$45)</f>
        <v>0.66</v>
      </c>
      <c r="D84" s="109" t="s">
        <v>48</v>
      </c>
    </row>
    <row r="85" spans="1:4" ht="12.75">
      <c r="A85" s="110">
        <f>'Encodage réponses Es'!CL$1</f>
        <v>84</v>
      </c>
      <c r="B85" s="605">
        <f>'Encodage réponses Es'!CL$44</f>
      </c>
      <c r="C85" s="604">
        <f>IF('Encodage réponses Es'!CL$45="","",'Encodage réponses Es'!CL$45)</f>
        <v>0.65</v>
      </c>
      <c r="D85" s="110" t="s">
        <v>65</v>
      </c>
    </row>
    <row r="86" spans="1:4" ht="12.75">
      <c r="A86" s="110">
        <f>'Encodage réponses Es'!CM$1</f>
        <v>85</v>
      </c>
      <c r="B86" s="605">
        <f>'Encodage réponses Es'!CM$44</f>
      </c>
      <c r="C86" s="604">
        <f>IF('Encodage réponses Es'!CM$45="","",'Encodage réponses Es'!CM$45)</f>
        <v>0.78</v>
      </c>
      <c r="D86" s="110" t="s">
        <v>65</v>
      </c>
    </row>
    <row r="87" spans="1:4" ht="12.75">
      <c r="A87" s="110">
        <f>'Encodage réponses Es'!CN$1</f>
        <v>86</v>
      </c>
      <c r="B87" s="605">
        <f>'Encodage réponses Es'!CN$44</f>
      </c>
      <c r="C87" s="604">
        <f>IF('Encodage réponses Es'!CN$45="","",'Encodage réponses Es'!CN$45)</f>
        <v>0.66</v>
      </c>
      <c r="D87" s="110" t="s">
        <v>65</v>
      </c>
    </row>
    <row r="88" spans="1:4" ht="12.75">
      <c r="A88" s="110">
        <f>'Encodage réponses Es'!CO$1</f>
        <v>87</v>
      </c>
      <c r="B88" s="605">
        <f>'Encodage réponses Es'!CO$44</f>
      </c>
      <c r="C88" s="604">
        <f>IF('Encodage réponses Es'!CO$45="","",'Encodage réponses Es'!CO$45)</f>
        <v>0.77</v>
      </c>
      <c r="D88" s="110" t="s">
        <v>65</v>
      </c>
    </row>
    <row r="89" spans="1:4" ht="12.75">
      <c r="A89" s="110">
        <f>'Encodage réponses Es'!CP$1</f>
        <v>88</v>
      </c>
      <c r="B89" s="605">
        <f>'Encodage réponses Es'!CP$44</f>
      </c>
      <c r="C89" s="604">
        <f>IF('Encodage réponses Es'!CP$45="","",'Encodage réponses Es'!CP$45)</f>
        <v>0.67</v>
      </c>
      <c r="D89" s="110" t="s">
        <v>65</v>
      </c>
    </row>
    <row r="90" spans="1:4" ht="12.75">
      <c r="A90" s="110">
        <f>'Encodage réponses Es'!CQ$1</f>
        <v>89</v>
      </c>
      <c r="B90" s="605">
        <f>'Encodage réponses Es'!CQ$44</f>
      </c>
      <c r="C90" s="604">
        <f>IF('Encodage réponses Es'!CQ$45="","",'Encodage réponses Es'!CQ$45)</f>
        <v>0.49</v>
      </c>
      <c r="D90" s="110" t="s">
        <v>65</v>
      </c>
    </row>
    <row r="91" spans="1:4" ht="12.75">
      <c r="A91" s="110">
        <f>'Encodage réponses Es'!CR$1</f>
        <v>90</v>
      </c>
      <c r="B91" s="605">
        <f>'Encodage réponses Es'!CR$44</f>
      </c>
      <c r="C91" s="604">
        <f>IF('Encodage réponses Es'!CR$45="","",'Encodage réponses Es'!CR$45)</f>
        <v>0.55</v>
      </c>
      <c r="D91" s="110" t="s">
        <v>65</v>
      </c>
    </row>
    <row r="92" spans="1:4" ht="12.75">
      <c r="A92" s="110">
        <f>'Encodage réponses Es'!CS$1</f>
        <v>91</v>
      </c>
      <c r="B92" s="605">
        <f>'Encodage réponses Es'!CS$44</f>
      </c>
      <c r="C92" s="604">
        <f>IF('Encodage réponses Es'!CS$45="","",'Encodage réponses Es'!CS$45)</f>
        <v>0.81</v>
      </c>
      <c r="D92" s="110" t="s">
        <v>65</v>
      </c>
    </row>
    <row r="93" spans="1:4" ht="12.75">
      <c r="A93" s="110">
        <f>'Encodage réponses Es'!CT$1</f>
        <v>92</v>
      </c>
      <c r="B93" s="605">
        <f>'Encodage réponses Es'!CT$44</f>
      </c>
      <c r="C93" s="604">
        <f>IF('Encodage réponses Es'!CT$45="","",'Encodage réponses Es'!CT$45)</f>
        <v>0.75</v>
      </c>
      <c r="D93" s="110" t="s">
        <v>65</v>
      </c>
    </row>
    <row r="94" spans="1:4" ht="12.75">
      <c r="A94" s="110">
        <f>'Encodage réponses Es'!CU$1</f>
        <v>93</v>
      </c>
      <c r="B94" s="605">
        <f>'Encodage réponses Es'!CU$44</f>
      </c>
      <c r="C94" s="604">
        <f>IF('Encodage réponses Es'!CU$45="","",'Encodage réponses Es'!CU$45)</f>
        <v>0.79</v>
      </c>
      <c r="D94" s="110" t="s">
        <v>65</v>
      </c>
    </row>
    <row r="95" spans="1:4" ht="12.75">
      <c r="A95" s="110">
        <f>'Encodage réponses Es'!CV$1</f>
        <v>94</v>
      </c>
      <c r="B95" s="605">
        <f>'Encodage réponses Es'!CV$44</f>
      </c>
      <c r="C95" s="604">
        <f>IF('Encodage réponses Es'!CV$45="","",'Encodage réponses Es'!CV$45)</f>
        <v>0.65</v>
      </c>
      <c r="D95" s="110" t="s">
        <v>65</v>
      </c>
    </row>
    <row r="96" spans="1:4" ht="12.75">
      <c r="A96" s="110">
        <f>'Encodage réponses Es'!CW$1</f>
        <v>95</v>
      </c>
      <c r="B96" s="605">
        <f>'Encodage réponses Es'!CW$44</f>
      </c>
      <c r="C96" s="604">
        <f>IF('Encodage réponses Es'!CW$45="","",'Encodage réponses Es'!CW$45)</f>
        <v>0.62</v>
      </c>
      <c r="D96" s="110" t="s">
        <v>69</v>
      </c>
    </row>
    <row r="97" spans="1:4" ht="12.75">
      <c r="A97" s="110">
        <f>'Encodage réponses Es'!CX$1</f>
        <v>96</v>
      </c>
      <c r="B97" s="605">
        <f>'Encodage réponses Es'!CX$44</f>
      </c>
      <c r="C97" s="604">
        <f>IF('Encodage réponses Es'!CX$45="","",'Encodage réponses Es'!CX$45)</f>
        <v>0.89</v>
      </c>
      <c r="D97" s="110" t="s">
        <v>65</v>
      </c>
    </row>
    <row r="98" spans="1:4" ht="12.75">
      <c r="A98" s="110">
        <f>'Encodage réponses Es'!CY$1</f>
        <v>97</v>
      </c>
      <c r="B98" s="605">
        <f>'Encodage réponses Es'!CY$44</f>
      </c>
      <c r="C98" s="604">
        <f>IF('Encodage réponses Es'!CY$45="","",'Encodage réponses Es'!CY$45)</f>
        <v>0.5</v>
      </c>
      <c r="D98" s="110" t="s">
        <v>65</v>
      </c>
    </row>
    <row r="99" spans="1:4" ht="12.75">
      <c r="A99" s="110">
        <f>'Encodage réponses Es'!CZ$1</f>
        <v>98</v>
      </c>
      <c r="B99" s="605">
        <f>'Encodage réponses Es'!CZ$44</f>
      </c>
      <c r="C99" s="604">
        <f>IF('Encodage réponses Es'!CZ$45="","",'Encodage réponses Es'!CZ$45)</f>
        <v>0.82</v>
      </c>
      <c r="D99" s="110" t="s">
        <v>65</v>
      </c>
    </row>
    <row r="100" spans="1:4" ht="12.75">
      <c r="A100" s="110">
        <f>'Encodage réponses Es'!DA$1</f>
        <v>99</v>
      </c>
      <c r="B100" s="605">
        <f>'Encodage réponses Es'!DA$44</f>
      </c>
      <c r="C100" s="604">
        <f>IF('Encodage réponses Es'!DA$45="","",'Encodage réponses Es'!DA$45)</f>
        <v>0.45</v>
      </c>
      <c r="D100" s="110" t="s">
        <v>65</v>
      </c>
    </row>
    <row r="101" spans="1:4" ht="12.75">
      <c r="A101" s="110">
        <f>'Encodage réponses Es'!DB$1</f>
        <v>100</v>
      </c>
      <c r="B101" s="605">
        <f>'Encodage réponses Es'!DB$44</f>
      </c>
      <c r="C101" s="604">
        <f>IF('Encodage réponses Es'!DB$45="","",'Encodage réponses Es'!DB$45)</f>
        <v>0.94</v>
      </c>
      <c r="D101" s="110" t="s">
        <v>51</v>
      </c>
    </row>
    <row r="102" spans="1:4" ht="12.75">
      <c r="A102" s="110">
        <f>'Encodage réponses Es'!DC$1</f>
        <v>101</v>
      </c>
      <c r="B102" s="605">
        <f>'Encodage réponses Es'!DC$44</f>
      </c>
      <c r="C102" s="604">
        <f>IF('Encodage réponses Es'!DC$45="","",'Encodage réponses Es'!DC$45)</f>
        <v>0.57</v>
      </c>
      <c r="D102" s="110" t="s">
        <v>51</v>
      </c>
    </row>
    <row r="103" spans="1:4" ht="12.75">
      <c r="A103" s="110">
        <f>'Encodage réponses Es'!DD$1</f>
        <v>102</v>
      </c>
      <c r="B103" s="605">
        <f>'Encodage réponses Es'!DD$44</f>
      </c>
      <c r="C103" s="604">
        <f>IF('Encodage réponses Es'!DD$45="","",'Encodage réponses Es'!DD$45)</f>
        <v>0.53</v>
      </c>
      <c r="D103" s="110" t="s">
        <v>51</v>
      </c>
    </row>
    <row r="104" spans="1:4" ht="12.75">
      <c r="A104" s="110">
        <f>'Encodage réponses Es'!DE$1</f>
        <v>103</v>
      </c>
      <c r="B104" s="605">
        <f>'Encodage réponses Es'!DE$44</f>
      </c>
      <c r="C104" s="604">
        <f>IF('Encodage réponses Es'!DE$45="","",'Encodage réponses Es'!DE$45)</f>
        <v>0.19</v>
      </c>
      <c r="D104" s="110" t="s">
        <v>65</v>
      </c>
    </row>
    <row r="105" spans="1:4" ht="12.75">
      <c r="A105" s="110">
        <f>'Encodage réponses Es'!DF$1</f>
        <v>104</v>
      </c>
      <c r="B105" s="605">
        <f>'Encodage réponses Es'!DF$44</f>
      </c>
      <c r="C105" s="604">
        <f>IF('Encodage réponses Es'!DF$45="","",'Encodage réponses Es'!DF$45)</f>
        <v>0.69</v>
      </c>
      <c r="D105" s="110" t="s">
        <v>65</v>
      </c>
    </row>
    <row r="106" spans="1:4" ht="12.75">
      <c r="A106" s="110">
        <f>'Encodage réponses Es'!DG$1</f>
        <v>105</v>
      </c>
      <c r="B106" s="605">
        <f>'Encodage réponses Es'!DG$44</f>
      </c>
      <c r="C106" s="604">
        <f>IF('Encodage réponses Es'!DG$45="","",'Encodage réponses Es'!DG$45)</f>
        <v>0.72</v>
      </c>
      <c r="D106" s="110" t="s">
        <v>65</v>
      </c>
    </row>
    <row r="107" spans="1:4" ht="12.75">
      <c r="A107" s="110">
        <f>'Encodage réponses Es'!DH$1</f>
        <v>106</v>
      </c>
      <c r="B107" s="605">
        <f>'Encodage réponses Es'!DH$44</f>
      </c>
      <c r="C107" s="604">
        <f>IF('Encodage réponses Es'!DH$45="","",'Encodage réponses Es'!DH$45)</f>
        <v>0.78</v>
      </c>
      <c r="D107" s="110" t="s">
        <v>51</v>
      </c>
    </row>
    <row r="108" spans="1:4" ht="12.75">
      <c r="A108" s="110">
        <f>'Encodage réponses Es'!DI$1</f>
        <v>107</v>
      </c>
      <c r="B108" s="605">
        <f>'Encodage réponses Es'!DI$44</f>
      </c>
      <c r="C108" s="604">
        <f>IF('Encodage réponses Es'!DI$45="","",'Encodage réponses Es'!DI$45)</f>
        <v>0.83</v>
      </c>
      <c r="D108" s="110" t="s">
        <v>51</v>
      </c>
    </row>
    <row r="109" spans="1:4" ht="12.75">
      <c r="A109" s="110">
        <f>'Encodage réponses Es'!DJ$1</f>
        <v>108</v>
      </c>
      <c r="B109" s="605">
        <f>'Encodage réponses Es'!DJ$44</f>
      </c>
      <c r="C109" s="604">
        <f>IF('Encodage réponses Es'!DJ$45="","",'Encodage réponses Es'!DJ$45)</f>
        <v>0.63</v>
      </c>
      <c r="D109" s="110" t="s">
        <v>51</v>
      </c>
    </row>
    <row r="110" spans="1:4" ht="12.75">
      <c r="A110" s="585">
        <f>'Encodage réponses Es'!DK$1</f>
        <v>109</v>
      </c>
      <c r="B110" s="606"/>
      <c r="C110" s="607">
        <f>IF('Encodage réponses Es'!DK$45="","",'Encodage réponses Es'!DK$45)</f>
      </c>
      <c r="D110" s="585" t="s">
        <v>51</v>
      </c>
    </row>
    <row r="111" spans="1:4" ht="12.75">
      <c r="A111" s="110">
        <f>'Encodage réponses Es'!DL$1</f>
        <v>110</v>
      </c>
      <c r="B111" s="605">
        <f>'Encodage réponses Es'!DL$44</f>
      </c>
      <c r="C111" s="604">
        <f>IF('Encodage réponses Es'!DL$45="","",'Encodage réponses Es'!DL$45)</f>
        <v>0.41</v>
      </c>
      <c r="D111" s="110" t="s">
        <v>69</v>
      </c>
    </row>
    <row r="112" spans="1:4" ht="12.75">
      <c r="A112" s="110">
        <f>'Encodage réponses Es'!DM$1</f>
        <v>111</v>
      </c>
      <c r="B112" s="605">
        <f>'Encodage réponses Es'!DM$44</f>
      </c>
      <c r="C112" s="604">
        <f>IF('Encodage réponses Es'!DM$45="","",'Encodage réponses Es'!DM$45)</f>
        <v>0.56</v>
      </c>
      <c r="D112" s="110" t="s">
        <v>69</v>
      </c>
    </row>
    <row r="113" spans="1:4" ht="12.75">
      <c r="A113" s="110">
        <f>'Encodage réponses Es'!DN$1</f>
        <v>112</v>
      </c>
      <c r="B113" s="605">
        <f>'Encodage réponses Es'!DN$44</f>
      </c>
      <c r="C113" s="604">
        <f>IF('Encodage réponses Es'!DN$45="","",'Encodage réponses Es'!DN$45)</f>
        <v>0.33</v>
      </c>
      <c r="D113" s="110" t="s">
        <v>69</v>
      </c>
    </row>
    <row r="114" spans="1:4" ht="12.75">
      <c r="A114" s="110">
        <f>'Encodage réponses Es'!DO$1</f>
        <v>113</v>
      </c>
      <c r="B114" s="605">
        <f>'Encodage réponses Es'!DO$44</f>
      </c>
      <c r="C114" s="604">
        <f>IF('Encodage réponses Es'!DO$45="","",'Encodage réponses Es'!DO$45)</f>
        <v>0.6</v>
      </c>
      <c r="D114" s="110" t="s">
        <v>69</v>
      </c>
    </row>
    <row r="115" spans="1:4" ht="12.75">
      <c r="A115" s="110">
        <f>'Encodage réponses Es'!DP$1</f>
        <v>114</v>
      </c>
      <c r="B115" s="605">
        <f>'Encodage réponses Es'!DP$44</f>
      </c>
      <c r="C115" s="604">
        <f>IF('Encodage réponses Es'!DP$45="","",'Encodage réponses Es'!DP$45)</f>
        <v>0.27</v>
      </c>
      <c r="D115" s="110" t="s">
        <v>69</v>
      </c>
    </row>
    <row r="116" spans="1:4" ht="12.75">
      <c r="A116" s="110">
        <f>'Encodage réponses Es'!DQ$1</f>
        <v>115</v>
      </c>
      <c r="B116" s="605">
        <f>'Encodage réponses Es'!DQ$44</f>
      </c>
      <c r="C116" s="604">
        <f>IF('Encodage réponses Es'!DQ$45="","",'Encodage réponses Es'!DQ$45)</f>
        <v>0.69</v>
      </c>
      <c r="D116" s="110" t="s">
        <v>69</v>
      </c>
    </row>
    <row r="117" spans="1:4" ht="12.75">
      <c r="A117" s="110">
        <f>'Encodage réponses Es'!DR$1</f>
        <v>116</v>
      </c>
      <c r="B117" s="605">
        <f>'Encodage réponses Es'!DR$44</f>
      </c>
      <c r="C117" s="604">
        <f>IF('Encodage réponses Es'!DR$45="","",'Encodage réponses Es'!DR$45)</f>
        <v>0.87</v>
      </c>
      <c r="D117" s="292" t="s">
        <v>70</v>
      </c>
    </row>
    <row r="118" spans="1:4" ht="12.75">
      <c r="A118" s="110">
        <f>'Encodage réponses Es'!DS$1</f>
        <v>117</v>
      </c>
      <c r="B118" s="605">
        <f>'Encodage réponses Es'!DS$44</f>
      </c>
      <c r="C118" s="604">
        <f>IF('Encodage réponses Es'!DS$45="","",'Encodage réponses Es'!DS$45)</f>
        <v>0.82</v>
      </c>
      <c r="D118" s="292" t="s">
        <v>70</v>
      </c>
    </row>
    <row r="119" spans="1:4" ht="12.75">
      <c r="A119" s="110">
        <f>'Encodage réponses Es'!DT$1</f>
        <v>118</v>
      </c>
      <c r="B119" s="605">
        <f>'Encodage réponses Es'!DT$44</f>
      </c>
      <c r="C119" s="604">
        <f>IF('Encodage réponses Es'!DT$45="","",'Encodage réponses Es'!DT$45)</f>
        <v>0.83</v>
      </c>
      <c r="D119" s="292" t="s">
        <v>70</v>
      </c>
    </row>
    <row r="120" spans="1:4" ht="12.75">
      <c r="A120" s="585">
        <f>'Encodage réponses Es'!DU$1</f>
        <v>119</v>
      </c>
      <c r="B120" s="606">
        <f>'Encodage réponses Es'!DU$44</f>
      </c>
      <c r="C120" s="607">
        <f>IF('Encodage réponses Es'!DU$45="","",'Encodage réponses Es'!DU$45)</f>
      </c>
      <c r="D120" s="586" t="s">
        <v>70</v>
      </c>
    </row>
    <row r="121" spans="1:4" ht="12.75">
      <c r="A121" s="110">
        <f>'Encodage réponses Es'!DV$1</f>
        <v>120</v>
      </c>
      <c r="B121" s="605">
        <f>'Encodage réponses Es'!DV$44</f>
      </c>
      <c r="C121" s="604">
        <f>IF('Encodage réponses Es'!DV$45="","",'Encodage réponses Es'!DV$45)</f>
        <v>0.83</v>
      </c>
      <c r="D121" s="292" t="s">
        <v>70</v>
      </c>
    </row>
    <row r="122" spans="1:4" ht="12.75">
      <c r="A122" s="109">
        <f>'Encodage réponses Es'!DW$1</f>
        <v>121</v>
      </c>
      <c r="B122" s="603">
        <f>'Encodage réponses Es'!DW$44</f>
      </c>
      <c r="C122" s="604">
        <f>IF('Encodage réponses Es'!DW$45="","",'Encodage réponses Es'!DW$45)</f>
        <v>0.86</v>
      </c>
      <c r="D122" s="108" t="s">
        <v>57</v>
      </c>
    </row>
    <row r="123" spans="1:4" ht="12.75">
      <c r="A123" s="110">
        <f>'Encodage réponses Es'!DX$1</f>
        <v>122</v>
      </c>
      <c r="B123" s="605">
        <f>'Encodage réponses Es'!DX$44</f>
      </c>
      <c r="C123" s="604">
        <f>IF('Encodage réponses Es'!DX$45="","",'Encodage réponses Es'!DX$45)</f>
        <v>0.68</v>
      </c>
      <c r="D123" s="110" t="s">
        <v>68</v>
      </c>
    </row>
    <row r="124" spans="1:4" ht="12.75">
      <c r="A124" s="110">
        <f>'Encodage réponses Es'!DY$1</f>
        <v>123</v>
      </c>
      <c r="B124" s="605">
        <f>'Encodage réponses Es'!DY$44</f>
      </c>
      <c r="C124" s="604">
        <f>IF('Encodage réponses Es'!DY$45="","",'Encodage réponses Es'!DY$45)</f>
        <v>0.65</v>
      </c>
      <c r="D124" s="110" t="s">
        <v>68</v>
      </c>
    </row>
    <row r="125" spans="1:4" ht="12.75">
      <c r="A125" s="110">
        <f>'Encodage réponses Es'!DZ$1</f>
        <v>124</v>
      </c>
      <c r="B125" s="605">
        <f>'Encodage réponses Es'!DZ$44</f>
      </c>
      <c r="C125" s="604">
        <f>IF('Encodage réponses Es'!DZ$45="","",'Encodage réponses Es'!DZ$45)</f>
        <v>0.67</v>
      </c>
      <c r="D125" s="110" t="s">
        <v>68</v>
      </c>
    </row>
  </sheetData>
  <autoFilter ref="A1:D125"/>
  <printOptions/>
  <pageMargins left="0.4" right="0.33" top="0.5" bottom="0.32" header="0.4921259845" footer="0.33"/>
  <pageSetup horizontalDpi="600" verticalDpi="600" orientation="landscape" paperSize="9" scale="85" r:id="rId1"/>
  <headerFooter alignWithMargins="0">
    <oddFooter>&amp;LEENC 2011 &amp;A&amp;C5e primaire - &amp;F&amp;RPage &amp;P / &amp;N</oddFooter>
  </headerFooter>
  <rowBreaks count="2" manualBreakCount="2">
    <brk id="43" max="3" man="1"/>
    <brk id="8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43"/>
  <sheetViews>
    <sheetView view="pageBreakPreview"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:D2"/>
    </sheetView>
  </sheetViews>
  <sheetFormatPr defaultColWidth="11.421875" defaultRowHeight="12.75"/>
  <cols>
    <col min="3" max="3" width="4.28125" style="0" customWidth="1"/>
    <col min="4" max="4" width="25.7109375" style="0" customWidth="1"/>
    <col min="5" max="5" width="2.421875" style="0" customWidth="1"/>
    <col min="6" max="6" width="15.57421875" style="0" bestFit="1" customWidth="1"/>
    <col min="7" max="7" width="3.00390625" style="0" customWidth="1"/>
    <col min="8" max="8" width="10.7109375" style="0" customWidth="1"/>
    <col min="9" max="9" width="9.00390625" style="0" customWidth="1"/>
    <col min="12" max="12" width="12.57421875" style="0" bestFit="1" customWidth="1"/>
    <col min="13" max="13" width="9.28125" style="0" customWidth="1"/>
    <col min="14" max="14" width="9.57421875" style="0" customWidth="1"/>
    <col min="15" max="15" width="8.7109375" style="0" customWidth="1"/>
    <col min="16" max="16" width="9.8515625" style="0" customWidth="1"/>
    <col min="17" max="17" width="2.421875" style="0" customWidth="1"/>
    <col min="18" max="18" width="9.28125" style="0" customWidth="1"/>
    <col min="19" max="19" width="12.28125" style="0" bestFit="1" customWidth="1"/>
  </cols>
  <sheetData>
    <row r="1" spans="1:19" ht="12.75">
      <c r="A1" s="594" t="s">
        <v>10</v>
      </c>
      <c r="B1" s="711">
        <f>IF('Encodage réponses Es'!B1:E1="","",'Encodage réponses Es'!B1:E1)</f>
      </c>
      <c r="C1" s="711"/>
      <c r="D1" s="712"/>
      <c r="E1" s="547"/>
      <c r="F1" s="745" t="s">
        <v>118</v>
      </c>
      <c r="G1" s="549"/>
      <c r="H1" s="737" t="s">
        <v>38</v>
      </c>
      <c r="I1" s="735" t="s">
        <v>77</v>
      </c>
      <c r="J1" s="732" t="s">
        <v>256</v>
      </c>
      <c r="K1" s="735" t="s">
        <v>257</v>
      </c>
      <c r="L1" s="735" t="s">
        <v>258</v>
      </c>
      <c r="M1" s="736" t="s">
        <v>78</v>
      </c>
      <c r="N1" s="736" t="s">
        <v>259</v>
      </c>
      <c r="O1" s="736" t="s">
        <v>260</v>
      </c>
      <c r="P1" s="736" t="s">
        <v>261</v>
      </c>
      <c r="Q1" s="549"/>
      <c r="R1" s="740" t="s">
        <v>37</v>
      </c>
      <c r="S1" s="729" t="s">
        <v>262</v>
      </c>
    </row>
    <row r="2" spans="1:19" ht="13.5" thickBot="1">
      <c r="A2" s="595"/>
      <c r="B2" s="711"/>
      <c r="C2" s="711"/>
      <c r="D2" s="712"/>
      <c r="E2" s="547"/>
      <c r="F2" s="746"/>
      <c r="G2" s="549"/>
      <c r="H2" s="738"/>
      <c r="I2" s="743"/>
      <c r="J2" s="733"/>
      <c r="K2" s="730"/>
      <c r="L2" s="730"/>
      <c r="M2" s="730"/>
      <c r="N2" s="730"/>
      <c r="O2" s="730"/>
      <c r="P2" s="730"/>
      <c r="Q2" s="549"/>
      <c r="R2" s="741"/>
      <c r="S2" s="730"/>
    </row>
    <row r="3" spans="1:19" ht="138.75" customHeight="1" thickBot="1">
      <c r="A3" s="694" t="s">
        <v>11</v>
      </c>
      <c r="B3" s="643">
        <f>IF('Encodage réponses Es'!B2:E2="","",'Encodage réponses Es'!B2:E2)</f>
      </c>
      <c r="C3" s="644"/>
      <c r="D3" s="696" t="s">
        <v>40</v>
      </c>
      <c r="E3" s="547"/>
      <c r="F3" s="747"/>
      <c r="G3" s="549"/>
      <c r="H3" s="739"/>
      <c r="I3" s="744"/>
      <c r="J3" s="734"/>
      <c r="K3" s="731"/>
      <c r="L3" s="731"/>
      <c r="M3" s="731"/>
      <c r="N3" s="731"/>
      <c r="O3" s="731"/>
      <c r="P3" s="731"/>
      <c r="Q3" s="549"/>
      <c r="R3" s="742"/>
      <c r="S3" s="731"/>
    </row>
    <row r="4" spans="1:19" ht="27.75" customHeight="1" thickBot="1">
      <c r="A4" s="695"/>
      <c r="B4" s="645"/>
      <c r="C4" s="646"/>
      <c r="D4" s="697"/>
      <c r="E4" s="547"/>
      <c r="F4" s="373" t="s">
        <v>119</v>
      </c>
      <c r="G4" s="547"/>
      <c r="H4" s="550" t="s">
        <v>119</v>
      </c>
      <c r="I4" s="551" t="s">
        <v>119</v>
      </c>
      <c r="J4" s="551" t="s">
        <v>119</v>
      </c>
      <c r="K4" s="551" t="s">
        <v>119</v>
      </c>
      <c r="L4" s="551" t="s">
        <v>119</v>
      </c>
      <c r="M4" s="552" t="s">
        <v>119</v>
      </c>
      <c r="N4" s="552" t="s">
        <v>119</v>
      </c>
      <c r="O4" s="552" t="s">
        <v>119</v>
      </c>
      <c r="P4" s="552" t="s">
        <v>119</v>
      </c>
      <c r="Q4" s="547"/>
      <c r="R4" s="553" t="s">
        <v>119</v>
      </c>
      <c r="S4" s="553" t="s">
        <v>119</v>
      </c>
    </row>
    <row r="5" spans="1:19" ht="13.5" thickBot="1">
      <c r="A5" s="114" t="s">
        <v>74</v>
      </c>
      <c r="B5" s="200">
        <f>IF('Encodage réponses Es'!B3="","",'Encodage réponses Es'!B3)</f>
      </c>
      <c r="C5" s="77">
        <v>1</v>
      </c>
      <c r="D5" s="77">
        <f>IF('Encodage réponses Es'!F3=0,"",'Encodage réponses Es'!F3)</f>
      </c>
      <c r="E5" s="547"/>
      <c r="F5" s="582">
        <f>IF(Compétences!G5="","",Compétences!G5)</f>
      </c>
      <c r="G5" s="581"/>
      <c r="H5" s="582">
        <f>IF(Compétences!M5="","",Compétences!M5)</f>
      </c>
      <c r="I5" s="582">
        <f>IF(Compétences!P5="","",Compétences!P5)</f>
      </c>
      <c r="J5" s="582">
        <f>IF(Compétences!AK5="","",IF(Compétences!AK5="absent(e)","absent(e)",Compétences!AK5/16))</f>
      </c>
      <c r="K5" s="582">
        <f>IF(Compétences!AZ5="","",IF(Compétences!AZ5="absent(e)","absent(e)",Compétences!AZ5/13))</f>
      </c>
      <c r="L5" s="582">
        <f>IF(Compétences!BN5="","",IF(Compétences!BN5="absent(e)","absent(e)",Compétences!BN5/12))</f>
      </c>
      <c r="M5" s="582">
        <f>IF(Compétences!S5="","",Compétences!S5)</f>
      </c>
      <c r="N5" s="582">
        <f>IF(Compétences!CG5="","",IF(Compétences!CG5="absent(e)","absent(e)",Compétences!CG5/17))</f>
      </c>
      <c r="O5" s="582">
        <f>IF(Compétences!CS5="","",IF(Compétences!CS5="absent(e)","absent(e)",Compétences!CS5/10))</f>
      </c>
      <c r="P5" s="582">
        <f>IF(Compétences!DK5="","",IF(Compétences!DK5="absent(e)","absent(e)",Compétences!DK5/16))</f>
      </c>
      <c r="Q5" s="581"/>
      <c r="R5" s="582">
        <f>IF(Compétences!J5="","",Compétences!J5)</f>
      </c>
      <c r="S5" s="582">
        <f>IF(Compétences!EE5="","",IF(Compétences!EE5="absent(e)","absent(e)",Compétences!EE5/18))</f>
      </c>
    </row>
    <row r="6" spans="1:19" ht="13.5" thickBot="1">
      <c r="A6" s="115" t="s">
        <v>76</v>
      </c>
      <c r="B6" s="200">
        <f>IF('Encodage réponses Es'!B4="","",'Encodage réponses Es'!B4)</f>
      </c>
      <c r="C6" s="31">
        <v>2</v>
      </c>
      <c r="D6" s="31">
        <f>IF('Encodage réponses Es'!F4=0,"",'Encodage réponses Es'!F4)</f>
      </c>
      <c r="E6" s="547"/>
      <c r="F6" s="582">
        <f>IF(Compétences!G6="","",Compétences!G6)</f>
      </c>
      <c r="G6" s="581"/>
      <c r="H6" s="582">
        <f>IF(Compétences!M6="","",Compétences!M6)</f>
      </c>
      <c r="I6" s="582">
        <f>IF(Compétences!P6="","",Compétences!P6)</f>
      </c>
      <c r="J6" s="582">
        <f>IF(Compétences!AK6="","",IF(Compétences!AK6="absent(e)","absent(e)",Compétences!AK6/16))</f>
      </c>
      <c r="K6" s="582">
        <f>IF(Compétences!AZ6="","",IF(Compétences!AZ6="absent(e)","absent(e)",Compétences!AZ6/13))</f>
      </c>
      <c r="L6" s="582">
        <f>IF(Compétences!BN6="","",IF(Compétences!BN6="absent(e)","absent(e)",Compétences!BN6/12))</f>
      </c>
      <c r="M6" s="582">
        <f>IF(Compétences!S6="","",Compétences!S6)</f>
      </c>
      <c r="N6" s="582">
        <f>IF(Compétences!CG6="","",IF(Compétences!CG6="absent(e)","absent(e)",Compétences!CG6/17))</f>
      </c>
      <c r="O6" s="582">
        <f>IF(Compétences!CS6="","",IF(Compétences!CS6="absent(e)","absent(e)",Compétences!CS6/10))</f>
      </c>
      <c r="P6" s="582">
        <f>IF(Compétences!DK6="","",IF(Compétences!DK6="absent(e)","absent(e)",Compétences!DK6/16))</f>
      </c>
      <c r="Q6" s="581"/>
      <c r="R6" s="582">
        <f>IF(Compétences!J6="","",Compétences!J6)</f>
      </c>
      <c r="S6" s="582">
        <f>IF(Compétences!EE6="","",IF(Compétences!EE6="absent(e)","absent(e)",Compétences!EE6/18))</f>
      </c>
    </row>
    <row r="7" spans="1:19" ht="12.75">
      <c r="A7" s="713" t="s">
        <v>112</v>
      </c>
      <c r="B7" s="714"/>
      <c r="C7" s="31">
        <v>3</v>
      </c>
      <c r="D7" s="31">
        <f>IF('Encodage réponses Es'!F5=0,"",'Encodage réponses Es'!F5)</f>
      </c>
      <c r="E7" s="547"/>
      <c r="F7" s="582">
        <f>IF(Compétences!G7="","",Compétences!G7)</f>
      </c>
      <c r="G7" s="581"/>
      <c r="H7" s="582">
        <f>IF(Compétences!M7="","",Compétences!M7)</f>
      </c>
      <c r="I7" s="582">
        <f>IF(Compétences!P7="","",Compétences!P7)</f>
      </c>
      <c r="J7" s="582">
        <f>IF(Compétences!AK7="","",IF(Compétences!AK7="absent(e)","absent(e)",Compétences!AK7/16))</f>
      </c>
      <c r="K7" s="582">
        <f>IF(Compétences!AZ7="","",IF(Compétences!AZ7="absent(e)","absent(e)",Compétences!AZ7/13))</f>
      </c>
      <c r="L7" s="582">
        <f>IF(Compétences!BN7="","",IF(Compétences!BN7="absent(e)","absent(e)",Compétences!BN7/12))</f>
      </c>
      <c r="M7" s="582">
        <f>IF(Compétences!S7="","",Compétences!S7)</f>
      </c>
      <c r="N7" s="582">
        <f>IF(Compétences!CG7="","",IF(Compétences!CG7="absent(e)","absent(e)",Compétences!CG7/17))</f>
      </c>
      <c r="O7" s="582">
        <f>IF(Compétences!CS7="","",IF(Compétences!CS7="absent(e)","absent(e)",Compétences!CS7/10))</f>
      </c>
      <c r="P7" s="582">
        <f>IF(Compétences!DK7="","",IF(Compétences!DK7="absent(e)","absent(e)",Compétences!DK7/16))</f>
      </c>
      <c r="Q7" s="581"/>
      <c r="R7" s="582">
        <f>IF(Compétences!J7="","",Compétences!J7)</f>
      </c>
      <c r="S7" s="582">
        <f>IF(Compétences!EE7="","",IF(Compétences!EE7="absent(e)","absent(e)",Compétences!EE7/18))</f>
      </c>
    </row>
    <row r="8" spans="1:19" ht="12.75">
      <c r="A8" s="713"/>
      <c r="B8" s="714"/>
      <c r="C8" s="31">
        <v>4</v>
      </c>
      <c r="D8" s="31">
        <f>IF('Encodage réponses Es'!F6=0,"",'Encodage réponses Es'!F6)</f>
      </c>
      <c r="E8" s="547"/>
      <c r="F8" s="582">
        <f>IF(Compétences!G8="","",Compétences!G8)</f>
      </c>
      <c r="G8" s="581"/>
      <c r="H8" s="582">
        <f>IF(Compétences!M8="","",Compétences!M8)</f>
      </c>
      <c r="I8" s="582">
        <f>IF(Compétences!P8="","",Compétences!P8)</f>
      </c>
      <c r="J8" s="582">
        <f>IF(Compétences!AK8="","",IF(Compétences!AK8="absent(e)","absent(e)",Compétences!AK8/16))</f>
      </c>
      <c r="K8" s="582">
        <f>IF(Compétences!AZ8="","",IF(Compétences!AZ8="absent(e)","absent(e)",Compétences!AZ8/13))</f>
      </c>
      <c r="L8" s="582">
        <f>IF(Compétences!BN8="","",IF(Compétences!BN8="absent(e)","absent(e)",Compétences!BN8/12))</f>
      </c>
      <c r="M8" s="582">
        <f>IF(Compétences!S8="","",Compétences!S8)</f>
      </c>
      <c r="N8" s="582">
        <f>IF(Compétences!CG8="","",IF(Compétences!CG8="absent(e)","absent(e)",Compétences!CG8/17))</f>
      </c>
      <c r="O8" s="582">
        <f>IF(Compétences!CS8="","",IF(Compétences!CS8="absent(e)","absent(e)",Compétences!CS8/10))</f>
      </c>
      <c r="P8" s="582">
        <f>IF(Compétences!DK8="","",IF(Compétences!DK8="absent(e)","absent(e)",Compétences!DK8/16))</f>
      </c>
      <c r="Q8" s="581"/>
      <c r="R8" s="582">
        <f>IF(Compétences!J8="","",Compétences!J8)</f>
      </c>
      <c r="S8" s="582">
        <f>IF(Compétences!EE8="","",IF(Compétences!EE8="absent(e)","absent(e)",Compétences!EE8/18))</f>
      </c>
    </row>
    <row r="9" spans="1:19" ht="12.75">
      <c r="A9" s="713"/>
      <c r="B9" s="714"/>
      <c r="C9" s="31">
        <v>5</v>
      </c>
      <c r="D9" s="31">
        <f>IF('Encodage réponses Es'!F7=0,"",'Encodage réponses Es'!F7)</f>
      </c>
      <c r="E9" s="547"/>
      <c r="F9" s="582">
        <f>IF(Compétences!G9="","",Compétences!G9)</f>
      </c>
      <c r="G9" s="581"/>
      <c r="H9" s="582">
        <f>IF(Compétences!M9="","",Compétences!M9)</f>
      </c>
      <c r="I9" s="582">
        <f>IF(Compétences!P9="","",Compétences!P9)</f>
      </c>
      <c r="J9" s="582">
        <f>IF(Compétences!AK9="","",IF(Compétences!AK9="absent(e)","absent(e)",Compétences!AK9/16))</f>
      </c>
      <c r="K9" s="582">
        <f>IF(Compétences!AZ9="","",IF(Compétences!AZ9="absent(e)","absent(e)",Compétences!AZ9/13))</f>
      </c>
      <c r="L9" s="582">
        <f>IF(Compétences!BN9="","",IF(Compétences!BN9="absent(e)","absent(e)",Compétences!BN9/12))</f>
      </c>
      <c r="M9" s="582">
        <f>IF(Compétences!S9="","",Compétences!S9)</f>
      </c>
      <c r="N9" s="582">
        <f>IF(Compétences!CG9="","",IF(Compétences!CG9="absent(e)","absent(e)",Compétences!CG9/17))</f>
      </c>
      <c r="O9" s="582">
        <f>IF(Compétences!CS9="","",IF(Compétences!CS9="absent(e)","absent(e)",Compétences!CS9/10))</f>
      </c>
      <c r="P9" s="582">
        <f>IF(Compétences!DK9="","",IF(Compétences!DK9="absent(e)","absent(e)",Compétences!DK9/16))</f>
      </c>
      <c r="Q9" s="581"/>
      <c r="R9" s="582">
        <f>IF(Compétences!J9="","",Compétences!J9)</f>
      </c>
      <c r="S9" s="582">
        <f>IF(Compétences!EE9="","",IF(Compétences!EE9="absent(e)","absent(e)",Compétences!EE9/18))</f>
      </c>
    </row>
    <row r="10" spans="1:19" ht="12.75">
      <c r="A10" s="713"/>
      <c r="B10" s="714"/>
      <c r="C10" s="31">
        <v>6</v>
      </c>
      <c r="D10" s="31">
        <f>IF('Encodage réponses Es'!F8=0,"",'Encodage réponses Es'!F8)</f>
      </c>
      <c r="E10" s="547"/>
      <c r="F10" s="582">
        <f>IF(Compétences!G10="","",Compétences!G10)</f>
      </c>
      <c r="G10" s="581"/>
      <c r="H10" s="582">
        <f>IF(Compétences!M10="","",Compétences!M10)</f>
      </c>
      <c r="I10" s="582">
        <f>IF(Compétences!P10="","",Compétences!P10)</f>
      </c>
      <c r="J10" s="582">
        <f>IF(Compétences!AK10="","",IF(Compétences!AK10="absent(e)","absent(e)",Compétences!AK10/16))</f>
      </c>
      <c r="K10" s="582">
        <f>IF(Compétences!AZ10="","",IF(Compétences!AZ10="absent(e)","absent(e)",Compétences!AZ10/13))</f>
      </c>
      <c r="L10" s="582">
        <f>IF(Compétences!BN10="","",IF(Compétences!BN10="absent(e)","absent(e)",Compétences!BN10/12))</f>
      </c>
      <c r="M10" s="582">
        <f>IF(Compétences!S10="","",Compétences!S10)</f>
      </c>
      <c r="N10" s="582">
        <f>IF(Compétences!CG10="","",IF(Compétences!CG10="absent(e)","absent(e)",Compétences!CG10/17))</f>
      </c>
      <c r="O10" s="582">
        <f>IF(Compétences!CS10="","",IF(Compétences!CS10="absent(e)","absent(e)",Compétences!CS10/10))</f>
      </c>
      <c r="P10" s="582">
        <f>IF(Compétences!DK10="","",IF(Compétences!DK10="absent(e)","absent(e)",Compétences!DK10/16))</f>
      </c>
      <c r="Q10" s="581"/>
      <c r="R10" s="582">
        <f>IF(Compétences!J10="","",Compétences!J10)</f>
      </c>
      <c r="S10" s="582">
        <f>IF(Compétences!EE10="","",IF(Compétences!EE10="absent(e)","absent(e)",Compétences!EE10/18))</f>
      </c>
    </row>
    <row r="11" spans="1:19" ht="12.75">
      <c r="A11" s="713"/>
      <c r="B11" s="714"/>
      <c r="C11" s="31">
        <v>7</v>
      </c>
      <c r="D11" s="31">
        <f>IF('Encodage réponses Es'!F9=0,"",'Encodage réponses Es'!F9)</f>
      </c>
      <c r="E11" s="547"/>
      <c r="F11" s="582">
        <f>IF(Compétences!G11="","",Compétences!G11)</f>
      </c>
      <c r="G11" s="581"/>
      <c r="H11" s="582">
        <f>IF(Compétences!M11="","",Compétences!M11)</f>
      </c>
      <c r="I11" s="582">
        <f>IF(Compétences!P11="","",Compétences!P11)</f>
      </c>
      <c r="J11" s="582">
        <f>IF(Compétences!AK11="","",IF(Compétences!AK11="absent(e)","absent(e)",Compétences!AK11/16))</f>
      </c>
      <c r="K11" s="582">
        <f>IF(Compétences!AZ11="","",IF(Compétences!AZ11="absent(e)","absent(e)",Compétences!AZ11/13))</f>
      </c>
      <c r="L11" s="582">
        <f>IF(Compétences!BN11="","",IF(Compétences!BN11="absent(e)","absent(e)",Compétences!BN11/12))</f>
      </c>
      <c r="M11" s="582">
        <f>IF(Compétences!S11="","",Compétences!S11)</f>
      </c>
      <c r="N11" s="582">
        <f>IF(Compétences!CG11="","",IF(Compétences!CG11="absent(e)","absent(e)",Compétences!CG11/17))</f>
      </c>
      <c r="O11" s="582">
        <f>IF(Compétences!CS11="","",IF(Compétences!CS11="absent(e)","absent(e)",Compétences!CS11/10))</f>
      </c>
      <c r="P11" s="582">
        <f>IF(Compétences!DK11="","",IF(Compétences!DK11="absent(e)","absent(e)",Compétences!DK11/16))</f>
      </c>
      <c r="Q11" s="581"/>
      <c r="R11" s="582">
        <f>IF(Compétences!J11="","",Compétences!J11)</f>
      </c>
      <c r="S11" s="582">
        <f>IF(Compétences!EE11="","",IF(Compétences!EE11="absent(e)","absent(e)",Compétences!EE11/18))</f>
      </c>
    </row>
    <row r="12" spans="1:19" ht="12.75">
      <c r="A12" s="713"/>
      <c r="B12" s="714"/>
      <c r="C12" s="31">
        <v>8</v>
      </c>
      <c r="D12" s="31">
        <f>IF('Encodage réponses Es'!F10=0,"",'Encodage réponses Es'!F10)</f>
      </c>
      <c r="E12" s="547"/>
      <c r="F12" s="582">
        <f>IF(Compétences!G12="","",Compétences!G12)</f>
      </c>
      <c r="G12" s="581"/>
      <c r="H12" s="582">
        <f>IF(Compétences!M12="","",Compétences!M12)</f>
      </c>
      <c r="I12" s="582">
        <f>IF(Compétences!P12="","",Compétences!P12)</f>
      </c>
      <c r="J12" s="582">
        <f>IF(Compétences!AK12="","",IF(Compétences!AK12="absent(e)","absent(e)",Compétences!AK12/16))</f>
      </c>
      <c r="K12" s="582">
        <f>IF(Compétences!AZ12="","",IF(Compétences!AZ12="absent(e)","absent(e)",Compétences!AZ12/13))</f>
      </c>
      <c r="L12" s="582">
        <f>IF(Compétences!BN12="","",IF(Compétences!BN12="absent(e)","absent(e)",Compétences!BN12/12))</f>
      </c>
      <c r="M12" s="582">
        <f>IF(Compétences!S12="","",Compétences!S12)</f>
      </c>
      <c r="N12" s="582">
        <f>IF(Compétences!CG12="","",IF(Compétences!CG12="absent(e)","absent(e)",Compétences!CG12/17))</f>
      </c>
      <c r="O12" s="582">
        <f>IF(Compétences!CS12="","",IF(Compétences!CS12="absent(e)","absent(e)",Compétences!CS12/10))</f>
      </c>
      <c r="P12" s="582">
        <f>IF(Compétences!DK12="","",IF(Compétences!DK12="absent(e)","absent(e)",Compétences!DK12/16))</f>
      </c>
      <c r="Q12" s="581"/>
      <c r="R12" s="582">
        <f>IF(Compétences!J12="","",Compétences!J12)</f>
      </c>
      <c r="S12" s="582">
        <f>IF(Compétences!EE12="","",IF(Compétences!EE12="absent(e)","absent(e)",Compétences!EE12/18))</f>
      </c>
    </row>
    <row r="13" spans="1:19" ht="12.75">
      <c r="A13" s="713"/>
      <c r="B13" s="714"/>
      <c r="C13" s="31">
        <v>9</v>
      </c>
      <c r="D13" s="31">
        <f>IF('Encodage réponses Es'!F11=0,"",'Encodage réponses Es'!F11)</f>
      </c>
      <c r="E13" s="547"/>
      <c r="F13" s="582">
        <f>IF(Compétences!G13="","",Compétences!G13)</f>
      </c>
      <c r="G13" s="581"/>
      <c r="H13" s="582">
        <f>IF(Compétences!M13="","",Compétences!M13)</f>
      </c>
      <c r="I13" s="582">
        <f>IF(Compétences!P13="","",Compétences!P13)</f>
      </c>
      <c r="J13" s="582">
        <f>IF(Compétences!AK13="","",IF(Compétences!AK13="absent(e)","absent(e)",Compétences!AK13/16))</f>
      </c>
      <c r="K13" s="582">
        <f>IF(Compétences!AZ13="","",IF(Compétences!AZ13="absent(e)","absent(e)",Compétences!AZ13/13))</f>
      </c>
      <c r="L13" s="582">
        <f>IF(Compétences!BN13="","",IF(Compétences!BN13="absent(e)","absent(e)",Compétences!BN13/12))</f>
      </c>
      <c r="M13" s="582">
        <f>IF(Compétences!S13="","",Compétences!S13)</f>
      </c>
      <c r="N13" s="582">
        <f>IF(Compétences!CG13="","",IF(Compétences!CG13="absent(e)","absent(e)",Compétences!CG13/17))</f>
      </c>
      <c r="O13" s="582">
        <f>IF(Compétences!CS13="","",IF(Compétences!CS13="absent(e)","absent(e)",Compétences!CS13/10))</f>
      </c>
      <c r="P13" s="582">
        <f>IF(Compétences!DK13="","",IF(Compétences!DK13="absent(e)","absent(e)",Compétences!DK13/16))</f>
      </c>
      <c r="Q13" s="581"/>
      <c r="R13" s="582">
        <f>IF(Compétences!J13="","",Compétences!J13)</f>
      </c>
      <c r="S13" s="582">
        <f>IF(Compétences!EE13="","",IF(Compétences!EE13="absent(e)","absent(e)",Compétences!EE13/18))</f>
      </c>
    </row>
    <row r="14" spans="1:19" ht="12.75">
      <c r="A14" s="713"/>
      <c r="B14" s="714"/>
      <c r="C14" s="31">
        <v>10</v>
      </c>
      <c r="D14" s="31">
        <f>IF('Encodage réponses Es'!F12=0,"",'Encodage réponses Es'!F12)</f>
      </c>
      <c r="E14" s="547"/>
      <c r="F14" s="582">
        <f>IF(Compétences!G14="","",Compétences!G14)</f>
      </c>
      <c r="G14" s="581"/>
      <c r="H14" s="582">
        <f>IF(Compétences!M14="","",Compétences!M14)</f>
      </c>
      <c r="I14" s="582">
        <f>IF(Compétences!P14="","",Compétences!P14)</f>
      </c>
      <c r="J14" s="582">
        <f>IF(Compétences!AK14="","",IF(Compétences!AK14="absent(e)","absent(e)",Compétences!AK14/16))</f>
      </c>
      <c r="K14" s="582">
        <f>IF(Compétences!AZ14="","",IF(Compétences!AZ14="absent(e)","absent(e)",Compétences!AZ14/13))</f>
      </c>
      <c r="L14" s="582">
        <f>IF(Compétences!BN14="","",IF(Compétences!BN14="absent(e)","absent(e)",Compétences!BN14/12))</f>
      </c>
      <c r="M14" s="582">
        <f>IF(Compétences!S14="","",Compétences!S14)</f>
      </c>
      <c r="N14" s="582">
        <f>IF(Compétences!CG14="","",IF(Compétences!CG14="absent(e)","absent(e)",Compétences!CG14/17))</f>
      </c>
      <c r="O14" s="582">
        <f>IF(Compétences!CS14="","",IF(Compétences!CS14="absent(e)","absent(e)",Compétences!CS14/10))</f>
      </c>
      <c r="P14" s="582">
        <f>IF(Compétences!DK14="","",IF(Compétences!DK14="absent(e)","absent(e)",Compétences!DK14/16))</f>
      </c>
      <c r="Q14" s="581"/>
      <c r="R14" s="582">
        <f>IF(Compétences!J14="","",Compétences!J14)</f>
      </c>
      <c r="S14" s="582">
        <f>IF(Compétences!EE14="","",IF(Compétences!EE14="absent(e)","absent(e)",Compétences!EE14/18))</f>
      </c>
    </row>
    <row r="15" spans="1:19" ht="12.75">
      <c r="A15" s="713"/>
      <c r="B15" s="714"/>
      <c r="C15" s="31">
        <v>11</v>
      </c>
      <c r="D15" s="31">
        <f>IF('Encodage réponses Es'!F13=0,"",'Encodage réponses Es'!F13)</f>
      </c>
      <c r="E15" s="547"/>
      <c r="F15" s="582">
        <f>IF(Compétences!G15="","",Compétences!G15)</f>
      </c>
      <c r="G15" s="581"/>
      <c r="H15" s="582">
        <f>IF(Compétences!M15="","",Compétences!M15)</f>
      </c>
      <c r="I15" s="582">
        <f>IF(Compétences!P15="","",Compétences!P15)</f>
      </c>
      <c r="J15" s="582">
        <f>IF(Compétences!AK15="","",IF(Compétences!AK15="absent(e)","absent(e)",Compétences!AK15/16))</f>
      </c>
      <c r="K15" s="582">
        <f>IF(Compétences!AZ15="","",IF(Compétences!AZ15="absent(e)","absent(e)",Compétences!AZ15/13))</f>
      </c>
      <c r="L15" s="582">
        <f>IF(Compétences!BN15="","",IF(Compétences!BN15="absent(e)","absent(e)",Compétences!BN15/12))</f>
      </c>
      <c r="M15" s="582">
        <f>IF(Compétences!S15="","",Compétences!S15)</f>
      </c>
      <c r="N15" s="582">
        <f>IF(Compétences!CG15="","",IF(Compétences!CG15="absent(e)","absent(e)",Compétences!CG15/17))</f>
      </c>
      <c r="O15" s="582">
        <f>IF(Compétences!CS15="","",IF(Compétences!CS15="absent(e)","absent(e)",Compétences!CS15/10))</f>
      </c>
      <c r="P15" s="582">
        <f>IF(Compétences!DK15="","",IF(Compétences!DK15="absent(e)","absent(e)",Compétences!DK15/16))</f>
      </c>
      <c r="Q15" s="581"/>
      <c r="R15" s="582">
        <f>IF(Compétences!J15="","",Compétences!J15)</f>
      </c>
      <c r="S15" s="582">
        <f>IF(Compétences!EE15="","",IF(Compétences!EE15="absent(e)","absent(e)",Compétences!EE15/18))</f>
      </c>
    </row>
    <row r="16" spans="1:19" ht="12.75">
      <c r="A16" s="713"/>
      <c r="B16" s="714"/>
      <c r="C16" s="31">
        <v>12</v>
      </c>
      <c r="D16" s="31">
        <f>IF('Encodage réponses Es'!F14=0,"",'Encodage réponses Es'!F14)</f>
      </c>
      <c r="E16" s="547"/>
      <c r="F16" s="582">
        <f>IF(Compétences!G16="","",Compétences!G16)</f>
      </c>
      <c r="G16" s="581"/>
      <c r="H16" s="582">
        <f>IF(Compétences!M16="","",Compétences!M16)</f>
      </c>
      <c r="I16" s="582">
        <f>IF(Compétences!P16="","",Compétences!P16)</f>
      </c>
      <c r="J16" s="582">
        <f>IF(Compétences!AK16="","",IF(Compétences!AK16="absent(e)","absent(e)",Compétences!AK16/16))</f>
      </c>
      <c r="K16" s="582">
        <f>IF(Compétences!AZ16="","",IF(Compétences!AZ16="absent(e)","absent(e)",Compétences!AZ16/13))</f>
      </c>
      <c r="L16" s="582">
        <f>IF(Compétences!BN16="","",IF(Compétences!BN16="absent(e)","absent(e)",Compétences!BN16/12))</f>
      </c>
      <c r="M16" s="582">
        <f>IF(Compétences!S16="","",Compétences!S16)</f>
      </c>
      <c r="N16" s="582">
        <f>IF(Compétences!CG16="","",IF(Compétences!CG16="absent(e)","absent(e)",Compétences!CG16/17))</f>
      </c>
      <c r="O16" s="582">
        <f>IF(Compétences!CS16="","",IF(Compétences!CS16="absent(e)","absent(e)",Compétences!CS16/10))</f>
      </c>
      <c r="P16" s="582">
        <f>IF(Compétences!DK16="","",IF(Compétences!DK16="absent(e)","absent(e)",Compétences!DK16/16))</f>
      </c>
      <c r="Q16" s="581"/>
      <c r="R16" s="582">
        <f>IF(Compétences!J16="","",Compétences!J16)</f>
      </c>
      <c r="S16" s="582">
        <f>IF(Compétences!EE16="","",IF(Compétences!EE16="absent(e)","absent(e)",Compétences!EE16/18))</f>
      </c>
    </row>
    <row r="17" spans="1:19" ht="12.75">
      <c r="A17" s="713"/>
      <c r="B17" s="714"/>
      <c r="C17" s="31">
        <v>13</v>
      </c>
      <c r="D17" s="31">
        <f>IF('Encodage réponses Es'!F15=0,"",'Encodage réponses Es'!F15)</f>
      </c>
      <c r="E17" s="547"/>
      <c r="F17" s="582">
        <f>IF(Compétences!G17="","",Compétences!G17)</f>
      </c>
      <c r="G17" s="581"/>
      <c r="H17" s="582">
        <f>IF(Compétences!M17="","",Compétences!M17)</f>
      </c>
      <c r="I17" s="582">
        <f>IF(Compétences!P17="","",Compétences!P17)</f>
      </c>
      <c r="J17" s="582">
        <f>IF(Compétences!AK17="","",IF(Compétences!AK17="absent(e)","absent(e)",Compétences!AK17/16))</f>
      </c>
      <c r="K17" s="582">
        <f>IF(Compétences!AZ17="","",IF(Compétences!AZ17="absent(e)","absent(e)",Compétences!AZ17/13))</f>
      </c>
      <c r="L17" s="582">
        <f>IF(Compétences!BN17="","",IF(Compétences!BN17="absent(e)","absent(e)",Compétences!BN17/12))</f>
      </c>
      <c r="M17" s="582">
        <f>IF(Compétences!S17="","",Compétences!S17)</f>
      </c>
      <c r="N17" s="582">
        <f>IF(Compétences!CG17="","",IF(Compétences!CG17="absent(e)","absent(e)",Compétences!CG17/17))</f>
      </c>
      <c r="O17" s="582">
        <f>IF(Compétences!CS17="","",IF(Compétences!CS17="absent(e)","absent(e)",Compétences!CS17/10))</f>
      </c>
      <c r="P17" s="582">
        <f>IF(Compétences!DK17="","",IF(Compétences!DK17="absent(e)","absent(e)",Compétences!DK17/16))</f>
      </c>
      <c r="Q17" s="581"/>
      <c r="R17" s="582">
        <f>IF(Compétences!J17="","",Compétences!J17)</f>
      </c>
      <c r="S17" s="582">
        <f>IF(Compétences!EE17="","",IF(Compétences!EE17="absent(e)","absent(e)",Compétences!EE17/18))</f>
      </c>
    </row>
    <row r="18" spans="1:19" ht="12.75">
      <c r="A18" s="713"/>
      <c r="B18" s="714"/>
      <c r="C18" s="31">
        <v>14</v>
      </c>
      <c r="D18" s="31">
        <f>IF('Encodage réponses Es'!F16=0,"",'Encodage réponses Es'!F16)</f>
      </c>
      <c r="E18" s="547"/>
      <c r="F18" s="582">
        <f>IF(Compétences!G18="","",Compétences!G18)</f>
      </c>
      <c r="G18" s="581"/>
      <c r="H18" s="582">
        <f>IF(Compétences!M18="","",Compétences!M18)</f>
      </c>
      <c r="I18" s="582">
        <f>IF(Compétences!P18="","",Compétences!P18)</f>
      </c>
      <c r="J18" s="582">
        <f>IF(Compétences!AK18="","",IF(Compétences!AK18="absent(e)","absent(e)",Compétences!AK18/16))</f>
      </c>
      <c r="K18" s="582">
        <f>IF(Compétences!AZ18="","",IF(Compétences!AZ18="absent(e)","absent(e)",Compétences!AZ18/13))</f>
      </c>
      <c r="L18" s="582">
        <f>IF(Compétences!BN18="","",IF(Compétences!BN18="absent(e)","absent(e)",Compétences!BN18/12))</f>
      </c>
      <c r="M18" s="582">
        <f>IF(Compétences!S18="","",Compétences!S18)</f>
      </c>
      <c r="N18" s="582">
        <f>IF(Compétences!CG18="","",IF(Compétences!CG18="absent(e)","absent(e)",Compétences!CG18/17))</f>
      </c>
      <c r="O18" s="582">
        <f>IF(Compétences!CS18="","",IF(Compétences!CS18="absent(e)","absent(e)",Compétences!CS18/10))</f>
      </c>
      <c r="P18" s="582">
        <f>IF(Compétences!DK18="","",IF(Compétences!DK18="absent(e)","absent(e)",Compétences!DK18/16))</f>
      </c>
      <c r="Q18" s="581"/>
      <c r="R18" s="582">
        <f>IF(Compétences!J18="","",Compétences!J18)</f>
      </c>
      <c r="S18" s="582">
        <f>IF(Compétences!EE18="","",IF(Compétences!EE18="absent(e)","absent(e)",Compétences!EE18/18))</f>
      </c>
    </row>
    <row r="19" spans="1:19" ht="12.75">
      <c r="A19" s="713"/>
      <c r="B19" s="714"/>
      <c r="C19" s="31">
        <v>15</v>
      </c>
      <c r="D19" s="31">
        <f>IF('Encodage réponses Es'!F17=0,"",'Encodage réponses Es'!F17)</f>
      </c>
      <c r="E19" s="547"/>
      <c r="F19" s="582">
        <f>IF(Compétences!G19="","",Compétences!G19)</f>
      </c>
      <c r="G19" s="581"/>
      <c r="H19" s="582">
        <f>IF(Compétences!M19="","",Compétences!M19)</f>
      </c>
      <c r="I19" s="582">
        <f>IF(Compétences!P19="","",Compétences!P19)</f>
      </c>
      <c r="J19" s="582">
        <f>IF(Compétences!AK19="","",IF(Compétences!AK19="absent(e)","absent(e)",Compétences!AK19/16))</f>
      </c>
      <c r="K19" s="582">
        <f>IF(Compétences!AZ19="","",IF(Compétences!AZ19="absent(e)","absent(e)",Compétences!AZ19/13))</f>
      </c>
      <c r="L19" s="582">
        <f>IF(Compétences!BN19="","",IF(Compétences!BN19="absent(e)","absent(e)",Compétences!BN19/12))</f>
      </c>
      <c r="M19" s="582">
        <f>IF(Compétences!S19="","",Compétences!S19)</f>
      </c>
      <c r="N19" s="582">
        <f>IF(Compétences!CG19="","",IF(Compétences!CG19="absent(e)","absent(e)",Compétences!CG19/17))</f>
      </c>
      <c r="O19" s="582">
        <f>IF(Compétences!CS19="","",IF(Compétences!CS19="absent(e)","absent(e)",Compétences!CS19/10))</f>
      </c>
      <c r="P19" s="582">
        <f>IF(Compétences!DK19="","",IF(Compétences!DK19="absent(e)","absent(e)",Compétences!DK19/16))</f>
      </c>
      <c r="Q19" s="581"/>
      <c r="R19" s="582">
        <f>IF(Compétences!J19="","",Compétences!J19)</f>
      </c>
      <c r="S19" s="582">
        <f>IF(Compétences!EE19="","",IF(Compétences!EE19="absent(e)","absent(e)",Compétences!EE19/18))</f>
      </c>
    </row>
    <row r="20" spans="1:19" ht="12.75">
      <c r="A20" s="713"/>
      <c r="B20" s="714"/>
      <c r="C20" s="31">
        <v>16</v>
      </c>
      <c r="D20" s="31">
        <f>IF('Encodage réponses Es'!F18=0,"",'Encodage réponses Es'!F18)</f>
      </c>
      <c r="E20" s="547"/>
      <c r="F20" s="582">
        <f>IF(Compétences!G20="","",Compétences!G20)</f>
      </c>
      <c r="G20" s="581"/>
      <c r="H20" s="582">
        <f>IF(Compétences!M20="","",Compétences!M20)</f>
      </c>
      <c r="I20" s="582">
        <f>IF(Compétences!P20="","",Compétences!P20)</f>
      </c>
      <c r="J20" s="582">
        <f>IF(Compétences!AK20="","",IF(Compétences!AK20="absent(e)","absent(e)",Compétences!AK20/16))</f>
      </c>
      <c r="K20" s="582">
        <f>IF(Compétences!AZ20="","",IF(Compétences!AZ20="absent(e)","absent(e)",Compétences!AZ20/13))</f>
      </c>
      <c r="L20" s="582">
        <f>IF(Compétences!BN20="","",IF(Compétences!BN20="absent(e)","absent(e)",Compétences!BN20/12))</f>
      </c>
      <c r="M20" s="582">
        <f>IF(Compétences!S20="","",Compétences!S20)</f>
      </c>
      <c r="N20" s="582">
        <f>IF(Compétences!CG20="","",IF(Compétences!CG20="absent(e)","absent(e)",Compétences!CG20/17))</f>
      </c>
      <c r="O20" s="582">
        <f>IF(Compétences!CS20="","",IF(Compétences!CS20="absent(e)","absent(e)",Compétences!CS20/10))</f>
      </c>
      <c r="P20" s="582">
        <f>IF(Compétences!DK20="","",IF(Compétences!DK20="absent(e)","absent(e)",Compétences!DK20/16))</f>
      </c>
      <c r="Q20" s="581"/>
      <c r="R20" s="582">
        <f>IF(Compétences!J20="","",Compétences!J20)</f>
      </c>
      <c r="S20" s="582">
        <f>IF(Compétences!EE20="","",IF(Compétences!EE20="absent(e)","absent(e)",Compétences!EE20/18))</f>
      </c>
    </row>
    <row r="21" spans="1:19" ht="12.75">
      <c r="A21" s="713"/>
      <c r="B21" s="714"/>
      <c r="C21" s="31">
        <v>17</v>
      </c>
      <c r="D21" s="31">
        <f>IF('Encodage réponses Es'!F19=0,"",'Encodage réponses Es'!F19)</f>
      </c>
      <c r="E21" s="547"/>
      <c r="F21" s="582">
        <f>IF(Compétences!G21="","",Compétences!G21)</f>
      </c>
      <c r="G21" s="581"/>
      <c r="H21" s="582">
        <f>IF(Compétences!M21="","",Compétences!M21)</f>
      </c>
      <c r="I21" s="582">
        <f>IF(Compétences!P21="","",Compétences!P21)</f>
      </c>
      <c r="J21" s="582">
        <f>IF(Compétences!AK21="","",IF(Compétences!AK21="absent(e)","absent(e)",Compétences!AK21/16))</f>
      </c>
      <c r="K21" s="582">
        <f>IF(Compétences!AZ21="","",IF(Compétences!AZ21="absent(e)","absent(e)",Compétences!AZ21/13))</f>
      </c>
      <c r="L21" s="582">
        <f>IF(Compétences!BN21="","",IF(Compétences!BN21="absent(e)","absent(e)",Compétences!BN21/12))</f>
      </c>
      <c r="M21" s="582">
        <f>IF(Compétences!S21="","",Compétences!S21)</f>
      </c>
      <c r="N21" s="582">
        <f>IF(Compétences!CG21="","",IF(Compétences!CG21="absent(e)","absent(e)",Compétences!CG21/17))</f>
      </c>
      <c r="O21" s="582">
        <f>IF(Compétences!CS21="","",IF(Compétences!CS21="absent(e)","absent(e)",Compétences!CS21/10))</f>
      </c>
      <c r="P21" s="582">
        <f>IF(Compétences!DK21="","",IF(Compétences!DK21="absent(e)","absent(e)",Compétences!DK21/16))</f>
      </c>
      <c r="Q21" s="581"/>
      <c r="R21" s="582">
        <f>IF(Compétences!J21="","",Compétences!J21)</f>
      </c>
      <c r="S21" s="582">
        <f>IF(Compétences!EE21="","",IF(Compétences!EE21="absent(e)","absent(e)",Compétences!EE21/18))</f>
      </c>
    </row>
    <row r="22" spans="1:19" ht="12.75">
      <c r="A22" s="713"/>
      <c r="B22" s="714"/>
      <c r="C22" s="31">
        <v>18</v>
      </c>
      <c r="D22" s="31">
        <f>IF('Encodage réponses Es'!F20=0,"",'Encodage réponses Es'!F20)</f>
      </c>
      <c r="E22" s="547"/>
      <c r="F22" s="582">
        <f>IF(Compétences!G22="","",Compétences!G22)</f>
      </c>
      <c r="G22" s="581"/>
      <c r="H22" s="582">
        <f>IF(Compétences!M22="","",Compétences!M22)</f>
      </c>
      <c r="I22" s="582">
        <f>IF(Compétences!P22="","",Compétences!P22)</f>
      </c>
      <c r="J22" s="582">
        <f>IF(Compétences!AK22="","",IF(Compétences!AK22="absent(e)","absent(e)",Compétences!AK22/16))</f>
      </c>
      <c r="K22" s="582">
        <f>IF(Compétences!AZ22="","",IF(Compétences!AZ22="absent(e)","absent(e)",Compétences!AZ22/13))</f>
      </c>
      <c r="L22" s="582">
        <f>IF(Compétences!BN22="","",IF(Compétences!BN22="absent(e)","absent(e)",Compétences!BN22/12))</f>
      </c>
      <c r="M22" s="582">
        <f>IF(Compétences!S22="","",Compétences!S22)</f>
      </c>
      <c r="N22" s="582">
        <f>IF(Compétences!CG22="","",IF(Compétences!CG22="absent(e)","absent(e)",Compétences!CG22/17))</f>
      </c>
      <c r="O22" s="582">
        <f>IF(Compétences!CS22="","",IF(Compétences!CS22="absent(e)","absent(e)",Compétences!CS22/10))</f>
      </c>
      <c r="P22" s="582">
        <f>IF(Compétences!DK22="","",IF(Compétences!DK22="absent(e)","absent(e)",Compétences!DK22/16))</f>
      </c>
      <c r="Q22" s="581"/>
      <c r="R22" s="582">
        <f>IF(Compétences!J22="","",Compétences!J22)</f>
      </c>
      <c r="S22" s="582">
        <f>IF(Compétences!EE22="","",IF(Compétences!EE22="absent(e)","absent(e)",Compétences!EE22/18))</f>
      </c>
    </row>
    <row r="23" spans="1:19" ht="12.75">
      <c r="A23" s="713"/>
      <c r="B23" s="714"/>
      <c r="C23" s="31">
        <v>19</v>
      </c>
      <c r="D23" s="31">
        <f>IF('Encodage réponses Es'!F21=0,"",'Encodage réponses Es'!F21)</f>
      </c>
      <c r="E23" s="547"/>
      <c r="F23" s="582">
        <f>IF(Compétences!G23="","",Compétences!G23)</f>
      </c>
      <c r="G23" s="581"/>
      <c r="H23" s="582">
        <f>IF(Compétences!M23="","",Compétences!M23)</f>
      </c>
      <c r="I23" s="582">
        <f>IF(Compétences!P23="","",Compétences!P23)</f>
      </c>
      <c r="J23" s="582">
        <f>IF(Compétences!AK23="","",IF(Compétences!AK23="absent(e)","absent(e)",Compétences!AK23/16))</f>
      </c>
      <c r="K23" s="582">
        <f>IF(Compétences!AZ23="","",IF(Compétences!AZ23="absent(e)","absent(e)",Compétences!AZ23/13))</f>
      </c>
      <c r="L23" s="582">
        <f>IF(Compétences!BN23="","",IF(Compétences!BN23="absent(e)","absent(e)",Compétences!BN23/12))</f>
      </c>
      <c r="M23" s="582">
        <f>IF(Compétences!S23="","",Compétences!S23)</f>
      </c>
      <c r="N23" s="582">
        <f>IF(Compétences!CG23="","",IF(Compétences!CG23="absent(e)","absent(e)",Compétences!CG23/17))</f>
      </c>
      <c r="O23" s="582">
        <f>IF(Compétences!CS23="","",IF(Compétences!CS23="absent(e)","absent(e)",Compétences!CS23/10))</f>
      </c>
      <c r="P23" s="582">
        <f>IF(Compétences!DK23="","",IF(Compétences!DK23="absent(e)","absent(e)",Compétences!DK23/16))</f>
      </c>
      <c r="Q23" s="581"/>
      <c r="R23" s="582">
        <f>IF(Compétences!J23="","",Compétences!J23)</f>
      </c>
      <c r="S23" s="582">
        <f>IF(Compétences!EE23="","",IF(Compétences!EE23="absent(e)","absent(e)",Compétences!EE23/18))</f>
      </c>
    </row>
    <row r="24" spans="1:19" ht="12.75">
      <c r="A24" s="713"/>
      <c r="B24" s="714"/>
      <c r="C24" s="31">
        <v>20</v>
      </c>
      <c r="D24" s="31">
        <f>IF('Encodage réponses Es'!F22=0,"",'Encodage réponses Es'!F22)</f>
      </c>
      <c r="E24" s="547"/>
      <c r="F24" s="582">
        <f>IF(Compétences!G24="","",Compétences!G24)</f>
      </c>
      <c r="G24" s="581"/>
      <c r="H24" s="582">
        <f>IF(Compétences!M24="","",Compétences!M24)</f>
      </c>
      <c r="I24" s="582">
        <f>IF(Compétences!P24="","",Compétences!P24)</f>
      </c>
      <c r="J24" s="582">
        <f>IF(Compétences!AK24="","",IF(Compétences!AK24="absent(e)","absent(e)",Compétences!AK24/16))</f>
      </c>
      <c r="K24" s="582">
        <f>IF(Compétences!AZ24="","",IF(Compétences!AZ24="absent(e)","absent(e)",Compétences!AZ24/13))</f>
      </c>
      <c r="L24" s="582">
        <f>IF(Compétences!BN24="","",IF(Compétences!BN24="absent(e)","absent(e)",Compétences!BN24/12))</f>
      </c>
      <c r="M24" s="582">
        <f>IF(Compétences!S24="","",Compétences!S24)</f>
      </c>
      <c r="N24" s="582">
        <f>IF(Compétences!CG24="","",IF(Compétences!CG24="absent(e)","absent(e)",Compétences!CG24/17))</f>
      </c>
      <c r="O24" s="582">
        <f>IF(Compétences!CS24="","",IF(Compétences!CS24="absent(e)","absent(e)",Compétences!CS24/10))</f>
      </c>
      <c r="P24" s="582">
        <f>IF(Compétences!DK24="","",IF(Compétences!DK24="absent(e)","absent(e)",Compétences!DK24/16))</f>
      </c>
      <c r="Q24" s="581"/>
      <c r="R24" s="582">
        <f>IF(Compétences!J24="","",Compétences!J24)</f>
      </c>
      <c r="S24" s="582">
        <f>IF(Compétences!EE24="","",IF(Compétences!EE24="absent(e)","absent(e)",Compétences!EE24/18))</f>
      </c>
    </row>
    <row r="25" spans="1:19" ht="12.75">
      <c r="A25" s="713"/>
      <c r="B25" s="714"/>
      <c r="C25" s="31">
        <v>21</v>
      </c>
      <c r="D25" s="31">
        <f>IF('Encodage réponses Es'!F23=0,"",'Encodage réponses Es'!F23)</f>
      </c>
      <c r="E25" s="547"/>
      <c r="F25" s="582">
        <f>IF(Compétences!G25="","",Compétences!G25)</f>
      </c>
      <c r="G25" s="581"/>
      <c r="H25" s="582">
        <f>IF(Compétences!M25="","",Compétences!M25)</f>
      </c>
      <c r="I25" s="582">
        <f>IF(Compétences!P25="","",Compétences!P25)</f>
      </c>
      <c r="J25" s="582">
        <f>IF(Compétences!AK25="","",IF(Compétences!AK25="absent(e)","absent(e)",Compétences!AK25/16))</f>
      </c>
      <c r="K25" s="582">
        <f>IF(Compétences!AZ25="","",IF(Compétences!AZ25="absent(e)","absent(e)",Compétences!AZ25/13))</f>
      </c>
      <c r="L25" s="582">
        <f>IF(Compétences!BN25="","",IF(Compétences!BN25="absent(e)","absent(e)",Compétences!BN25/12))</f>
      </c>
      <c r="M25" s="582">
        <f>IF(Compétences!S25="","",Compétences!S25)</f>
      </c>
      <c r="N25" s="582">
        <f>IF(Compétences!CG25="","",IF(Compétences!CG25="absent(e)","absent(e)",Compétences!CG25/17))</f>
      </c>
      <c r="O25" s="582">
        <f>IF(Compétences!CS25="","",IF(Compétences!CS25="absent(e)","absent(e)",Compétences!CS25/10))</f>
      </c>
      <c r="P25" s="582">
        <f>IF(Compétences!DK25="","",IF(Compétences!DK25="absent(e)","absent(e)",Compétences!DK25/16))</f>
      </c>
      <c r="Q25" s="581"/>
      <c r="R25" s="582">
        <f>IF(Compétences!J25="","",Compétences!J25)</f>
      </c>
      <c r="S25" s="582">
        <f>IF(Compétences!EE25="","",IF(Compétences!EE25="absent(e)","absent(e)",Compétences!EE25/18))</f>
      </c>
    </row>
    <row r="26" spans="1:19" ht="12.75">
      <c r="A26" s="713"/>
      <c r="B26" s="714"/>
      <c r="C26" s="31">
        <v>22</v>
      </c>
      <c r="D26" s="31">
        <f>IF('Encodage réponses Es'!F24=0,"",'Encodage réponses Es'!F24)</f>
      </c>
      <c r="E26" s="547"/>
      <c r="F26" s="582">
        <f>IF(Compétences!G26="","",Compétences!G26)</f>
      </c>
      <c r="G26" s="581"/>
      <c r="H26" s="582">
        <f>IF(Compétences!M26="","",Compétences!M26)</f>
      </c>
      <c r="I26" s="582">
        <f>IF(Compétences!P26="","",Compétences!P26)</f>
      </c>
      <c r="J26" s="582">
        <f>IF(Compétences!AK26="","",IF(Compétences!AK26="absent(e)","absent(e)",Compétences!AK26/16))</f>
      </c>
      <c r="K26" s="582">
        <f>IF(Compétences!AZ26="","",IF(Compétences!AZ26="absent(e)","absent(e)",Compétences!AZ26/13))</f>
      </c>
      <c r="L26" s="582">
        <f>IF(Compétences!BN26="","",IF(Compétences!BN26="absent(e)","absent(e)",Compétences!BN26/12))</f>
      </c>
      <c r="M26" s="582">
        <f>IF(Compétences!S26="","",Compétences!S26)</f>
      </c>
      <c r="N26" s="582">
        <f>IF(Compétences!CG26="","",IF(Compétences!CG26="absent(e)","absent(e)",Compétences!CG26/17))</f>
      </c>
      <c r="O26" s="582">
        <f>IF(Compétences!CS26="","",IF(Compétences!CS26="absent(e)","absent(e)",Compétences!CS26/10))</f>
      </c>
      <c r="P26" s="582">
        <f>IF(Compétences!DK26="","",IF(Compétences!DK26="absent(e)","absent(e)",Compétences!DK26/16))</f>
      </c>
      <c r="Q26" s="581"/>
      <c r="R26" s="582">
        <f>IF(Compétences!J26="","",Compétences!J26)</f>
      </c>
      <c r="S26" s="582">
        <f>IF(Compétences!EE26="","",IF(Compétences!EE26="absent(e)","absent(e)",Compétences!EE26/18))</f>
      </c>
    </row>
    <row r="27" spans="1:19" ht="12.75">
      <c r="A27" s="713"/>
      <c r="B27" s="714"/>
      <c r="C27" s="31">
        <v>23</v>
      </c>
      <c r="D27" s="31">
        <f>IF('Encodage réponses Es'!F25=0,"",'Encodage réponses Es'!F25)</f>
      </c>
      <c r="E27" s="547"/>
      <c r="F27" s="582">
        <f>IF(Compétences!G27="","",Compétences!G27)</f>
      </c>
      <c r="G27" s="581"/>
      <c r="H27" s="582">
        <f>IF(Compétences!M27="","",Compétences!M27)</f>
      </c>
      <c r="I27" s="582">
        <f>IF(Compétences!P27="","",Compétences!P27)</f>
      </c>
      <c r="J27" s="582">
        <f>IF(Compétences!AK27="","",IF(Compétences!AK27="absent(e)","absent(e)",Compétences!AK27/16))</f>
      </c>
      <c r="K27" s="582">
        <f>IF(Compétences!AZ27="","",IF(Compétences!AZ27="absent(e)","absent(e)",Compétences!AZ27/13))</f>
      </c>
      <c r="L27" s="582">
        <f>IF(Compétences!BN27="","",IF(Compétences!BN27="absent(e)","absent(e)",Compétences!BN27/12))</f>
      </c>
      <c r="M27" s="582">
        <f>IF(Compétences!S27="","",Compétences!S27)</f>
      </c>
      <c r="N27" s="582">
        <f>IF(Compétences!CG27="","",IF(Compétences!CG27="absent(e)","absent(e)",Compétences!CG27/17))</f>
      </c>
      <c r="O27" s="582">
        <f>IF(Compétences!CS27="","",IF(Compétences!CS27="absent(e)","absent(e)",Compétences!CS27/10))</f>
      </c>
      <c r="P27" s="582">
        <f>IF(Compétences!DK27="","",IF(Compétences!DK27="absent(e)","absent(e)",Compétences!DK27/16))</f>
      </c>
      <c r="Q27" s="581"/>
      <c r="R27" s="582">
        <f>IF(Compétences!J27="","",Compétences!J27)</f>
      </c>
      <c r="S27" s="582">
        <f>IF(Compétences!EE27="","",IF(Compétences!EE27="absent(e)","absent(e)",Compétences!EE27/18))</f>
      </c>
    </row>
    <row r="28" spans="1:19" ht="12.75">
      <c r="A28" s="713"/>
      <c r="B28" s="714"/>
      <c r="C28" s="31">
        <v>24</v>
      </c>
      <c r="D28" s="31">
        <f>IF('Encodage réponses Es'!F26=0,"",'Encodage réponses Es'!F26)</f>
      </c>
      <c r="E28" s="547"/>
      <c r="F28" s="582">
        <f>IF(Compétences!G28="","",Compétences!G28)</f>
      </c>
      <c r="G28" s="581"/>
      <c r="H28" s="582">
        <f>IF(Compétences!M28="","",Compétences!M28)</f>
      </c>
      <c r="I28" s="582">
        <f>IF(Compétences!P28="","",Compétences!P28)</f>
      </c>
      <c r="J28" s="582">
        <f>IF(Compétences!AK28="","",IF(Compétences!AK28="absent(e)","absent(e)",Compétences!AK28/16))</f>
      </c>
      <c r="K28" s="582">
        <f>IF(Compétences!AZ28="","",IF(Compétences!AZ28="absent(e)","absent(e)",Compétences!AZ28/13))</f>
      </c>
      <c r="L28" s="582">
        <f>IF(Compétences!BN28="","",IF(Compétences!BN28="absent(e)","absent(e)",Compétences!BN28/12))</f>
      </c>
      <c r="M28" s="582">
        <f>IF(Compétences!S28="","",Compétences!S28)</f>
      </c>
      <c r="N28" s="582">
        <f>IF(Compétences!CG28="","",IF(Compétences!CG28="absent(e)","absent(e)",Compétences!CG28/17))</f>
      </c>
      <c r="O28" s="582">
        <f>IF(Compétences!CS28="","",IF(Compétences!CS28="absent(e)","absent(e)",Compétences!CS28/10))</f>
      </c>
      <c r="P28" s="582">
        <f>IF(Compétences!DK28="","",IF(Compétences!DK28="absent(e)","absent(e)",Compétences!DK28/16))</f>
      </c>
      <c r="Q28" s="581"/>
      <c r="R28" s="582">
        <f>IF(Compétences!J28="","",Compétences!J28)</f>
      </c>
      <c r="S28" s="582">
        <f>IF(Compétences!EE28="","",IF(Compétences!EE28="absent(e)","absent(e)",Compétences!EE28/18))</f>
      </c>
    </row>
    <row r="29" spans="1:19" ht="12.75">
      <c r="A29" s="713"/>
      <c r="B29" s="714"/>
      <c r="C29" s="31">
        <v>25</v>
      </c>
      <c r="D29" s="31">
        <f>IF('Encodage réponses Es'!F27=0,"",'Encodage réponses Es'!F27)</f>
      </c>
      <c r="E29" s="547"/>
      <c r="F29" s="582">
        <f>IF(Compétences!G29="","",Compétences!G29)</f>
      </c>
      <c r="G29" s="581"/>
      <c r="H29" s="582">
        <f>IF(Compétences!M29="","",Compétences!M29)</f>
      </c>
      <c r="I29" s="582">
        <f>IF(Compétences!P29="","",Compétences!P29)</f>
      </c>
      <c r="J29" s="582">
        <f>IF(Compétences!AK29="","",IF(Compétences!AK29="absent(e)","absent(e)",Compétences!AK29/16))</f>
      </c>
      <c r="K29" s="582">
        <f>IF(Compétences!AZ29="","",IF(Compétences!AZ29="absent(e)","absent(e)",Compétences!AZ29/13))</f>
      </c>
      <c r="L29" s="582">
        <f>IF(Compétences!BN29="","",IF(Compétences!BN29="absent(e)","absent(e)",Compétences!BN29/12))</f>
      </c>
      <c r="M29" s="582">
        <f>IF(Compétences!S29="","",Compétences!S29)</f>
      </c>
      <c r="N29" s="582">
        <f>IF(Compétences!CG29="","",IF(Compétences!CG29="absent(e)","absent(e)",Compétences!CG29/17))</f>
      </c>
      <c r="O29" s="582">
        <f>IF(Compétences!CS29="","",IF(Compétences!CS29="absent(e)","absent(e)",Compétences!CS29/10))</f>
      </c>
      <c r="P29" s="582">
        <f>IF(Compétences!DK29="","",IF(Compétences!DK29="absent(e)","absent(e)",Compétences!DK29/16))</f>
      </c>
      <c r="Q29" s="581"/>
      <c r="R29" s="582">
        <f>IF(Compétences!J29="","",Compétences!J29)</f>
      </c>
      <c r="S29" s="582">
        <f>IF(Compétences!EE29="","",IF(Compétences!EE29="absent(e)","absent(e)",Compétences!EE29/18))</f>
      </c>
    </row>
    <row r="30" spans="1:19" ht="12.75">
      <c r="A30" s="713"/>
      <c r="B30" s="714"/>
      <c r="C30" s="31">
        <v>26</v>
      </c>
      <c r="D30" s="31">
        <f>IF('Encodage réponses Es'!F28=0,"",'Encodage réponses Es'!F28)</f>
      </c>
      <c r="E30" s="547"/>
      <c r="F30" s="582">
        <f>IF(Compétences!G30="","",Compétences!G30)</f>
      </c>
      <c r="G30" s="581"/>
      <c r="H30" s="582">
        <f>IF(Compétences!M30="","",Compétences!M30)</f>
      </c>
      <c r="I30" s="582">
        <f>IF(Compétences!P30="","",Compétences!P30)</f>
      </c>
      <c r="J30" s="582">
        <f>IF(Compétences!AK30="","",IF(Compétences!AK30="absent(e)","absent(e)",Compétences!AK30/16))</f>
      </c>
      <c r="K30" s="582">
        <f>IF(Compétences!AZ30="","",IF(Compétences!AZ30="absent(e)","absent(e)",Compétences!AZ30/13))</f>
      </c>
      <c r="L30" s="582">
        <f>IF(Compétences!BN30="","",IF(Compétences!BN30="absent(e)","absent(e)",Compétences!BN30/12))</f>
      </c>
      <c r="M30" s="582">
        <f>IF(Compétences!S30="","",Compétences!S30)</f>
      </c>
      <c r="N30" s="582">
        <f>IF(Compétences!CG30="","",IF(Compétences!CG30="absent(e)","absent(e)",Compétences!CG30/17))</f>
      </c>
      <c r="O30" s="582">
        <f>IF(Compétences!CS30="","",IF(Compétences!CS30="absent(e)","absent(e)",Compétences!CS30/10))</f>
      </c>
      <c r="P30" s="582">
        <f>IF(Compétences!DK30="","",IF(Compétences!DK30="absent(e)","absent(e)",Compétences!DK30/16))</f>
      </c>
      <c r="Q30" s="581"/>
      <c r="R30" s="582">
        <f>IF(Compétences!J30="","",Compétences!J30)</f>
      </c>
      <c r="S30" s="582">
        <f>IF(Compétences!EE30="","",IF(Compétences!EE30="absent(e)","absent(e)",Compétences!EE30/18))</f>
      </c>
    </row>
    <row r="31" spans="1:19" ht="12.75">
      <c r="A31" s="713"/>
      <c r="B31" s="714"/>
      <c r="C31" s="31">
        <v>27</v>
      </c>
      <c r="D31" s="31">
        <f>IF('Encodage réponses Es'!F29=0,"",'Encodage réponses Es'!F29)</f>
      </c>
      <c r="E31" s="547"/>
      <c r="F31" s="582">
        <f>IF(Compétences!G31="","",Compétences!G31)</f>
      </c>
      <c r="G31" s="581"/>
      <c r="H31" s="582">
        <f>IF(Compétences!M31="","",Compétences!M31)</f>
      </c>
      <c r="I31" s="582">
        <f>IF(Compétences!P31="","",Compétences!P31)</f>
      </c>
      <c r="J31" s="582">
        <f>IF(Compétences!AK31="","",IF(Compétences!AK31="absent(e)","absent(e)",Compétences!AK31/16))</f>
      </c>
      <c r="K31" s="582">
        <f>IF(Compétences!AZ31="","",IF(Compétences!AZ31="absent(e)","absent(e)",Compétences!AZ31/13))</f>
      </c>
      <c r="L31" s="582">
        <f>IF(Compétences!BN31="","",IF(Compétences!BN31="absent(e)","absent(e)",Compétences!BN31/12))</f>
      </c>
      <c r="M31" s="582">
        <f>IF(Compétences!S31="","",Compétences!S31)</f>
      </c>
      <c r="N31" s="582">
        <f>IF(Compétences!CG31="","",IF(Compétences!CG31="absent(e)","absent(e)",Compétences!CG31/17))</f>
      </c>
      <c r="O31" s="582">
        <f>IF(Compétences!CS31="","",IF(Compétences!CS31="absent(e)","absent(e)",Compétences!CS31/10))</f>
      </c>
      <c r="P31" s="582">
        <f>IF(Compétences!DK31="","",IF(Compétences!DK31="absent(e)","absent(e)",Compétences!DK31/16))</f>
      </c>
      <c r="Q31" s="581"/>
      <c r="R31" s="582">
        <f>IF(Compétences!J31="","",Compétences!J31)</f>
      </c>
      <c r="S31" s="582">
        <f>IF(Compétences!EE31="","",IF(Compétences!EE31="absent(e)","absent(e)",Compétences!EE31/18))</f>
      </c>
    </row>
    <row r="32" spans="1:19" ht="12.75">
      <c r="A32" s="713"/>
      <c r="B32" s="714"/>
      <c r="C32" s="31">
        <v>28</v>
      </c>
      <c r="D32" s="31">
        <f>IF('Encodage réponses Es'!F30=0,"",'Encodage réponses Es'!F30)</f>
      </c>
      <c r="E32" s="547"/>
      <c r="F32" s="582">
        <f>IF(Compétences!G32="","",Compétences!G32)</f>
      </c>
      <c r="G32" s="581"/>
      <c r="H32" s="582">
        <f>IF(Compétences!M32="","",Compétences!M32)</f>
      </c>
      <c r="I32" s="582">
        <f>IF(Compétences!P32="","",Compétences!P32)</f>
      </c>
      <c r="J32" s="582">
        <f>IF(Compétences!AK32="","",IF(Compétences!AK32="absent(e)","absent(e)",Compétences!AK32/16))</f>
      </c>
      <c r="K32" s="582">
        <f>IF(Compétences!AZ32="","",IF(Compétences!AZ32="absent(e)","absent(e)",Compétences!AZ32/13))</f>
      </c>
      <c r="L32" s="582">
        <f>IF(Compétences!BN32="","",IF(Compétences!BN32="absent(e)","absent(e)",Compétences!BN32/12))</f>
      </c>
      <c r="M32" s="582">
        <f>IF(Compétences!S32="","",Compétences!S32)</f>
      </c>
      <c r="N32" s="582">
        <f>IF(Compétences!CG32="","",IF(Compétences!CG32="absent(e)","absent(e)",Compétences!CG32/17))</f>
      </c>
      <c r="O32" s="582">
        <f>IF(Compétences!CS32="","",IF(Compétences!CS32="absent(e)","absent(e)",Compétences!CS32/10))</f>
      </c>
      <c r="P32" s="582">
        <f>IF(Compétences!DK32="","",IF(Compétences!DK32="absent(e)","absent(e)",Compétences!DK32/16))</f>
      </c>
      <c r="Q32" s="581"/>
      <c r="R32" s="582">
        <f>IF(Compétences!J32="","",Compétences!J32)</f>
      </c>
      <c r="S32" s="582">
        <f>IF(Compétences!EE32="","",IF(Compétences!EE32="absent(e)","absent(e)",Compétences!EE32/18))</f>
      </c>
    </row>
    <row r="33" spans="1:19" ht="12.75">
      <c r="A33" s="713"/>
      <c r="B33" s="714"/>
      <c r="C33" s="31">
        <v>29</v>
      </c>
      <c r="D33" s="31">
        <f>IF('Encodage réponses Es'!F31=0,"",'Encodage réponses Es'!F31)</f>
      </c>
      <c r="E33" s="547"/>
      <c r="F33" s="582">
        <f>IF(Compétences!G33="","",Compétences!G33)</f>
      </c>
      <c r="G33" s="581"/>
      <c r="H33" s="582">
        <f>IF(Compétences!M33="","",Compétences!M33)</f>
      </c>
      <c r="I33" s="582">
        <f>IF(Compétences!P33="","",Compétences!P33)</f>
      </c>
      <c r="J33" s="582">
        <f>IF(Compétences!AK33="","",IF(Compétences!AK33="absent(e)","absent(e)",Compétences!AK33/16))</f>
      </c>
      <c r="K33" s="582">
        <f>IF(Compétences!AZ33="","",IF(Compétences!AZ33="absent(e)","absent(e)",Compétences!AZ33/13))</f>
      </c>
      <c r="L33" s="582">
        <f>IF(Compétences!BN33="","",IF(Compétences!BN33="absent(e)","absent(e)",Compétences!BN33/12))</f>
      </c>
      <c r="M33" s="582">
        <f>IF(Compétences!S33="","",Compétences!S33)</f>
      </c>
      <c r="N33" s="582">
        <f>IF(Compétences!CG33="","",IF(Compétences!CG33="absent(e)","absent(e)",Compétences!CG33/17))</f>
      </c>
      <c r="O33" s="582">
        <f>IF(Compétences!CS33="","",IF(Compétences!CS33="absent(e)","absent(e)",Compétences!CS33/10))</f>
      </c>
      <c r="P33" s="582">
        <f>IF(Compétences!DK33="","",IF(Compétences!DK33="absent(e)","absent(e)",Compétences!DK33/16))</f>
      </c>
      <c r="Q33" s="581"/>
      <c r="R33" s="582">
        <f>IF(Compétences!J33="","",Compétences!J33)</f>
      </c>
      <c r="S33" s="582">
        <f>IF(Compétences!EE33="","",IF(Compétences!EE33="absent(e)","absent(e)",Compétences!EE33/18))</f>
      </c>
    </row>
    <row r="34" spans="1:19" ht="12.75">
      <c r="A34" s="713"/>
      <c r="B34" s="714"/>
      <c r="C34" s="31">
        <v>30</v>
      </c>
      <c r="D34" s="31">
        <f>IF('Encodage réponses Es'!F32=0,"",'Encodage réponses Es'!F32)</f>
      </c>
      <c r="E34" s="547"/>
      <c r="F34" s="582">
        <f>IF(Compétences!G34="","",Compétences!G34)</f>
      </c>
      <c r="G34" s="581"/>
      <c r="H34" s="582">
        <f>IF(Compétences!M34="","",Compétences!M34)</f>
      </c>
      <c r="I34" s="582">
        <f>IF(Compétences!P34="","",Compétences!P34)</f>
      </c>
      <c r="J34" s="582">
        <f>IF(Compétences!AK34="","",IF(Compétences!AK34="absent(e)","absent(e)",Compétences!AK34/16))</f>
      </c>
      <c r="K34" s="582">
        <f>IF(Compétences!AZ34="","",IF(Compétences!AZ34="absent(e)","absent(e)",Compétences!AZ34/13))</f>
      </c>
      <c r="L34" s="582">
        <f>IF(Compétences!BN34="","",IF(Compétences!BN34="absent(e)","absent(e)",Compétences!BN34/12))</f>
      </c>
      <c r="M34" s="582">
        <f>IF(Compétences!S34="","",Compétences!S34)</f>
      </c>
      <c r="N34" s="582">
        <f>IF(Compétences!CG34="","",IF(Compétences!CG34="absent(e)","absent(e)",Compétences!CG34/17))</f>
      </c>
      <c r="O34" s="582">
        <f>IF(Compétences!CS34="","",IF(Compétences!CS34="absent(e)","absent(e)",Compétences!CS34/10))</f>
      </c>
      <c r="P34" s="582">
        <f>IF(Compétences!DK34="","",IF(Compétences!DK34="absent(e)","absent(e)",Compétences!DK34/16))</f>
      </c>
      <c r="Q34" s="581"/>
      <c r="R34" s="582">
        <f>IF(Compétences!J34="","",Compétences!J34)</f>
      </c>
      <c r="S34" s="582">
        <f>IF(Compétences!EE34="","",IF(Compétences!EE34="absent(e)","absent(e)",Compétences!EE34/18))</f>
      </c>
    </row>
    <row r="35" spans="1:19" ht="12.75">
      <c r="A35" s="713"/>
      <c r="B35" s="714"/>
      <c r="C35" s="31">
        <v>31</v>
      </c>
      <c r="D35" s="31">
        <f>IF('Encodage réponses Es'!F33=0,"",'Encodage réponses Es'!F33)</f>
      </c>
      <c r="E35" s="547"/>
      <c r="F35" s="582">
        <f>IF(Compétences!G35="","",Compétences!G35)</f>
      </c>
      <c r="G35" s="581"/>
      <c r="H35" s="582">
        <f>IF(Compétences!M35="","",Compétences!M35)</f>
      </c>
      <c r="I35" s="582">
        <f>IF(Compétences!P35="","",Compétences!P35)</f>
      </c>
      <c r="J35" s="582">
        <f>IF(Compétences!AK35="","",IF(Compétences!AK35="absent(e)","absent(e)",Compétences!AK35/16))</f>
      </c>
      <c r="K35" s="582">
        <f>IF(Compétences!AZ35="","",IF(Compétences!AZ35="absent(e)","absent(e)",Compétences!AZ35/13))</f>
      </c>
      <c r="L35" s="582">
        <f>IF(Compétences!BN35="","",IF(Compétences!BN35="absent(e)","absent(e)",Compétences!BN35/12))</f>
      </c>
      <c r="M35" s="582">
        <f>IF(Compétences!S35="","",Compétences!S35)</f>
      </c>
      <c r="N35" s="582">
        <f>IF(Compétences!CG35="","",IF(Compétences!CG35="absent(e)","absent(e)",Compétences!CG35/17))</f>
      </c>
      <c r="O35" s="582">
        <f>IF(Compétences!CS35="","",IF(Compétences!CS35="absent(e)","absent(e)",Compétences!CS35/10))</f>
      </c>
      <c r="P35" s="582">
        <f>IF(Compétences!DK35="","",IF(Compétences!DK35="absent(e)","absent(e)",Compétences!DK35/16))</f>
      </c>
      <c r="Q35" s="581"/>
      <c r="R35" s="582">
        <f>IF(Compétences!J35="","",Compétences!J35)</f>
      </c>
      <c r="S35" s="582">
        <f>IF(Compétences!EE35="","",IF(Compétences!EE35="absent(e)","absent(e)",Compétences!EE35/18))</f>
      </c>
    </row>
    <row r="36" spans="1:19" ht="12.75">
      <c r="A36" s="713"/>
      <c r="B36" s="714"/>
      <c r="C36" s="31">
        <v>32</v>
      </c>
      <c r="D36" s="31">
        <f>IF('Encodage réponses Es'!F34=0,"",'Encodage réponses Es'!F34)</f>
      </c>
      <c r="E36" s="547"/>
      <c r="F36" s="582">
        <f>IF(Compétences!G36="","",Compétences!G36)</f>
      </c>
      <c r="G36" s="581"/>
      <c r="H36" s="582">
        <f>IF(Compétences!M36="","",Compétences!M36)</f>
      </c>
      <c r="I36" s="582">
        <f>IF(Compétences!P36="","",Compétences!P36)</f>
      </c>
      <c r="J36" s="582">
        <f>IF(Compétences!AK36="","",IF(Compétences!AK36="absent(e)","absent(e)",Compétences!AK36/16))</f>
      </c>
      <c r="K36" s="582">
        <f>IF(Compétences!AZ36="","",IF(Compétences!AZ36="absent(e)","absent(e)",Compétences!AZ36/13))</f>
      </c>
      <c r="L36" s="582">
        <f>IF(Compétences!BN36="","",IF(Compétences!BN36="absent(e)","absent(e)",Compétences!BN36/12))</f>
      </c>
      <c r="M36" s="582">
        <f>IF(Compétences!S36="","",Compétences!S36)</f>
      </c>
      <c r="N36" s="582">
        <f>IF(Compétences!CG36="","",IF(Compétences!CG36="absent(e)","absent(e)",Compétences!CG36/17))</f>
      </c>
      <c r="O36" s="582">
        <f>IF(Compétences!CS36="","",IF(Compétences!CS36="absent(e)","absent(e)",Compétences!CS36/10))</f>
      </c>
      <c r="P36" s="582">
        <f>IF(Compétences!DK36="","",IF(Compétences!DK36="absent(e)","absent(e)",Compétences!DK36/16))</f>
      </c>
      <c r="Q36" s="581"/>
      <c r="R36" s="582">
        <f>IF(Compétences!J36="","",Compétences!J36)</f>
      </c>
      <c r="S36" s="582">
        <f>IF(Compétences!EE36="","",IF(Compétences!EE36="absent(e)","absent(e)",Compétences!EE36/18))</f>
      </c>
    </row>
    <row r="37" spans="1:19" ht="12.75">
      <c r="A37" s="713"/>
      <c r="B37" s="714"/>
      <c r="C37" s="31">
        <v>33</v>
      </c>
      <c r="D37" s="31">
        <f>IF('Encodage réponses Es'!F35=0,"",'Encodage réponses Es'!F35)</f>
      </c>
      <c r="E37" s="547"/>
      <c r="F37" s="582">
        <f>IF(Compétences!G37="","",Compétences!G37)</f>
      </c>
      <c r="G37" s="581"/>
      <c r="H37" s="582">
        <f>IF(Compétences!M37="","",Compétences!M37)</f>
      </c>
      <c r="I37" s="582">
        <f>IF(Compétences!P37="","",Compétences!P37)</f>
      </c>
      <c r="J37" s="582">
        <f>IF(Compétences!AK37="","",IF(Compétences!AK37="absent(e)","absent(e)",Compétences!AK37/16))</f>
      </c>
      <c r="K37" s="582">
        <f>IF(Compétences!AZ37="","",IF(Compétences!AZ37="absent(e)","absent(e)",Compétences!AZ37/13))</f>
      </c>
      <c r="L37" s="582">
        <f>IF(Compétences!BN37="","",IF(Compétences!BN37="absent(e)","absent(e)",Compétences!BN37/12))</f>
      </c>
      <c r="M37" s="582">
        <f>IF(Compétences!S37="","",Compétences!S37)</f>
      </c>
      <c r="N37" s="582">
        <f>IF(Compétences!CG37="","",IF(Compétences!CG37="absent(e)","absent(e)",Compétences!CG37/17))</f>
      </c>
      <c r="O37" s="582">
        <f>IF(Compétences!CS37="","",IF(Compétences!CS37="absent(e)","absent(e)",Compétences!CS37/10))</f>
      </c>
      <c r="P37" s="582">
        <f>IF(Compétences!DK37="","",IF(Compétences!DK37="absent(e)","absent(e)",Compétences!DK37/16))</f>
      </c>
      <c r="Q37" s="581"/>
      <c r="R37" s="582">
        <f>IF(Compétences!J37="","",Compétences!J37)</f>
      </c>
      <c r="S37" s="582">
        <f>IF(Compétences!EE37="","",IF(Compétences!EE37="absent(e)","absent(e)",Compétences!EE37/18))</f>
      </c>
    </row>
    <row r="38" spans="1:19" ht="13.5" thickBot="1">
      <c r="A38" s="715"/>
      <c r="B38" s="716"/>
      <c r="C38" s="32">
        <v>34</v>
      </c>
      <c r="D38" s="32">
        <f>IF('Encodage réponses Es'!F36=0,"",'Encodage réponses Es'!F36)</f>
      </c>
      <c r="E38" s="547"/>
      <c r="F38" s="582">
        <f>IF(Compétences!G38="","",Compétences!G38)</f>
      </c>
      <c r="G38" s="581"/>
      <c r="H38" s="582">
        <f>IF(Compétences!M38="","",Compétences!M38)</f>
      </c>
      <c r="I38" s="582">
        <f>IF(Compétences!P38="","",Compétences!P38)</f>
      </c>
      <c r="J38" s="582">
        <f>IF(Compétences!AK38="","",IF(Compétences!AK38="absent(e)","absent(e)",Compétences!AK38/16))</f>
      </c>
      <c r="K38" s="582">
        <f>IF(Compétences!AZ38="","",IF(Compétences!AZ38="absent(e)","absent(e)",Compétences!AZ38/13))</f>
      </c>
      <c r="L38" s="582">
        <f>IF(Compétences!BN38="","",IF(Compétences!BN38="absent(e)","absent(e)",Compétences!BN38/12))</f>
      </c>
      <c r="M38" s="582">
        <f>IF(Compétences!S38="","",Compétences!S38)</f>
      </c>
      <c r="N38" s="582">
        <f>IF(Compétences!CG38="","",IF(Compétences!CG38="absent(e)","absent(e)",Compétences!CG38/17))</f>
      </c>
      <c r="O38" s="582">
        <f>IF(Compétences!CS38="","",IF(Compétences!CS38="absent(e)","absent(e)",Compétences!CS38/10))</f>
      </c>
      <c r="P38" s="582">
        <f>IF(Compétences!DK38="","",IF(Compétences!DK38="absent(e)","absent(e)",Compétences!DK38/16))</f>
      </c>
      <c r="Q38" s="581"/>
      <c r="R38" s="582">
        <f>IF(Compétences!J38="","",Compétences!J38)</f>
      </c>
      <c r="S38" s="582">
        <f>IF(Compétences!EE38="","",IF(Compétences!EE38="absent(e)","absent(e)",Compétences!EE38/18))</f>
      </c>
    </row>
    <row r="39" spans="1:19" ht="13.5" thickBot="1">
      <c r="A39" s="547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</row>
    <row r="40" spans="1:19" ht="12.75">
      <c r="A40" s="547"/>
      <c r="B40" s="547"/>
      <c r="C40" s="547"/>
      <c r="D40" s="370" t="s">
        <v>2</v>
      </c>
      <c r="E40" s="547"/>
      <c r="F40" s="375">
        <f>COUNT(F5:F38)</f>
        <v>0</v>
      </c>
      <c r="G40" s="547"/>
      <c r="H40" s="376">
        <f aca="true" t="shared" si="0" ref="H40:S40">COUNT(H5:H38)</f>
        <v>0</v>
      </c>
      <c r="I40" s="377">
        <f t="shared" si="0"/>
        <v>0</v>
      </c>
      <c r="J40" s="377">
        <f t="shared" si="0"/>
        <v>0</v>
      </c>
      <c r="K40" s="377">
        <f t="shared" si="0"/>
        <v>0</v>
      </c>
      <c r="L40" s="377">
        <f t="shared" si="0"/>
        <v>0</v>
      </c>
      <c r="M40" s="378">
        <f t="shared" si="0"/>
        <v>0</v>
      </c>
      <c r="N40" s="378">
        <f t="shared" si="0"/>
        <v>0</v>
      </c>
      <c r="O40" s="378">
        <f t="shared" si="0"/>
        <v>0</v>
      </c>
      <c r="P40" s="378">
        <f t="shared" si="0"/>
        <v>0</v>
      </c>
      <c r="Q40" s="547"/>
      <c r="R40" s="379">
        <f t="shared" si="0"/>
        <v>0</v>
      </c>
      <c r="S40" s="379">
        <f t="shared" si="0"/>
        <v>0</v>
      </c>
    </row>
    <row r="41" spans="1:19" ht="12.75">
      <c r="A41" s="547"/>
      <c r="B41" s="547"/>
      <c r="C41" s="547"/>
      <c r="D41" s="371" t="s">
        <v>27</v>
      </c>
      <c r="E41" s="547"/>
      <c r="F41" s="380">
        <f>IF(COUNT(F5:F38)=0,"",STDEVP(F5:F38))</f>
      </c>
      <c r="G41" s="548">
        <f aca="true" t="shared" si="1" ref="G41:S41">IF(COUNT(G5:G38)=0,"",STDEVP(G5:G38))</f>
      </c>
      <c r="H41" s="381">
        <f t="shared" si="1"/>
      </c>
      <c r="I41" s="382">
        <f t="shared" si="1"/>
      </c>
      <c r="J41" s="382">
        <f t="shared" si="1"/>
      </c>
      <c r="K41" s="382">
        <f t="shared" si="1"/>
      </c>
      <c r="L41" s="382">
        <f t="shared" si="1"/>
      </c>
      <c r="M41" s="383">
        <f t="shared" si="1"/>
      </c>
      <c r="N41" s="383">
        <f t="shared" si="1"/>
      </c>
      <c r="O41" s="383">
        <f t="shared" si="1"/>
      </c>
      <c r="P41" s="383">
        <f t="shared" si="1"/>
      </c>
      <c r="Q41" s="548">
        <f t="shared" si="1"/>
      </c>
      <c r="R41" s="384">
        <f t="shared" si="1"/>
      </c>
      <c r="S41" s="384">
        <f t="shared" si="1"/>
      </c>
    </row>
    <row r="42" spans="1:19" ht="12.75">
      <c r="A42" s="547"/>
      <c r="B42" s="547"/>
      <c r="C42" s="547"/>
      <c r="D42" s="371" t="s">
        <v>28</v>
      </c>
      <c r="E42" s="547"/>
      <c r="F42" s="575">
        <f>IF(COUNT(F5:F38)=0,"",AVERAGE(F5:F38))</f>
      </c>
      <c r="G42" s="576">
        <f aca="true" t="shared" si="2" ref="G42:S42">IF(COUNT(G5:G38)=0,"",AVERAGE(G5:G38))</f>
      </c>
      <c r="H42" s="577">
        <f t="shared" si="2"/>
      </c>
      <c r="I42" s="578">
        <f t="shared" si="2"/>
      </c>
      <c r="J42" s="578">
        <f t="shared" si="2"/>
      </c>
      <c r="K42" s="578">
        <f t="shared" si="2"/>
      </c>
      <c r="L42" s="578">
        <f t="shared" si="2"/>
      </c>
      <c r="M42" s="579">
        <f t="shared" si="2"/>
      </c>
      <c r="N42" s="579">
        <f t="shared" si="2"/>
      </c>
      <c r="O42" s="579">
        <f t="shared" si="2"/>
      </c>
      <c r="P42" s="579">
        <f t="shared" si="2"/>
      </c>
      <c r="Q42" s="576">
        <f t="shared" si="2"/>
      </c>
      <c r="R42" s="580">
        <f t="shared" si="2"/>
      </c>
      <c r="S42" s="580">
        <f t="shared" si="2"/>
      </c>
    </row>
    <row r="43" spans="1:19" ht="13.5" thickBot="1">
      <c r="A43" s="547"/>
      <c r="B43" s="547"/>
      <c r="C43" s="547"/>
      <c r="D43" s="372" t="s">
        <v>102</v>
      </c>
      <c r="E43" s="547"/>
      <c r="F43" s="583">
        <v>0.57</v>
      </c>
      <c r="G43" s="584"/>
      <c r="H43" s="583">
        <v>0.53</v>
      </c>
      <c r="I43" s="583">
        <v>0.46</v>
      </c>
      <c r="J43" s="583">
        <v>0.51</v>
      </c>
      <c r="K43" s="583">
        <v>0.45</v>
      </c>
      <c r="L43" s="583">
        <v>0.41</v>
      </c>
      <c r="M43" s="583">
        <v>0.59</v>
      </c>
      <c r="N43" s="583">
        <v>0.59</v>
      </c>
      <c r="O43" s="583">
        <v>0.48</v>
      </c>
      <c r="P43" s="583">
        <v>0.67</v>
      </c>
      <c r="Q43" s="576"/>
      <c r="R43" s="583">
        <v>0.67</v>
      </c>
      <c r="S43" s="583">
        <v>0.66</v>
      </c>
    </row>
  </sheetData>
  <sheetProtection password="CC48" sheet="1" objects="1" scenarios="1"/>
  <mergeCells count="18">
    <mergeCell ref="A7:B38"/>
    <mergeCell ref="H1:H3"/>
    <mergeCell ref="R1:R3"/>
    <mergeCell ref="A1:A2"/>
    <mergeCell ref="B1:D2"/>
    <mergeCell ref="A3:A4"/>
    <mergeCell ref="B3:C4"/>
    <mergeCell ref="D3:D4"/>
    <mergeCell ref="I1:I3"/>
    <mergeCell ref="F1:F3"/>
    <mergeCell ref="S1:S3"/>
    <mergeCell ref="J1:J3"/>
    <mergeCell ref="K1:K3"/>
    <mergeCell ref="L1:L3"/>
    <mergeCell ref="M1:M3"/>
    <mergeCell ref="N1:N3"/>
    <mergeCell ref="O1:O3"/>
    <mergeCell ref="P1:P3"/>
  </mergeCells>
  <conditionalFormatting sqref="D5:D38">
    <cfRule type="expression" priority="1" dxfId="59" stopIfTrue="1">
      <formula>OR(I5="absent(e)",L5="absent(e)")</formula>
    </cfRule>
  </conditionalFormatting>
  <conditionalFormatting sqref="F5:F38 H5:P38 R5:S38">
    <cfRule type="cellIs" priority="2" dxfId="60" operator="equal" stopIfTrue="1">
      <formula>0</formula>
    </cfRule>
    <cfRule type="cellIs" priority="3" dxfId="59" operator="equal" stopIfTrue="1">
      <formula>"absent(e)"</formula>
    </cfRule>
  </conditionalFormatting>
  <printOptions/>
  <pageMargins left="0.25" right="0.29" top="0.47" bottom="0.4" header="0.33" footer="0.32"/>
  <pageSetup horizontalDpi="600" verticalDpi="600" orientation="landscape" paperSize="9" scale="76" r:id="rId1"/>
  <headerFooter alignWithMargins="0">
    <oddFooter>&amp;LEENC - &amp;A&amp;C5e primaire - &amp;F&amp;RPage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Y227"/>
  <sheetViews>
    <sheetView showGridLines="0" view="pageBreakPreview" zoomScale="130" zoomScaleNormal="85" zoomScaleSheetLayoutView="130" workbookViewId="0" topLeftCell="A1">
      <selection activeCell="A1" sqref="A1"/>
    </sheetView>
  </sheetViews>
  <sheetFormatPr defaultColWidth="11.421875" defaultRowHeight="12.75"/>
  <cols>
    <col min="1" max="27" width="6.7109375" style="0" customWidth="1"/>
  </cols>
  <sheetData>
    <row r="1" spans="1:18" ht="21.75" customHeight="1" thickBot="1">
      <c r="A1" s="469" t="s">
        <v>224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1"/>
      <c r="N1" s="471"/>
      <c r="O1" s="410"/>
      <c r="P1" s="410"/>
      <c r="Q1" s="405"/>
      <c r="R1" s="405"/>
    </row>
    <row r="2" spans="5:13" ht="13.5" thickTop="1">
      <c r="E2" s="400"/>
      <c r="F2" s="402" t="s">
        <v>225</v>
      </c>
      <c r="G2" s="403"/>
      <c r="H2" s="414" t="s">
        <v>221</v>
      </c>
      <c r="I2" s="404"/>
      <c r="J2" s="414" t="s">
        <v>222</v>
      </c>
      <c r="K2" s="404"/>
      <c r="L2" s="446" t="s">
        <v>120</v>
      </c>
      <c r="M2" s="442"/>
    </row>
    <row r="3" spans="5:13" ht="13.5" thickBot="1">
      <c r="E3" s="388"/>
      <c r="F3" s="388"/>
      <c r="G3" s="388"/>
      <c r="H3" s="389"/>
      <c r="I3" s="389"/>
      <c r="J3" s="390"/>
      <c r="K3" s="390"/>
      <c r="L3" s="389"/>
      <c r="M3" s="395"/>
    </row>
    <row r="4" spans="1:13" ht="16.5" thickBot="1" thickTop="1">
      <c r="A4" s="786" t="s">
        <v>223</v>
      </c>
      <c r="B4" s="786"/>
      <c r="C4" s="786"/>
      <c r="D4" s="786"/>
      <c r="E4" s="786"/>
      <c r="F4" s="447">
        <v>0.57</v>
      </c>
      <c r="G4" s="447"/>
      <c r="H4" s="448">
        <v>0.6</v>
      </c>
      <c r="I4" s="448"/>
      <c r="J4" s="447">
        <v>0.49</v>
      </c>
      <c r="K4" s="447"/>
      <c r="L4" s="449">
        <f>IF(Compétences!G42="","",Compétences!G42)</f>
      </c>
      <c r="M4" s="450"/>
    </row>
    <row r="5" spans="1:13" ht="13.5" thickTop="1">
      <c r="A5" s="415" t="s">
        <v>121</v>
      </c>
      <c r="B5" s="411"/>
      <c r="C5" s="411"/>
      <c r="D5" s="412"/>
      <c r="E5" s="413"/>
      <c r="F5" s="416">
        <v>0.53</v>
      </c>
      <c r="G5" s="416"/>
      <c r="H5" s="417">
        <v>0.56</v>
      </c>
      <c r="I5" s="417"/>
      <c r="J5" s="416">
        <v>0.44</v>
      </c>
      <c r="K5" s="416"/>
      <c r="L5" s="418">
        <f>IF(Compétences!M42="","",Compétences!M42)</f>
      </c>
      <c r="M5" s="419"/>
    </row>
    <row r="6" spans="1:13" ht="13.5" thickBot="1">
      <c r="A6" s="451" t="s">
        <v>123</v>
      </c>
      <c r="B6" s="452"/>
      <c r="C6" s="452"/>
      <c r="D6" s="452"/>
      <c r="E6" s="453"/>
      <c r="F6" s="454">
        <v>0.46</v>
      </c>
      <c r="G6" s="454"/>
      <c r="H6" s="455">
        <v>0.49</v>
      </c>
      <c r="I6" s="455"/>
      <c r="J6" s="454">
        <v>0.37</v>
      </c>
      <c r="K6" s="454"/>
      <c r="L6" s="456">
        <f>IF(Compétences!P42="","",Compétences!P42)</f>
      </c>
      <c r="M6" s="457"/>
    </row>
    <row r="7" spans="1:16" ht="34.5" customHeight="1" thickBot="1">
      <c r="A7" s="783" t="s">
        <v>122</v>
      </c>
      <c r="B7" s="783"/>
      <c r="C7" s="783"/>
      <c r="D7" s="783"/>
      <c r="E7" s="783"/>
      <c r="F7" s="475">
        <v>0.51</v>
      </c>
      <c r="G7" s="475"/>
      <c r="H7" s="476">
        <v>0.55</v>
      </c>
      <c r="I7" s="476"/>
      <c r="J7" s="475">
        <v>0.4</v>
      </c>
      <c r="K7" s="475"/>
      <c r="L7" s="476">
        <f>IF('Nouveaux résultats'!J42="","",'Nouveaux résultats'!J42)</f>
      </c>
      <c r="M7" s="477"/>
      <c r="P7" s="58"/>
    </row>
    <row r="8" spans="1:13" ht="35.25" customHeight="1" thickBot="1">
      <c r="A8" s="782" t="s">
        <v>124</v>
      </c>
      <c r="B8" s="782"/>
      <c r="C8" s="782"/>
      <c r="D8" s="782"/>
      <c r="E8" s="782"/>
      <c r="F8" s="475">
        <v>0.45</v>
      </c>
      <c r="G8" s="475"/>
      <c r="H8" s="476">
        <v>0.47</v>
      </c>
      <c r="I8" s="476"/>
      <c r="J8" s="475">
        <v>0.37</v>
      </c>
      <c r="K8" s="475"/>
      <c r="L8" s="476">
        <f>IF('Nouveaux résultats'!K42="","",'Nouveaux résultats'!K42)</f>
      </c>
      <c r="M8" s="477"/>
    </row>
    <row r="9" spans="1:13" ht="35.25" customHeight="1" thickBot="1">
      <c r="A9" s="788" t="s">
        <v>125</v>
      </c>
      <c r="B9" s="788"/>
      <c r="C9" s="788"/>
      <c r="D9" s="788"/>
      <c r="E9" s="788"/>
      <c r="F9" s="461">
        <v>0.41</v>
      </c>
      <c r="G9" s="461"/>
      <c r="H9" s="462">
        <v>0.44</v>
      </c>
      <c r="I9" s="462"/>
      <c r="J9" s="461">
        <v>0.34</v>
      </c>
      <c r="K9" s="461"/>
      <c r="L9" s="462">
        <f>IF('Nouveaux résultats'!L42="","",'Nouveaux résultats'!L42)</f>
      </c>
      <c r="M9" s="420"/>
    </row>
    <row r="10" spans="1:13" ht="12.75" customHeight="1" thickBot="1">
      <c r="A10" s="787" t="s">
        <v>126</v>
      </c>
      <c r="B10" s="787"/>
      <c r="C10" s="787"/>
      <c r="D10" s="787"/>
      <c r="E10" s="787"/>
      <c r="F10" s="458">
        <v>0.59</v>
      </c>
      <c r="G10" s="458"/>
      <c r="H10" s="459">
        <v>0.62</v>
      </c>
      <c r="I10" s="459"/>
      <c r="J10" s="458">
        <v>0.51</v>
      </c>
      <c r="K10" s="458"/>
      <c r="L10" s="459">
        <f>IF(Compétences!S42="","",Compétences!S42)</f>
      </c>
      <c r="M10" s="460"/>
    </row>
    <row r="11" spans="1:13" ht="22.5" customHeight="1" thickBot="1">
      <c r="A11" s="782" t="s">
        <v>127</v>
      </c>
      <c r="B11" s="782"/>
      <c r="C11" s="782"/>
      <c r="D11" s="782"/>
      <c r="E11" s="782"/>
      <c r="F11" s="475">
        <v>0.59</v>
      </c>
      <c r="G11" s="475"/>
      <c r="H11" s="476">
        <v>0.62</v>
      </c>
      <c r="I11" s="476"/>
      <c r="J11" s="475">
        <v>0.49</v>
      </c>
      <c r="K11" s="475"/>
      <c r="L11" s="476">
        <f>IF('Nouveaux résultats'!N42="","",'Nouveaux résultats'!N42)</f>
      </c>
      <c r="M11" s="477"/>
    </row>
    <row r="12" spans="1:13" ht="12.75" customHeight="1" thickBot="1">
      <c r="A12" s="782" t="s">
        <v>128</v>
      </c>
      <c r="B12" s="782"/>
      <c r="C12" s="782"/>
      <c r="D12" s="782"/>
      <c r="E12" s="782"/>
      <c r="F12" s="475">
        <v>0.48</v>
      </c>
      <c r="G12" s="475"/>
      <c r="H12" s="476">
        <v>0.51</v>
      </c>
      <c r="I12" s="476"/>
      <c r="J12" s="475">
        <v>0.37</v>
      </c>
      <c r="K12" s="475"/>
      <c r="L12" s="476">
        <f>IF('Nouveaux résultats'!O42="","",'Nouveaux résultats'!O42)</f>
      </c>
      <c r="M12" s="477"/>
    </row>
    <row r="13" spans="1:16" ht="23.25" customHeight="1" thickBot="1">
      <c r="A13" s="782" t="s">
        <v>129</v>
      </c>
      <c r="B13" s="782"/>
      <c r="C13" s="782"/>
      <c r="D13" s="782"/>
      <c r="E13" s="782"/>
      <c r="F13" s="475">
        <v>0.67</v>
      </c>
      <c r="G13" s="475"/>
      <c r="H13" s="476">
        <v>0.69</v>
      </c>
      <c r="I13" s="476"/>
      <c r="J13" s="475">
        <v>0.6</v>
      </c>
      <c r="K13" s="475"/>
      <c r="L13" s="476">
        <f>IF('Nouveaux résultats'!P42="","",'Nouveaux résultats'!P42)</f>
      </c>
      <c r="M13" s="477"/>
      <c r="P13" s="401"/>
    </row>
    <row r="14" spans="1:13" ht="6" customHeight="1" thickBot="1">
      <c r="A14" s="472"/>
      <c r="B14" s="472"/>
      <c r="C14" s="472"/>
      <c r="D14" s="472"/>
      <c r="E14" s="472"/>
      <c r="F14" s="473"/>
      <c r="G14" s="473"/>
      <c r="H14" s="473"/>
      <c r="I14" s="473"/>
      <c r="J14" s="473"/>
      <c r="K14" s="473"/>
      <c r="L14" s="474"/>
      <c r="M14" s="420"/>
    </row>
    <row r="15" spans="1:13" ht="15" customHeight="1">
      <c r="A15" s="813" t="s">
        <v>130</v>
      </c>
      <c r="B15" s="813"/>
      <c r="C15" s="813"/>
      <c r="D15" s="813"/>
      <c r="E15" s="813"/>
      <c r="F15" s="466">
        <v>0.67</v>
      </c>
      <c r="G15" s="466"/>
      <c r="H15" s="467">
        <v>0.7</v>
      </c>
      <c r="I15" s="467"/>
      <c r="J15" s="466">
        <v>0.6</v>
      </c>
      <c r="K15" s="466"/>
      <c r="L15" s="467">
        <f>IF(Compétences!J42="","",Compétences!J42)</f>
      </c>
      <c r="M15" s="468"/>
    </row>
    <row r="16" spans="1:13" ht="48" customHeight="1" thickBot="1">
      <c r="A16" s="814" t="s">
        <v>131</v>
      </c>
      <c r="B16" s="814"/>
      <c r="C16" s="814"/>
      <c r="D16" s="814"/>
      <c r="E16" s="814"/>
      <c r="F16" s="463">
        <v>0.66</v>
      </c>
      <c r="G16" s="463"/>
      <c r="H16" s="464">
        <v>0.69</v>
      </c>
      <c r="I16" s="464"/>
      <c r="J16" s="463">
        <v>0.58</v>
      </c>
      <c r="K16" s="463"/>
      <c r="L16" s="464">
        <f>IF('Nouveaux résultats'!S42="","",'Nouveaux résultats'!S42)</f>
      </c>
      <c r="M16" s="465"/>
    </row>
    <row r="17" spans="1:13" ht="11.25" customHeight="1" thickTop="1">
      <c r="A17" s="396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</row>
    <row r="18" spans="1:14" s="393" customFormat="1" ht="21" customHeight="1">
      <c r="A18" s="815" t="s">
        <v>247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</row>
    <row r="19" spans="1:12" ht="15.75" customHeight="1">
      <c r="A19" t="s">
        <v>219</v>
      </c>
      <c r="C19" s="386"/>
      <c r="D19" t="s">
        <v>220</v>
      </c>
      <c r="F19" s="385"/>
      <c r="G19" s="385"/>
      <c r="H19" s="385"/>
      <c r="I19" s="385"/>
      <c r="J19" s="385"/>
      <c r="K19" s="385"/>
      <c r="L19" s="385"/>
    </row>
    <row r="20" spans="1:12" ht="15.75" customHeight="1">
      <c r="A20" t="s">
        <v>218</v>
      </c>
      <c r="C20" s="385">
        <v>0</v>
      </c>
      <c r="D20" t="s">
        <v>218</v>
      </c>
      <c r="F20" s="385">
        <v>0</v>
      </c>
      <c r="G20" s="385"/>
      <c r="H20" s="385"/>
      <c r="I20" s="385"/>
      <c r="J20" s="385"/>
      <c r="K20" s="385"/>
      <c r="L20" s="385"/>
    </row>
    <row r="21" spans="1:12" ht="15.75" customHeight="1">
      <c r="A21" t="s">
        <v>209</v>
      </c>
      <c r="C21" s="385">
        <v>0</v>
      </c>
      <c r="D21" t="s">
        <v>209</v>
      </c>
      <c r="F21" s="385">
        <v>0</v>
      </c>
      <c r="G21" s="385"/>
      <c r="H21" s="385"/>
      <c r="I21" s="385"/>
      <c r="J21" s="385"/>
      <c r="K21" s="385"/>
      <c r="L21" s="385"/>
    </row>
    <row r="22" spans="1:12" ht="15.75" customHeight="1">
      <c r="A22" t="s">
        <v>210</v>
      </c>
      <c r="C22" s="385">
        <v>0</v>
      </c>
      <c r="D22" t="s">
        <v>210</v>
      </c>
      <c r="F22" s="385">
        <v>0</v>
      </c>
      <c r="G22" s="385"/>
      <c r="H22" s="385"/>
      <c r="I22" s="385"/>
      <c r="J22" s="385"/>
      <c r="K22" s="385"/>
      <c r="L22" s="385"/>
    </row>
    <row r="23" spans="1:12" ht="15.75" customHeight="1">
      <c r="A23" t="s">
        <v>211</v>
      </c>
      <c r="C23" s="385">
        <v>0.02</v>
      </c>
      <c r="D23" t="s">
        <v>211</v>
      </c>
      <c r="F23" s="385">
        <v>0.11</v>
      </c>
      <c r="G23" s="385"/>
      <c r="H23" s="385"/>
      <c r="I23" s="385"/>
      <c r="J23" s="385"/>
      <c r="K23" s="385"/>
      <c r="L23" s="385"/>
    </row>
    <row r="24" spans="1:12" ht="15.75" customHeight="1">
      <c r="A24" t="s">
        <v>212</v>
      </c>
      <c r="C24" s="385">
        <v>0.14</v>
      </c>
      <c r="D24" t="s">
        <v>212</v>
      </c>
      <c r="F24" s="385">
        <v>0.45</v>
      </c>
      <c r="G24" s="385"/>
      <c r="H24" s="385"/>
      <c r="I24" s="385"/>
      <c r="J24" s="385"/>
      <c r="K24" s="385"/>
      <c r="L24" s="385"/>
    </row>
    <row r="25" spans="1:12" ht="15.75" customHeight="1">
      <c r="A25" t="s">
        <v>213</v>
      </c>
      <c r="C25" s="385">
        <v>0.3</v>
      </c>
      <c r="D25" t="s">
        <v>213</v>
      </c>
      <c r="F25" s="385">
        <v>0.25</v>
      </c>
      <c r="G25" s="385"/>
      <c r="H25" s="385"/>
      <c r="I25" s="385"/>
      <c r="J25" s="385"/>
      <c r="K25" s="385"/>
      <c r="L25" s="385"/>
    </row>
    <row r="26" spans="1:12" ht="15.75" customHeight="1">
      <c r="A26" t="s">
        <v>214</v>
      </c>
      <c r="C26" s="385">
        <v>0.38</v>
      </c>
      <c r="D26" t="s">
        <v>214</v>
      </c>
      <c r="F26" s="385">
        <v>0.17</v>
      </c>
      <c r="G26" s="385"/>
      <c r="H26" s="385"/>
      <c r="I26" s="385"/>
      <c r="J26" s="385"/>
      <c r="K26" s="385"/>
      <c r="L26" s="385"/>
    </row>
    <row r="27" spans="1:12" ht="15.75" customHeight="1">
      <c r="A27" t="s">
        <v>215</v>
      </c>
      <c r="C27" s="385">
        <v>0.15</v>
      </c>
      <c r="D27" t="s">
        <v>215</v>
      </c>
      <c r="F27" s="385">
        <v>0.02</v>
      </c>
      <c r="G27" s="385"/>
      <c r="H27" s="385"/>
      <c r="I27" s="385"/>
      <c r="J27" s="385"/>
      <c r="K27" s="385"/>
      <c r="L27" s="385"/>
    </row>
    <row r="28" spans="1:12" ht="15.75" customHeight="1">
      <c r="A28" t="s">
        <v>216</v>
      </c>
      <c r="C28" s="385">
        <v>0.01</v>
      </c>
      <c r="D28" t="s">
        <v>216</v>
      </c>
      <c r="F28" s="385">
        <v>0</v>
      </c>
      <c r="G28" s="385"/>
      <c r="H28" s="385"/>
      <c r="I28" s="385"/>
      <c r="J28" s="385"/>
      <c r="K28" s="385"/>
      <c r="L28" s="385"/>
    </row>
    <row r="29" spans="1:12" ht="15.75" customHeight="1">
      <c r="A29" t="s">
        <v>217</v>
      </c>
      <c r="C29" s="385">
        <v>0</v>
      </c>
      <c r="D29" t="s">
        <v>217</v>
      </c>
      <c r="F29" s="385">
        <v>0</v>
      </c>
      <c r="G29" s="385"/>
      <c r="H29" s="385"/>
      <c r="I29" s="385"/>
      <c r="J29" s="385"/>
      <c r="K29" s="385"/>
      <c r="L29" s="385"/>
    </row>
    <row r="30" spans="1:12" ht="15.75" customHeight="1">
      <c r="A30" s="386"/>
      <c r="B30" s="386"/>
      <c r="C30" s="386"/>
      <c r="D30" s="386"/>
      <c r="E30" s="386"/>
      <c r="F30" s="385"/>
      <c r="G30" s="385"/>
      <c r="H30" s="385"/>
      <c r="I30" s="385"/>
      <c r="J30" s="385"/>
      <c r="K30" s="385"/>
      <c r="L30" s="385"/>
    </row>
    <row r="31" spans="1:12" ht="15.75" customHeight="1">
      <c r="A31" s="386"/>
      <c r="B31" s="386"/>
      <c r="C31" s="386"/>
      <c r="D31" s="386"/>
      <c r="E31" s="386"/>
      <c r="F31" s="385"/>
      <c r="G31" s="385"/>
      <c r="H31" s="385"/>
      <c r="I31" s="385"/>
      <c r="J31" s="385"/>
      <c r="K31" s="385"/>
      <c r="L31" s="385"/>
    </row>
    <row r="32" spans="1:12" ht="15.75" customHeight="1">
      <c r="A32" s="386"/>
      <c r="B32" s="386"/>
      <c r="C32" s="386"/>
      <c r="D32" s="386"/>
      <c r="E32" s="386"/>
      <c r="F32" s="385"/>
      <c r="G32" s="385"/>
      <c r="H32" s="385"/>
      <c r="I32" s="385"/>
      <c r="J32" s="385"/>
      <c r="K32" s="385"/>
      <c r="L32" s="385"/>
    </row>
    <row r="33" spans="1:18" ht="20.25" customHeight="1">
      <c r="A33" s="386"/>
      <c r="B33" s="811">
        <f>IF($L4="","",IF(AND($L4&gt;=0,$L4&lt;0.1),"↑",""))</f>
      </c>
      <c r="C33" s="811"/>
      <c r="D33" s="407">
        <f>IF($L4="","",IF(AND($L4&gt;=0.1,$L4&lt;0.2),"↑",""))</f>
      </c>
      <c r="E33" s="407">
        <f>IF($L4="","",IF(AND($L4&gt;=0.2,$L4&lt;0.3),"↑",""))</f>
      </c>
      <c r="F33" s="408">
        <f>IF($L4="","",IF(AND($L4&gt;=0.3,$L4&lt;0.4),"↑",""))</f>
      </c>
      <c r="G33" s="406">
        <f>IF($L4="","",IF(AND($L4&gt;=0.4,$L4&lt;0.5),"↑",""))</f>
      </c>
      <c r="H33" s="409">
        <f>IF($L4="","",IF(AND($L4&gt;=0.5,$L4&lt;0.6),"↑",""))</f>
      </c>
      <c r="I33" s="409">
        <f>IF($L4="","",IF(AND($L4&gt;=0.6,$L4&lt;0.7),"↑",""))</f>
      </c>
      <c r="J33" s="811">
        <f>IF($L4="","",IF(AND($L4&gt;=0.7,$L4&lt;0.8),"↑",""))</f>
      </c>
      <c r="K33" s="811"/>
      <c r="L33" s="407">
        <f>IF($L4="","",IF(AND($L4&gt;=0.8,$L4&lt;0.9),"↑",""))</f>
      </c>
      <c r="M33" s="408">
        <f>IF($L4="","",IF($L4&gt;=0.9,"↑",""))</f>
      </c>
      <c r="N33" s="392"/>
      <c r="O33" s="392"/>
      <c r="P33" s="392"/>
      <c r="Q33" s="392"/>
      <c r="R33" s="392"/>
    </row>
    <row r="34" spans="1:14" ht="23.25" customHeight="1">
      <c r="A34" s="812" t="s">
        <v>245</v>
      </c>
      <c r="B34" s="812"/>
      <c r="C34" s="812"/>
      <c r="D34" s="812"/>
      <c r="E34" s="812"/>
      <c r="F34" s="812"/>
      <c r="G34" s="812"/>
      <c r="H34" s="812"/>
      <c r="I34" s="812"/>
      <c r="J34" s="812"/>
      <c r="K34" s="812"/>
      <c r="L34" s="812"/>
      <c r="M34" s="812"/>
      <c r="N34" s="812"/>
    </row>
    <row r="35" spans="1:14" ht="46.5" customHeight="1">
      <c r="A35" s="812"/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</row>
    <row r="36" spans="1:14" s="393" customFormat="1" ht="21.75" customHeight="1">
      <c r="A36" s="815" t="s">
        <v>248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</row>
    <row r="37" spans="1:11" ht="66" customHeight="1">
      <c r="A37" s="391"/>
      <c r="B37" s="391"/>
      <c r="C37" s="391"/>
      <c r="D37" s="391"/>
      <c r="E37" s="391"/>
      <c r="F37" s="391"/>
      <c r="G37" s="391"/>
      <c r="H37" s="391"/>
      <c r="I37" s="391"/>
      <c r="J37" s="391"/>
      <c r="K37" s="391"/>
    </row>
    <row r="38" spans="1:11" ht="39" customHeight="1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</row>
    <row r="39" spans="1:11" ht="60" customHeight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</row>
    <row r="40" spans="1:11" ht="44.25" customHeight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</row>
    <row r="41" spans="1:12" ht="10.5" customHeight="1">
      <c r="A41" s="386"/>
      <c r="B41" s="392">
        <f>IF(B$42="votre classe","↑","")</f>
      </c>
      <c r="C41" s="392">
        <f aca="true" t="shared" si="0" ref="C41:K41">IF(C$42="votre classe","↑","")</f>
      </c>
      <c r="D41" s="392">
        <f t="shared" si="0"/>
      </c>
      <c r="E41" s="392">
        <f t="shared" si="0"/>
      </c>
      <c r="F41" s="394">
        <f t="shared" si="0"/>
      </c>
      <c r="G41" s="392">
        <f t="shared" si="0"/>
      </c>
      <c r="H41" s="392">
        <f t="shared" si="0"/>
      </c>
      <c r="I41" s="392">
        <f t="shared" si="0"/>
      </c>
      <c r="J41" s="392">
        <f t="shared" si="0"/>
      </c>
      <c r="K41" s="392">
        <f t="shared" si="0"/>
      </c>
      <c r="L41" s="385"/>
    </row>
    <row r="42" spans="1:18" ht="20.25" customHeight="1">
      <c r="A42" s="386"/>
      <c r="B42" s="811">
        <f>IF($L4="","",IF(AND($L4&gt;=0,$L4&lt;0.1),"↑",""))</f>
      </c>
      <c r="C42" s="811"/>
      <c r="D42" s="407">
        <f>IF($L4="","",IF(AND($L4&gt;=0.1,$L4&lt;0.2),"↑",""))</f>
      </c>
      <c r="E42" s="407">
        <f>IF($L4="","",IF(AND($L4&gt;=0.2,$L4&lt;0.3),"↑",""))</f>
      </c>
      <c r="F42" s="408">
        <f>IF($L4="","",IF(AND($L4&gt;=0.3,$L4&lt;0.4),"↑",""))</f>
      </c>
      <c r="G42" s="406">
        <f>IF($L4="","",IF(AND($L4&gt;=0.4,$L4&lt;0.5),"↑",""))</f>
      </c>
      <c r="H42" s="409">
        <f>IF($L4="","",IF(AND($L4&gt;=0.5,$L4&lt;0.6),"↑",""))</f>
      </c>
      <c r="I42" s="409">
        <f>IF($L4="","",IF(AND($L4&gt;=0.6,$L4&lt;0.7),"↑",""))</f>
      </c>
      <c r="J42" s="811">
        <f>IF($L4="","",IF(AND($L4&gt;=0.7,$L4&lt;0.8),"↑",""))</f>
      </c>
      <c r="K42" s="811"/>
      <c r="L42" s="407">
        <f>IF($L4="","",IF(AND($L4&gt;=0.8,$L4&lt;0.9),"↑",""))</f>
      </c>
      <c r="M42" s="408">
        <f>IF($L4="","",IF($L4&gt;=0.9,"↑",""))</f>
      </c>
      <c r="N42" s="392"/>
      <c r="O42" s="392"/>
      <c r="P42" s="392"/>
      <c r="Q42" s="392"/>
      <c r="R42" s="392"/>
    </row>
    <row r="43" spans="1:14" ht="52.5" customHeight="1">
      <c r="A43" s="812" t="s">
        <v>244</v>
      </c>
      <c r="B43" s="812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</row>
    <row r="44" spans="1:14" ht="14.25" customHeight="1">
      <c r="A44" s="776" t="s">
        <v>132</v>
      </c>
      <c r="B44" s="776"/>
      <c r="C44" s="776"/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</row>
    <row r="45" spans="1:14" ht="12.75" customHeight="1">
      <c r="A45" s="748" t="s">
        <v>249</v>
      </c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</row>
    <row r="46" spans="1:14" ht="12.75">
      <c r="A46" s="401"/>
      <c r="B46" s="401"/>
      <c r="C46" s="401"/>
      <c r="D46" s="753" t="s">
        <v>133</v>
      </c>
      <c r="E46" s="753"/>
      <c r="F46" s="753"/>
      <c r="G46" s="753"/>
      <c r="H46" s="753"/>
      <c r="I46" s="753"/>
      <c r="J46" s="753"/>
      <c r="K46" s="421"/>
      <c r="L46" s="401"/>
      <c r="M46" s="401"/>
      <c r="N46" s="401"/>
    </row>
    <row r="47" spans="1:14" ht="17.25" customHeight="1">
      <c r="A47" s="422" t="s">
        <v>134</v>
      </c>
      <c r="B47" s="423" t="s">
        <v>135</v>
      </c>
      <c r="C47" s="754" t="s">
        <v>136</v>
      </c>
      <c r="D47" s="755"/>
      <c r="E47" s="756" t="s">
        <v>219</v>
      </c>
      <c r="F47" s="757"/>
      <c r="G47" s="756" t="s">
        <v>220</v>
      </c>
      <c r="H47" s="758"/>
      <c r="I47" s="424"/>
      <c r="J47" s="441" t="s">
        <v>120</v>
      </c>
      <c r="K47" s="425"/>
      <c r="L47" s="759" t="s">
        <v>137</v>
      </c>
      <c r="M47" s="759"/>
      <c r="N47" s="759"/>
    </row>
    <row r="48" spans="1:14" ht="12.75" customHeight="1">
      <c r="A48" s="807" t="s">
        <v>138</v>
      </c>
      <c r="B48" s="482">
        <v>1</v>
      </c>
      <c r="C48" s="483">
        <v>0.62</v>
      </c>
      <c r="D48" s="483"/>
      <c r="E48" s="484">
        <v>0.65</v>
      </c>
      <c r="F48" s="484"/>
      <c r="G48" s="484">
        <v>0.53</v>
      </c>
      <c r="H48" s="484"/>
      <c r="I48" s="485"/>
      <c r="J48" s="484">
        <f>IF('Encodage réponses Es'!G44="","",'Encodage réponses Es'!G44)</f>
      </c>
      <c r="K48" s="486"/>
      <c r="L48" s="760" t="s">
        <v>150</v>
      </c>
      <c r="M48" s="760"/>
      <c r="N48" s="760"/>
    </row>
    <row r="49" spans="1:14" ht="12.75">
      <c r="A49" s="809"/>
      <c r="B49" s="426">
        <v>2</v>
      </c>
      <c r="C49" s="427">
        <v>0.48</v>
      </c>
      <c r="D49" s="427"/>
      <c r="E49" s="428">
        <v>0.52</v>
      </c>
      <c r="F49" s="428"/>
      <c r="G49" s="428">
        <v>0.36</v>
      </c>
      <c r="H49" s="428"/>
      <c r="I49" s="429"/>
      <c r="J49" s="430">
        <f>IF('Encodage réponses Es'!H44="","",'Encodage réponses Es'!H44)</f>
      </c>
      <c r="K49" s="430"/>
      <c r="L49" s="761"/>
      <c r="M49" s="761"/>
      <c r="N49" s="761"/>
    </row>
    <row r="50" spans="1:14" ht="12.75">
      <c r="A50" s="808"/>
      <c r="B50" s="487">
        <v>3</v>
      </c>
      <c r="C50" s="488">
        <v>0.53</v>
      </c>
      <c r="D50" s="488"/>
      <c r="E50" s="489">
        <v>0.56</v>
      </c>
      <c r="F50" s="489"/>
      <c r="G50" s="489">
        <v>0.46</v>
      </c>
      <c r="H50" s="489"/>
      <c r="I50" s="490"/>
      <c r="J50" s="491">
        <f>IF('Encodage réponses Es'!I44="","",'Encodage réponses Es'!I44)</f>
      </c>
      <c r="K50" s="491"/>
      <c r="L50" s="762"/>
      <c r="M50" s="762"/>
      <c r="N50" s="762"/>
    </row>
    <row r="51" spans="1:14" ht="12.75">
      <c r="A51" s="492" t="s">
        <v>139</v>
      </c>
      <c r="B51" s="493">
        <v>4</v>
      </c>
      <c r="C51" s="494">
        <v>0.52</v>
      </c>
      <c r="D51" s="494"/>
      <c r="E51" s="495">
        <v>0.55</v>
      </c>
      <c r="F51" s="495"/>
      <c r="G51" s="495">
        <v>0.43</v>
      </c>
      <c r="H51" s="495"/>
      <c r="I51" s="496"/>
      <c r="J51" s="497">
        <f>IF('Encodage réponses Es'!J44="","",'Encodage réponses Es'!J44)</f>
      </c>
      <c r="K51" s="497"/>
      <c r="L51" s="763" t="s">
        <v>151</v>
      </c>
      <c r="M51" s="763"/>
      <c r="N51" s="763"/>
    </row>
    <row r="52" spans="1:14" ht="12.75">
      <c r="A52" s="492" t="s">
        <v>140</v>
      </c>
      <c r="B52" s="499">
        <v>5</v>
      </c>
      <c r="C52" s="500">
        <v>0.51</v>
      </c>
      <c r="D52" s="500"/>
      <c r="E52" s="501">
        <v>0.57</v>
      </c>
      <c r="F52" s="501"/>
      <c r="G52" s="501">
        <v>0.37</v>
      </c>
      <c r="H52" s="501"/>
      <c r="I52" s="502"/>
      <c r="J52" s="503">
        <f>IF('Encodage réponses Es'!K44="","",'Encodage réponses Es'!K44)</f>
      </c>
      <c r="K52" s="503"/>
      <c r="L52" s="763" t="s">
        <v>150</v>
      </c>
      <c r="M52" s="763"/>
      <c r="N52" s="763"/>
    </row>
    <row r="53" spans="1:14" ht="12.75">
      <c r="A53" s="492" t="s">
        <v>141</v>
      </c>
      <c r="B53" s="493">
        <v>6</v>
      </c>
      <c r="C53" s="494">
        <v>0.45</v>
      </c>
      <c r="D53" s="494"/>
      <c r="E53" s="495">
        <v>0.49</v>
      </c>
      <c r="F53" s="495"/>
      <c r="G53" s="495">
        <v>0.33</v>
      </c>
      <c r="H53" s="495"/>
      <c r="I53" s="496"/>
      <c r="J53" s="497">
        <f>IF('Encodage réponses Es'!L$44="","",'Encodage réponses Es'!L$44)</f>
      </c>
      <c r="K53" s="497"/>
      <c r="L53" s="763" t="s">
        <v>150</v>
      </c>
      <c r="M53" s="763"/>
      <c r="N53" s="763"/>
    </row>
    <row r="54" spans="1:14" ht="12.75">
      <c r="A54" s="492" t="s">
        <v>142</v>
      </c>
      <c r="B54" s="499">
        <v>7</v>
      </c>
      <c r="C54" s="500">
        <v>0.2</v>
      </c>
      <c r="D54" s="500"/>
      <c r="E54" s="501">
        <v>0.23</v>
      </c>
      <c r="F54" s="501"/>
      <c r="G54" s="501">
        <v>0.11</v>
      </c>
      <c r="H54" s="501"/>
      <c r="I54" s="502"/>
      <c r="J54" s="503">
        <f>IF('Encodage réponses Es'!M$44="","",'Encodage réponses Es'!M$44)</f>
      </c>
      <c r="K54" s="503"/>
      <c r="L54" s="763" t="s">
        <v>151</v>
      </c>
      <c r="M54" s="763"/>
      <c r="N54" s="763"/>
    </row>
    <row r="55" spans="1:14" ht="12.75">
      <c r="A55" s="492" t="s">
        <v>143</v>
      </c>
      <c r="B55" s="493">
        <v>8</v>
      </c>
      <c r="C55" s="494">
        <v>0.43</v>
      </c>
      <c r="D55" s="494"/>
      <c r="E55" s="495">
        <v>0.47</v>
      </c>
      <c r="F55" s="495"/>
      <c r="G55" s="495">
        <v>0.32</v>
      </c>
      <c r="H55" s="495"/>
      <c r="I55" s="496"/>
      <c r="J55" s="497">
        <f>IF('Encodage réponses Es'!N$44="","",'Encodage réponses Es'!N$44)</f>
      </c>
      <c r="K55" s="497"/>
      <c r="L55" s="763" t="s">
        <v>151</v>
      </c>
      <c r="M55" s="763"/>
      <c r="N55" s="763"/>
    </row>
    <row r="56" spans="1:14" ht="12.75">
      <c r="A56" s="492" t="s">
        <v>144</v>
      </c>
      <c r="B56" s="499">
        <v>9</v>
      </c>
      <c r="C56" s="500">
        <v>0.65</v>
      </c>
      <c r="D56" s="500"/>
      <c r="E56" s="501">
        <v>0.69</v>
      </c>
      <c r="F56" s="501"/>
      <c r="G56" s="501">
        <v>0.54</v>
      </c>
      <c r="H56" s="501"/>
      <c r="I56" s="502"/>
      <c r="J56" s="503">
        <f>IF('Encodage réponses Es'!O$44="","",'Encodage réponses Es'!O$44)</f>
      </c>
      <c r="K56" s="503"/>
      <c r="L56" s="763" t="s">
        <v>151</v>
      </c>
      <c r="M56" s="763"/>
      <c r="N56" s="763"/>
    </row>
    <row r="57" spans="1:14" ht="12.75">
      <c r="A57" s="492" t="s">
        <v>145</v>
      </c>
      <c r="B57" s="493">
        <v>10</v>
      </c>
      <c r="C57" s="494">
        <v>0.62</v>
      </c>
      <c r="D57" s="494"/>
      <c r="E57" s="495">
        <v>0.66</v>
      </c>
      <c r="F57" s="495"/>
      <c r="G57" s="495">
        <v>0.51</v>
      </c>
      <c r="H57" s="495"/>
      <c r="I57" s="496"/>
      <c r="J57" s="497">
        <f>IF('Encodage réponses Es'!P$44="","",'Encodage réponses Es'!P$44)</f>
      </c>
      <c r="K57" s="497"/>
      <c r="L57" s="763" t="s">
        <v>151</v>
      </c>
      <c r="M57" s="763"/>
      <c r="N57" s="763"/>
    </row>
    <row r="58" spans="1:14" ht="12.75">
      <c r="A58" s="492" t="s">
        <v>146</v>
      </c>
      <c r="B58" s="499">
        <v>13</v>
      </c>
      <c r="C58" s="500">
        <v>0.37</v>
      </c>
      <c r="D58" s="500"/>
      <c r="E58" s="501">
        <v>0.43</v>
      </c>
      <c r="F58" s="501"/>
      <c r="G58" s="501">
        <v>0.22</v>
      </c>
      <c r="H58" s="501"/>
      <c r="I58" s="502"/>
      <c r="J58" s="503">
        <f>IF('Encodage réponses Es'!S$44="","",'Encodage réponses Es'!S$44)</f>
      </c>
      <c r="K58" s="503"/>
      <c r="L58" s="763" t="s">
        <v>151</v>
      </c>
      <c r="M58" s="763"/>
      <c r="N58" s="763"/>
    </row>
    <row r="59" spans="1:14" ht="12.75" customHeight="1">
      <c r="A59" s="807" t="s">
        <v>147</v>
      </c>
      <c r="B59" s="504">
        <v>14</v>
      </c>
      <c r="C59" s="505">
        <v>0.55</v>
      </c>
      <c r="D59" s="505"/>
      <c r="E59" s="506">
        <v>0.59</v>
      </c>
      <c r="F59" s="506"/>
      <c r="G59" s="506">
        <v>0.44</v>
      </c>
      <c r="H59" s="506"/>
      <c r="I59" s="507"/>
      <c r="J59" s="508">
        <f>IF('Encodage réponses Es'!T$44="","",'Encodage réponses Es'!T$44)</f>
      </c>
      <c r="K59" s="508"/>
      <c r="L59" s="760" t="s">
        <v>151</v>
      </c>
      <c r="M59" s="760"/>
      <c r="N59" s="760"/>
    </row>
    <row r="60" spans="1:14" ht="12.75">
      <c r="A60" s="808"/>
      <c r="B60" s="487">
        <v>15</v>
      </c>
      <c r="C60" s="488">
        <v>0.49</v>
      </c>
      <c r="D60" s="488"/>
      <c r="E60" s="489">
        <v>0.53</v>
      </c>
      <c r="F60" s="489"/>
      <c r="G60" s="489">
        <v>0.43</v>
      </c>
      <c r="H60" s="489"/>
      <c r="I60" s="490"/>
      <c r="J60" s="491">
        <f>IF('Encodage réponses Es'!U$44="","",'Encodage réponses Es'!U$44)</f>
      </c>
      <c r="K60" s="491"/>
      <c r="L60" s="762"/>
      <c r="M60" s="762"/>
      <c r="N60" s="762"/>
    </row>
    <row r="61" spans="1:14" ht="12.75" customHeight="1">
      <c r="A61" s="807" t="s">
        <v>148</v>
      </c>
      <c r="B61" s="509">
        <v>26</v>
      </c>
      <c r="C61" s="510">
        <v>0.45</v>
      </c>
      <c r="D61" s="510"/>
      <c r="E61" s="511">
        <v>0.49</v>
      </c>
      <c r="F61" s="511"/>
      <c r="G61" s="511">
        <v>0.33</v>
      </c>
      <c r="H61" s="511"/>
      <c r="I61" s="512"/>
      <c r="J61" s="508">
        <f>IF('Encodage réponses Es'!AF44="","",'Encodage réponses Es'!AF44)</f>
      </c>
      <c r="K61" s="508"/>
      <c r="L61" s="760" t="s">
        <v>151</v>
      </c>
      <c r="M61" s="760"/>
      <c r="N61" s="760"/>
    </row>
    <row r="62" spans="1:14" ht="12.75">
      <c r="A62" s="808"/>
      <c r="B62" s="487">
        <v>27</v>
      </c>
      <c r="C62" s="488">
        <v>0.42</v>
      </c>
      <c r="D62" s="488"/>
      <c r="E62" s="489">
        <v>0.46</v>
      </c>
      <c r="F62" s="489"/>
      <c r="G62" s="489">
        <v>0.27</v>
      </c>
      <c r="H62" s="489"/>
      <c r="I62" s="490"/>
      <c r="J62" s="491">
        <f>IF('Encodage réponses Es'!AG44="","",'Encodage réponses Es'!AG44)</f>
      </c>
      <c r="K62" s="491"/>
      <c r="L62" s="762"/>
      <c r="M62" s="762"/>
      <c r="N62" s="762"/>
    </row>
    <row r="63" spans="1:14" ht="12.75">
      <c r="A63" s="492" t="s">
        <v>149</v>
      </c>
      <c r="B63" s="493">
        <v>121</v>
      </c>
      <c r="C63" s="494">
        <v>0.86</v>
      </c>
      <c r="D63" s="494"/>
      <c r="E63" s="495">
        <v>0.87</v>
      </c>
      <c r="F63" s="495"/>
      <c r="G63" s="495">
        <v>0.83</v>
      </c>
      <c r="H63" s="495"/>
      <c r="I63" s="496"/>
      <c r="J63" s="497">
        <f>IF('Encodage réponses Es'!DW44="","",'Encodage réponses Es'!DW44)</f>
      </c>
      <c r="K63" s="497"/>
      <c r="L63" s="763" t="s">
        <v>152</v>
      </c>
      <c r="M63" s="763"/>
      <c r="N63" s="763"/>
    </row>
    <row r="64" ht="12.75">
      <c r="M64" s="387"/>
    </row>
    <row r="65" spans="1:14" ht="12.75">
      <c r="A65" s="764" t="s">
        <v>153</v>
      </c>
      <c r="B65" s="764"/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</row>
    <row r="66" spans="1:14" ht="12.75" customHeight="1">
      <c r="A66" s="748" t="s">
        <v>250</v>
      </c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</row>
    <row r="67" spans="1:14" ht="12.75">
      <c r="A67" s="401"/>
      <c r="B67" s="401"/>
      <c r="C67" s="401"/>
      <c r="D67" s="753" t="s">
        <v>133</v>
      </c>
      <c r="E67" s="753"/>
      <c r="F67" s="753"/>
      <c r="G67" s="753"/>
      <c r="H67" s="753"/>
      <c r="I67" s="753"/>
      <c r="J67" s="753"/>
      <c r="K67" s="421"/>
      <c r="L67" s="401"/>
      <c r="M67" s="401"/>
      <c r="N67" s="401"/>
    </row>
    <row r="68" spans="1:14" ht="17.25" customHeight="1">
      <c r="A68" s="422" t="s">
        <v>134</v>
      </c>
      <c r="B68" s="423" t="s">
        <v>135</v>
      </c>
      <c r="C68" s="754" t="s">
        <v>136</v>
      </c>
      <c r="D68" s="755"/>
      <c r="E68" s="756" t="s">
        <v>219</v>
      </c>
      <c r="F68" s="757"/>
      <c r="G68" s="756" t="s">
        <v>220</v>
      </c>
      <c r="H68" s="758"/>
      <c r="I68" s="424"/>
      <c r="J68" s="441" t="s">
        <v>120</v>
      </c>
      <c r="K68" s="425"/>
      <c r="L68" s="759" t="s">
        <v>137</v>
      </c>
      <c r="M68" s="759"/>
      <c r="N68" s="759"/>
    </row>
    <row r="69" spans="1:16" ht="12.75" customHeight="1">
      <c r="A69" s="807" t="s">
        <v>154</v>
      </c>
      <c r="B69" s="482">
        <v>28</v>
      </c>
      <c r="C69" s="784">
        <v>0.39</v>
      </c>
      <c r="D69" s="785"/>
      <c r="E69" s="784">
        <v>0.4</v>
      </c>
      <c r="F69" s="785"/>
      <c r="G69" s="784">
        <v>0.37</v>
      </c>
      <c r="H69" s="785"/>
      <c r="I69" s="514"/>
      <c r="J69" s="484">
        <f>IF('Encodage réponses Es'!AH$44="","",'Encodage réponses Es'!AH$44)</f>
      </c>
      <c r="K69" s="484"/>
      <c r="L69" s="760" t="s">
        <v>151</v>
      </c>
      <c r="M69" s="760"/>
      <c r="N69" s="760"/>
      <c r="O69" s="374"/>
      <c r="P69" s="374"/>
    </row>
    <row r="70" spans="1:14" ht="12.75">
      <c r="A70" s="808"/>
      <c r="B70" s="515">
        <v>29</v>
      </c>
      <c r="C70" s="810">
        <v>0.62</v>
      </c>
      <c r="D70" s="752"/>
      <c r="E70" s="810">
        <v>0.66</v>
      </c>
      <c r="F70" s="752"/>
      <c r="G70" s="810">
        <v>0.51</v>
      </c>
      <c r="H70" s="752"/>
      <c r="I70" s="516"/>
      <c r="J70" s="517">
        <f>IF('Encodage réponses Es'!AI$44="","",'Encodage réponses Es'!AI$44)</f>
      </c>
      <c r="K70" s="517"/>
      <c r="L70" s="761"/>
      <c r="M70" s="761"/>
      <c r="N70" s="761"/>
    </row>
    <row r="71" spans="1:14" ht="12.75" customHeight="1">
      <c r="A71" s="807" t="s">
        <v>155</v>
      </c>
      <c r="B71" s="482">
        <v>30</v>
      </c>
      <c r="C71" s="784">
        <v>0.68</v>
      </c>
      <c r="D71" s="785"/>
      <c r="E71" s="784">
        <v>0.71</v>
      </c>
      <c r="F71" s="785"/>
      <c r="G71" s="784">
        <v>0.59</v>
      </c>
      <c r="H71" s="785"/>
      <c r="I71" s="514"/>
      <c r="J71" s="484">
        <f>IF('Encodage réponses Es'!AJ$44="","",'Encodage réponses Es'!AJ$44)</f>
      </c>
      <c r="K71" s="484"/>
      <c r="L71" s="760" t="s">
        <v>151</v>
      </c>
      <c r="M71" s="760"/>
      <c r="N71" s="760"/>
    </row>
    <row r="72" spans="1:14" ht="12.75">
      <c r="A72" s="809"/>
      <c r="B72" s="432">
        <v>31</v>
      </c>
      <c r="C72" s="796">
        <v>0.41</v>
      </c>
      <c r="D72" s="751"/>
      <c r="E72" s="796">
        <v>0.43</v>
      </c>
      <c r="F72" s="751"/>
      <c r="G72" s="796">
        <v>0.35</v>
      </c>
      <c r="H72" s="751"/>
      <c r="I72" s="437"/>
      <c r="J72" s="435">
        <f>IF('Encodage réponses Es'!AK$44="","",'Encodage réponses Es'!AK$44)</f>
      </c>
      <c r="K72" s="435"/>
      <c r="L72" s="761"/>
      <c r="M72" s="761"/>
      <c r="N72" s="761"/>
    </row>
    <row r="73" spans="1:14" ht="12.75">
      <c r="A73" s="808"/>
      <c r="B73" s="487">
        <v>32</v>
      </c>
      <c r="C73" s="797">
        <v>0.38</v>
      </c>
      <c r="D73" s="798"/>
      <c r="E73" s="797">
        <v>0.41</v>
      </c>
      <c r="F73" s="798"/>
      <c r="G73" s="797">
        <v>0.31</v>
      </c>
      <c r="H73" s="798"/>
      <c r="I73" s="518"/>
      <c r="J73" s="489">
        <f>IF('Encodage réponses Es'!AL$44="","",'Encodage réponses Es'!AL$44)</f>
      </c>
      <c r="K73" s="489"/>
      <c r="L73" s="762"/>
      <c r="M73" s="762"/>
      <c r="N73" s="762"/>
    </row>
    <row r="74" spans="1:14" ht="12.75">
      <c r="A74" s="498" t="s">
        <v>156</v>
      </c>
      <c r="B74" s="498">
        <v>33</v>
      </c>
      <c r="C74" s="806">
        <v>0.62</v>
      </c>
      <c r="D74" s="781"/>
      <c r="E74" s="806">
        <v>0.65</v>
      </c>
      <c r="F74" s="781"/>
      <c r="G74" s="806">
        <v>0.54</v>
      </c>
      <c r="H74" s="781"/>
      <c r="I74" s="519"/>
      <c r="J74" s="495">
        <f>IF('Encodage réponses Es'!AM$44="","",'Encodage réponses Es'!AM$44)</f>
      </c>
      <c r="K74" s="495"/>
      <c r="L74" s="777" t="s">
        <v>151</v>
      </c>
      <c r="M74" s="777"/>
      <c r="N74" s="777"/>
    </row>
    <row r="75" spans="1:14" ht="12.75">
      <c r="A75" s="498" t="s">
        <v>157</v>
      </c>
      <c r="B75" s="499">
        <v>34</v>
      </c>
      <c r="C75" s="778">
        <v>0.45</v>
      </c>
      <c r="D75" s="779"/>
      <c r="E75" s="778">
        <v>0.47</v>
      </c>
      <c r="F75" s="779"/>
      <c r="G75" s="778">
        <v>0.37</v>
      </c>
      <c r="H75" s="779"/>
      <c r="I75" s="520"/>
      <c r="J75" s="501">
        <f>IF('Encodage réponses Es'!AN$44="","",'Encodage réponses Es'!AN$44)</f>
      </c>
      <c r="K75" s="501"/>
      <c r="L75" s="521" t="s">
        <v>163</v>
      </c>
      <c r="M75" s="522"/>
      <c r="N75" s="522"/>
    </row>
    <row r="76" spans="1:14" ht="12.75">
      <c r="A76" s="498" t="s">
        <v>158</v>
      </c>
      <c r="B76" s="498">
        <v>35</v>
      </c>
      <c r="C76" s="806">
        <v>0.6</v>
      </c>
      <c r="D76" s="781"/>
      <c r="E76" s="806">
        <v>0.62</v>
      </c>
      <c r="F76" s="781"/>
      <c r="G76" s="806">
        <v>0.54</v>
      </c>
      <c r="H76" s="781"/>
      <c r="I76" s="519"/>
      <c r="J76" s="523">
        <f>IF('Encodage réponses Es'!AO$44="","",'Encodage réponses Es'!AO$44)</f>
      </c>
      <c r="K76" s="495"/>
      <c r="L76" s="763" t="s">
        <v>151</v>
      </c>
      <c r="M76" s="763"/>
      <c r="N76" s="763"/>
    </row>
    <row r="77" spans="1:14" ht="12.75" customHeight="1">
      <c r="A77" s="807" t="s">
        <v>159</v>
      </c>
      <c r="B77" s="482">
        <v>36</v>
      </c>
      <c r="C77" s="784">
        <v>0.32</v>
      </c>
      <c r="D77" s="785"/>
      <c r="E77" s="784">
        <v>0.36</v>
      </c>
      <c r="F77" s="785"/>
      <c r="G77" s="784">
        <v>0.22</v>
      </c>
      <c r="H77" s="785"/>
      <c r="I77" s="514"/>
      <c r="J77" s="484">
        <f>IF('Encodage réponses Es'!AP$44="","",'Encodage réponses Es'!AP$44)</f>
      </c>
      <c r="K77" s="484"/>
      <c r="L77" s="760" t="s">
        <v>163</v>
      </c>
      <c r="M77" s="760"/>
      <c r="N77" s="760"/>
    </row>
    <row r="78" spans="1:14" ht="12.75">
      <c r="A78" s="808"/>
      <c r="B78" s="524">
        <v>37</v>
      </c>
      <c r="C78" s="805">
        <v>0.2</v>
      </c>
      <c r="D78" s="752"/>
      <c r="E78" s="805">
        <v>0.22</v>
      </c>
      <c r="F78" s="752"/>
      <c r="G78" s="805">
        <v>0.15</v>
      </c>
      <c r="H78" s="752"/>
      <c r="I78" s="526"/>
      <c r="J78" s="517">
        <f>IF('Encodage réponses Es'!AQ$44="","",'Encodage réponses Es'!AQ$44)</f>
      </c>
      <c r="K78" s="517"/>
      <c r="L78" s="762"/>
      <c r="M78" s="762"/>
      <c r="N78" s="762"/>
    </row>
    <row r="79" spans="1:14" ht="12.75">
      <c r="A79" s="498" t="s">
        <v>160</v>
      </c>
      <c r="B79" s="499">
        <v>38</v>
      </c>
      <c r="C79" s="778">
        <v>0.58</v>
      </c>
      <c r="D79" s="779"/>
      <c r="E79" s="778">
        <v>0.61</v>
      </c>
      <c r="F79" s="779"/>
      <c r="G79" s="778">
        <v>0.48</v>
      </c>
      <c r="H79" s="779"/>
      <c r="I79" s="520"/>
      <c r="J79" s="501">
        <f>IF('Encodage réponses Es'!AR$44="","",'Encodage réponses Es'!AR$44)</f>
      </c>
      <c r="K79" s="501"/>
      <c r="L79" s="763" t="s">
        <v>151</v>
      </c>
      <c r="M79" s="763"/>
      <c r="N79" s="763"/>
    </row>
    <row r="80" spans="1:14" ht="12.75">
      <c r="A80" s="498" t="s">
        <v>161</v>
      </c>
      <c r="B80" s="493">
        <v>39</v>
      </c>
      <c r="C80" s="780">
        <v>0.27</v>
      </c>
      <c r="D80" s="781"/>
      <c r="E80" s="780">
        <v>0.29</v>
      </c>
      <c r="F80" s="781"/>
      <c r="G80" s="780">
        <v>0.21</v>
      </c>
      <c r="H80" s="781"/>
      <c r="I80" s="528"/>
      <c r="J80" s="495">
        <f>IF('Encodage réponses Es'!AS$44="","",'Encodage réponses Es'!AS$44)</f>
      </c>
      <c r="K80" s="495"/>
      <c r="L80" s="763" t="s">
        <v>163</v>
      </c>
      <c r="M80" s="763"/>
      <c r="N80" s="763"/>
    </row>
    <row r="81" spans="1:14" ht="12.75">
      <c r="A81" s="498" t="s">
        <v>162</v>
      </c>
      <c r="B81" s="499">
        <v>40</v>
      </c>
      <c r="C81" s="778">
        <v>0.28</v>
      </c>
      <c r="D81" s="779"/>
      <c r="E81" s="778">
        <v>0.31</v>
      </c>
      <c r="F81" s="779"/>
      <c r="G81" s="778">
        <v>0.19</v>
      </c>
      <c r="H81" s="779"/>
      <c r="I81" s="520"/>
      <c r="J81" s="501">
        <f>IF('Encodage réponses Es'!AT$44="","",'Encodage réponses Es'!AT$44)</f>
      </c>
      <c r="K81" s="501"/>
      <c r="L81" s="763" t="s">
        <v>164</v>
      </c>
      <c r="M81" s="763"/>
      <c r="N81" s="763"/>
    </row>
    <row r="82" ht="12.75">
      <c r="M82" s="387"/>
    </row>
    <row r="83" spans="1:14" ht="25.5" customHeight="1">
      <c r="A83" s="765" t="s">
        <v>246</v>
      </c>
      <c r="B83" s="765"/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5"/>
    </row>
    <row r="84" spans="1:14" ht="12.75" customHeight="1">
      <c r="A84" s="748" t="s">
        <v>251</v>
      </c>
      <c r="B84" s="749"/>
      <c r="C84" s="749"/>
      <c r="D84" s="749"/>
      <c r="E84" s="749"/>
      <c r="F84" s="749"/>
      <c r="G84" s="749"/>
      <c r="H84" s="749"/>
      <c r="I84" s="749"/>
      <c r="J84" s="749"/>
      <c r="K84" s="749"/>
      <c r="L84" s="749"/>
      <c r="M84" s="749"/>
      <c r="N84" s="749"/>
    </row>
    <row r="85" spans="1:14" ht="12.75">
      <c r="A85" s="401"/>
      <c r="B85" s="401"/>
      <c r="C85" s="401"/>
      <c r="D85" s="753" t="s">
        <v>133</v>
      </c>
      <c r="E85" s="753"/>
      <c r="F85" s="753"/>
      <c r="G85" s="753"/>
      <c r="H85" s="753"/>
      <c r="I85" s="753"/>
      <c r="J85" s="753"/>
      <c r="K85" s="421"/>
      <c r="L85" s="401"/>
      <c r="M85" s="401"/>
      <c r="N85" s="401"/>
    </row>
    <row r="86" spans="1:14" ht="17.25" customHeight="1">
      <c r="A86" s="422" t="s">
        <v>134</v>
      </c>
      <c r="B86" s="423" t="s">
        <v>135</v>
      </c>
      <c r="C86" s="754" t="s">
        <v>136</v>
      </c>
      <c r="D86" s="755"/>
      <c r="E86" s="756" t="s">
        <v>219</v>
      </c>
      <c r="F86" s="757"/>
      <c r="G86" s="756" t="s">
        <v>220</v>
      </c>
      <c r="H86" s="758"/>
      <c r="I86" s="424"/>
      <c r="J86" s="441" t="s">
        <v>120</v>
      </c>
      <c r="K86" s="425"/>
      <c r="L86" s="759" t="s">
        <v>137</v>
      </c>
      <c r="M86" s="759"/>
      <c r="N86" s="759"/>
    </row>
    <row r="87" spans="1:14" ht="12.75">
      <c r="A87" s="750" t="s">
        <v>165</v>
      </c>
      <c r="B87" s="482">
        <v>11</v>
      </c>
      <c r="C87" s="784">
        <v>0.42</v>
      </c>
      <c r="D87" s="785"/>
      <c r="E87" s="784">
        <v>0.45</v>
      </c>
      <c r="F87" s="785"/>
      <c r="G87" s="784">
        <v>0.33</v>
      </c>
      <c r="H87" s="785"/>
      <c r="I87" s="513"/>
      <c r="J87" s="483">
        <f>IF('Encodage réponses Es'!Q44="","",'Encodage réponses Es'!Q44)</f>
      </c>
      <c r="K87" s="483"/>
      <c r="L87" s="750" t="s">
        <v>151</v>
      </c>
      <c r="M87" s="750"/>
      <c r="N87" s="750"/>
    </row>
    <row r="88" spans="1:14" ht="12.75">
      <c r="A88" s="752"/>
      <c r="B88" s="524">
        <v>12</v>
      </c>
      <c r="C88" s="805">
        <v>0.46</v>
      </c>
      <c r="D88" s="752"/>
      <c r="E88" s="805">
        <v>0.49</v>
      </c>
      <c r="F88" s="752"/>
      <c r="G88" s="805">
        <v>0.36</v>
      </c>
      <c r="H88" s="752"/>
      <c r="I88" s="525"/>
      <c r="J88" s="529">
        <f>IF('Encodage réponses Es'!R44="","",'Encodage réponses Es'!R44)</f>
      </c>
      <c r="K88" s="529"/>
      <c r="L88" s="752"/>
      <c r="M88" s="752"/>
      <c r="N88" s="752"/>
    </row>
    <row r="89" spans="1:14" ht="12.75">
      <c r="A89" s="750" t="s">
        <v>166</v>
      </c>
      <c r="B89" s="482">
        <v>16</v>
      </c>
      <c r="C89" s="784">
        <v>0.56</v>
      </c>
      <c r="D89" s="785"/>
      <c r="E89" s="784">
        <v>0.59</v>
      </c>
      <c r="F89" s="785"/>
      <c r="G89" s="784">
        <v>0.49</v>
      </c>
      <c r="H89" s="785"/>
      <c r="I89" s="513"/>
      <c r="J89" s="484">
        <f>IF('Encodage réponses Es'!V$44="","",'Encodage réponses Es'!V$44)</f>
      </c>
      <c r="K89" s="484"/>
      <c r="L89" s="750" t="s">
        <v>164</v>
      </c>
      <c r="M89" s="750"/>
      <c r="N89" s="750"/>
    </row>
    <row r="90" spans="1:14" ht="12.75">
      <c r="A90" s="751"/>
      <c r="B90" s="432">
        <v>17</v>
      </c>
      <c r="C90" s="796">
        <v>0.26</v>
      </c>
      <c r="D90" s="751"/>
      <c r="E90" s="796">
        <v>0.28</v>
      </c>
      <c r="F90" s="751"/>
      <c r="G90" s="796">
        <v>0.21</v>
      </c>
      <c r="H90" s="751"/>
      <c r="I90" s="433"/>
      <c r="J90" s="435">
        <f>IF('Encodage réponses Es'!W$44="","",'Encodage réponses Es'!W$44)</f>
      </c>
      <c r="K90" s="435"/>
      <c r="L90" s="751"/>
      <c r="M90" s="751"/>
      <c r="N90" s="751"/>
    </row>
    <row r="91" spans="1:14" ht="12.75">
      <c r="A91" s="751"/>
      <c r="B91" s="479">
        <v>18</v>
      </c>
      <c r="C91" s="794">
        <v>0.12</v>
      </c>
      <c r="D91" s="795"/>
      <c r="E91" s="794">
        <v>0.13</v>
      </c>
      <c r="F91" s="795"/>
      <c r="G91" s="794">
        <v>0.09</v>
      </c>
      <c r="H91" s="795"/>
      <c r="I91" s="480"/>
      <c r="J91" s="481">
        <f>IF('Encodage réponses Es'!X$44="","",'Encodage réponses Es'!X$44)</f>
      </c>
      <c r="K91" s="481"/>
      <c r="L91" s="751"/>
      <c r="M91" s="751"/>
      <c r="N91" s="751"/>
    </row>
    <row r="92" spans="1:14" ht="12.75">
      <c r="A92" s="752"/>
      <c r="B92" s="524">
        <v>19</v>
      </c>
      <c r="C92" s="805">
        <v>0.11</v>
      </c>
      <c r="D92" s="752"/>
      <c r="E92" s="805">
        <v>0.12</v>
      </c>
      <c r="F92" s="752"/>
      <c r="G92" s="805">
        <v>0.1</v>
      </c>
      <c r="H92" s="752"/>
      <c r="I92" s="525"/>
      <c r="J92" s="517">
        <f>IF('Encodage réponses Es'!Y$44="","",'Encodage réponses Es'!Y$44)</f>
      </c>
      <c r="K92" s="517"/>
      <c r="L92" s="752"/>
      <c r="M92" s="752"/>
      <c r="N92" s="752"/>
    </row>
    <row r="93" spans="1:14" ht="12.75">
      <c r="A93" s="750" t="s">
        <v>167</v>
      </c>
      <c r="B93" s="482">
        <v>20</v>
      </c>
      <c r="C93" s="784">
        <v>0.5</v>
      </c>
      <c r="D93" s="785"/>
      <c r="E93" s="784">
        <v>0.52</v>
      </c>
      <c r="F93" s="785"/>
      <c r="G93" s="784">
        <v>0.43</v>
      </c>
      <c r="H93" s="785"/>
      <c r="I93" s="513"/>
      <c r="J93" s="484">
        <f>IF('Encodage réponses Es'!Z$44="","",'Encodage réponses Es'!Z$44)</f>
      </c>
      <c r="K93" s="484"/>
      <c r="L93" s="750" t="s">
        <v>151</v>
      </c>
      <c r="M93" s="750"/>
      <c r="N93" s="750"/>
    </row>
    <row r="94" spans="1:16" ht="12.75">
      <c r="A94" s="751"/>
      <c r="B94" s="432">
        <v>21</v>
      </c>
      <c r="C94" s="796">
        <v>0.45</v>
      </c>
      <c r="D94" s="751"/>
      <c r="E94" s="796">
        <v>0.48</v>
      </c>
      <c r="F94" s="751"/>
      <c r="G94" s="796">
        <v>0.37</v>
      </c>
      <c r="H94" s="751"/>
      <c r="I94" s="433"/>
      <c r="J94" s="435">
        <f>IF('Encodage réponses Es'!AA$44="","",'Encodage réponses Es'!AA$44)</f>
      </c>
      <c r="K94" s="435"/>
      <c r="L94" s="751"/>
      <c r="M94" s="751"/>
      <c r="N94" s="751"/>
      <c r="P94" s="387"/>
    </row>
    <row r="95" spans="1:14" ht="12.75">
      <c r="A95" s="751"/>
      <c r="B95" s="479">
        <v>22</v>
      </c>
      <c r="C95" s="794">
        <v>0.43</v>
      </c>
      <c r="D95" s="795"/>
      <c r="E95" s="794">
        <v>0.45</v>
      </c>
      <c r="F95" s="795"/>
      <c r="G95" s="794">
        <v>0.36</v>
      </c>
      <c r="H95" s="795"/>
      <c r="I95" s="480"/>
      <c r="J95" s="481">
        <f>IF('Encodage réponses Es'!AB$44="","",'Encodage réponses Es'!AB$44)</f>
      </c>
      <c r="K95" s="481"/>
      <c r="L95" s="751"/>
      <c r="M95" s="751"/>
      <c r="N95" s="751"/>
    </row>
    <row r="96" spans="1:14" ht="12.75">
      <c r="A96" s="751"/>
      <c r="B96" s="432">
        <v>23</v>
      </c>
      <c r="C96" s="796">
        <v>0.61</v>
      </c>
      <c r="D96" s="751"/>
      <c r="E96" s="796">
        <v>0.63</v>
      </c>
      <c r="F96" s="751"/>
      <c r="G96" s="796">
        <v>0.52</v>
      </c>
      <c r="H96" s="751"/>
      <c r="I96" s="433"/>
      <c r="J96" s="435">
        <f>IF('Encodage réponses Es'!AC$44="","",'Encodage réponses Es'!AC$44)</f>
      </c>
      <c r="K96" s="435"/>
      <c r="L96" s="751"/>
      <c r="M96" s="751"/>
      <c r="N96" s="751"/>
    </row>
    <row r="97" spans="1:14" ht="12.75">
      <c r="A97" s="751"/>
      <c r="B97" s="479">
        <v>24</v>
      </c>
      <c r="C97" s="794">
        <v>0.51</v>
      </c>
      <c r="D97" s="795"/>
      <c r="E97" s="794">
        <v>0.54</v>
      </c>
      <c r="F97" s="795"/>
      <c r="G97" s="794">
        <v>0.38</v>
      </c>
      <c r="H97" s="795"/>
      <c r="I97" s="480"/>
      <c r="J97" s="481">
        <f>IF('Encodage réponses Es'!AD$44="","",'Encodage réponses Es'!AD$44)</f>
      </c>
      <c r="K97" s="481"/>
      <c r="L97" s="751"/>
      <c r="M97" s="751"/>
      <c r="N97" s="751"/>
    </row>
    <row r="98" spans="1:14" ht="12.75">
      <c r="A98" s="752"/>
      <c r="B98" s="524">
        <v>25</v>
      </c>
      <c r="C98" s="805">
        <v>0.51</v>
      </c>
      <c r="D98" s="752"/>
      <c r="E98" s="805">
        <v>0.54</v>
      </c>
      <c r="F98" s="752"/>
      <c r="G98" s="805">
        <v>0.41</v>
      </c>
      <c r="H98" s="752"/>
      <c r="I98" s="525"/>
      <c r="J98" s="517">
        <f>IF('Encodage réponses Es'!AE$44="","",'Encodage réponses Es'!AE$44)</f>
      </c>
      <c r="K98" s="517"/>
      <c r="L98" s="752"/>
      <c r="M98" s="752"/>
      <c r="N98" s="752"/>
    </row>
    <row r="99" spans="10:11" ht="12.75">
      <c r="J99" s="387"/>
      <c r="K99" s="387"/>
    </row>
    <row r="100" spans="1:14" ht="12.75">
      <c r="A100" s="764" t="s">
        <v>168</v>
      </c>
      <c r="B100" s="764"/>
      <c r="C100" s="764"/>
      <c r="D100" s="764"/>
      <c r="E100" s="764"/>
      <c r="F100" s="764"/>
      <c r="G100" s="764"/>
      <c r="H100" s="764"/>
      <c r="I100" s="764"/>
      <c r="J100" s="764"/>
      <c r="K100" s="764"/>
      <c r="L100" s="764"/>
      <c r="M100" s="764"/>
      <c r="N100" s="764"/>
    </row>
    <row r="101" spans="1:14" ht="12.75" customHeight="1">
      <c r="A101" s="748" t="s">
        <v>252</v>
      </c>
      <c r="B101" s="749"/>
      <c r="C101" s="749"/>
      <c r="D101" s="749"/>
      <c r="E101" s="749"/>
      <c r="F101" s="749"/>
      <c r="G101" s="749"/>
      <c r="H101" s="749"/>
      <c r="I101" s="749"/>
      <c r="J101" s="749"/>
      <c r="K101" s="749"/>
      <c r="L101" s="749"/>
      <c r="M101" s="749"/>
      <c r="N101" s="749"/>
    </row>
    <row r="102" spans="1:14" ht="12.75">
      <c r="A102" s="401"/>
      <c r="B102" s="401"/>
      <c r="C102" s="401"/>
      <c r="D102" s="753" t="s">
        <v>133</v>
      </c>
      <c r="E102" s="753"/>
      <c r="F102" s="753"/>
      <c r="G102" s="753"/>
      <c r="H102" s="753"/>
      <c r="I102" s="753"/>
      <c r="J102" s="753"/>
      <c r="K102" s="421"/>
      <c r="L102" s="401"/>
      <c r="M102" s="401"/>
      <c r="N102" s="401"/>
    </row>
    <row r="103" spans="1:14" ht="17.25" customHeight="1">
      <c r="A103" s="422" t="s">
        <v>134</v>
      </c>
      <c r="B103" s="423" t="s">
        <v>135</v>
      </c>
      <c r="C103" s="754" t="s">
        <v>136</v>
      </c>
      <c r="D103" s="755"/>
      <c r="E103" s="756" t="s">
        <v>219</v>
      </c>
      <c r="F103" s="757"/>
      <c r="G103" s="756" t="s">
        <v>220</v>
      </c>
      <c r="H103" s="758"/>
      <c r="I103" s="424"/>
      <c r="J103" s="441" t="s">
        <v>120</v>
      </c>
      <c r="K103" s="425"/>
      <c r="L103" s="759" t="s">
        <v>137</v>
      </c>
      <c r="M103" s="759"/>
      <c r="N103" s="759"/>
    </row>
    <row r="104" spans="1:14" ht="12.75">
      <c r="A104" s="750" t="s">
        <v>169</v>
      </c>
      <c r="B104" s="482">
        <v>41</v>
      </c>
      <c r="C104" s="784">
        <v>0.24</v>
      </c>
      <c r="D104" s="785"/>
      <c r="E104" s="816">
        <v>0.25</v>
      </c>
      <c r="F104" s="817"/>
      <c r="G104" s="816">
        <v>0.21</v>
      </c>
      <c r="H104" s="817"/>
      <c r="I104" s="514"/>
      <c r="J104" s="484">
        <f>IF('Encodage réponses Es'!AU$44="","",'Encodage réponses Es'!AU$44)</f>
      </c>
      <c r="K104" s="484"/>
      <c r="L104" s="750" t="s">
        <v>151</v>
      </c>
      <c r="M104" s="750"/>
      <c r="N104" s="750"/>
    </row>
    <row r="105" spans="1:14" ht="12.75">
      <c r="A105" s="751"/>
      <c r="B105" s="432">
        <v>42</v>
      </c>
      <c r="C105" s="796">
        <v>0.59</v>
      </c>
      <c r="D105" s="751"/>
      <c r="E105" s="766">
        <v>0.63</v>
      </c>
      <c r="F105" s="767"/>
      <c r="G105" s="766">
        <v>0.46</v>
      </c>
      <c r="H105" s="767"/>
      <c r="I105" s="437"/>
      <c r="J105" s="435">
        <f>IF('Encodage réponses Es'!AV$44="","",'Encodage réponses Es'!AV$44)</f>
      </c>
      <c r="K105" s="435"/>
      <c r="L105" s="751"/>
      <c r="M105" s="751"/>
      <c r="N105" s="751"/>
    </row>
    <row r="106" spans="1:14" ht="12.75">
      <c r="A106" s="752"/>
      <c r="B106" s="487">
        <v>43</v>
      </c>
      <c r="C106" s="797">
        <v>0.54</v>
      </c>
      <c r="D106" s="798"/>
      <c r="E106" s="803">
        <v>0.58</v>
      </c>
      <c r="F106" s="804"/>
      <c r="G106" s="803">
        <v>0.41</v>
      </c>
      <c r="H106" s="804"/>
      <c r="I106" s="518"/>
      <c r="J106" s="489">
        <f>IF('Encodage réponses Es'!AW$44="","",'Encodage réponses Es'!AW$44)</f>
      </c>
      <c r="K106" s="489"/>
      <c r="L106" s="752"/>
      <c r="M106" s="752"/>
      <c r="N106" s="752"/>
    </row>
    <row r="107" spans="1:25" ht="12.75">
      <c r="A107" s="493" t="s">
        <v>170</v>
      </c>
      <c r="B107" s="493">
        <v>44</v>
      </c>
      <c r="C107" s="780">
        <v>0.86</v>
      </c>
      <c r="D107" s="781"/>
      <c r="E107" s="792">
        <v>0.87</v>
      </c>
      <c r="F107" s="791"/>
      <c r="G107" s="792">
        <v>0.82</v>
      </c>
      <c r="H107" s="791"/>
      <c r="I107" s="528"/>
      <c r="J107" s="495">
        <f>IF('Encodage réponses Es'!AX$44="","",'Encodage réponses Es'!AX$44)</f>
      </c>
      <c r="K107" s="495"/>
      <c r="L107" s="773" t="s">
        <v>151</v>
      </c>
      <c r="M107" s="773"/>
      <c r="N107" s="773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</row>
    <row r="108" spans="1:14" ht="12.75">
      <c r="A108" s="493" t="s">
        <v>171</v>
      </c>
      <c r="B108" s="499">
        <v>45</v>
      </c>
      <c r="C108" s="778">
        <v>0.58</v>
      </c>
      <c r="D108" s="779"/>
      <c r="E108" s="799">
        <v>0.62</v>
      </c>
      <c r="F108" s="800"/>
      <c r="G108" s="799">
        <v>0.45</v>
      </c>
      <c r="H108" s="800"/>
      <c r="I108" s="520"/>
      <c r="J108" s="501">
        <f>IF('Encodage réponses Es'!AY$44="","",'Encodage réponses Es'!AY$44)</f>
      </c>
      <c r="K108" s="501"/>
      <c r="L108" s="773" t="s">
        <v>151</v>
      </c>
      <c r="M108" s="773"/>
      <c r="N108" s="773"/>
    </row>
    <row r="109" spans="1:14" ht="12.75">
      <c r="A109" s="750" t="s">
        <v>172</v>
      </c>
      <c r="B109" s="504">
        <v>46</v>
      </c>
      <c r="C109" s="793">
        <v>0.85</v>
      </c>
      <c r="D109" s="750"/>
      <c r="E109" s="768">
        <v>0.87</v>
      </c>
      <c r="F109" s="769"/>
      <c r="G109" s="768">
        <v>0.78</v>
      </c>
      <c r="H109" s="769"/>
      <c r="I109" s="531"/>
      <c r="J109" s="506">
        <f>IF('Encodage réponses Es'!AZ$44="","",'Encodage réponses Es'!AZ$44)</f>
      </c>
      <c r="K109" s="506"/>
      <c r="L109" s="750" t="s">
        <v>151</v>
      </c>
      <c r="M109" s="750"/>
      <c r="N109" s="750"/>
    </row>
    <row r="110" spans="1:14" ht="12.75">
      <c r="A110" s="751"/>
      <c r="B110" s="479">
        <v>47</v>
      </c>
      <c r="C110" s="794">
        <v>0.81</v>
      </c>
      <c r="D110" s="795"/>
      <c r="E110" s="801">
        <v>0.84</v>
      </c>
      <c r="F110" s="802"/>
      <c r="G110" s="801">
        <v>0.74</v>
      </c>
      <c r="H110" s="802"/>
      <c r="I110" s="478"/>
      <c r="J110" s="481">
        <f>IF('Encodage réponses Es'!BA$44="","",'Encodage réponses Es'!BA$44)</f>
      </c>
      <c r="K110" s="481"/>
      <c r="L110" s="751"/>
      <c r="M110" s="751"/>
      <c r="N110" s="751"/>
    </row>
    <row r="111" spans="1:14" ht="12.75">
      <c r="A111" s="751"/>
      <c r="B111" s="432">
        <v>48</v>
      </c>
      <c r="C111" s="796">
        <v>0.51</v>
      </c>
      <c r="D111" s="751"/>
      <c r="E111" s="766">
        <v>0.56</v>
      </c>
      <c r="F111" s="767"/>
      <c r="G111" s="766">
        <v>0.36</v>
      </c>
      <c r="H111" s="767"/>
      <c r="I111" s="437"/>
      <c r="J111" s="435">
        <f>IF('Encodage réponses Es'!BB$44="","",'Encodage réponses Es'!BB$44)</f>
      </c>
      <c r="K111" s="435"/>
      <c r="L111" s="751"/>
      <c r="M111" s="751"/>
      <c r="N111" s="751"/>
    </row>
    <row r="112" spans="1:14" ht="12.75">
      <c r="A112" s="751"/>
      <c r="B112" s="479">
        <v>49</v>
      </c>
      <c r="C112" s="794">
        <v>0.58</v>
      </c>
      <c r="D112" s="795"/>
      <c r="E112" s="801">
        <v>0.62</v>
      </c>
      <c r="F112" s="802"/>
      <c r="G112" s="801">
        <v>0.47</v>
      </c>
      <c r="H112" s="802"/>
      <c r="I112" s="478"/>
      <c r="J112" s="481">
        <f>IF('Encodage réponses Es'!BC$44="","",'Encodage réponses Es'!BC$44)</f>
      </c>
      <c r="K112" s="481"/>
      <c r="L112" s="751"/>
      <c r="M112" s="751"/>
      <c r="N112" s="751"/>
    </row>
    <row r="113" spans="1:14" ht="12.75">
      <c r="A113" s="752"/>
      <c r="B113" s="524">
        <v>50</v>
      </c>
      <c r="C113" s="805">
        <v>0.48</v>
      </c>
      <c r="D113" s="752"/>
      <c r="E113" s="790">
        <v>0.53</v>
      </c>
      <c r="F113" s="772"/>
      <c r="G113" s="790">
        <v>0.34</v>
      </c>
      <c r="H113" s="772"/>
      <c r="I113" s="526"/>
      <c r="J113" s="517">
        <f>IF('Encodage réponses Es'!BD$44="","",'Encodage réponses Es'!BD$44)</f>
      </c>
      <c r="K113" s="517"/>
      <c r="L113" s="752"/>
      <c r="M113" s="752"/>
      <c r="N113" s="752"/>
    </row>
    <row r="114" spans="1:14" ht="12.75">
      <c r="A114" s="493" t="s">
        <v>173</v>
      </c>
      <c r="B114" s="499">
        <v>51</v>
      </c>
      <c r="C114" s="778">
        <v>0.23</v>
      </c>
      <c r="D114" s="779"/>
      <c r="E114" s="799">
        <v>0.27</v>
      </c>
      <c r="F114" s="800"/>
      <c r="G114" s="799">
        <v>0.12</v>
      </c>
      <c r="H114" s="800"/>
      <c r="I114" s="520"/>
      <c r="J114" s="501">
        <f>IF('Encodage réponses Es'!BE$44="","",'Encodage réponses Es'!BE$44)</f>
      </c>
      <c r="K114" s="501"/>
      <c r="L114" s="773" t="s">
        <v>151</v>
      </c>
      <c r="M114" s="773"/>
      <c r="N114" s="773"/>
    </row>
    <row r="115" spans="1:14" ht="12.75">
      <c r="A115" s="750" t="s">
        <v>174</v>
      </c>
      <c r="B115" s="504">
        <v>52</v>
      </c>
      <c r="C115" s="793">
        <v>0.84</v>
      </c>
      <c r="D115" s="750"/>
      <c r="E115" s="768">
        <v>0.85</v>
      </c>
      <c r="F115" s="769"/>
      <c r="G115" s="768">
        <v>0.8</v>
      </c>
      <c r="H115" s="769"/>
      <c r="I115" s="531"/>
      <c r="J115" s="506">
        <f>IF('Encodage réponses Es'!BF$44="","",'Encodage réponses Es'!BF$44)</f>
      </c>
      <c r="K115" s="506"/>
      <c r="L115" s="750" t="s">
        <v>163</v>
      </c>
      <c r="M115" s="750"/>
      <c r="N115" s="750"/>
    </row>
    <row r="116" spans="1:14" ht="12.75">
      <c r="A116" s="751"/>
      <c r="B116" s="479">
        <v>53</v>
      </c>
      <c r="C116" s="794">
        <v>0.48</v>
      </c>
      <c r="D116" s="795"/>
      <c r="E116" s="801">
        <v>0.54</v>
      </c>
      <c r="F116" s="802"/>
      <c r="G116" s="801">
        <v>0.32</v>
      </c>
      <c r="H116" s="802"/>
      <c r="I116" s="478"/>
      <c r="J116" s="481">
        <f>IF('Encodage réponses Es'!BG$44="","",'Encodage réponses Es'!BG$44)</f>
      </c>
      <c r="K116" s="481"/>
      <c r="L116" s="751"/>
      <c r="M116" s="751"/>
      <c r="N116" s="751"/>
    </row>
    <row r="117" spans="1:14" ht="12.75">
      <c r="A117" s="751"/>
      <c r="B117" s="432">
        <v>54</v>
      </c>
      <c r="C117" s="796">
        <v>0.86</v>
      </c>
      <c r="D117" s="751"/>
      <c r="E117" s="766">
        <v>0.87</v>
      </c>
      <c r="F117" s="767"/>
      <c r="G117" s="766">
        <v>0.82</v>
      </c>
      <c r="H117" s="767"/>
      <c r="I117" s="437"/>
      <c r="J117" s="435">
        <f>IF('Encodage réponses Es'!BH$44="","",'Encodage réponses Es'!BH$44)</f>
      </c>
      <c r="K117" s="435"/>
      <c r="L117" s="751"/>
      <c r="M117" s="751"/>
      <c r="N117" s="751"/>
    </row>
    <row r="118" spans="1:14" ht="12.75">
      <c r="A118" s="752"/>
      <c r="B118" s="487">
        <v>55</v>
      </c>
      <c r="C118" s="797">
        <v>0.34</v>
      </c>
      <c r="D118" s="798"/>
      <c r="E118" s="803">
        <v>0.39</v>
      </c>
      <c r="F118" s="804"/>
      <c r="G118" s="803">
        <v>0.21</v>
      </c>
      <c r="H118" s="804"/>
      <c r="I118" s="518"/>
      <c r="J118" s="489">
        <f>IF('Encodage réponses Es'!BI$44="","",'Encodage réponses Es'!BI$44)</f>
      </c>
      <c r="K118" s="489"/>
      <c r="L118" s="752"/>
      <c r="M118" s="752"/>
      <c r="N118" s="752"/>
    </row>
    <row r="119" spans="1:14" ht="12.75">
      <c r="A119" s="493" t="s">
        <v>175</v>
      </c>
      <c r="B119" s="493">
        <v>56</v>
      </c>
      <c r="C119" s="780">
        <v>0.51</v>
      </c>
      <c r="D119" s="781"/>
      <c r="E119" s="792">
        <v>0.52</v>
      </c>
      <c r="F119" s="791"/>
      <c r="G119" s="792">
        <v>0.46</v>
      </c>
      <c r="H119" s="791"/>
      <c r="I119" s="528"/>
      <c r="J119" s="495">
        <f>IF('Encodage réponses Es'!BJ$44="","",'Encodage réponses Es'!BJ$44)</f>
      </c>
      <c r="K119" s="495"/>
      <c r="L119" s="773" t="s">
        <v>163</v>
      </c>
      <c r="M119" s="773"/>
      <c r="N119" s="773"/>
    </row>
    <row r="120" spans="1:14" ht="12.75">
      <c r="A120" s="493" t="s">
        <v>176</v>
      </c>
      <c r="B120" s="499">
        <v>57</v>
      </c>
      <c r="C120" s="778">
        <v>0.71</v>
      </c>
      <c r="D120" s="779"/>
      <c r="E120" s="799">
        <v>0.73</v>
      </c>
      <c r="F120" s="800"/>
      <c r="G120" s="799">
        <v>0.65</v>
      </c>
      <c r="H120" s="800"/>
      <c r="I120" s="520"/>
      <c r="J120" s="501">
        <f>IF('Encodage réponses Es'!BK$44="","",'Encodage réponses Es'!BK$44)</f>
      </c>
      <c r="K120" s="501"/>
      <c r="L120" s="773" t="s">
        <v>151</v>
      </c>
      <c r="M120" s="773"/>
      <c r="N120" s="773"/>
    </row>
    <row r="121" spans="10:11" ht="12.75">
      <c r="J121" s="387"/>
      <c r="K121" s="387"/>
    </row>
    <row r="122" spans="1:14" ht="12.75">
      <c r="A122" s="764" t="s">
        <v>177</v>
      </c>
      <c r="B122" s="764"/>
      <c r="C122" s="764"/>
      <c r="D122" s="764"/>
      <c r="E122" s="764"/>
      <c r="F122" s="764"/>
      <c r="G122" s="764"/>
      <c r="H122" s="764"/>
      <c r="I122" s="764"/>
      <c r="J122" s="764"/>
      <c r="K122" s="764"/>
      <c r="L122" s="764"/>
      <c r="M122" s="764"/>
      <c r="N122" s="764"/>
    </row>
    <row r="123" spans="1:14" ht="12.75" customHeight="1">
      <c r="A123" s="748" t="s">
        <v>253</v>
      </c>
      <c r="B123" s="749"/>
      <c r="C123" s="749"/>
      <c r="D123" s="749"/>
      <c r="E123" s="749"/>
      <c r="F123" s="749"/>
      <c r="G123" s="749"/>
      <c r="H123" s="749"/>
      <c r="I123" s="749"/>
      <c r="J123" s="749"/>
      <c r="K123" s="749"/>
      <c r="L123" s="749"/>
      <c r="M123" s="749"/>
      <c r="N123" s="749"/>
    </row>
    <row r="124" spans="1:14" ht="12.75">
      <c r="A124" s="401"/>
      <c r="B124" s="401"/>
      <c r="C124" s="401"/>
      <c r="D124" s="753" t="s">
        <v>133</v>
      </c>
      <c r="E124" s="753"/>
      <c r="F124" s="753"/>
      <c r="G124" s="753"/>
      <c r="H124" s="753"/>
      <c r="I124" s="753"/>
      <c r="J124" s="753"/>
      <c r="K124" s="421"/>
      <c r="L124" s="401"/>
      <c r="M124" s="401"/>
      <c r="N124" s="401"/>
    </row>
    <row r="125" spans="1:14" ht="17.25" customHeight="1">
      <c r="A125" s="422" t="s">
        <v>134</v>
      </c>
      <c r="B125" s="423" t="s">
        <v>135</v>
      </c>
      <c r="C125" s="754" t="s">
        <v>136</v>
      </c>
      <c r="D125" s="755"/>
      <c r="E125" s="756" t="s">
        <v>219</v>
      </c>
      <c r="F125" s="757"/>
      <c r="G125" s="756" t="s">
        <v>220</v>
      </c>
      <c r="H125" s="758"/>
      <c r="I125" s="424"/>
      <c r="J125" s="441" t="s">
        <v>120</v>
      </c>
      <c r="K125" s="425"/>
      <c r="L125" s="759" t="s">
        <v>137</v>
      </c>
      <c r="M125" s="759"/>
      <c r="N125" s="759"/>
    </row>
    <row r="126" spans="1:14" ht="12.75">
      <c r="A126" s="750" t="s">
        <v>178</v>
      </c>
      <c r="B126" s="532">
        <v>58</v>
      </c>
      <c r="C126" s="789">
        <v>0.73</v>
      </c>
      <c r="D126" s="769"/>
      <c r="E126" s="789">
        <v>0.75</v>
      </c>
      <c r="F126" s="769"/>
      <c r="G126" s="789">
        <v>0.66</v>
      </c>
      <c r="H126" s="769"/>
      <c r="I126" s="533"/>
      <c r="J126" s="534">
        <f>IF('Encodage réponses Es'!BL$44="","",'Encodage réponses Es'!BL$44)</f>
      </c>
      <c r="K126" s="534"/>
      <c r="L126" s="750" t="s">
        <v>163</v>
      </c>
      <c r="M126" s="750"/>
      <c r="N126" s="750"/>
    </row>
    <row r="127" spans="1:14" ht="12.75">
      <c r="A127" s="751"/>
      <c r="B127" s="432">
        <v>59</v>
      </c>
      <c r="C127" s="766">
        <v>0.76</v>
      </c>
      <c r="D127" s="767"/>
      <c r="E127" s="766">
        <v>0.79</v>
      </c>
      <c r="F127" s="767"/>
      <c r="G127" s="766">
        <v>0.66</v>
      </c>
      <c r="H127" s="767"/>
      <c r="I127" s="433"/>
      <c r="J127" s="435">
        <f>IF('Encodage réponses Es'!BM$44="","",'Encodage réponses Es'!BM$44)</f>
      </c>
      <c r="K127" s="435"/>
      <c r="L127" s="751"/>
      <c r="M127" s="751"/>
      <c r="N127" s="751"/>
    </row>
    <row r="128" spans="1:14" ht="12.75">
      <c r="A128" s="752"/>
      <c r="B128" s="535">
        <v>60</v>
      </c>
      <c r="C128" s="771">
        <v>0.7</v>
      </c>
      <c r="D128" s="772"/>
      <c r="E128" s="771">
        <v>0.74</v>
      </c>
      <c r="F128" s="772"/>
      <c r="G128" s="771">
        <v>0.58</v>
      </c>
      <c r="H128" s="772"/>
      <c r="I128" s="536"/>
      <c r="J128" s="537">
        <f>IF('Encodage réponses Es'!BN$44="","",'Encodage réponses Es'!BN$44)</f>
      </c>
      <c r="K128" s="537"/>
      <c r="L128" s="752"/>
      <c r="M128" s="752"/>
      <c r="N128" s="752"/>
    </row>
    <row r="129" spans="1:14" ht="12.75">
      <c r="A129" s="750" t="s">
        <v>179</v>
      </c>
      <c r="B129" s="504">
        <v>61</v>
      </c>
      <c r="C129" s="768">
        <v>0.5</v>
      </c>
      <c r="D129" s="769"/>
      <c r="E129" s="768">
        <v>0.53</v>
      </c>
      <c r="F129" s="769"/>
      <c r="G129" s="768">
        <v>0.39</v>
      </c>
      <c r="H129" s="769"/>
      <c r="I129" s="530"/>
      <c r="J129" s="506">
        <f>IF('Encodage réponses Es'!BO$44="","",'Encodage réponses Es'!BO$44)</f>
      </c>
      <c r="K129" s="506"/>
      <c r="L129" s="750" t="s">
        <v>163</v>
      </c>
      <c r="M129" s="750"/>
      <c r="N129" s="750"/>
    </row>
    <row r="130" spans="1:14" ht="12.75">
      <c r="A130" s="751"/>
      <c r="B130" s="434">
        <v>62</v>
      </c>
      <c r="C130" s="770">
        <v>0.35</v>
      </c>
      <c r="D130" s="767"/>
      <c r="E130" s="770">
        <v>0.39</v>
      </c>
      <c r="F130" s="767"/>
      <c r="G130" s="770">
        <v>0.21</v>
      </c>
      <c r="H130" s="767"/>
      <c r="I130" s="431"/>
      <c r="J130" s="436">
        <f>IF('Encodage réponses Es'!BP$44="","",'Encodage réponses Es'!BP$44)</f>
      </c>
      <c r="K130" s="436"/>
      <c r="L130" s="751"/>
      <c r="M130" s="751"/>
      <c r="N130" s="751"/>
    </row>
    <row r="131" spans="1:14" ht="12.75">
      <c r="A131" s="751"/>
      <c r="B131" s="432">
        <v>63</v>
      </c>
      <c r="C131" s="766">
        <v>0.49</v>
      </c>
      <c r="D131" s="767"/>
      <c r="E131" s="766">
        <v>0.53</v>
      </c>
      <c r="F131" s="767"/>
      <c r="G131" s="766">
        <v>0.35</v>
      </c>
      <c r="H131" s="767"/>
      <c r="I131" s="433"/>
      <c r="J131" s="435">
        <f>IF('Encodage réponses Es'!BQ$44="","",'Encodage réponses Es'!BQ$44)</f>
      </c>
      <c r="K131" s="435"/>
      <c r="L131" s="751"/>
      <c r="M131" s="751"/>
      <c r="N131" s="751"/>
    </row>
    <row r="132" spans="1:14" ht="12.75">
      <c r="A132" s="752"/>
      <c r="B132" s="535">
        <v>64</v>
      </c>
      <c r="C132" s="771">
        <v>0.32</v>
      </c>
      <c r="D132" s="772"/>
      <c r="E132" s="771">
        <v>0.36</v>
      </c>
      <c r="F132" s="772"/>
      <c r="G132" s="771">
        <v>0.21</v>
      </c>
      <c r="H132" s="772"/>
      <c r="I132" s="536"/>
      <c r="J132" s="537">
        <f>IF('Encodage réponses Es'!BR$44="","",'Encodage réponses Es'!BR$44)</f>
      </c>
      <c r="K132" s="537"/>
      <c r="L132" s="752"/>
      <c r="M132" s="752"/>
      <c r="N132" s="752"/>
    </row>
    <row r="133" spans="1:14" ht="12.75">
      <c r="A133" s="750" t="s">
        <v>181</v>
      </c>
      <c r="B133" s="504">
        <v>65</v>
      </c>
      <c r="C133" s="768">
        <v>0.29</v>
      </c>
      <c r="D133" s="769"/>
      <c r="E133" s="768">
        <v>0.32</v>
      </c>
      <c r="F133" s="769"/>
      <c r="G133" s="768">
        <v>0.2</v>
      </c>
      <c r="H133" s="769"/>
      <c r="I133" s="530"/>
      <c r="J133" s="506">
        <f>IF('Encodage réponses Es'!BS$44="","",'Encodage réponses Es'!BS$44)</f>
      </c>
      <c r="K133" s="506"/>
      <c r="L133" s="750" t="s">
        <v>163</v>
      </c>
      <c r="M133" s="750"/>
      <c r="N133" s="750"/>
    </row>
    <row r="134" spans="1:14" ht="12.75">
      <c r="A134" s="752"/>
      <c r="B134" s="535">
        <v>66</v>
      </c>
      <c r="C134" s="771">
        <v>0.25</v>
      </c>
      <c r="D134" s="772"/>
      <c r="E134" s="771">
        <v>0.28</v>
      </c>
      <c r="F134" s="772"/>
      <c r="G134" s="771">
        <v>0.16</v>
      </c>
      <c r="H134" s="772"/>
      <c r="I134" s="536"/>
      <c r="J134" s="537">
        <f>IF('Encodage réponses Es'!BT$44="","",'Encodage réponses Es'!BT$44)</f>
      </c>
      <c r="K134" s="537"/>
      <c r="L134" s="752"/>
      <c r="M134" s="752"/>
      <c r="N134" s="752"/>
    </row>
    <row r="135" spans="1:14" ht="12.75">
      <c r="A135" s="493" t="s">
        <v>180</v>
      </c>
      <c r="B135" s="493">
        <v>67</v>
      </c>
      <c r="C135" s="792">
        <v>0.38</v>
      </c>
      <c r="D135" s="791"/>
      <c r="E135" s="792">
        <v>0.4</v>
      </c>
      <c r="F135" s="791"/>
      <c r="G135" s="792">
        <v>0.3</v>
      </c>
      <c r="H135" s="791"/>
      <c r="I135" s="527"/>
      <c r="J135" s="495">
        <f>IF('Encodage réponses Es'!BU$44="","",'Encodage réponses Es'!BU$44)</f>
      </c>
      <c r="K135" s="495"/>
      <c r="L135" s="773" t="s">
        <v>164</v>
      </c>
      <c r="M135" s="773"/>
      <c r="N135" s="773"/>
    </row>
    <row r="136" spans="10:12" ht="12.75">
      <c r="J136" s="387"/>
      <c r="K136" s="387"/>
      <c r="L136" s="387"/>
    </row>
    <row r="137" spans="1:14" ht="12.75">
      <c r="A137" s="764" t="s">
        <v>182</v>
      </c>
      <c r="B137" s="764"/>
      <c r="C137" s="764"/>
      <c r="D137" s="764"/>
      <c r="E137" s="764"/>
      <c r="F137" s="764"/>
      <c r="G137" s="764"/>
      <c r="H137" s="764"/>
      <c r="I137" s="764"/>
      <c r="J137" s="764"/>
      <c r="K137" s="764"/>
      <c r="L137" s="764"/>
      <c r="M137" s="764"/>
      <c r="N137" s="764"/>
    </row>
    <row r="138" spans="1:14" ht="12.75" customHeight="1">
      <c r="A138" s="748" t="s">
        <v>254</v>
      </c>
      <c r="B138" s="749"/>
      <c r="C138" s="749"/>
      <c r="D138" s="749"/>
      <c r="E138" s="749"/>
      <c r="F138" s="749"/>
      <c r="G138" s="749"/>
      <c r="H138" s="749"/>
      <c r="I138" s="749"/>
      <c r="J138" s="749"/>
      <c r="K138" s="749"/>
      <c r="L138" s="749"/>
      <c r="M138" s="749"/>
      <c r="N138" s="749"/>
    </row>
    <row r="139" spans="1:14" ht="12.75">
      <c r="A139" s="401"/>
      <c r="B139" s="401"/>
      <c r="C139" s="401"/>
      <c r="D139" s="753" t="s">
        <v>133</v>
      </c>
      <c r="E139" s="753"/>
      <c r="F139" s="753"/>
      <c r="G139" s="753"/>
      <c r="H139" s="753"/>
      <c r="I139" s="753"/>
      <c r="J139" s="753"/>
      <c r="K139" s="421"/>
      <c r="L139" s="401"/>
      <c r="M139" s="401"/>
      <c r="N139" s="401"/>
    </row>
    <row r="140" spans="1:14" ht="17.25" customHeight="1">
      <c r="A140" s="422" t="s">
        <v>134</v>
      </c>
      <c r="B140" s="423" t="s">
        <v>135</v>
      </c>
      <c r="C140" s="754" t="s">
        <v>136</v>
      </c>
      <c r="D140" s="755"/>
      <c r="E140" s="756" t="s">
        <v>219</v>
      </c>
      <c r="F140" s="757"/>
      <c r="G140" s="756" t="s">
        <v>220</v>
      </c>
      <c r="H140" s="758"/>
      <c r="I140" s="424"/>
      <c r="J140" s="441" t="s">
        <v>120</v>
      </c>
      <c r="K140" s="425"/>
      <c r="L140" s="759" t="s">
        <v>137</v>
      </c>
      <c r="M140" s="759"/>
      <c r="N140" s="759"/>
    </row>
    <row r="141" spans="1:14" ht="12.75">
      <c r="A141" s="750" t="s">
        <v>183</v>
      </c>
      <c r="B141" s="532">
        <v>68</v>
      </c>
      <c r="C141" s="789">
        <v>0.84</v>
      </c>
      <c r="D141" s="769"/>
      <c r="E141" s="789">
        <v>0.86</v>
      </c>
      <c r="F141" s="769"/>
      <c r="G141" s="789">
        <v>0.78</v>
      </c>
      <c r="H141" s="769"/>
      <c r="I141" s="538"/>
      <c r="J141" s="534">
        <f>IF('Encodage réponses Es'!BV$44="","",'Encodage réponses Es'!BV$44)</f>
      </c>
      <c r="K141" s="534"/>
      <c r="L141" s="750" t="s">
        <v>151</v>
      </c>
      <c r="M141" s="750"/>
      <c r="N141" s="750"/>
    </row>
    <row r="142" spans="1:23" ht="12.75">
      <c r="A142" s="751"/>
      <c r="B142" s="432">
        <v>69</v>
      </c>
      <c r="C142" s="766">
        <v>0.69</v>
      </c>
      <c r="D142" s="767"/>
      <c r="E142" s="766">
        <v>0.7</v>
      </c>
      <c r="F142" s="767"/>
      <c r="G142" s="766">
        <v>0.66</v>
      </c>
      <c r="H142" s="767"/>
      <c r="I142" s="437"/>
      <c r="J142" s="435">
        <f>IF('Encodage réponses Es'!BW$44="","",'Encodage réponses Es'!BW$44)</f>
      </c>
      <c r="K142" s="435"/>
      <c r="L142" s="751"/>
      <c r="M142" s="751"/>
      <c r="N142" s="751"/>
      <c r="O142" s="374"/>
      <c r="P142" s="374"/>
      <c r="Q142" s="374"/>
      <c r="R142" s="374"/>
      <c r="S142" s="374"/>
      <c r="T142" s="374"/>
      <c r="U142" s="374"/>
      <c r="V142" s="374"/>
      <c r="W142" s="374"/>
    </row>
    <row r="143" spans="1:14" ht="12.75">
      <c r="A143" s="752"/>
      <c r="B143" s="535">
        <v>70</v>
      </c>
      <c r="C143" s="771">
        <v>0.29</v>
      </c>
      <c r="D143" s="772"/>
      <c r="E143" s="771">
        <v>0.33</v>
      </c>
      <c r="F143" s="772"/>
      <c r="G143" s="771">
        <v>0.18</v>
      </c>
      <c r="H143" s="772"/>
      <c r="I143" s="539"/>
      <c r="J143" s="537">
        <f>IF('Encodage réponses Es'!BX$44="","",'Encodage réponses Es'!BX$44)</f>
      </c>
      <c r="K143" s="537"/>
      <c r="L143" s="752"/>
      <c r="M143" s="752"/>
      <c r="N143" s="752"/>
    </row>
    <row r="144" spans="1:14" ht="12.75">
      <c r="A144" s="750" t="s">
        <v>184</v>
      </c>
      <c r="B144" s="504">
        <v>71</v>
      </c>
      <c r="C144" s="768">
        <v>0.72</v>
      </c>
      <c r="D144" s="769"/>
      <c r="E144" s="768">
        <v>0.74</v>
      </c>
      <c r="F144" s="769"/>
      <c r="G144" s="768">
        <v>0.66</v>
      </c>
      <c r="H144" s="769"/>
      <c r="I144" s="531"/>
      <c r="J144" s="506">
        <f>IF('Encodage réponses Es'!BY$44="","",'Encodage réponses Es'!BY$44)</f>
      </c>
      <c r="K144" s="506"/>
      <c r="L144" s="750" t="s">
        <v>151</v>
      </c>
      <c r="M144" s="750"/>
      <c r="N144" s="750"/>
    </row>
    <row r="145" spans="1:14" ht="12.75">
      <c r="A145" s="751"/>
      <c r="B145" s="434">
        <v>72</v>
      </c>
      <c r="C145" s="770">
        <v>0.71</v>
      </c>
      <c r="D145" s="767"/>
      <c r="E145" s="770">
        <v>0.73</v>
      </c>
      <c r="F145" s="767"/>
      <c r="G145" s="770">
        <v>0.66</v>
      </c>
      <c r="H145" s="767"/>
      <c r="I145" s="438"/>
      <c r="J145" s="436">
        <f>IF('Encodage réponses Es'!BZ$44="","",'Encodage réponses Es'!BZ$44)</f>
      </c>
      <c r="K145" s="436"/>
      <c r="L145" s="751"/>
      <c r="M145" s="751"/>
      <c r="N145" s="751"/>
    </row>
    <row r="146" spans="1:14" ht="12.75">
      <c r="A146" s="752"/>
      <c r="B146" s="524">
        <v>73</v>
      </c>
      <c r="C146" s="790">
        <v>0.61</v>
      </c>
      <c r="D146" s="772"/>
      <c r="E146" s="790">
        <v>0.61</v>
      </c>
      <c r="F146" s="772"/>
      <c r="G146" s="790">
        <v>0.62</v>
      </c>
      <c r="H146" s="772"/>
      <c r="I146" s="526"/>
      <c r="J146" s="517">
        <f>IF('Encodage réponses Es'!CA$44="","",'Encodage réponses Es'!CA$44)</f>
      </c>
      <c r="K146" s="517"/>
      <c r="L146" s="751"/>
      <c r="M146" s="751"/>
      <c r="N146" s="751"/>
    </row>
    <row r="147" spans="1:14" ht="12.75">
      <c r="A147" s="750" t="s">
        <v>185</v>
      </c>
      <c r="B147" s="532">
        <v>74</v>
      </c>
      <c r="C147" s="789">
        <v>0.62</v>
      </c>
      <c r="D147" s="769"/>
      <c r="E147" s="789">
        <v>0.66</v>
      </c>
      <c r="F147" s="769"/>
      <c r="G147" s="789">
        <v>0.52</v>
      </c>
      <c r="H147" s="769"/>
      <c r="I147" s="538"/>
      <c r="J147" s="534">
        <f>IF('Encodage réponses Es'!CB$44="","",'Encodage réponses Es'!CB$44)</f>
      </c>
      <c r="K147" s="534"/>
      <c r="L147" s="750" t="s">
        <v>151</v>
      </c>
      <c r="M147" s="750"/>
      <c r="N147" s="750"/>
    </row>
    <row r="148" spans="1:14" ht="12.75">
      <c r="A148" s="751"/>
      <c r="B148" s="432">
        <v>75</v>
      </c>
      <c r="C148" s="766">
        <v>0.47</v>
      </c>
      <c r="D148" s="767"/>
      <c r="E148" s="766">
        <v>0.5</v>
      </c>
      <c r="F148" s="767"/>
      <c r="G148" s="766">
        <v>0.36</v>
      </c>
      <c r="H148" s="767"/>
      <c r="I148" s="437"/>
      <c r="J148" s="435">
        <f>IF('Encodage réponses Es'!CC$44="","",'Encodage réponses Es'!CC$44)</f>
      </c>
      <c r="K148" s="435"/>
      <c r="L148" s="751"/>
      <c r="M148" s="751"/>
      <c r="N148" s="751"/>
    </row>
    <row r="149" spans="1:14" ht="12.75">
      <c r="A149" s="752"/>
      <c r="B149" s="535">
        <v>76</v>
      </c>
      <c r="C149" s="771">
        <v>0.45</v>
      </c>
      <c r="D149" s="772"/>
      <c r="E149" s="771">
        <v>0.48</v>
      </c>
      <c r="F149" s="772"/>
      <c r="G149" s="771">
        <v>0.36</v>
      </c>
      <c r="H149" s="772"/>
      <c r="I149" s="539"/>
      <c r="J149" s="537">
        <f>IF('Encodage réponses Es'!CD$44="","",'Encodage réponses Es'!CD$44)</f>
      </c>
      <c r="K149" s="537"/>
      <c r="L149" s="752"/>
      <c r="M149" s="752"/>
      <c r="N149" s="752"/>
    </row>
    <row r="150" spans="1:14" ht="12.75">
      <c r="A150" s="493" t="s">
        <v>186</v>
      </c>
      <c r="B150" s="493">
        <v>77</v>
      </c>
      <c r="C150" s="792">
        <v>0.59</v>
      </c>
      <c r="D150" s="791"/>
      <c r="E150" s="792">
        <v>0.61</v>
      </c>
      <c r="F150" s="791"/>
      <c r="G150" s="792">
        <v>0.5</v>
      </c>
      <c r="H150" s="791"/>
      <c r="I150" s="528"/>
      <c r="J150" s="495">
        <f>IF('Encodage réponses Es'!CE$44="","",'Encodage réponses Es'!CE$44)</f>
      </c>
      <c r="K150" s="495"/>
      <c r="L150" s="775" t="s">
        <v>151</v>
      </c>
      <c r="M150" s="775"/>
      <c r="N150" s="775"/>
    </row>
    <row r="151" spans="1:14" ht="12.75">
      <c r="A151" s="750" t="s">
        <v>187</v>
      </c>
      <c r="B151" s="532">
        <v>78</v>
      </c>
      <c r="C151" s="789">
        <v>0.8</v>
      </c>
      <c r="D151" s="769"/>
      <c r="E151" s="789">
        <v>0.83</v>
      </c>
      <c r="F151" s="769"/>
      <c r="G151" s="789">
        <v>0.73</v>
      </c>
      <c r="H151" s="769"/>
      <c r="I151" s="538"/>
      <c r="J151" s="534">
        <f>IF('Encodage réponses Es'!CF$44="","",'Encodage réponses Es'!CF$44)</f>
      </c>
      <c r="K151" s="534"/>
      <c r="L151" s="750" t="s">
        <v>150</v>
      </c>
      <c r="M151" s="750"/>
      <c r="N151" s="750"/>
    </row>
    <row r="152" spans="1:14" ht="12.75">
      <c r="A152" s="751"/>
      <c r="B152" s="432">
        <v>79</v>
      </c>
      <c r="C152" s="766">
        <v>0.85</v>
      </c>
      <c r="D152" s="767"/>
      <c r="E152" s="766">
        <v>0.87</v>
      </c>
      <c r="F152" s="767"/>
      <c r="G152" s="766">
        <v>0.8</v>
      </c>
      <c r="H152" s="767"/>
      <c r="I152" s="437"/>
      <c r="J152" s="435">
        <f>IF('Encodage réponses Es'!CG$44="","",'Encodage réponses Es'!CG$44)</f>
      </c>
      <c r="K152" s="435"/>
      <c r="L152" s="751"/>
      <c r="M152" s="751"/>
      <c r="N152" s="751"/>
    </row>
    <row r="153" spans="1:14" ht="12.75">
      <c r="A153" s="751"/>
      <c r="B153" s="434">
        <v>80</v>
      </c>
      <c r="C153" s="770">
        <v>0.83</v>
      </c>
      <c r="D153" s="767"/>
      <c r="E153" s="770">
        <v>0.86</v>
      </c>
      <c r="F153" s="767"/>
      <c r="G153" s="770">
        <v>0.77</v>
      </c>
      <c r="H153" s="767"/>
      <c r="I153" s="438"/>
      <c r="J153" s="436">
        <f>IF('Encodage réponses Es'!CH$44="","",'Encodage réponses Es'!CH$44)</f>
      </c>
      <c r="K153" s="436"/>
      <c r="L153" s="751"/>
      <c r="M153" s="751"/>
      <c r="N153" s="751"/>
    </row>
    <row r="154" spans="1:14" ht="12.75">
      <c r="A154" s="751"/>
      <c r="B154" s="432">
        <v>81</v>
      </c>
      <c r="C154" s="766">
        <v>0.88</v>
      </c>
      <c r="D154" s="767"/>
      <c r="E154" s="766">
        <v>0.9</v>
      </c>
      <c r="F154" s="767"/>
      <c r="G154" s="766">
        <v>0.83</v>
      </c>
      <c r="H154" s="767"/>
      <c r="I154" s="437"/>
      <c r="J154" s="435">
        <f>IF('Encodage réponses Es'!CI$44="","",'Encodage réponses Es'!CI$44)</f>
      </c>
      <c r="K154" s="435"/>
      <c r="L154" s="751"/>
      <c r="M154" s="751"/>
      <c r="N154" s="751"/>
    </row>
    <row r="155" spans="1:14" ht="12.75">
      <c r="A155" s="751"/>
      <c r="B155" s="434">
        <v>82</v>
      </c>
      <c r="C155" s="770">
        <v>0.63</v>
      </c>
      <c r="D155" s="767"/>
      <c r="E155" s="770">
        <v>0.66</v>
      </c>
      <c r="F155" s="767"/>
      <c r="G155" s="770">
        <v>0.56</v>
      </c>
      <c r="H155" s="767"/>
      <c r="I155" s="438"/>
      <c r="J155" s="436">
        <f>IF('Encodage réponses Es'!CJ$44="","",'Encodage réponses Es'!CJ$44)</f>
      </c>
      <c r="K155" s="436"/>
      <c r="L155" s="751"/>
      <c r="M155" s="751"/>
      <c r="N155" s="751"/>
    </row>
    <row r="156" spans="1:14" ht="12.75">
      <c r="A156" s="752"/>
      <c r="B156" s="524">
        <v>83</v>
      </c>
      <c r="C156" s="790">
        <v>0.66</v>
      </c>
      <c r="D156" s="772"/>
      <c r="E156" s="790">
        <v>0.67</v>
      </c>
      <c r="F156" s="772"/>
      <c r="G156" s="790">
        <v>0.61</v>
      </c>
      <c r="H156" s="772"/>
      <c r="I156" s="526"/>
      <c r="J156" s="517">
        <f>IF('Encodage réponses Es'!CK$44="","",'Encodage réponses Es'!CK$44)</f>
      </c>
      <c r="K156" s="517"/>
      <c r="L156" s="752"/>
      <c r="M156" s="752"/>
      <c r="N156" s="752"/>
    </row>
    <row r="157" spans="1:14" ht="12.75">
      <c r="A157" s="443"/>
      <c r="B157" s="432"/>
      <c r="C157" s="444"/>
      <c r="D157" s="445"/>
      <c r="E157" s="444"/>
      <c r="F157" s="445"/>
      <c r="G157" s="444"/>
      <c r="H157" s="445"/>
      <c r="I157" s="437"/>
      <c r="J157" s="435"/>
      <c r="K157" s="435"/>
      <c r="L157" s="443"/>
      <c r="M157" s="443"/>
      <c r="N157" s="443"/>
    </row>
    <row r="158" spans="1:14" ht="26.25" customHeight="1">
      <c r="A158" s="765" t="s">
        <v>194</v>
      </c>
      <c r="B158" s="765"/>
      <c r="C158" s="765"/>
      <c r="D158" s="765"/>
      <c r="E158" s="765"/>
      <c r="F158" s="765"/>
      <c r="G158" s="765"/>
      <c r="H158" s="765"/>
      <c r="I158" s="765"/>
      <c r="J158" s="765"/>
      <c r="K158" s="765"/>
      <c r="L158" s="765"/>
      <c r="M158" s="765"/>
      <c r="N158" s="765"/>
    </row>
    <row r="159" spans="1:14" ht="12.75" customHeight="1">
      <c r="A159" s="748" t="s">
        <v>255</v>
      </c>
      <c r="B159" s="749"/>
      <c r="C159" s="749"/>
      <c r="D159" s="749"/>
      <c r="E159" s="749"/>
      <c r="F159" s="749"/>
      <c r="G159" s="749"/>
      <c r="H159" s="749"/>
      <c r="I159" s="749"/>
      <c r="J159" s="749"/>
      <c r="K159" s="749"/>
      <c r="L159" s="749"/>
      <c r="M159" s="749"/>
      <c r="N159" s="749"/>
    </row>
    <row r="160" spans="1:14" ht="12.75">
      <c r="A160" s="401"/>
      <c r="B160" s="401"/>
      <c r="C160" s="401"/>
      <c r="D160" s="753" t="s">
        <v>133</v>
      </c>
      <c r="E160" s="753"/>
      <c r="F160" s="753"/>
      <c r="G160" s="753"/>
      <c r="H160" s="753"/>
      <c r="I160" s="753"/>
      <c r="J160" s="753"/>
      <c r="K160" s="421"/>
      <c r="L160" s="401"/>
      <c r="M160" s="401"/>
      <c r="N160" s="401"/>
    </row>
    <row r="161" spans="1:14" ht="17.25" customHeight="1">
      <c r="A161" s="422" t="s">
        <v>134</v>
      </c>
      <c r="B161" s="423" t="s">
        <v>135</v>
      </c>
      <c r="C161" s="754" t="s">
        <v>136</v>
      </c>
      <c r="D161" s="755"/>
      <c r="E161" s="756" t="s">
        <v>219</v>
      </c>
      <c r="F161" s="757"/>
      <c r="G161" s="756" t="s">
        <v>220</v>
      </c>
      <c r="H161" s="758"/>
      <c r="I161" s="424"/>
      <c r="J161" s="441" t="s">
        <v>120</v>
      </c>
      <c r="K161" s="425"/>
      <c r="L161" s="759" t="s">
        <v>137</v>
      </c>
      <c r="M161" s="759"/>
      <c r="N161" s="759"/>
    </row>
    <row r="162" spans="1:14" ht="12.75">
      <c r="A162" s="493" t="s">
        <v>188</v>
      </c>
      <c r="B162" s="540">
        <v>84</v>
      </c>
      <c r="C162" s="774">
        <v>0.65</v>
      </c>
      <c r="D162" s="791"/>
      <c r="E162" s="774">
        <v>0.67</v>
      </c>
      <c r="F162" s="791"/>
      <c r="G162" s="774">
        <v>0.6</v>
      </c>
      <c r="H162" s="791"/>
      <c r="I162" s="541"/>
      <c r="J162" s="542">
        <f>IF('Encodage réponses Es'!CL$44="","",'Encodage réponses Es'!CL$44)</f>
      </c>
      <c r="K162" s="542"/>
      <c r="L162" s="773" t="s">
        <v>151</v>
      </c>
      <c r="M162" s="773"/>
      <c r="N162" s="773"/>
    </row>
    <row r="163" spans="1:14" ht="12.75">
      <c r="A163" s="750" t="s">
        <v>189</v>
      </c>
      <c r="B163" s="504">
        <v>85</v>
      </c>
      <c r="C163" s="768">
        <v>0.78</v>
      </c>
      <c r="D163" s="769"/>
      <c r="E163" s="768">
        <v>0.83</v>
      </c>
      <c r="F163" s="769"/>
      <c r="G163" s="768">
        <v>0.66</v>
      </c>
      <c r="H163" s="769"/>
      <c r="I163" s="531"/>
      <c r="J163" s="506">
        <f>IF('Encodage réponses Es'!CM$44="","",'Encodage réponses Es'!CM$44)</f>
      </c>
      <c r="K163" s="506"/>
      <c r="L163" s="750" t="s">
        <v>151</v>
      </c>
      <c r="M163" s="750"/>
      <c r="N163" s="750"/>
    </row>
    <row r="164" spans="1:14" ht="12.75">
      <c r="A164" s="751"/>
      <c r="B164" s="434">
        <v>86</v>
      </c>
      <c r="C164" s="770">
        <v>0.66</v>
      </c>
      <c r="D164" s="767"/>
      <c r="E164" s="770">
        <v>0.7</v>
      </c>
      <c r="F164" s="767"/>
      <c r="G164" s="770">
        <v>0.57</v>
      </c>
      <c r="H164" s="767"/>
      <c r="I164" s="438"/>
      <c r="J164" s="436">
        <f>IF('Encodage réponses Es'!CN$44="","",'Encodage réponses Es'!CN$44)</f>
      </c>
      <c r="K164" s="436"/>
      <c r="L164" s="751"/>
      <c r="M164" s="751"/>
      <c r="N164" s="751"/>
    </row>
    <row r="165" spans="1:14" ht="12.75">
      <c r="A165" s="751"/>
      <c r="B165" s="432">
        <v>87</v>
      </c>
      <c r="C165" s="766">
        <v>0.77</v>
      </c>
      <c r="D165" s="767"/>
      <c r="E165" s="766">
        <v>0.82</v>
      </c>
      <c r="F165" s="767"/>
      <c r="G165" s="766">
        <v>0.67</v>
      </c>
      <c r="H165" s="767"/>
      <c r="I165" s="437"/>
      <c r="J165" s="435">
        <f>IF('Encodage réponses Es'!CO$44="","",'Encodage réponses Es'!CO$44)</f>
      </c>
      <c r="K165" s="435"/>
      <c r="L165" s="751"/>
      <c r="M165" s="751"/>
      <c r="N165" s="751"/>
    </row>
    <row r="166" spans="1:14" ht="12.75">
      <c r="A166" s="751"/>
      <c r="B166" s="434">
        <v>88</v>
      </c>
      <c r="C166" s="770">
        <v>0.67</v>
      </c>
      <c r="D166" s="767"/>
      <c r="E166" s="770">
        <v>0.72</v>
      </c>
      <c r="F166" s="767"/>
      <c r="G166" s="770">
        <v>0.55</v>
      </c>
      <c r="H166" s="767"/>
      <c r="I166" s="438"/>
      <c r="J166" s="436">
        <f>IF('Encodage réponses Es'!CP$44="","",'Encodage réponses Es'!CP$44)</f>
      </c>
      <c r="K166" s="436"/>
      <c r="L166" s="751"/>
      <c r="M166" s="751"/>
      <c r="N166" s="751"/>
    </row>
    <row r="167" spans="1:14" ht="12.75">
      <c r="A167" s="752"/>
      <c r="B167" s="524">
        <v>89</v>
      </c>
      <c r="C167" s="790">
        <v>0.49</v>
      </c>
      <c r="D167" s="772"/>
      <c r="E167" s="790">
        <v>0.55</v>
      </c>
      <c r="F167" s="772"/>
      <c r="G167" s="790">
        <v>0.36</v>
      </c>
      <c r="H167" s="772"/>
      <c r="I167" s="526"/>
      <c r="J167" s="517">
        <f>IF('Encodage réponses Es'!CQ$44="","",'Encodage réponses Es'!CQ$44)</f>
      </c>
      <c r="K167" s="517"/>
      <c r="L167" s="752"/>
      <c r="M167" s="752"/>
      <c r="N167" s="752"/>
    </row>
    <row r="168" spans="1:14" ht="12.75">
      <c r="A168" s="750" t="s">
        <v>190</v>
      </c>
      <c r="B168" s="532">
        <v>90</v>
      </c>
      <c r="C168" s="789">
        <v>0.55</v>
      </c>
      <c r="D168" s="769"/>
      <c r="E168" s="789">
        <v>0.55</v>
      </c>
      <c r="F168" s="769"/>
      <c r="G168" s="789">
        <v>0.57</v>
      </c>
      <c r="H168" s="769"/>
      <c r="I168" s="538"/>
      <c r="J168" s="534">
        <f>IF('Encodage réponses Es'!CR$44="","",'Encodage réponses Es'!CR$44)</f>
      </c>
      <c r="K168" s="534"/>
      <c r="L168" s="750" t="s">
        <v>151</v>
      </c>
      <c r="M168" s="750"/>
      <c r="N168" s="750"/>
    </row>
    <row r="169" spans="1:14" ht="12.75">
      <c r="A169" s="751"/>
      <c r="B169" s="432">
        <v>91</v>
      </c>
      <c r="C169" s="766">
        <v>0.81</v>
      </c>
      <c r="D169" s="767"/>
      <c r="E169" s="766">
        <v>0.83</v>
      </c>
      <c r="F169" s="767"/>
      <c r="G169" s="766">
        <v>0.77</v>
      </c>
      <c r="H169" s="767"/>
      <c r="I169" s="437"/>
      <c r="J169" s="435">
        <f>IF('Encodage réponses Es'!CS$44="","",'Encodage réponses Es'!CS$44)</f>
      </c>
      <c r="K169" s="435"/>
      <c r="L169" s="751"/>
      <c r="M169" s="751"/>
      <c r="N169" s="751"/>
    </row>
    <row r="170" spans="1:14" ht="12.75">
      <c r="A170" s="751"/>
      <c r="B170" s="434">
        <v>92</v>
      </c>
      <c r="C170" s="770">
        <v>0.75</v>
      </c>
      <c r="D170" s="767"/>
      <c r="E170" s="770">
        <v>0.77</v>
      </c>
      <c r="F170" s="767"/>
      <c r="G170" s="770">
        <v>0.69</v>
      </c>
      <c r="H170" s="767"/>
      <c r="I170" s="438"/>
      <c r="J170" s="436">
        <f>IF('Encodage réponses Es'!CT$44="","",'Encodage réponses Es'!CT$44)</f>
      </c>
      <c r="K170" s="436"/>
      <c r="L170" s="751"/>
      <c r="M170" s="751"/>
      <c r="N170" s="751"/>
    </row>
    <row r="171" spans="1:14" ht="12.75">
      <c r="A171" s="752"/>
      <c r="B171" s="524">
        <v>93</v>
      </c>
      <c r="C171" s="790">
        <v>0.79</v>
      </c>
      <c r="D171" s="772"/>
      <c r="E171" s="790">
        <v>0.8</v>
      </c>
      <c r="F171" s="772"/>
      <c r="G171" s="790">
        <v>0.75</v>
      </c>
      <c r="H171" s="772"/>
      <c r="I171" s="526"/>
      <c r="J171" s="517">
        <f>IF('Encodage réponses Es'!CU$44="","",'Encodage réponses Es'!CU$44)</f>
      </c>
      <c r="K171" s="517"/>
      <c r="L171" s="752"/>
      <c r="M171" s="752"/>
      <c r="N171" s="752"/>
    </row>
    <row r="172" spans="1:14" ht="12.75">
      <c r="A172" s="493" t="s">
        <v>191</v>
      </c>
      <c r="B172" s="540">
        <v>94</v>
      </c>
      <c r="C172" s="774">
        <v>0.65</v>
      </c>
      <c r="D172" s="791"/>
      <c r="E172" s="774">
        <v>0.69</v>
      </c>
      <c r="F172" s="791"/>
      <c r="G172" s="774">
        <v>0.54</v>
      </c>
      <c r="H172" s="791"/>
      <c r="I172" s="541"/>
      <c r="J172" s="542">
        <f>IF('Encodage réponses Es'!CV$44="","",'Encodage réponses Es'!CV$44)</f>
      </c>
      <c r="K172" s="542"/>
      <c r="L172" s="773" t="s">
        <v>151</v>
      </c>
      <c r="M172" s="773"/>
      <c r="N172" s="773"/>
    </row>
    <row r="173" spans="1:14" ht="12.75">
      <c r="A173" s="750" t="s">
        <v>193</v>
      </c>
      <c r="B173" s="504">
        <v>96</v>
      </c>
      <c r="C173" s="768">
        <v>0.89</v>
      </c>
      <c r="D173" s="769"/>
      <c r="E173" s="768">
        <v>0.92</v>
      </c>
      <c r="F173" s="769"/>
      <c r="G173" s="768">
        <v>0.81</v>
      </c>
      <c r="H173" s="769"/>
      <c r="I173" s="531"/>
      <c r="J173" s="506">
        <f>IF('Encodage réponses Es'!CX$44="","",'Encodage réponses Es'!CX$44)</f>
      </c>
      <c r="K173" s="506"/>
      <c r="L173" s="750" t="s">
        <v>150</v>
      </c>
      <c r="M173" s="750"/>
      <c r="N173" s="750"/>
    </row>
    <row r="174" spans="1:14" ht="12.75">
      <c r="A174" s="751"/>
      <c r="B174" s="434">
        <v>97</v>
      </c>
      <c r="C174" s="770">
        <v>0.5</v>
      </c>
      <c r="D174" s="767"/>
      <c r="E174" s="770">
        <v>0.54</v>
      </c>
      <c r="F174" s="767"/>
      <c r="G174" s="770">
        <v>0.4</v>
      </c>
      <c r="H174" s="767"/>
      <c r="I174" s="438"/>
      <c r="J174" s="436">
        <f>IF('Encodage réponses Es'!CY$44="","",'Encodage réponses Es'!CY$44)</f>
      </c>
      <c r="K174" s="436"/>
      <c r="L174" s="751"/>
      <c r="M174" s="751"/>
      <c r="N174" s="751"/>
    </row>
    <row r="175" spans="1:14" ht="12.75">
      <c r="A175" s="751"/>
      <c r="B175" s="432">
        <v>98</v>
      </c>
      <c r="C175" s="766">
        <v>0.82</v>
      </c>
      <c r="D175" s="767"/>
      <c r="E175" s="766">
        <v>0.85</v>
      </c>
      <c r="F175" s="767"/>
      <c r="G175" s="766">
        <v>0.73</v>
      </c>
      <c r="H175" s="767"/>
      <c r="I175" s="437"/>
      <c r="J175" s="435">
        <f>IF('Encodage réponses Es'!CZ$44="","",'Encodage réponses Es'!CZ$44)</f>
      </c>
      <c r="K175" s="435"/>
      <c r="L175" s="751"/>
      <c r="M175" s="751"/>
      <c r="N175" s="751"/>
    </row>
    <row r="176" spans="1:14" ht="12.75">
      <c r="A176" s="752"/>
      <c r="B176" s="535">
        <v>99</v>
      </c>
      <c r="C176" s="771">
        <v>0.45</v>
      </c>
      <c r="D176" s="772"/>
      <c r="E176" s="771">
        <v>0.49</v>
      </c>
      <c r="F176" s="772"/>
      <c r="G176" s="771">
        <v>0.37</v>
      </c>
      <c r="H176" s="772"/>
      <c r="I176" s="539"/>
      <c r="J176" s="537">
        <f>IF('Encodage réponses Es'!DA$44="","",'Encodage réponses Es'!DA$44)</f>
      </c>
      <c r="K176" s="537"/>
      <c r="L176" s="752"/>
      <c r="M176" s="752"/>
      <c r="N176" s="752"/>
    </row>
    <row r="177" spans="1:14" ht="12.75">
      <c r="A177" s="750" t="s">
        <v>192</v>
      </c>
      <c r="B177" s="504">
        <v>103</v>
      </c>
      <c r="C177" s="768">
        <v>0.19</v>
      </c>
      <c r="D177" s="769"/>
      <c r="E177" s="768">
        <v>0.19</v>
      </c>
      <c r="F177" s="769"/>
      <c r="G177" s="768">
        <v>0.14</v>
      </c>
      <c r="H177" s="769"/>
      <c r="I177" s="531"/>
      <c r="J177" s="506">
        <f>IF('Encodage réponses Es'!DE$44="","",'Encodage réponses Es'!DE$44)</f>
      </c>
      <c r="K177" s="506"/>
      <c r="L177" s="750" t="s">
        <v>151</v>
      </c>
      <c r="M177" s="750"/>
      <c r="N177" s="750"/>
    </row>
    <row r="178" spans="1:14" ht="12.75">
      <c r="A178" s="751"/>
      <c r="B178" s="434">
        <v>104</v>
      </c>
      <c r="C178" s="770">
        <v>0.69</v>
      </c>
      <c r="D178" s="767"/>
      <c r="E178" s="770">
        <v>0.7</v>
      </c>
      <c r="F178" s="767"/>
      <c r="G178" s="770">
        <v>0.63</v>
      </c>
      <c r="H178" s="767"/>
      <c r="I178" s="438"/>
      <c r="J178" s="436">
        <f>IF('Encodage réponses Es'!DF$44="","",'Encodage réponses Es'!DF$44)</f>
      </c>
      <c r="K178" s="436"/>
      <c r="L178" s="751"/>
      <c r="M178" s="751"/>
      <c r="N178" s="751"/>
    </row>
    <row r="179" spans="1:14" ht="12.75">
      <c r="A179" s="752"/>
      <c r="B179" s="524">
        <v>105</v>
      </c>
      <c r="C179" s="790">
        <v>0.72</v>
      </c>
      <c r="D179" s="772"/>
      <c r="E179" s="790">
        <v>0.74</v>
      </c>
      <c r="F179" s="772"/>
      <c r="G179" s="790">
        <v>0.66</v>
      </c>
      <c r="H179" s="772"/>
      <c r="I179" s="526"/>
      <c r="J179" s="517">
        <f>IF('Encodage réponses Es'!DG$44="","",'Encodage réponses Es'!DG$44)</f>
      </c>
      <c r="K179" s="517"/>
      <c r="L179" s="752"/>
      <c r="M179" s="752"/>
      <c r="N179" s="752"/>
    </row>
    <row r="180" spans="10:14" ht="12.75">
      <c r="J180" s="387"/>
      <c r="K180" s="387"/>
      <c r="L180" s="387"/>
      <c r="M180" s="387"/>
      <c r="N180" s="387"/>
    </row>
    <row r="181" spans="1:14" ht="12.75">
      <c r="A181" s="764" t="s">
        <v>195</v>
      </c>
      <c r="B181" s="764"/>
      <c r="C181" s="764"/>
      <c r="D181" s="764"/>
      <c r="E181" s="764"/>
      <c r="F181" s="764"/>
      <c r="G181" s="764"/>
      <c r="H181" s="764"/>
      <c r="I181" s="764"/>
      <c r="J181" s="764"/>
      <c r="K181" s="764"/>
      <c r="L181" s="764"/>
      <c r="M181" s="764"/>
      <c r="N181" s="764"/>
    </row>
    <row r="182" spans="1:14" ht="12.75">
      <c r="A182" s="401"/>
      <c r="B182" s="401"/>
      <c r="C182" s="401"/>
      <c r="D182" s="753" t="s">
        <v>133</v>
      </c>
      <c r="E182" s="753"/>
      <c r="F182" s="753"/>
      <c r="G182" s="753"/>
      <c r="H182" s="753"/>
      <c r="I182" s="753"/>
      <c r="J182" s="753"/>
      <c r="K182" s="421"/>
      <c r="L182" s="401"/>
      <c r="M182" s="401"/>
      <c r="N182" s="401"/>
    </row>
    <row r="183" spans="1:14" ht="17.25" customHeight="1">
      <c r="A183" s="422" t="s">
        <v>134</v>
      </c>
      <c r="B183" s="423" t="s">
        <v>135</v>
      </c>
      <c r="C183" s="754" t="s">
        <v>136</v>
      </c>
      <c r="D183" s="755"/>
      <c r="E183" s="756" t="s">
        <v>219</v>
      </c>
      <c r="F183" s="757"/>
      <c r="G183" s="756" t="s">
        <v>220</v>
      </c>
      <c r="H183" s="758"/>
      <c r="I183" s="424"/>
      <c r="J183" s="441" t="s">
        <v>120</v>
      </c>
      <c r="K183" s="425"/>
      <c r="L183" s="759" t="s">
        <v>137</v>
      </c>
      <c r="M183" s="759"/>
      <c r="N183" s="759"/>
    </row>
    <row r="184" spans="1:14" ht="12.75">
      <c r="A184" s="750" t="s">
        <v>196</v>
      </c>
      <c r="B184" s="543" t="s">
        <v>226</v>
      </c>
      <c r="C184" s="789">
        <v>0.68</v>
      </c>
      <c r="D184" s="769"/>
      <c r="E184" s="789">
        <v>0.7</v>
      </c>
      <c r="F184" s="769"/>
      <c r="G184" s="789">
        <v>0.57</v>
      </c>
      <c r="H184" s="769"/>
      <c r="I184" s="538"/>
      <c r="J184" s="534">
        <f>IF('Encodage réponses Es'!DX$44="","",'Encodage réponses Es'!DX$44)</f>
      </c>
      <c r="K184" s="534"/>
      <c r="L184" s="750" t="s">
        <v>151</v>
      </c>
      <c r="M184" s="750"/>
      <c r="N184" s="750"/>
    </row>
    <row r="185" spans="1:14" ht="12.75">
      <c r="A185" s="751"/>
      <c r="B185" s="439" t="s">
        <v>227</v>
      </c>
      <c r="C185" s="770">
        <v>0.02</v>
      </c>
      <c r="D185" s="767"/>
      <c r="E185" s="770">
        <v>0.03</v>
      </c>
      <c r="F185" s="767"/>
      <c r="G185" s="770">
        <v>0.01</v>
      </c>
      <c r="H185" s="767"/>
      <c r="I185" s="438"/>
      <c r="J185" s="436">
        <f>IF('Encodage réponses Es'!DX38=0,"",COUNTIF('Encodage réponses Es'!DX$3:DX$36,8)/'Encodage réponses Es'!DX$38)</f>
      </c>
      <c r="K185" s="436"/>
      <c r="L185" s="751"/>
      <c r="M185" s="751"/>
      <c r="N185" s="751"/>
    </row>
    <row r="186" spans="1:14" ht="12.75">
      <c r="A186" s="751"/>
      <c r="B186" s="440" t="s">
        <v>228</v>
      </c>
      <c r="C186" s="766">
        <v>0.65</v>
      </c>
      <c r="D186" s="767"/>
      <c r="E186" s="766">
        <v>0.69</v>
      </c>
      <c r="F186" s="767"/>
      <c r="G186" s="766">
        <v>0.52</v>
      </c>
      <c r="H186" s="767"/>
      <c r="I186" s="437"/>
      <c r="J186" s="435">
        <f>IF('Encodage réponses Es'!DY$44="","",'Encodage réponses Es'!DY$44)</f>
      </c>
      <c r="K186" s="435"/>
      <c r="L186" s="751"/>
      <c r="M186" s="751"/>
      <c r="N186" s="751"/>
    </row>
    <row r="187" spans="1:14" ht="12.75">
      <c r="A187" s="751"/>
      <c r="B187" s="440" t="s">
        <v>229</v>
      </c>
      <c r="C187" s="766">
        <v>0.02</v>
      </c>
      <c r="D187" s="767"/>
      <c r="E187" s="766">
        <v>0.03</v>
      </c>
      <c r="F187" s="767"/>
      <c r="G187" s="766">
        <v>0</v>
      </c>
      <c r="H187" s="767"/>
      <c r="I187" s="437"/>
      <c r="J187" s="435">
        <f>IF('Encodage réponses Es'!DY38=0,"",COUNTIF('Encodage réponses Es'!DY$3:DY$36,8)/'Encodage réponses Es'!DY$38)</f>
      </c>
      <c r="K187" s="435"/>
      <c r="L187" s="751"/>
      <c r="M187" s="751"/>
      <c r="N187" s="751"/>
    </row>
    <row r="188" spans="1:14" ht="12.75">
      <c r="A188" s="751"/>
      <c r="B188" s="439" t="s">
        <v>230</v>
      </c>
      <c r="C188" s="770">
        <v>0.67</v>
      </c>
      <c r="D188" s="767"/>
      <c r="E188" s="770">
        <v>0.72</v>
      </c>
      <c r="F188" s="767"/>
      <c r="G188" s="770">
        <v>0.54</v>
      </c>
      <c r="H188" s="767"/>
      <c r="I188" s="438"/>
      <c r="J188" s="436">
        <f>IF('Encodage réponses Es'!DZ$44="","",'Encodage réponses Es'!DZ$44)</f>
      </c>
      <c r="K188" s="436"/>
      <c r="L188" s="751"/>
      <c r="M188" s="751"/>
      <c r="N188" s="751"/>
    </row>
    <row r="189" spans="1:14" ht="12.75">
      <c r="A189" s="752"/>
      <c r="B189" s="544" t="s">
        <v>231</v>
      </c>
      <c r="C189" s="771">
        <v>0.02</v>
      </c>
      <c r="D189" s="772"/>
      <c r="E189" s="771">
        <v>0.03</v>
      </c>
      <c r="F189" s="772"/>
      <c r="G189" s="771">
        <v>0</v>
      </c>
      <c r="H189" s="772"/>
      <c r="I189" s="539"/>
      <c r="J189" s="537">
        <f>IF('Encodage réponses Es'!DZ38=0,"",COUNTIF('Encodage réponses Es'!DZ$3:DZ$36,8)/'Encodage réponses Es'!DZ$38)</f>
      </c>
      <c r="K189" s="537"/>
      <c r="L189" s="752"/>
      <c r="M189" s="752"/>
      <c r="N189" s="752"/>
    </row>
    <row r="190" spans="10:11" ht="12.75">
      <c r="J190" s="387"/>
      <c r="K190" s="387"/>
    </row>
    <row r="191" spans="1:14" ht="24.75" customHeight="1">
      <c r="A191" s="765" t="s">
        <v>197</v>
      </c>
      <c r="B191" s="765"/>
      <c r="C191" s="765"/>
      <c r="D191" s="765"/>
      <c r="E191" s="765"/>
      <c r="F191" s="765"/>
      <c r="G191" s="765"/>
      <c r="H191" s="765"/>
      <c r="I191" s="765"/>
      <c r="J191" s="765"/>
      <c r="K191" s="765"/>
      <c r="L191" s="765"/>
      <c r="M191" s="765"/>
      <c r="N191" s="765"/>
    </row>
    <row r="192" spans="1:14" ht="12.75">
      <c r="A192" s="401"/>
      <c r="B192" s="401"/>
      <c r="C192" s="401"/>
      <c r="D192" s="753" t="s">
        <v>133</v>
      </c>
      <c r="E192" s="753"/>
      <c r="F192" s="753"/>
      <c r="G192" s="753"/>
      <c r="H192" s="753"/>
      <c r="I192" s="753"/>
      <c r="J192" s="753"/>
      <c r="K192" s="421"/>
      <c r="L192" s="401"/>
      <c r="M192" s="401"/>
      <c r="N192" s="401"/>
    </row>
    <row r="193" spans="1:14" ht="17.25" customHeight="1">
      <c r="A193" s="422" t="s">
        <v>134</v>
      </c>
      <c r="B193" s="423" t="s">
        <v>135</v>
      </c>
      <c r="C193" s="754" t="s">
        <v>136</v>
      </c>
      <c r="D193" s="755"/>
      <c r="E193" s="756" t="s">
        <v>219</v>
      </c>
      <c r="F193" s="757"/>
      <c r="G193" s="756" t="s">
        <v>220</v>
      </c>
      <c r="H193" s="758"/>
      <c r="I193" s="424"/>
      <c r="J193" s="441" t="s">
        <v>120</v>
      </c>
      <c r="K193" s="425"/>
      <c r="L193" s="759" t="s">
        <v>137</v>
      </c>
      <c r="M193" s="759"/>
      <c r="N193" s="759"/>
    </row>
    <row r="194" spans="1:14" ht="12.75" customHeight="1">
      <c r="A194" s="493" t="s">
        <v>198</v>
      </c>
      <c r="B194" s="540">
        <v>95</v>
      </c>
      <c r="C194" s="774">
        <v>0.62</v>
      </c>
      <c r="D194" s="774"/>
      <c r="E194" s="774">
        <v>0.65</v>
      </c>
      <c r="F194" s="774"/>
      <c r="G194" s="774">
        <v>0.53</v>
      </c>
      <c r="H194" s="774"/>
      <c r="I194" s="541"/>
      <c r="J194" s="542">
        <f>IF('Encodage réponses Es'!CW$44="","",'Encodage réponses Es'!CW$44)</f>
      </c>
      <c r="K194" s="542"/>
      <c r="L194" s="773" t="s">
        <v>151</v>
      </c>
      <c r="M194" s="773"/>
      <c r="N194" s="773"/>
    </row>
    <row r="195" spans="1:14" ht="12.75">
      <c r="A195" s="750" t="s">
        <v>199</v>
      </c>
      <c r="B195" s="545" t="s">
        <v>232</v>
      </c>
      <c r="C195" s="768">
        <v>0.41</v>
      </c>
      <c r="D195" s="769"/>
      <c r="E195" s="768">
        <v>0.46</v>
      </c>
      <c r="F195" s="769"/>
      <c r="G195" s="768">
        <v>0.3</v>
      </c>
      <c r="H195" s="769"/>
      <c r="I195" s="531"/>
      <c r="J195" s="506">
        <f>IF('Encodage réponses Es'!DL$44="","",'Encodage réponses Es'!DL$44)</f>
      </c>
      <c r="K195" s="506"/>
      <c r="L195" s="750" t="s">
        <v>151</v>
      </c>
      <c r="M195" s="750"/>
      <c r="N195" s="750"/>
    </row>
    <row r="196" spans="1:14" ht="12.75">
      <c r="A196" s="751"/>
      <c r="B196" s="440" t="s">
        <v>233</v>
      </c>
      <c r="C196" s="766">
        <v>0.14</v>
      </c>
      <c r="D196" s="767"/>
      <c r="E196" s="766">
        <v>0.12</v>
      </c>
      <c r="F196" s="767"/>
      <c r="G196" s="766">
        <v>0.15</v>
      </c>
      <c r="H196" s="767"/>
      <c r="I196" s="437"/>
      <c r="J196" s="435">
        <f>IF('Encodage réponses Es'!DL38=0,"",COUNTIF('Encodage réponses Es'!DL$3:DL$36,8)/'Encodage réponses Es'!DL$38)</f>
      </c>
      <c r="K196" s="435"/>
      <c r="L196" s="751"/>
      <c r="M196" s="751"/>
      <c r="N196" s="751"/>
    </row>
    <row r="197" spans="1:14" ht="12.75">
      <c r="A197" s="751"/>
      <c r="B197" s="439" t="s">
        <v>234</v>
      </c>
      <c r="C197" s="770">
        <v>0.56</v>
      </c>
      <c r="D197" s="767"/>
      <c r="E197" s="770">
        <v>0.59</v>
      </c>
      <c r="F197" s="767"/>
      <c r="G197" s="770">
        <v>0.5</v>
      </c>
      <c r="H197" s="767"/>
      <c r="I197" s="438"/>
      <c r="J197" s="436">
        <f>IF('Encodage réponses Es'!DM$44="","",'Encodage réponses Es'!DM$44)</f>
      </c>
      <c r="K197" s="436"/>
      <c r="L197" s="751"/>
      <c r="M197" s="751"/>
      <c r="N197" s="751"/>
    </row>
    <row r="198" spans="1:14" ht="12.75">
      <c r="A198" s="751"/>
      <c r="B198" s="439" t="s">
        <v>235</v>
      </c>
      <c r="C198" s="770">
        <v>0.05</v>
      </c>
      <c r="D198" s="767"/>
      <c r="E198" s="770">
        <v>0.04</v>
      </c>
      <c r="F198" s="767"/>
      <c r="G198" s="770">
        <v>0.07</v>
      </c>
      <c r="H198" s="767"/>
      <c r="I198" s="438"/>
      <c r="J198" s="436">
        <f>IF('Encodage réponses Es'!DM38=0,"",COUNTIF('Encodage réponses Es'!DM$3:DM$36,8)/'Encodage réponses Es'!DM$38)</f>
      </c>
      <c r="K198" s="436"/>
      <c r="L198" s="751"/>
      <c r="M198" s="751"/>
      <c r="N198" s="751"/>
    </row>
    <row r="199" spans="1:14" ht="12.75">
      <c r="A199" s="751"/>
      <c r="B199" s="440" t="s">
        <v>236</v>
      </c>
      <c r="C199" s="766">
        <v>0.33</v>
      </c>
      <c r="D199" s="767"/>
      <c r="E199" s="766">
        <v>0.39</v>
      </c>
      <c r="F199" s="767"/>
      <c r="G199" s="766">
        <v>0.21</v>
      </c>
      <c r="H199" s="767"/>
      <c r="I199" s="437"/>
      <c r="J199" s="435">
        <f>IF('Encodage réponses Es'!DN$44="","",'Encodage réponses Es'!DN$44)</f>
      </c>
      <c r="K199" s="435"/>
      <c r="L199" s="751"/>
      <c r="M199" s="751"/>
      <c r="N199" s="751"/>
    </row>
    <row r="200" spans="1:14" ht="12.75">
      <c r="A200" s="752"/>
      <c r="B200" s="546" t="s">
        <v>237</v>
      </c>
      <c r="C200" s="790">
        <v>0.23</v>
      </c>
      <c r="D200" s="772"/>
      <c r="E200" s="790">
        <v>0.22</v>
      </c>
      <c r="F200" s="772"/>
      <c r="G200" s="790">
        <v>0.22</v>
      </c>
      <c r="H200" s="772"/>
      <c r="I200" s="526"/>
      <c r="J200" s="517">
        <f>IF('Encodage réponses Es'!DN38=0,"",COUNTIF('Encodage réponses Es'!DN$3:DN$36,8)/'Encodage réponses Es'!DN$38)</f>
      </c>
      <c r="K200" s="517"/>
      <c r="L200" s="752"/>
      <c r="M200" s="752"/>
      <c r="N200" s="752"/>
    </row>
    <row r="201" spans="1:14" ht="12.75">
      <c r="A201" s="750" t="s">
        <v>200</v>
      </c>
      <c r="B201" s="543" t="s">
        <v>238</v>
      </c>
      <c r="C201" s="789">
        <v>0.6</v>
      </c>
      <c r="D201" s="769"/>
      <c r="E201" s="789">
        <v>0.64</v>
      </c>
      <c r="F201" s="769"/>
      <c r="G201" s="789">
        <v>0.52</v>
      </c>
      <c r="H201" s="769"/>
      <c r="I201" s="538"/>
      <c r="J201" s="534">
        <f>IF('Encodage réponses Es'!DO$44="","",'Encodage réponses Es'!DO$44)</f>
      </c>
      <c r="K201" s="534"/>
      <c r="L201" s="750" t="s">
        <v>151</v>
      </c>
      <c r="M201" s="750"/>
      <c r="N201" s="750"/>
    </row>
    <row r="202" spans="1:14" ht="12.75">
      <c r="A202" s="752"/>
      <c r="B202" s="544" t="s">
        <v>239</v>
      </c>
      <c r="C202" s="771">
        <v>0.24</v>
      </c>
      <c r="D202" s="772"/>
      <c r="E202" s="771">
        <v>0.21</v>
      </c>
      <c r="F202" s="772"/>
      <c r="G202" s="771">
        <v>0.26</v>
      </c>
      <c r="H202" s="772"/>
      <c r="I202" s="539"/>
      <c r="J202" s="537">
        <f>IF('Encodage réponses Es'!DO38=0,"",COUNTIF('Encodage réponses Es'!DO$3:DO$36,8)/'Encodage réponses Es'!DO$38)</f>
      </c>
      <c r="K202" s="537"/>
      <c r="L202" s="752"/>
      <c r="M202" s="752"/>
      <c r="N202" s="752"/>
    </row>
    <row r="203" spans="1:14" ht="12.75">
      <c r="A203" s="750" t="s">
        <v>201</v>
      </c>
      <c r="B203" s="545" t="s">
        <v>240</v>
      </c>
      <c r="C203" s="768">
        <v>0.27</v>
      </c>
      <c r="D203" s="769"/>
      <c r="E203" s="768">
        <v>0.3</v>
      </c>
      <c r="F203" s="769"/>
      <c r="G203" s="768">
        <v>0.19</v>
      </c>
      <c r="H203" s="769"/>
      <c r="I203" s="531"/>
      <c r="J203" s="506">
        <f>IF('Encodage réponses Es'!DP$44="","",'Encodage réponses Es'!DP$44)</f>
      </c>
      <c r="K203" s="506"/>
      <c r="L203" s="750" t="s">
        <v>151</v>
      </c>
      <c r="M203" s="750"/>
      <c r="N203" s="750"/>
    </row>
    <row r="204" spans="1:14" ht="12.75">
      <c r="A204" s="751"/>
      <c r="B204" s="440" t="s">
        <v>241</v>
      </c>
      <c r="C204" s="766">
        <v>0.37</v>
      </c>
      <c r="D204" s="767"/>
      <c r="E204" s="766">
        <v>0.39</v>
      </c>
      <c r="F204" s="767"/>
      <c r="G204" s="766">
        <v>0.38</v>
      </c>
      <c r="H204" s="767"/>
      <c r="I204" s="437"/>
      <c r="J204" s="435">
        <f>IF('Encodage réponses Es'!DP38=0,"",COUNTIF('Encodage réponses Es'!DP$3:DP$36,8)/'Encodage réponses Es'!DP$38)</f>
      </c>
      <c r="K204" s="435"/>
      <c r="L204" s="751"/>
      <c r="M204" s="751"/>
      <c r="N204" s="751"/>
    </row>
    <row r="205" spans="1:14" ht="12.75">
      <c r="A205" s="751"/>
      <c r="B205" s="439" t="s">
        <v>242</v>
      </c>
      <c r="C205" s="770">
        <v>0.69</v>
      </c>
      <c r="D205" s="767"/>
      <c r="E205" s="770">
        <v>0.72</v>
      </c>
      <c r="F205" s="767"/>
      <c r="G205" s="770">
        <v>0.66</v>
      </c>
      <c r="H205" s="767"/>
      <c r="I205" s="438"/>
      <c r="J205" s="436">
        <f>IF('Encodage réponses Es'!DQ$44="","",'Encodage réponses Es'!DQ$44)</f>
      </c>
      <c r="K205" s="436"/>
      <c r="L205" s="751"/>
      <c r="M205" s="751"/>
      <c r="N205" s="751"/>
    </row>
    <row r="206" spans="1:14" ht="12.75">
      <c r="A206" s="752"/>
      <c r="B206" s="544" t="s">
        <v>243</v>
      </c>
      <c r="C206" s="771">
        <v>0.07</v>
      </c>
      <c r="D206" s="772"/>
      <c r="E206" s="771">
        <v>0.06</v>
      </c>
      <c r="F206" s="772"/>
      <c r="G206" s="771">
        <v>0.06</v>
      </c>
      <c r="H206" s="772"/>
      <c r="I206" s="539"/>
      <c r="J206" s="537">
        <f>IF('Encodage réponses Es'!DQ38=0,"",COUNTIF('Encodage réponses Es'!DQ$3:DQ$36,8)/'Encodage réponses Es'!DQ$38)</f>
      </c>
      <c r="K206" s="537"/>
      <c r="L206" s="752"/>
      <c r="M206" s="752"/>
      <c r="N206" s="752"/>
    </row>
    <row r="207" spans="10:14" ht="12.75">
      <c r="J207" s="387"/>
      <c r="K207" s="387"/>
      <c r="L207" s="387"/>
      <c r="M207" s="387"/>
      <c r="N207" s="387"/>
    </row>
    <row r="208" spans="1:14" ht="25.5" customHeight="1">
      <c r="A208" s="765" t="s">
        <v>202</v>
      </c>
      <c r="B208" s="765"/>
      <c r="C208" s="765"/>
      <c r="D208" s="765"/>
      <c r="E208" s="765"/>
      <c r="F208" s="765"/>
      <c r="G208" s="765"/>
      <c r="H208" s="765"/>
      <c r="I208" s="765"/>
      <c r="J208" s="765"/>
      <c r="K208" s="765"/>
      <c r="L208" s="765"/>
      <c r="M208" s="765"/>
      <c r="N208" s="765"/>
    </row>
    <row r="209" spans="1:14" ht="12.75">
      <c r="A209" s="401"/>
      <c r="B209" s="401"/>
      <c r="C209" s="401"/>
      <c r="D209" s="753" t="s">
        <v>133</v>
      </c>
      <c r="E209" s="753"/>
      <c r="F209" s="753"/>
      <c r="G209" s="753"/>
      <c r="H209" s="753"/>
      <c r="I209" s="753"/>
      <c r="J209" s="753"/>
      <c r="K209" s="421"/>
      <c r="L209" s="401"/>
      <c r="M209" s="401"/>
      <c r="N209" s="401"/>
    </row>
    <row r="210" spans="1:14" ht="17.25" customHeight="1">
      <c r="A210" s="422" t="s">
        <v>134</v>
      </c>
      <c r="B210" s="423" t="s">
        <v>135</v>
      </c>
      <c r="C210" s="754" t="s">
        <v>136</v>
      </c>
      <c r="D210" s="755"/>
      <c r="E210" s="756" t="s">
        <v>219</v>
      </c>
      <c r="F210" s="757"/>
      <c r="G210" s="756" t="s">
        <v>220</v>
      </c>
      <c r="H210" s="758"/>
      <c r="I210" s="424"/>
      <c r="J210" s="441" t="s">
        <v>120</v>
      </c>
      <c r="K210" s="425"/>
      <c r="L210" s="759" t="s">
        <v>137</v>
      </c>
      <c r="M210" s="759"/>
      <c r="N210" s="759"/>
    </row>
    <row r="211" spans="1:14" ht="12.75">
      <c r="A211" s="750" t="s">
        <v>203</v>
      </c>
      <c r="B211" s="532">
        <v>100</v>
      </c>
      <c r="C211" s="789">
        <v>0.94</v>
      </c>
      <c r="D211" s="769"/>
      <c r="E211" s="789">
        <v>0.95</v>
      </c>
      <c r="F211" s="769"/>
      <c r="G211" s="789">
        <v>0.9</v>
      </c>
      <c r="H211" s="769"/>
      <c r="I211" s="538"/>
      <c r="J211" s="534">
        <f>IF('Encodage réponses Es'!DB$44="","",'Encodage réponses Es'!DB$44)</f>
      </c>
      <c r="K211" s="534"/>
      <c r="L211" s="750" t="s">
        <v>151</v>
      </c>
      <c r="M211" s="750"/>
      <c r="N211" s="750"/>
    </row>
    <row r="212" spans="1:14" ht="12.75">
      <c r="A212" s="751"/>
      <c r="B212" s="432">
        <v>101</v>
      </c>
      <c r="C212" s="766">
        <v>0.57</v>
      </c>
      <c r="D212" s="767"/>
      <c r="E212" s="766">
        <v>0.61</v>
      </c>
      <c r="F212" s="767"/>
      <c r="G212" s="766">
        <v>0.46</v>
      </c>
      <c r="H212" s="767"/>
      <c r="I212" s="437"/>
      <c r="J212" s="435">
        <f>IF('Encodage réponses Es'!DC$44="","",'Encodage réponses Es'!DC$44)</f>
      </c>
      <c r="K212" s="435"/>
      <c r="L212" s="751"/>
      <c r="M212" s="751"/>
      <c r="N212" s="751"/>
    </row>
    <row r="213" spans="1:14" ht="12.75">
      <c r="A213" s="752"/>
      <c r="B213" s="535">
        <v>102</v>
      </c>
      <c r="C213" s="771">
        <v>0.53</v>
      </c>
      <c r="D213" s="772"/>
      <c r="E213" s="771">
        <v>0.57</v>
      </c>
      <c r="F213" s="772"/>
      <c r="G213" s="771">
        <v>0.42</v>
      </c>
      <c r="H213" s="772"/>
      <c r="I213" s="539"/>
      <c r="J213" s="537">
        <f>IF('Encodage réponses Es'!DD$44="","",'Encodage réponses Es'!DD$44)</f>
      </c>
      <c r="K213" s="537"/>
      <c r="L213" s="752"/>
      <c r="M213" s="752"/>
      <c r="N213" s="752"/>
    </row>
    <row r="214" spans="1:14" ht="12.75">
      <c r="A214" s="750" t="s">
        <v>204</v>
      </c>
      <c r="B214" s="504">
        <v>106</v>
      </c>
      <c r="C214" s="768">
        <v>0.78</v>
      </c>
      <c r="D214" s="769"/>
      <c r="E214" s="768">
        <v>0.82</v>
      </c>
      <c r="F214" s="769"/>
      <c r="G214" s="768">
        <v>0.69</v>
      </c>
      <c r="H214" s="769"/>
      <c r="I214" s="531"/>
      <c r="J214" s="506">
        <f>IF('Encodage réponses Es'!DH$44="","",'Encodage réponses Es'!DH$44)</f>
      </c>
      <c r="K214" s="506"/>
      <c r="L214" s="750" t="s">
        <v>150</v>
      </c>
      <c r="M214" s="750"/>
      <c r="N214" s="750"/>
    </row>
    <row r="215" spans="1:14" ht="12.75">
      <c r="A215" s="751"/>
      <c r="B215" s="434">
        <v>107</v>
      </c>
      <c r="C215" s="770">
        <v>0.83</v>
      </c>
      <c r="D215" s="767"/>
      <c r="E215" s="770">
        <v>0.85</v>
      </c>
      <c r="F215" s="767"/>
      <c r="G215" s="770">
        <v>0.77</v>
      </c>
      <c r="H215" s="767"/>
      <c r="I215" s="438"/>
      <c r="J215" s="436">
        <f>IF('Encodage réponses Es'!DI$44="","",'Encodage réponses Es'!DI$44)</f>
      </c>
      <c r="K215" s="436"/>
      <c r="L215" s="751"/>
      <c r="M215" s="751"/>
      <c r="N215" s="751"/>
    </row>
    <row r="216" spans="1:14" ht="12.75">
      <c r="A216" s="751"/>
      <c r="B216" s="432">
        <v>108</v>
      </c>
      <c r="C216" s="766">
        <v>0.63</v>
      </c>
      <c r="D216" s="767"/>
      <c r="E216" s="766">
        <v>0.66</v>
      </c>
      <c r="F216" s="767"/>
      <c r="G216" s="766">
        <v>0.55</v>
      </c>
      <c r="H216" s="767"/>
      <c r="I216" s="437"/>
      <c r="J216" s="435">
        <f>IF('Encodage réponses Es'!DJ$44="","",'Encodage réponses Es'!DJ$44)</f>
      </c>
      <c r="K216" s="435"/>
      <c r="L216" s="751"/>
      <c r="M216" s="751"/>
      <c r="N216" s="751"/>
    </row>
    <row r="217" spans="1:14" ht="12.75">
      <c r="A217" s="752"/>
      <c r="B217" s="535">
        <v>109</v>
      </c>
      <c r="C217" s="771" t="s">
        <v>205</v>
      </c>
      <c r="D217" s="772"/>
      <c r="E217" s="772"/>
      <c r="F217" s="772"/>
      <c r="G217" s="772"/>
      <c r="H217" s="772"/>
      <c r="I217" s="772"/>
      <c r="J217" s="772"/>
      <c r="K217" s="536"/>
      <c r="L217" s="752"/>
      <c r="M217" s="752"/>
      <c r="N217" s="752"/>
    </row>
    <row r="219" spans="1:14" ht="12.75">
      <c r="A219" s="764" t="s">
        <v>206</v>
      </c>
      <c r="B219" s="764"/>
      <c r="C219" s="764"/>
      <c r="D219" s="764"/>
      <c r="E219" s="764"/>
      <c r="F219" s="764"/>
      <c r="G219" s="764"/>
      <c r="H219" s="764"/>
      <c r="I219" s="764"/>
      <c r="J219" s="764"/>
      <c r="K219" s="764"/>
      <c r="L219" s="764"/>
      <c r="M219" s="764"/>
      <c r="N219" s="764"/>
    </row>
    <row r="220" spans="1:14" ht="12.75">
      <c r="A220" s="401"/>
      <c r="B220" s="401"/>
      <c r="C220" s="401"/>
      <c r="D220" s="753" t="s">
        <v>133</v>
      </c>
      <c r="E220" s="753"/>
      <c r="F220" s="753"/>
      <c r="G220" s="753"/>
      <c r="H220" s="753"/>
      <c r="I220" s="753"/>
      <c r="J220" s="753"/>
      <c r="K220" s="421"/>
      <c r="L220" s="401"/>
      <c r="M220" s="401"/>
      <c r="N220" s="401"/>
    </row>
    <row r="221" spans="1:14" ht="17.25" customHeight="1">
      <c r="A221" s="422" t="s">
        <v>134</v>
      </c>
      <c r="B221" s="423" t="s">
        <v>135</v>
      </c>
      <c r="C221" s="754" t="s">
        <v>136</v>
      </c>
      <c r="D221" s="755"/>
      <c r="E221" s="756" t="s">
        <v>219</v>
      </c>
      <c r="F221" s="757"/>
      <c r="G221" s="756" t="s">
        <v>220</v>
      </c>
      <c r="H221" s="758"/>
      <c r="I221" s="424"/>
      <c r="J221" s="441" t="s">
        <v>120</v>
      </c>
      <c r="K221" s="425"/>
      <c r="L221" s="759" t="s">
        <v>137</v>
      </c>
      <c r="M221" s="759"/>
      <c r="N221" s="759"/>
    </row>
    <row r="222" spans="1:14" ht="12.75">
      <c r="A222" s="750" t="s">
        <v>207</v>
      </c>
      <c r="B222" s="532">
        <v>116</v>
      </c>
      <c r="C222" s="789">
        <v>0.87</v>
      </c>
      <c r="D222" s="769"/>
      <c r="E222" s="789">
        <v>0.88</v>
      </c>
      <c r="F222" s="769"/>
      <c r="G222" s="789">
        <v>0.85</v>
      </c>
      <c r="H222" s="769"/>
      <c r="I222" s="538"/>
      <c r="J222" s="534">
        <f>IF('Encodage réponses Es'!DR$44="","",'Encodage réponses Es'!DR$44)</f>
      </c>
      <c r="K222" s="534"/>
      <c r="L222" s="750" t="s">
        <v>151</v>
      </c>
      <c r="M222" s="750"/>
      <c r="N222" s="750"/>
    </row>
    <row r="223" spans="1:14" ht="12.75">
      <c r="A223" s="751"/>
      <c r="B223" s="432">
        <v>117</v>
      </c>
      <c r="C223" s="766">
        <v>0.82</v>
      </c>
      <c r="D223" s="767"/>
      <c r="E223" s="766">
        <v>0.83</v>
      </c>
      <c r="F223" s="767"/>
      <c r="G223" s="766">
        <v>0.78</v>
      </c>
      <c r="H223" s="767"/>
      <c r="I223" s="437"/>
      <c r="J223" s="435">
        <f>IF('Encodage réponses Es'!DS$44="","",'Encodage réponses Es'!DS$44)</f>
      </c>
      <c r="K223" s="435"/>
      <c r="L223" s="751"/>
      <c r="M223" s="751"/>
      <c r="N223" s="751"/>
    </row>
    <row r="224" spans="1:14" ht="12.75">
      <c r="A224" s="751"/>
      <c r="B224" s="434">
        <v>118</v>
      </c>
      <c r="C224" s="770">
        <v>0.83</v>
      </c>
      <c r="D224" s="767"/>
      <c r="E224" s="770">
        <v>0.84</v>
      </c>
      <c r="F224" s="767"/>
      <c r="G224" s="770">
        <v>0.8</v>
      </c>
      <c r="H224" s="767"/>
      <c r="I224" s="438"/>
      <c r="J224" s="436">
        <f>IF('Encodage réponses Es'!DT$44="","",'Encodage réponses Es'!DT$44)</f>
      </c>
      <c r="K224" s="436"/>
      <c r="L224" s="751"/>
      <c r="M224" s="751"/>
      <c r="N224" s="751"/>
    </row>
    <row r="225" spans="1:14" ht="12.75">
      <c r="A225" s="751"/>
      <c r="B225" s="432">
        <v>119</v>
      </c>
      <c r="C225" s="766" t="s">
        <v>205</v>
      </c>
      <c r="D225" s="767"/>
      <c r="E225" s="767"/>
      <c r="F225" s="767"/>
      <c r="G225" s="767"/>
      <c r="H225" s="767"/>
      <c r="I225" s="767"/>
      <c r="J225" s="767"/>
      <c r="K225" s="437"/>
      <c r="L225" s="751"/>
      <c r="M225" s="751"/>
      <c r="N225" s="751"/>
    </row>
    <row r="226" spans="1:14" ht="12.75">
      <c r="A226" s="752"/>
      <c r="B226" s="535">
        <v>120</v>
      </c>
      <c r="C226" s="771">
        <v>0.83</v>
      </c>
      <c r="D226" s="772"/>
      <c r="E226" s="771">
        <v>0.84</v>
      </c>
      <c r="F226" s="772"/>
      <c r="G226" s="771">
        <v>0.81</v>
      </c>
      <c r="H226" s="772"/>
      <c r="I226" s="539"/>
      <c r="J226" s="537">
        <f>IF('Encodage réponses Es'!DV$44="","",'Encodage réponses Es'!DV$44)</f>
      </c>
      <c r="K226" s="537"/>
      <c r="L226" s="752"/>
      <c r="M226" s="752"/>
      <c r="N226" s="752"/>
    </row>
    <row r="227" spans="10:11" ht="12.75">
      <c r="J227" s="387"/>
      <c r="K227" s="387"/>
    </row>
  </sheetData>
  <sheetProtection password="CC48" sheet="1" objects="1" scenarios="1"/>
  <mergeCells count="522">
    <mergeCell ref="A214:A217"/>
    <mergeCell ref="C221:D221"/>
    <mergeCell ref="E221:F221"/>
    <mergeCell ref="G221:H221"/>
    <mergeCell ref="D220:J220"/>
    <mergeCell ref="G224:H224"/>
    <mergeCell ref="G226:H226"/>
    <mergeCell ref="G223:H223"/>
    <mergeCell ref="A219:N219"/>
    <mergeCell ref="E226:F226"/>
    <mergeCell ref="E216:F216"/>
    <mergeCell ref="D192:J192"/>
    <mergeCell ref="D209:J209"/>
    <mergeCell ref="E198:F198"/>
    <mergeCell ref="C199:D199"/>
    <mergeCell ref="E205:F205"/>
    <mergeCell ref="E206:F206"/>
    <mergeCell ref="E199:F199"/>
    <mergeCell ref="G215:H215"/>
    <mergeCell ref="A222:A226"/>
    <mergeCell ref="C222:D222"/>
    <mergeCell ref="C223:D223"/>
    <mergeCell ref="C224:D224"/>
    <mergeCell ref="C225:J225"/>
    <mergeCell ref="C226:D226"/>
    <mergeCell ref="E222:F222"/>
    <mergeCell ref="E224:F224"/>
    <mergeCell ref="G222:H222"/>
    <mergeCell ref="E223:F223"/>
    <mergeCell ref="A211:A213"/>
    <mergeCell ref="C210:D210"/>
    <mergeCell ref="E210:F210"/>
    <mergeCell ref="G210:H210"/>
    <mergeCell ref="C211:D211"/>
    <mergeCell ref="C212:D212"/>
    <mergeCell ref="C213:D213"/>
    <mergeCell ref="G211:H211"/>
    <mergeCell ref="G212:H212"/>
    <mergeCell ref="G213:H213"/>
    <mergeCell ref="A184:A189"/>
    <mergeCell ref="A201:A202"/>
    <mergeCell ref="A203:A206"/>
    <mergeCell ref="C201:D201"/>
    <mergeCell ref="C202:D202"/>
    <mergeCell ref="C203:D203"/>
    <mergeCell ref="C204:D204"/>
    <mergeCell ref="C205:D205"/>
    <mergeCell ref="C206:D206"/>
    <mergeCell ref="C187:D187"/>
    <mergeCell ref="A195:A200"/>
    <mergeCell ref="C193:D193"/>
    <mergeCell ref="E193:F193"/>
    <mergeCell ref="G193:H193"/>
    <mergeCell ref="C194:D194"/>
    <mergeCell ref="C195:D195"/>
    <mergeCell ref="C196:D196"/>
    <mergeCell ref="C200:D200"/>
    <mergeCell ref="C197:D197"/>
    <mergeCell ref="C198:D198"/>
    <mergeCell ref="C178:D178"/>
    <mergeCell ref="C184:D184"/>
    <mergeCell ref="C185:D185"/>
    <mergeCell ref="C186:D186"/>
    <mergeCell ref="C183:D183"/>
    <mergeCell ref="C179:D179"/>
    <mergeCell ref="D182:J182"/>
    <mergeCell ref="E185:F185"/>
    <mergeCell ref="D160:J160"/>
    <mergeCell ref="C188:D188"/>
    <mergeCell ref="C189:D189"/>
    <mergeCell ref="A173:A176"/>
    <mergeCell ref="A177:A179"/>
    <mergeCell ref="C173:D173"/>
    <mergeCell ref="C174:D174"/>
    <mergeCell ref="C175:D175"/>
    <mergeCell ref="C176:D176"/>
    <mergeCell ref="C177:D177"/>
    <mergeCell ref="A163:A167"/>
    <mergeCell ref="A168:A171"/>
    <mergeCell ref="C163:D163"/>
    <mergeCell ref="C164:D164"/>
    <mergeCell ref="C165:D165"/>
    <mergeCell ref="C166:D166"/>
    <mergeCell ref="C167:D167"/>
    <mergeCell ref="C168:D168"/>
    <mergeCell ref="C171:D171"/>
    <mergeCell ref="G155:H155"/>
    <mergeCell ref="G156:H156"/>
    <mergeCell ref="A159:N159"/>
    <mergeCell ref="A151:A156"/>
    <mergeCell ref="G153:H153"/>
    <mergeCell ref="C154:D154"/>
    <mergeCell ref="C155:D155"/>
    <mergeCell ref="C156:D156"/>
    <mergeCell ref="E154:F154"/>
    <mergeCell ref="G154:H154"/>
    <mergeCell ref="A147:A149"/>
    <mergeCell ref="C144:D144"/>
    <mergeCell ref="C145:D145"/>
    <mergeCell ref="C146:D146"/>
    <mergeCell ref="C147:D147"/>
    <mergeCell ref="C148:D148"/>
    <mergeCell ref="C149:D149"/>
    <mergeCell ref="E141:F141"/>
    <mergeCell ref="E142:F142"/>
    <mergeCell ref="E143:F143"/>
    <mergeCell ref="A144:A146"/>
    <mergeCell ref="A141:A143"/>
    <mergeCell ref="C141:D141"/>
    <mergeCell ref="C142:D142"/>
    <mergeCell ref="C143:D143"/>
    <mergeCell ref="E144:F144"/>
    <mergeCell ref="E145:F145"/>
    <mergeCell ref="A129:A132"/>
    <mergeCell ref="A133:A134"/>
    <mergeCell ref="C129:D129"/>
    <mergeCell ref="C130:D130"/>
    <mergeCell ref="C131:D131"/>
    <mergeCell ref="C132:D132"/>
    <mergeCell ref="C133:D133"/>
    <mergeCell ref="C134:D134"/>
    <mergeCell ref="A126:A128"/>
    <mergeCell ref="G125:H125"/>
    <mergeCell ref="C126:D126"/>
    <mergeCell ref="C127:D127"/>
    <mergeCell ref="C128:D128"/>
    <mergeCell ref="E126:F126"/>
    <mergeCell ref="E127:F127"/>
    <mergeCell ref="E128:F128"/>
    <mergeCell ref="A115:A118"/>
    <mergeCell ref="E111:F111"/>
    <mergeCell ref="E112:F112"/>
    <mergeCell ref="E113:F113"/>
    <mergeCell ref="E114:F114"/>
    <mergeCell ref="E115:F115"/>
    <mergeCell ref="E116:F116"/>
    <mergeCell ref="C111:D111"/>
    <mergeCell ref="C112:D112"/>
    <mergeCell ref="C113:D113"/>
    <mergeCell ref="G105:H105"/>
    <mergeCell ref="G106:H106"/>
    <mergeCell ref="A109:A113"/>
    <mergeCell ref="A104:A106"/>
    <mergeCell ref="E104:F104"/>
    <mergeCell ref="E105:F105"/>
    <mergeCell ref="E106:F106"/>
    <mergeCell ref="E107:F107"/>
    <mergeCell ref="E108:F108"/>
    <mergeCell ref="E109:F109"/>
    <mergeCell ref="E97:F97"/>
    <mergeCell ref="E98:F98"/>
    <mergeCell ref="A87:A88"/>
    <mergeCell ref="G104:H104"/>
    <mergeCell ref="E93:F93"/>
    <mergeCell ref="E94:F94"/>
    <mergeCell ref="E95:F95"/>
    <mergeCell ref="E96:F96"/>
    <mergeCell ref="E90:F90"/>
    <mergeCell ref="E91:F91"/>
    <mergeCell ref="E92:F92"/>
    <mergeCell ref="C90:D90"/>
    <mergeCell ref="C91:D91"/>
    <mergeCell ref="C92:D92"/>
    <mergeCell ref="A43:N43"/>
    <mergeCell ref="A122:N122"/>
    <mergeCell ref="L86:N86"/>
    <mergeCell ref="L115:N118"/>
    <mergeCell ref="L119:N119"/>
    <mergeCell ref="L120:N120"/>
    <mergeCell ref="A61:A62"/>
    <mergeCell ref="A48:A50"/>
    <mergeCell ref="A59:A60"/>
    <mergeCell ref="A89:A92"/>
    <mergeCell ref="B42:C42"/>
    <mergeCell ref="J42:K42"/>
    <mergeCell ref="A34:N35"/>
    <mergeCell ref="A15:E15"/>
    <mergeCell ref="A16:E16"/>
    <mergeCell ref="B33:C33"/>
    <mergeCell ref="J33:K33"/>
    <mergeCell ref="A18:N18"/>
    <mergeCell ref="A36:N36"/>
    <mergeCell ref="D67:J67"/>
    <mergeCell ref="E70:F70"/>
    <mergeCell ref="E71:F71"/>
    <mergeCell ref="G70:H70"/>
    <mergeCell ref="G71:H71"/>
    <mergeCell ref="C68:D68"/>
    <mergeCell ref="C69:D69"/>
    <mergeCell ref="C70:D70"/>
    <mergeCell ref="C71:D71"/>
    <mergeCell ref="A77:A78"/>
    <mergeCell ref="A69:A70"/>
    <mergeCell ref="A71:A73"/>
    <mergeCell ref="E72:F72"/>
    <mergeCell ref="E73:F73"/>
    <mergeCell ref="E74:F74"/>
    <mergeCell ref="E75:F75"/>
    <mergeCell ref="E69:F69"/>
    <mergeCell ref="G75:H75"/>
    <mergeCell ref="E79:F79"/>
    <mergeCell ref="G77:H77"/>
    <mergeCell ref="G78:H78"/>
    <mergeCell ref="G79:H79"/>
    <mergeCell ref="G76:H76"/>
    <mergeCell ref="E77:F77"/>
    <mergeCell ref="E78:F78"/>
    <mergeCell ref="E76:F76"/>
    <mergeCell ref="G72:H72"/>
    <mergeCell ref="G73:H73"/>
    <mergeCell ref="G87:H87"/>
    <mergeCell ref="E81:F81"/>
    <mergeCell ref="D85:J85"/>
    <mergeCell ref="G81:H81"/>
    <mergeCell ref="E86:F86"/>
    <mergeCell ref="G86:H86"/>
    <mergeCell ref="C86:D86"/>
    <mergeCell ref="G74:H74"/>
    <mergeCell ref="G89:H89"/>
    <mergeCell ref="C87:D87"/>
    <mergeCell ref="C88:D88"/>
    <mergeCell ref="C89:D89"/>
    <mergeCell ref="E88:F88"/>
    <mergeCell ref="E89:F89"/>
    <mergeCell ref="G88:H88"/>
    <mergeCell ref="E87:F87"/>
    <mergeCell ref="G90:H90"/>
    <mergeCell ref="G91:H91"/>
    <mergeCell ref="G92:H92"/>
    <mergeCell ref="G93:H93"/>
    <mergeCell ref="G94:H94"/>
    <mergeCell ref="G95:H95"/>
    <mergeCell ref="G96:H96"/>
    <mergeCell ref="C72:D72"/>
    <mergeCell ref="C73:D73"/>
    <mergeCell ref="C74:D74"/>
    <mergeCell ref="C75:D75"/>
    <mergeCell ref="C76:D76"/>
    <mergeCell ref="C77:D77"/>
    <mergeCell ref="C78:D78"/>
    <mergeCell ref="C93:D93"/>
    <mergeCell ref="C94:D94"/>
    <mergeCell ref="C95:D95"/>
    <mergeCell ref="C96:D96"/>
    <mergeCell ref="C97:D97"/>
    <mergeCell ref="C98:D98"/>
    <mergeCell ref="G103:H103"/>
    <mergeCell ref="E103:F103"/>
    <mergeCell ref="G97:H97"/>
    <mergeCell ref="G98:H98"/>
    <mergeCell ref="D102:J102"/>
    <mergeCell ref="A100:N100"/>
    <mergeCell ref="L103:N103"/>
    <mergeCell ref="A93:A98"/>
    <mergeCell ref="E110:F110"/>
    <mergeCell ref="E117:F117"/>
    <mergeCell ref="E118:F118"/>
    <mergeCell ref="E119:F119"/>
    <mergeCell ref="E120:F120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4:D114"/>
    <mergeCell ref="C115:D115"/>
    <mergeCell ref="C116:D116"/>
    <mergeCell ref="C117:D117"/>
    <mergeCell ref="C118:D118"/>
    <mergeCell ref="E134:F134"/>
    <mergeCell ref="C119:D119"/>
    <mergeCell ref="C120:D120"/>
    <mergeCell ref="E125:F125"/>
    <mergeCell ref="C125:D125"/>
    <mergeCell ref="D124:J124"/>
    <mergeCell ref="G134:H134"/>
    <mergeCell ref="G130:H130"/>
    <mergeCell ref="G131:H131"/>
    <mergeCell ref="G132:H132"/>
    <mergeCell ref="E129:F129"/>
    <mergeCell ref="G133:H133"/>
    <mergeCell ref="G126:H126"/>
    <mergeCell ref="G127:H127"/>
    <mergeCell ref="G128:H128"/>
    <mergeCell ref="G129:H129"/>
    <mergeCell ref="E130:F130"/>
    <mergeCell ref="E131:F131"/>
    <mergeCell ref="E132:F132"/>
    <mergeCell ref="E133:F133"/>
    <mergeCell ref="G135:H135"/>
    <mergeCell ref="C140:D140"/>
    <mergeCell ref="E140:F140"/>
    <mergeCell ref="G140:H140"/>
    <mergeCell ref="E135:F135"/>
    <mergeCell ref="D139:J139"/>
    <mergeCell ref="C135:D135"/>
    <mergeCell ref="A137:N137"/>
    <mergeCell ref="A138:N138"/>
    <mergeCell ref="C150:D150"/>
    <mergeCell ref="C151:D151"/>
    <mergeCell ref="C152:D152"/>
    <mergeCell ref="C153:D153"/>
    <mergeCell ref="E146:F146"/>
    <mergeCell ref="E147:F147"/>
    <mergeCell ref="E148:F148"/>
    <mergeCell ref="E149:F149"/>
    <mergeCell ref="E150:F150"/>
    <mergeCell ref="E151:F151"/>
    <mergeCell ref="E155:F155"/>
    <mergeCell ref="E156:F156"/>
    <mergeCell ref="E152:F152"/>
    <mergeCell ref="E153:F153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C162:D162"/>
    <mergeCell ref="C161:D161"/>
    <mergeCell ref="E161:F161"/>
    <mergeCell ref="G161:H161"/>
    <mergeCell ref="E162:F162"/>
    <mergeCell ref="G162:H162"/>
    <mergeCell ref="C172:D172"/>
    <mergeCell ref="E169:F169"/>
    <mergeCell ref="G172:H172"/>
    <mergeCell ref="C169:D169"/>
    <mergeCell ref="C170:D170"/>
    <mergeCell ref="E166:F166"/>
    <mergeCell ref="G173:H173"/>
    <mergeCell ref="E178:F178"/>
    <mergeCell ref="E171:F171"/>
    <mergeCell ref="E172:F172"/>
    <mergeCell ref="E173:F173"/>
    <mergeCell ref="E174:F174"/>
    <mergeCell ref="E177:F177"/>
    <mergeCell ref="G174:H174"/>
    <mergeCell ref="G175:H175"/>
    <mergeCell ref="G163:H163"/>
    <mergeCell ref="G164:H164"/>
    <mergeCell ref="G165:H165"/>
    <mergeCell ref="E163:F163"/>
    <mergeCell ref="E164:F164"/>
    <mergeCell ref="E165:F165"/>
    <mergeCell ref="G166:H166"/>
    <mergeCell ref="G167:H167"/>
    <mergeCell ref="G168:H168"/>
    <mergeCell ref="G169:H169"/>
    <mergeCell ref="E167:F167"/>
    <mergeCell ref="E168:F168"/>
    <mergeCell ref="G171:H171"/>
    <mergeCell ref="G170:H170"/>
    <mergeCell ref="E176:F176"/>
    <mergeCell ref="G176:H176"/>
    <mergeCell ref="E170:F170"/>
    <mergeCell ref="E175:F175"/>
    <mergeCell ref="G177:H177"/>
    <mergeCell ref="G178:H178"/>
    <mergeCell ref="E186:F186"/>
    <mergeCell ref="E187:F187"/>
    <mergeCell ref="G179:H179"/>
    <mergeCell ref="E183:F183"/>
    <mergeCell ref="G183:H183"/>
    <mergeCell ref="E179:F179"/>
    <mergeCell ref="E184:F184"/>
    <mergeCell ref="G184:H184"/>
    <mergeCell ref="G185:H185"/>
    <mergeCell ref="G186:H186"/>
    <mergeCell ref="G187:H187"/>
    <mergeCell ref="G200:H200"/>
    <mergeCell ref="G201:H201"/>
    <mergeCell ref="G202:H202"/>
    <mergeCell ref="E188:F188"/>
    <mergeCell ref="E189:F189"/>
    <mergeCell ref="G188:H188"/>
    <mergeCell ref="G189:H189"/>
    <mergeCell ref="G196:H196"/>
    <mergeCell ref="G197:H197"/>
    <mergeCell ref="G198:H198"/>
    <mergeCell ref="G199:H199"/>
    <mergeCell ref="E203:F203"/>
    <mergeCell ref="E204:F204"/>
    <mergeCell ref="E196:F196"/>
    <mergeCell ref="E197:F197"/>
    <mergeCell ref="E200:F200"/>
    <mergeCell ref="E201:F201"/>
    <mergeCell ref="E202:F202"/>
    <mergeCell ref="E211:F211"/>
    <mergeCell ref="E212:F212"/>
    <mergeCell ref="E213:F213"/>
    <mergeCell ref="E214:F214"/>
    <mergeCell ref="C214:D214"/>
    <mergeCell ref="C215:D215"/>
    <mergeCell ref="C216:D216"/>
    <mergeCell ref="C217:J217"/>
    <mergeCell ref="E215:F215"/>
    <mergeCell ref="G214:H214"/>
    <mergeCell ref="A4:E4"/>
    <mergeCell ref="A11:E11"/>
    <mergeCell ref="A10:E10"/>
    <mergeCell ref="A12:E12"/>
    <mergeCell ref="A9:E9"/>
    <mergeCell ref="A13:E13"/>
    <mergeCell ref="A7:E7"/>
    <mergeCell ref="A8:E8"/>
    <mergeCell ref="L69:N70"/>
    <mergeCell ref="G69:H69"/>
    <mergeCell ref="L59:N60"/>
    <mergeCell ref="G68:H68"/>
    <mergeCell ref="L58:N58"/>
    <mergeCell ref="L57:N57"/>
    <mergeCell ref="E68:F68"/>
    <mergeCell ref="L71:N73"/>
    <mergeCell ref="L74:N74"/>
    <mergeCell ref="A83:N83"/>
    <mergeCell ref="C79:D79"/>
    <mergeCell ref="C80:D80"/>
    <mergeCell ref="C81:D81"/>
    <mergeCell ref="G80:H80"/>
    <mergeCell ref="E80:F80"/>
    <mergeCell ref="L76:N76"/>
    <mergeCell ref="L77:N78"/>
    <mergeCell ref="L79:N79"/>
    <mergeCell ref="L80:N80"/>
    <mergeCell ref="L68:N68"/>
    <mergeCell ref="A44:N44"/>
    <mergeCell ref="A65:N65"/>
    <mergeCell ref="L54:N54"/>
    <mergeCell ref="L55:N55"/>
    <mergeCell ref="L56:N56"/>
    <mergeCell ref="L63:N63"/>
    <mergeCell ref="L61:N62"/>
    <mergeCell ref="L163:N167"/>
    <mergeCell ref="L168:N171"/>
    <mergeCell ref="L172:N172"/>
    <mergeCell ref="L81:N81"/>
    <mergeCell ref="L140:N140"/>
    <mergeCell ref="L161:N161"/>
    <mergeCell ref="L151:N156"/>
    <mergeCell ref="L162:N162"/>
    <mergeCell ref="A101:N101"/>
    <mergeCell ref="A123:N123"/>
    <mergeCell ref="L183:N183"/>
    <mergeCell ref="L126:N128"/>
    <mergeCell ref="L129:N132"/>
    <mergeCell ref="L133:N134"/>
    <mergeCell ref="L135:N135"/>
    <mergeCell ref="L141:N143"/>
    <mergeCell ref="L144:N146"/>
    <mergeCell ref="A158:N158"/>
    <mergeCell ref="L147:N149"/>
    <mergeCell ref="L150:N150"/>
    <mergeCell ref="L221:N221"/>
    <mergeCell ref="L87:N88"/>
    <mergeCell ref="L89:N92"/>
    <mergeCell ref="L93:N98"/>
    <mergeCell ref="L104:N106"/>
    <mergeCell ref="L107:N107"/>
    <mergeCell ref="L108:N108"/>
    <mergeCell ref="L109:N113"/>
    <mergeCell ref="L114:N114"/>
    <mergeCell ref="L125:N125"/>
    <mergeCell ref="L194:N194"/>
    <mergeCell ref="L193:N193"/>
    <mergeCell ref="E194:F194"/>
    <mergeCell ref="E195:F195"/>
    <mergeCell ref="G194:H194"/>
    <mergeCell ref="G195:H195"/>
    <mergeCell ref="L203:N206"/>
    <mergeCell ref="L211:N213"/>
    <mergeCell ref="L214:N217"/>
    <mergeCell ref="L210:N210"/>
    <mergeCell ref="A208:N208"/>
    <mergeCell ref="G216:H216"/>
    <mergeCell ref="G203:H203"/>
    <mergeCell ref="G204:H204"/>
    <mergeCell ref="G205:H205"/>
    <mergeCell ref="G206:H206"/>
    <mergeCell ref="L51:N51"/>
    <mergeCell ref="L52:N52"/>
    <mergeCell ref="L53:N53"/>
    <mergeCell ref="L201:N202"/>
    <mergeCell ref="L173:N176"/>
    <mergeCell ref="L177:N179"/>
    <mergeCell ref="L184:N189"/>
    <mergeCell ref="L195:N200"/>
    <mergeCell ref="A181:N181"/>
    <mergeCell ref="A191:N191"/>
    <mergeCell ref="A45:N45"/>
    <mergeCell ref="A66:N66"/>
    <mergeCell ref="A84:N84"/>
    <mergeCell ref="L222:N226"/>
    <mergeCell ref="D46:J46"/>
    <mergeCell ref="C47:D47"/>
    <mergeCell ref="E47:F47"/>
    <mergeCell ref="G47:H47"/>
    <mergeCell ref="L47:N47"/>
    <mergeCell ref="L48:N50"/>
  </mergeCells>
  <printOptions/>
  <pageMargins left="0.54" right="0.4" top="0.53" bottom="0.57" header="0.37" footer="0.35"/>
  <pageSetup horizontalDpi="600" verticalDpi="600" orientation="portrait" paperSize="9" scale="99" r:id="rId2"/>
  <headerFooter alignWithMargins="0">
    <oddFooter>&amp;LEENC 2011 - &amp;A&amp;C                              5e primaire - &amp;F&amp;RPage &amp;P / &amp;N</oddFooter>
  </headerFooter>
  <rowBreaks count="5" manualBreakCount="5">
    <brk id="17" max="13" man="1"/>
    <brk id="43" max="13" man="1"/>
    <brk id="99" max="13" man="1"/>
    <brk id="157" max="13" man="1"/>
    <brk id="20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34"/>
  <sheetViews>
    <sheetView showGridLines="0" zoomScaleSheetLayoutView="90" workbookViewId="0" topLeftCell="A1">
      <selection activeCell="A1" sqref="A1:I1"/>
    </sheetView>
  </sheetViews>
  <sheetFormatPr defaultColWidth="11.421875" defaultRowHeight="12.75"/>
  <cols>
    <col min="1" max="1" width="13.8515625" style="0" customWidth="1"/>
  </cols>
  <sheetData>
    <row r="1" spans="1:14" s="56" customFormat="1" ht="15.75">
      <c r="A1" s="818" t="s">
        <v>103</v>
      </c>
      <c r="B1" s="818"/>
      <c r="C1" s="818"/>
      <c r="D1" s="818"/>
      <c r="E1" s="818"/>
      <c r="F1" s="818"/>
      <c r="G1" s="818"/>
      <c r="H1" s="818"/>
      <c r="I1" s="818"/>
      <c r="J1" s="55"/>
      <c r="K1" s="55"/>
      <c r="L1" s="55"/>
      <c r="M1" s="55"/>
      <c r="N1" s="55"/>
    </row>
    <row r="2" spans="1:14" ht="15.75">
      <c r="A2" s="182" t="s">
        <v>108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>
      <c r="A4" s="57" t="s">
        <v>15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.75">
      <c r="A5" s="59" t="s">
        <v>89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58"/>
      <c r="N5" s="58"/>
    </row>
    <row r="6" spans="1:14" ht="1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58"/>
      <c r="N6" s="58"/>
    </row>
    <row r="7" spans="1:14" ht="1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58"/>
      <c r="N7" s="58"/>
    </row>
    <row r="8" spans="1:14" ht="15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58"/>
      <c r="N8" s="58"/>
    </row>
    <row r="9" spans="1:18" ht="15.75">
      <c r="A9" s="59"/>
      <c r="B9" s="59"/>
      <c r="C9" s="160" t="s">
        <v>104</v>
      </c>
      <c r="D9" s="161"/>
      <c r="E9" s="161"/>
      <c r="F9" s="161"/>
      <c r="G9" s="161"/>
      <c r="H9" s="161"/>
      <c r="I9" s="161"/>
      <c r="J9" s="161"/>
      <c r="K9" s="161"/>
      <c r="L9" s="60"/>
      <c r="M9" s="60"/>
      <c r="N9" s="58"/>
      <c r="O9" s="58"/>
      <c r="P9" s="58"/>
      <c r="Q9" s="58"/>
      <c r="R9" s="58"/>
    </row>
    <row r="10" spans="1:14" ht="15.75">
      <c r="A10" s="58"/>
      <c r="B10" s="58"/>
      <c r="C10" s="181" t="s">
        <v>105</v>
      </c>
      <c r="D10" s="162"/>
      <c r="E10" s="162"/>
      <c r="F10" s="162"/>
      <c r="G10" s="162"/>
      <c r="H10" s="162"/>
      <c r="I10" s="162"/>
      <c r="J10" s="162"/>
      <c r="K10" s="162"/>
      <c r="L10" s="58"/>
      <c r="M10" s="58"/>
      <c r="N10" s="58"/>
    </row>
    <row r="11" spans="1:14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5.75">
      <c r="A14" s="61" t="s">
        <v>16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5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5">
      <c r="A16" s="57" t="s">
        <v>106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5.75">
      <c r="A17" s="57" t="s">
        <v>107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5">
      <c r="A18" s="57" t="s">
        <v>17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5.75">
      <c r="A19" s="57" t="s">
        <v>18</v>
      </c>
      <c r="B19" s="58"/>
      <c r="C19" s="58"/>
      <c r="D19" s="58"/>
      <c r="E19" s="58"/>
      <c r="F19" s="57" t="s">
        <v>90</v>
      </c>
      <c r="G19" s="163" t="s">
        <v>91</v>
      </c>
      <c r="H19" s="57"/>
      <c r="I19" s="58"/>
      <c r="J19" s="58"/>
      <c r="K19" s="58"/>
      <c r="L19" s="58"/>
      <c r="M19" s="58"/>
      <c r="N19" s="58"/>
    </row>
    <row r="20" spans="1:14" ht="15.75">
      <c r="A20" s="57"/>
      <c r="B20" s="58"/>
      <c r="C20" s="58"/>
      <c r="D20" s="58"/>
      <c r="E20" s="58"/>
      <c r="F20" s="57" t="s">
        <v>92</v>
      </c>
      <c r="G20" s="163" t="s">
        <v>93</v>
      </c>
      <c r="H20" s="57"/>
      <c r="I20" s="58"/>
      <c r="J20" s="58"/>
      <c r="K20" s="58"/>
      <c r="L20" s="58"/>
      <c r="M20" s="58"/>
      <c r="N20" s="58"/>
    </row>
    <row r="21" spans="1:14" ht="15.75">
      <c r="A21" s="57"/>
      <c r="B21" s="58"/>
      <c r="C21" s="58"/>
      <c r="D21" s="58"/>
      <c r="E21" s="58"/>
      <c r="F21" s="57" t="s">
        <v>94</v>
      </c>
      <c r="G21" s="163" t="s">
        <v>95</v>
      </c>
      <c r="H21" s="57"/>
      <c r="I21" s="58"/>
      <c r="J21" s="58"/>
      <c r="K21" s="58"/>
      <c r="L21" s="58"/>
      <c r="M21" s="58"/>
      <c r="N21" s="58"/>
    </row>
    <row r="22" spans="1:14" ht="15.75">
      <c r="A22" s="57"/>
      <c r="B22" s="58"/>
      <c r="C22" s="58"/>
      <c r="D22" s="58"/>
      <c r="E22" s="58"/>
      <c r="F22" s="57" t="s">
        <v>96</v>
      </c>
      <c r="G22" s="163" t="s">
        <v>97</v>
      </c>
      <c r="H22" s="57"/>
      <c r="I22" s="58"/>
      <c r="J22" s="58"/>
      <c r="K22" s="58"/>
      <c r="L22" s="58"/>
      <c r="M22" s="58"/>
      <c r="N22" s="58"/>
    </row>
    <row r="23" spans="1:14" ht="15.75">
      <c r="A23" s="57"/>
      <c r="B23" s="58"/>
      <c r="C23" s="58"/>
      <c r="D23" s="58"/>
      <c r="E23" s="58"/>
      <c r="F23" s="57" t="s">
        <v>98</v>
      </c>
      <c r="G23" s="163" t="s">
        <v>99</v>
      </c>
      <c r="H23" s="57"/>
      <c r="I23" s="58"/>
      <c r="J23" s="58"/>
      <c r="K23" s="58"/>
      <c r="L23" s="58"/>
      <c r="M23" s="58"/>
      <c r="N23" s="58"/>
    </row>
    <row r="24" spans="1:14" ht="15">
      <c r="A24" s="57" t="s">
        <v>19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5">
      <c r="A25" s="57" t="s">
        <v>20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15.75">
      <c r="A27" s="57"/>
      <c r="B27" s="57" t="s">
        <v>111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5.75">
      <c r="A29" s="61" t="s">
        <v>21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2.7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5">
      <c r="A31" s="62" t="s">
        <v>101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2.7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2:4" ht="15.75">
      <c r="B34" s="181" t="s">
        <v>110</v>
      </c>
      <c r="C34" s="162"/>
      <c r="D34" s="162"/>
    </row>
  </sheetData>
  <sheetProtection password="CC48" sheet="1" objects="1" scenarios="1"/>
  <mergeCells count="1">
    <mergeCell ref="A1:I1"/>
  </mergeCells>
  <printOptions/>
  <pageMargins left="0.75" right="0.75" top="1" bottom="1" header="0.4921259845" footer="0.492125984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2C 2010 Lecture et production d'écrits</dc:title>
  <dc:subject>Evaluation externe</dc:subject>
  <dc:creator>Marcel BROOZE</dc:creator>
  <cp:keywords/>
  <dc:description/>
  <cp:lastModifiedBy>Windows User</cp:lastModifiedBy>
  <cp:lastPrinted>2012-02-28T16:09:53Z</cp:lastPrinted>
  <dcterms:created xsi:type="dcterms:W3CDTF">1996-10-21T11:03:58Z</dcterms:created>
  <dcterms:modified xsi:type="dcterms:W3CDTF">2012-03-01T09:00:46Z</dcterms:modified>
  <cp:category/>
  <cp:version/>
  <cp:contentType/>
  <cp:contentStatus/>
</cp:coreProperties>
</file>