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65" windowHeight="4965" tabRatio="576" activeTab="0"/>
  </bookViews>
  <sheets>
    <sheet name="Encodage réponses Es" sheetId="1" r:id="rId1"/>
    <sheet name="Compétences" sheetId="2" r:id="rId2"/>
    <sheet name="Tri" sheetId="3" r:id="rId3"/>
    <sheet name="Nouveaux résultats" sheetId="4" r:id="rId4"/>
    <sheet name="Résultats et commentaires" sheetId="5" r:id="rId5"/>
    <sheet name="Instructions" sheetId="6" r:id="rId6"/>
  </sheets>
  <definedNames>
    <definedName name="_xlnm._FilterDatabase" localSheetId="2" hidden="1">'Tri'!$A$1:$D$1</definedName>
    <definedName name="_xlnm.Print_Titles" localSheetId="1">'Compétences'!$A:$E,'Compétences'!$1:$2</definedName>
    <definedName name="_xlnm.Print_Titles" localSheetId="0">'Encodage réponses Es'!$A:$F,'Encodage réponses Es'!$1:$1</definedName>
    <definedName name="_xlnm.Print_Titles" localSheetId="2">'Tri'!$1:$1</definedName>
    <definedName name="_xlnm.Print_Area" localSheetId="1">'Compétences'!$A$1:$DQ$58</definedName>
    <definedName name="_xlnm.Print_Area" localSheetId="0">'Encodage réponses Es'!$A$1:$CQ$47</definedName>
    <definedName name="_xlnm.Print_Area" localSheetId="3">'Nouveaux résultats'!$A$1:$Q$44</definedName>
    <definedName name="_xlnm.Print_Area" localSheetId="4">'Résultats et commentaires'!$A$1:$N$189</definedName>
    <definedName name="_xlnm.Print_Area" localSheetId="2">'Tri'!$A$1:$D$89</definedName>
  </definedNames>
  <calcPr fullCalcOnLoad="1"/>
</workbook>
</file>

<file path=xl/sharedStrings.xml><?xml version="1.0" encoding="utf-8"?>
<sst xmlns="http://schemas.openxmlformats.org/spreadsheetml/2006/main" count="617" uniqueCount="204">
  <si>
    <t>80/89</t>
  </si>
  <si>
    <t>90/100</t>
  </si>
  <si>
    <t>Participants</t>
  </si>
  <si>
    <t>a</t>
  </si>
  <si>
    <t>Items</t>
  </si>
  <si>
    <t>Compétences</t>
  </si>
  <si>
    <t>Nombre de réponses</t>
  </si>
  <si>
    <t>Réponses correctes</t>
  </si>
  <si>
    <t>Réponses incorrectes</t>
  </si>
  <si>
    <t xml:space="preserve">   Pas de réponse</t>
  </si>
  <si>
    <t>d</t>
  </si>
  <si>
    <t>Ecole :</t>
  </si>
  <si>
    <t>Classe :</t>
  </si>
  <si>
    <t>Pas de réponse</t>
  </si>
  <si>
    <r>
      <t xml:space="preserve">Pour profiter des fonctionnalités de cette grille, </t>
    </r>
    <r>
      <rPr>
        <b/>
        <sz val="12"/>
        <rFont val="Arial"/>
        <family val="0"/>
      </rPr>
      <t>il suffit</t>
    </r>
    <r>
      <rPr>
        <sz val="12"/>
        <rFont val="Arial"/>
        <family val="2"/>
      </rPr>
      <t xml:space="preserve"> </t>
    </r>
    <r>
      <rPr>
        <b/>
        <sz val="12"/>
        <rFont val="Arial"/>
        <family val="0"/>
      </rPr>
      <t>de remplir la feuille</t>
    </r>
    <r>
      <rPr>
        <sz val="12"/>
        <rFont val="Arial"/>
        <family val="2"/>
      </rPr>
      <t xml:space="preserve"> </t>
    </r>
    <r>
      <rPr>
        <b/>
        <sz val="12"/>
        <rFont val="Arial"/>
        <family val="0"/>
      </rPr>
      <t>"Encodage réponses Es"</t>
    </r>
    <r>
      <rPr>
        <sz val="12"/>
        <rFont val="Arial"/>
        <family val="2"/>
      </rPr>
      <t xml:space="preserve"> ;</t>
    </r>
  </si>
  <si>
    <t>Fonctionnalités</t>
  </si>
  <si>
    <r>
      <t xml:space="preserve">* En bas de la grille, </t>
    </r>
    <r>
      <rPr>
        <u val="single"/>
        <sz val="12"/>
        <rFont val="Arial"/>
        <family val="2"/>
      </rPr>
      <t>si nécessaire</t>
    </r>
    <r>
      <rPr>
        <sz val="12"/>
        <rFont val="Arial"/>
        <family val="2"/>
      </rPr>
      <t>, une indication apparait vous renseignant sur le nombre de lignes incomplètes.</t>
    </r>
  </si>
  <si>
    <t>* Seuls les codes admis pourront être introduits.</t>
  </si>
  <si>
    <t>* Une fois tous les items encodés, vous obtiendrez pour chaque élève et pour votre classe une série de scores.</t>
  </si>
  <si>
    <t>* Le score des élèves absents n'intervient pas dans le score moyen de la classe.</t>
  </si>
  <si>
    <t>En cas de problème avec cette grille</t>
  </si>
  <si>
    <t>Marcel BROOZE : 02 / 690 81 93</t>
  </si>
  <si>
    <t>0-1-9</t>
  </si>
  <si>
    <t xml:space="preserve">Total / </t>
  </si>
  <si>
    <t>Total</t>
  </si>
  <si>
    <t>en %</t>
  </si>
  <si>
    <t>Réponses  partiellement correctes</t>
  </si>
  <si>
    <t>Ecart-type</t>
  </si>
  <si>
    <t>Moyenne</t>
  </si>
  <si>
    <t>0/9</t>
  </si>
  <si>
    <t>10/19</t>
  </si>
  <si>
    <t>20/29</t>
  </si>
  <si>
    <t>30/39</t>
  </si>
  <si>
    <t>40/49</t>
  </si>
  <si>
    <t>50/59</t>
  </si>
  <si>
    <t>60/69</t>
  </si>
  <si>
    <t>70/79</t>
  </si>
  <si>
    <t>Solides et figures</t>
  </si>
  <si>
    <t>Grandeurs</t>
  </si>
  <si>
    <t>0-1-8-9</t>
  </si>
  <si>
    <t>Elèves</t>
  </si>
  <si>
    <t>Reconnaitre, comparer des solides et des figures, les différencier, les classer.</t>
  </si>
  <si>
    <t>Items réussis / 14</t>
  </si>
  <si>
    <t>Moyenne / 14</t>
  </si>
  <si>
    <t>Tracer des figures simples</t>
  </si>
  <si>
    <t>Items réussis / 10</t>
  </si>
  <si>
    <t>Moyenne / 10</t>
  </si>
  <si>
    <t>Connaitre et énoncer les propriétés des côtés et des angles utiles dans la construction de quadrilatères et de triangles.</t>
  </si>
  <si>
    <t>Associer un solide à sa réprésentation dans le plan et réciproquement (vues coordonnées, perspective cavalière, développement).</t>
  </si>
  <si>
    <t>Moyenne / 5</t>
  </si>
  <si>
    <t>Abs</t>
  </si>
  <si>
    <t>Dans un contexte de pliage, de découpage,de pavage et de reproduction de dessin, relever la présence de régularités.</t>
  </si>
  <si>
    <t>Construire et utiliser des démarches pour calculer des périmètres, des aires et des volumes.</t>
  </si>
  <si>
    <t>Items réussis / 5</t>
  </si>
  <si>
    <t>Fractionner des objets en vue de les comparer</t>
  </si>
  <si>
    <t>Calculer des pourcentages.</t>
  </si>
  <si>
    <r>
      <t xml:space="preserve">          Evaluation externe non certificative
          Mathématiques - 2011
          2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2"/>
      </rPr>
      <t xml:space="preserve"> secondaire différenciée</t>
    </r>
  </si>
  <si>
    <t>Items réussis / 6</t>
  </si>
  <si>
    <t>Moyenne / 6</t>
  </si>
  <si>
    <t>Items réussis / 9</t>
  </si>
  <si>
    <t>Moyenne / 9</t>
  </si>
  <si>
    <t>Items réussis / 13</t>
  </si>
  <si>
    <t>Moyenne / 13</t>
  </si>
  <si>
    <t>% de
réussite</t>
  </si>
  <si>
    <t>% en
CF</t>
  </si>
  <si>
    <t>Total des 2 compétences précédentes</t>
  </si>
  <si>
    <t>Items réussis / 11</t>
  </si>
  <si>
    <t>Moyenne / 11</t>
  </si>
  <si>
    <r>
      <t xml:space="preserve">les feuilles "Compétences" et "Tri" </t>
    </r>
    <r>
      <rPr>
        <b/>
        <sz val="12"/>
        <rFont val="Arial"/>
        <family val="2"/>
      </rPr>
      <t>se complètent automatiquement</t>
    </r>
    <r>
      <rPr>
        <sz val="12"/>
        <rFont val="Arial"/>
        <family val="2"/>
      </rPr>
      <t>.</t>
    </r>
  </si>
  <si>
    <t>Score global à l'épreuve</t>
  </si>
  <si>
    <t>Proportion d'élèves ayant réussi l'item</t>
  </si>
  <si>
    <t>Proportion d'élèves ayant réussi l'item en "FWB"</t>
  </si>
  <si>
    <t>0-0,5</t>
  </si>
  <si>
    <t>1-1,5</t>
  </si>
  <si>
    <t>2-2,5</t>
  </si>
  <si>
    <t>3-3,5</t>
  </si>
  <si>
    <t>4-4,5</t>
  </si>
  <si>
    <t>5-5,5</t>
  </si>
  <si>
    <t>6-6,5</t>
  </si>
  <si>
    <t>7-7,5</t>
  </si>
  <si>
    <t>8-8,5</t>
  </si>
  <si>
    <t>9-9,5</t>
  </si>
  <si>
    <t>10-10,5</t>
  </si>
  <si>
    <t>11-11,5</t>
  </si>
  <si>
    <t>12-12,5</t>
  </si>
  <si>
    <t>13-13,5</t>
  </si>
  <si>
    <t>14-14,5</t>
  </si>
  <si>
    <t>15-15,5</t>
  </si>
  <si>
    <t>Moy FWB</t>
  </si>
  <si>
    <t>Cette grille a été conçue dans le cadre de l'évaluation externe non certificative en Mathématiques</t>
  </si>
  <si>
    <r>
      <t>Vous devez d'abord</t>
    </r>
    <r>
      <rPr>
        <b/>
        <sz val="12"/>
        <rFont val="Arial"/>
        <family val="2"/>
      </rPr>
      <t xml:space="preserve"> impérativement</t>
    </r>
    <r>
      <rPr>
        <sz val="12"/>
        <rFont val="Arial"/>
        <family val="2"/>
      </rPr>
      <t xml:space="preserve"> encoder </t>
    </r>
    <r>
      <rPr>
        <b/>
        <sz val="12"/>
        <rFont val="Arial"/>
        <family val="2"/>
      </rPr>
      <t>le nom de l'école</t>
    </r>
    <r>
      <rPr>
        <sz val="12"/>
        <rFont val="Arial"/>
        <family val="2"/>
      </rPr>
      <t>,</t>
    </r>
    <r>
      <rPr>
        <b/>
        <sz val="12"/>
        <rFont val="Arial"/>
        <family val="2"/>
      </rPr>
      <t xml:space="preserve"> le nom de la classe</t>
    </r>
    <r>
      <rPr>
        <sz val="12"/>
        <rFont val="Arial"/>
        <family val="2"/>
      </rPr>
      <t>,</t>
    </r>
    <r>
      <rPr>
        <b/>
        <sz val="12"/>
        <rFont val="Arial"/>
        <family val="2"/>
      </rPr>
      <t xml:space="preserve"> </t>
    </r>
  </si>
  <si>
    <r>
      <t>le N° FASE de l'établissement</t>
    </r>
    <r>
      <rPr>
        <sz val="12"/>
        <rFont val="Arial"/>
        <family val="0"/>
      </rPr>
      <t xml:space="preserve"> (obligatoire) et</t>
    </r>
    <r>
      <rPr>
        <b/>
        <sz val="12"/>
        <rFont val="Arial"/>
        <family val="2"/>
      </rPr>
      <t xml:space="preserve"> le N° FASE de l'implantation</t>
    </r>
    <r>
      <rPr>
        <sz val="12"/>
        <rFont val="Arial"/>
        <family val="0"/>
      </rPr>
      <t xml:space="preserve"> (si nécessaire).</t>
    </r>
  </si>
  <si>
    <t>* Si un élève est absent, il faut encoder "a" dans les différents items concernés, ce qui fera apparaitre "a" dans la colonne finale "Abs"</t>
  </si>
  <si>
    <r>
      <t>Code</t>
    </r>
    <r>
      <rPr>
        <b/>
        <sz val="12"/>
        <rFont val="Arial"/>
        <family val="0"/>
      </rPr>
      <t xml:space="preserve"> 1</t>
    </r>
  </si>
  <si>
    <t>réponse correcte</t>
  </si>
  <si>
    <r>
      <t>Code</t>
    </r>
    <r>
      <rPr>
        <b/>
        <sz val="12"/>
        <rFont val="Arial"/>
        <family val="0"/>
      </rPr>
      <t xml:space="preserve"> 0</t>
    </r>
  </si>
  <si>
    <t>réponse incorrecte</t>
  </si>
  <si>
    <r>
      <t>Code</t>
    </r>
    <r>
      <rPr>
        <b/>
        <sz val="12"/>
        <rFont val="Arial"/>
        <family val="0"/>
      </rPr>
      <t xml:space="preserve"> 8</t>
    </r>
  </si>
  <si>
    <t>réponse partiellement correcte</t>
  </si>
  <si>
    <r>
      <t>Code</t>
    </r>
    <r>
      <rPr>
        <b/>
        <sz val="12"/>
        <rFont val="Arial"/>
        <family val="0"/>
      </rPr>
      <t xml:space="preserve"> 9</t>
    </r>
  </si>
  <si>
    <t>pas de réponse (omission)</t>
  </si>
  <si>
    <t>absence</t>
  </si>
  <si>
    <t>2011 – 2e secondaire différenciée</t>
  </si>
  <si>
    <r>
      <t>* Pour l'encodage, TOUTES les cellules d'une même ligne doivent être remplies sinon un "</t>
    </r>
    <r>
      <rPr>
        <b/>
        <sz val="12"/>
        <color indexed="10"/>
        <rFont val="Arial"/>
        <family val="2"/>
      </rPr>
      <t>!</t>
    </r>
    <r>
      <rPr>
        <sz val="12"/>
        <rFont val="Arial"/>
        <family val="0"/>
      </rPr>
      <t>"</t>
    </r>
    <r>
      <rPr>
        <sz val="12"/>
        <rFont val="Arial"/>
        <family val="2"/>
      </rPr>
      <t xml:space="preserve"> apparait dans la colonne "Abs"</t>
    </r>
  </si>
  <si>
    <t>FASE établ. :</t>
  </si>
  <si>
    <t>FASE impl. :</t>
  </si>
  <si>
    <t>Elèves                 Encodage</t>
  </si>
  <si>
    <t>Commence l'encodage ici !</t>
  </si>
  <si>
    <r>
      <t xml:space="preserve">Si des cases restent blanches dans l'onglet </t>
    </r>
    <r>
      <rPr>
        <b/>
        <sz val="12"/>
        <rFont val="Arial"/>
        <family val="2"/>
      </rPr>
      <t>"Compétences"</t>
    </r>
    <r>
      <rPr>
        <sz val="12"/>
        <rFont val="Arial"/>
        <family val="2"/>
      </rPr>
      <t xml:space="preserve">, cela signifie des des cases n'ont pas été complétées dans l'onglet </t>
    </r>
    <r>
      <rPr>
        <b/>
        <sz val="12"/>
        <rFont val="Arial"/>
        <family val="2"/>
      </rPr>
      <t>"Encodage réponses ES"</t>
    </r>
  </si>
  <si>
    <r>
      <t>Code</t>
    </r>
    <r>
      <rPr>
        <b/>
        <sz val="12"/>
        <rFont val="Arial"/>
        <family val="0"/>
      </rPr>
      <t xml:space="preserve"> a</t>
    </r>
    <r>
      <rPr>
        <sz val="12"/>
        <rFont val="Arial"/>
        <family val="2"/>
      </rPr>
      <t xml:space="preserve"> ou</t>
    </r>
    <r>
      <rPr>
        <b/>
        <sz val="12"/>
        <rFont val="Arial"/>
        <family val="0"/>
      </rPr>
      <t xml:space="preserve"> A</t>
    </r>
  </si>
  <si>
    <t>SOLIDES ET FIGURES</t>
  </si>
  <si>
    <t>Ma classe</t>
  </si>
  <si>
    <t>Reconnaitre, comparer des solides et des figures, les différencier, les classer (13 items)</t>
  </si>
  <si>
    <t xml:space="preserve">Pourcentage d'élèves ayant réussi l'item </t>
  </si>
  <si>
    <t>Question</t>
  </si>
  <si>
    <t>Item</t>
  </si>
  <si>
    <t>Avis sur la difficulté
de la question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</si>
  <si>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</si>
  <si>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</si>
  <si>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</si>
  <si>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</si>
  <si>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</si>
  <si>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</si>
  <si>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</si>
  <si>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</si>
  <si>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</si>
  <si>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</si>
  <si>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</si>
  <si>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</si>
  <si>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</si>
  <si>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</si>
  <si>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</si>
  <si>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</si>
  <si>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</si>
  <si>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</si>
  <si>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</si>
  <si>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</si>
  <si>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</si>
  <si>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</si>
  <si>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</si>
  <si>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Q13</t>
  </si>
  <si>
    <t>Q14</t>
  </si>
  <si>
    <t>Q15</t>
  </si>
  <si>
    <t>Q16</t>
  </si>
  <si>
    <t>Q17</t>
  </si>
  <si>
    <t>Q18</t>
  </si>
  <si>
    <t>Q19</t>
  </si>
  <si>
    <t>Q31</t>
  </si>
  <si>
    <t>Q32</t>
  </si>
  <si>
    <t>Q33</t>
  </si>
  <si>
    <t>Q34</t>
  </si>
  <si>
    <t>Q35</t>
  </si>
  <si>
    <t>Solides et figures (46 items)</t>
  </si>
  <si>
    <t>Grandeurs (37 items)</t>
  </si>
  <si>
    <t>Tracer des figures simples (6 items)
Connaitre et énoncer les propriétés des côtés et des angles utiles dans la construction de quadrilatères et de triangles (5 items)</t>
  </si>
  <si>
    <t>Associer un solide à sa réprésentation dans le plan et réciproquement (vues coordonnées, perspective cavalière, développement) (9 items)</t>
  </si>
  <si>
    <t>Dans un contexte de pliage, de découpage,de pavage et de reproduction de dessin, relever la présence de régularités (13 items)</t>
  </si>
  <si>
    <t>Construire et utiliser des démarches pour calculer des périmètres, des aires et des volumes (14 items)</t>
  </si>
  <si>
    <t>Fractionner des objets en vue de les comparer (10 items)</t>
  </si>
  <si>
    <t>Calculer des pourcentages (13 items)</t>
  </si>
  <si>
    <t>Élèves hors ED</t>
  </si>
  <si>
    <t>Ensemble du test (83 items)</t>
  </si>
  <si>
    <t>Total en %</t>
  </si>
  <si>
    <t>Associer un solide à sa réprésentation dans le plan et réciproquement  (9 items)</t>
  </si>
  <si>
    <t>Tracer des figures simples et connaitre et énoncer les propriétés des côtés et des angles utiles dans la construction de quadrilatères et de triangles (11 items)</t>
  </si>
  <si>
    <t>Élèves en FWB</t>
  </si>
  <si>
    <t>Élèves ED</t>
  </si>
  <si>
    <t>Hors ED</t>
  </si>
  <si>
    <t>ED</t>
  </si>
  <si>
    <t>[0,10[</t>
  </si>
  <si>
    <t>[10,20[</t>
  </si>
  <si>
    <t>[20,30[</t>
  </si>
  <si>
    <t>[30,40[</t>
  </si>
  <si>
    <t>[40,50[</t>
  </si>
  <si>
    <t>[50,60[</t>
  </si>
  <si>
    <t>[60,70[</t>
  </si>
  <si>
    <t>[70,80[</t>
  </si>
  <si>
    <t>[80,90[</t>
  </si>
  <si>
    <t>[90,100]</t>
  </si>
  <si>
    <t>item rejeté</t>
  </si>
  <si>
    <t>Total FWB</t>
  </si>
  <si>
    <t>code 1</t>
  </si>
  <si>
    <t>code 8</t>
  </si>
  <si>
    <t>Solides et figures - Reconnaitre - comparer des solides et des figures - les différencier et les classer</t>
  </si>
  <si>
    <t>Adaptée</t>
  </si>
  <si>
    <t>Solides et figures - Tracer des figures simples et connaitre et énoncer les propriétés des côtés et d'angles utiles dans la construction de quadrilatères et de triangles</t>
  </si>
  <si>
    <t>Adaptée à trop difficile</t>
  </si>
  <si>
    <t>Solides et figures - Associer un solide à sa représentation dans le plan et réciproquement</t>
  </si>
  <si>
    <t>Solides et figures - Dans un contexte de pliage - de découpage - de pavage et de reproductiob des dessins - relever la présence de régularités</t>
  </si>
  <si>
    <t>Tout à fait adaptée</t>
  </si>
  <si>
    <t>Grandeurs - Construire et utiliser des démarches pour calculer des périmètres, des aires et des volumes</t>
  </si>
  <si>
    <t>Grandeurs - Fractionner les objets en vue de las comparer</t>
  </si>
  <si>
    <t>Grandeurs - Calculer des pourcentages</t>
  </si>
  <si>
    <t>Position de votre classe si celle-ci se trouve dans une implantation ne bénéficiant pas d'un encadrement différencié</t>
  </si>
  <si>
    <t>Graphique 2a - Distribution du score global des classes hors ED</t>
  </si>
  <si>
    <t>TABLEAU 2 - Moyenne à l'ensemble du test de mathématiques, sous-scores par domaine et par compétences</t>
  </si>
  <si>
    <t>Graphique 2b - Distribution du score global des classes en ED</t>
  </si>
  <si>
    <t>Moyenne (FWB : 63%)</t>
  </si>
  <si>
    <t>Moyenne (FWB : 29%)</t>
  </si>
  <si>
    <t>Moyenne (FWB : 54%)</t>
  </si>
  <si>
    <t>Moyenne (FWB : 51%)</t>
  </si>
  <si>
    <t>Moyenne (FWB : 34%)</t>
  </si>
  <si>
    <t>Moyenne (FWB : 43%)</t>
  </si>
  <si>
    <t>Moyenne (FWB : 20%)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</si>
</sst>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#0.00\ %"/>
    <numFmt numFmtId="205" formatCode="0.0"/>
    <numFmt numFmtId="206" formatCode="0.000000"/>
    <numFmt numFmtId="207" formatCode="0.000000000"/>
    <numFmt numFmtId="208" formatCode="0.00000000"/>
    <numFmt numFmtId="209" formatCode="0.0000000"/>
    <numFmt numFmtId="210" formatCode="0.00000"/>
    <numFmt numFmtId="211" formatCode="0.0000"/>
    <numFmt numFmtId="212" formatCode="0.000"/>
    <numFmt numFmtId="213" formatCode="0.0000000000"/>
    <numFmt numFmtId="214" formatCode="0.0%"/>
    <numFmt numFmtId="215" formatCode="&quot;Vrai&quot;;&quot;Vrai&quot;;&quot;Faux&quot;"/>
    <numFmt numFmtId="216" formatCode="&quot;Actif&quot;;&quot;Actif&quot;;&quot;Inactif&quot;"/>
    <numFmt numFmtId="217" formatCode="[$-80C]dddd\ d\ mmmm\ yyyy"/>
  </numFmts>
  <fonts count="7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0"/>
    </font>
    <font>
      <b/>
      <u val="single"/>
      <sz val="10"/>
      <name val="Arial"/>
      <family val="2"/>
    </font>
    <font>
      <b/>
      <i/>
      <sz val="10"/>
      <color indexed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7"/>
      <color indexed="63"/>
      <name val="Arial"/>
      <family val="2"/>
    </font>
    <font>
      <i/>
      <sz val="8"/>
      <color indexed="63"/>
      <name val="Arial"/>
      <family val="2"/>
    </font>
    <font>
      <sz val="9"/>
      <color indexed="63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0"/>
    </font>
    <font>
      <b/>
      <sz val="36"/>
      <color indexed="24"/>
      <name val="Arial"/>
      <family val="0"/>
    </font>
    <font>
      <sz val="24"/>
      <name val="Arial"/>
      <family val="0"/>
    </font>
    <font>
      <sz val="10"/>
      <color indexed="27"/>
      <name val="Arial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sz val="8"/>
      <name val="Tahoma"/>
      <family val="2"/>
    </font>
    <font>
      <sz val="3.75"/>
      <color indexed="8"/>
      <name val="Arial"/>
      <family val="0"/>
    </font>
    <font>
      <b/>
      <sz val="8.75"/>
      <color indexed="9"/>
      <name val="Arial"/>
      <family val="0"/>
    </font>
    <font>
      <b/>
      <sz val="8.75"/>
      <color indexed="8"/>
      <name val="Arial"/>
      <family val="0"/>
    </font>
    <font>
      <sz val="3.5"/>
      <color indexed="8"/>
      <name val="Arial"/>
      <family val="0"/>
    </font>
    <font>
      <b/>
      <sz val="8.25"/>
      <color indexed="9"/>
      <name val="Arial"/>
      <family val="0"/>
    </font>
    <font>
      <b/>
      <sz val="8.25"/>
      <color indexed="8"/>
      <name val="Arial"/>
      <family val="0"/>
    </font>
    <font>
      <sz val="3.25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9"/>
      <name val="Arial"/>
      <family val="0"/>
    </font>
    <font>
      <sz val="2.5"/>
      <color indexed="8"/>
      <name val="Arial"/>
      <family val="0"/>
    </font>
    <font>
      <sz val="8"/>
      <color indexed="9"/>
      <name val="Arial"/>
      <family val="0"/>
    </font>
    <font>
      <sz val="9.5"/>
      <color indexed="8"/>
      <name val="Arial"/>
      <family val="0"/>
    </font>
    <font>
      <sz val="8"/>
      <color indexed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  <fill>
      <patternFill patternType="darkUp">
        <bgColor indexed="41"/>
      </patternFill>
    </fill>
    <fill>
      <patternFill patternType="darkUp">
        <bgColor indexed="22"/>
      </patternFill>
    </fill>
    <fill>
      <patternFill patternType="darkUp">
        <bgColor indexed="42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dotted"/>
      <right style="thin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thin"/>
      <top style="thin"/>
      <bottom style="medium"/>
    </border>
    <border>
      <left style="dashed"/>
      <right style="dashed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 style="medium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medium"/>
      <top style="medium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 style="dotted"/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tted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24"/>
      </top>
      <bottom style="thick">
        <color indexed="24"/>
      </bottom>
    </border>
    <border>
      <left>
        <color indexed="63"/>
      </left>
      <right>
        <color indexed="63"/>
      </right>
      <top style="medium">
        <color indexed="24"/>
      </top>
      <bottom>
        <color indexed="63"/>
      </bottom>
    </border>
    <border>
      <left>
        <color indexed="63"/>
      </left>
      <right>
        <color indexed="63"/>
      </right>
      <top style="thick">
        <color indexed="2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" borderId="1" applyNumberFormat="0" applyAlignment="0" applyProtection="0"/>
    <xf numFmtId="0" fontId="44" fillId="0" borderId="2" applyNumberFormat="0" applyFill="0" applyAlignment="0" applyProtection="0"/>
    <xf numFmtId="0" fontId="0" fillId="4" borderId="3" applyNumberFormat="0" applyFont="0" applyAlignment="0" applyProtection="0"/>
    <xf numFmtId="0" fontId="45" fillId="3" borderId="1" applyNumberFormat="0" applyAlignment="0" applyProtection="0"/>
    <xf numFmtId="0" fontId="46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16" borderId="0" applyNumberFormat="0" applyBorder="0" applyAlignment="0" applyProtection="0"/>
    <xf numFmtId="9" fontId="0" fillId="0" borderId="0" applyFont="0" applyFill="0" applyBorder="0" applyAlignment="0" applyProtection="0"/>
    <xf numFmtId="0" fontId="48" fillId="17" borderId="0" applyNumberFormat="0" applyBorder="0" applyAlignment="0" applyProtection="0"/>
    <xf numFmtId="0" fontId="49" fillId="2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18" borderId="9" applyNumberFormat="0" applyAlignment="0" applyProtection="0"/>
  </cellStyleXfs>
  <cellXfs count="660">
    <xf numFmtId="0" fontId="0" fillId="0" borderId="0" xfId="0" applyAlignment="1">
      <alignment/>
    </xf>
    <xf numFmtId="49" fontId="5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2" fillId="17" borderId="11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6" borderId="0" xfId="0" applyFont="1" applyFill="1" applyAlignment="1" applyProtection="1">
      <alignment/>
      <protection hidden="1"/>
    </xf>
    <xf numFmtId="0" fontId="2" fillId="5" borderId="15" xfId="0" applyFont="1" applyFill="1" applyBorder="1" applyAlignment="1" applyProtection="1">
      <alignment/>
      <protection hidden="1"/>
    </xf>
    <xf numFmtId="0" fontId="2" fillId="4" borderId="16" xfId="0" applyFont="1" applyFill="1" applyBorder="1" applyAlignment="1" applyProtection="1">
      <alignment horizontal="center"/>
      <protection hidden="1"/>
    </xf>
    <xf numFmtId="0" fontId="2" fillId="4" borderId="17" xfId="0" applyFont="1" applyFill="1" applyBorder="1" applyAlignment="1" applyProtection="1">
      <alignment horizontal="center"/>
      <protection hidden="1"/>
    </xf>
    <xf numFmtId="0" fontId="2" fillId="4" borderId="18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205" fontId="6" fillId="5" borderId="19" xfId="0" applyNumberFormat="1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" fillId="17" borderId="10" xfId="0" applyFont="1" applyFill="1" applyBorder="1" applyAlignment="1" applyProtection="1">
      <alignment horizontal="center"/>
      <protection hidden="1"/>
    </xf>
    <xf numFmtId="0" fontId="2" fillId="4" borderId="21" xfId="0" applyFont="1" applyFill="1" applyBorder="1" applyAlignment="1" applyProtection="1">
      <alignment horizontal="center" vertical="center" wrapText="1"/>
      <protection hidden="1"/>
    </xf>
    <xf numFmtId="0" fontId="2" fillId="17" borderId="14" xfId="0" applyFont="1" applyFill="1" applyBorder="1" applyAlignment="1" applyProtection="1">
      <alignment horizontal="center"/>
      <protection hidden="1"/>
    </xf>
    <xf numFmtId="9" fontId="0" fillId="0" borderId="0" xfId="52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0" fontId="2" fillId="4" borderId="16" xfId="0" applyFont="1" applyFill="1" applyBorder="1" applyAlignment="1" applyProtection="1">
      <alignment horizontal="center" vertical="center" wrapText="1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2" fillId="5" borderId="25" xfId="0" applyFont="1" applyFill="1" applyBorder="1" applyAlignment="1" applyProtection="1">
      <alignment horizontal="center" vertical="center" shrinkToFit="1"/>
      <protection hidden="1"/>
    </xf>
    <xf numFmtId="0" fontId="2" fillId="5" borderId="26" xfId="0" applyFont="1" applyFill="1" applyBorder="1" applyAlignment="1" applyProtection="1">
      <alignment horizontal="center" vertical="center" shrinkToFit="1"/>
      <protection hidden="1"/>
    </xf>
    <xf numFmtId="0" fontId="2" fillId="5" borderId="27" xfId="0" applyFont="1" applyFill="1" applyBorder="1" applyAlignment="1" applyProtection="1">
      <alignment horizontal="center" vertical="center" shrinkToFit="1"/>
      <protection hidden="1"/>
    </xf>
    <xf numFmtId="0" fontId="2" fillId="5" borderId="28" xfId="0" applyFont="1" applyFill="1" applyBorder="1" applyAlignment="1" applyProtection="1">
      <alignment/>
      <protection hidden="1"/>
    </xf>
    <xf numFmtId="0" fontId="2" fillId="18" borderId="29" xfId="0" applyFont="1" applyFill="1" applyBorder="1" applyAlignment="1" applyProtection="1">
      <alignment/>
      <protection hidden="1"/>
    </xf>
    <xf numFmtId="1" fontId="0" fillId="0" borderId="30" xfId="0" applyNumberFormat="1" applyFont="1" applyBorder="1" applyAlignment="1" applyProtection="1">
      <alignment/>
      <protection hidden="1"/>
    </xf>
    <xf numFmtId="1" fontId="5" fillId="0" borderId="0" xfId="0" applyNumberFormat="1" applyFont="1" applyBorder="1" applyAlignment="1" applyProtection="1">
      <alignment/>
      <protection hidden="1"/>
    </xf>
    <xf numFmtId="0" fontId="2" fillId="0" borderId="31" xfId="0" applyFont="1" applyBorder="1" applyAlignment="1" applyProtection="1">
      <alignment vertical="center" wrapText="1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5" borderId="32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15" xfId="0" applyFont="1" applyFill="1" applyBorder="1" applyAlignment="1" applyProtection="1">
      <alignment horizontal="center"/>
      <protection hidden="1"/>
    </xf>
    <xf numFmtId="1" fontId="2" fillId="0" borderId="15" xfId="0" applyNumberFormat="1" applyFont="1" applyFill="1" applyBorder="1" applyAlignment="1" applyProtection="1">
      <alignment horizontal="center"/>
      <protection hidden="1"/>
    </xf>
    <xf numFmtId="9" fontId="2" fillId="0" borderId="0" xfId="52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 wrapText="1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hidden="1"/>
    </xf>
    <xf numFmtId="0" fontId="2" fillId="17" borderId="33" xfId="0" applyFont="1" applyFill="1" applyBorder="1" applyAlignment="1" applyProtection="1">
      <alignment horizontal="center" vertical="center" shrinkToFit="1"/>
      <protection hidden="1"/>
    </xf>
    <xf numFmtId="0" fontId="2" fillId="17" borderId="26" xfId="0" applyFont="1" applyFill="1" applyBorder="1" applyAlignment="1" applyProtection="1">
      <alignment horizontal="center" vertical="center" shrinkToFit="1"/>
      <protection hidden="1"/>
    </xf>
    <xf numFmtId="0" fontId="2" fillId="5" borderId="34" xfId="0" applyFont="1" applyFill="1" applyBorder="1" applyAlignment="1" applyProtection="1">
      <alignment horizontal="center" vertical="center" shrinkToFit="1"/>
      <protection hidden="1"/>
    </xf>
    <xf numFmtId="0" fontId="2" fillId="17" borderId="32" xfId="0" applyFont="1" applyFill="1" applyBorder="1" applyAlignment="1" applyProtection="1">
      <alignment horizontal="center"/>
      <protection hidden="1"/>
    </xf>
    <xf numFmtId="0" fontId="2" fillId="17" borderId="28" xfId="0" applyFont="1" applyFill="1" applyBorder="1" applyAlignment="1" applyProtection="1">
      <alignment/>
      <protection hidden="1"/>
    </xf>
    <xf numFmtId="0" fontId="2" fillId="17" borderId="25" xfId="0" applyFont="1" applyFill="1" applyBorder="1" applyAlignment="1" applyProtection="1">
      <alignment horizontal="center" vertical="center" shrinkToFit="1"/>
      <protection hidden="1"/>
    </xf>
    <xf numFmtId="0" fontId="2" fillId="17" borderId="27" xfId="0" applyFont="1" applyFill="1" applyBorder="1" applyAlignment="1" applyProtection="1">
      <alignment horizontal="center" vertical="center" shrinkToFit="1"/>
      <protection hidden="1"/>
    </xf>
    <xf numFmtId="0" fontId="2" fillId="17" borderId="15" xfId="0" applyFont="1" applyFill="1" applyBorder="1" applyAlignment="1" applyProtection="1">
      <alignment/>
      <protection hidden="1"/>
    </xf>
    <xf numFmtId="205" fontId="6" fillId="17" borderId="19" xfId="0" applyNumberFormat="1" applyFont="1" applyFill="1" applyBorder="1" applyAlignment="1" applyProtection="1">
      <alignment horizontal="center"/>
      <protection hidden="1"/>
    </xf>
    <xf numFmtId="0" fontId="2" fillId="17" borderId="35" xfId="0" applyFont="1" applyFill="1" applyBorder="1" applyAlignment="1" applyProtection="1">
      <alignment/>
      <protection hidden="1"/>
    </xf>
    <xf numFmtId="0" fontId="0" fillId="0" borderId="36" xfId="0" applyFont="1" applyBorder="1" applyAlignment="1" applyProtection="1">
      <alignment/>
      <protection hidden="1"/>
    </xf>
    <xf numFmtId="0" fontId="0" fillId="0" borderId="37" xfId="0" applyFont="1" applyBorder="1" applyAlignment="1" applyProtection="1">
      <alignment/>
      <protection hidden="1"/>
    </xf>
    <xf numFmtId="0" fontId="2" fillId="0" borderId="38" xfId="0" applyFont="1" applyBorder="1" applyAlignment="1" applyProtection="1">
      <alignment horizontal="right" vertical="center"/>
      <protection hidden="1"/>
    </xf>
    <xf numFmtId="0" fontId="1" fillId="4" borderId="17" xfId="0" applyFont="1" applyFill="1" applyBorder="1" applyAlignment="1" applyProtection="1">
      <alignment horizontal="center" vertical="center"/>
      <protection hidden="1"/>
    </xf>
    <xf numFmtId="0" fontId="1" fillId="4" borderId="17" xfId="0" applyFont="1" applyFill="1" applyBorder="1" applyAlignment="1" applyProtection="1">
      <alignment horizontal="center" vertical="center"/>
      <protection hidden="1"/>
    </xf>
    <xf numFmtId="0" fontId="0" fillId="4" borderId="39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2" fillId="17" borderId="10" xfId="0" applyFont="1" applyFill="1" applyBorder="1" applyAlignment="1" applyProtection="1">
      <alignment horizontal="center"/>
      <protection hidden="1"/>
    </xf>
    <xf numFmtId="0" fontId="2" fillId="17" borderId="12" xfId="0" applyFont="1" applyFill="1" applyBorder="1" applyAlignment="1" applyProtection="1">
      <alignment horizontal="center"/>
      <protection hidden="1"/>
    </xf>
    <xf numFmtId="0" fontId="2" fillId="17" borderId="22" xfId="0" applyFont="1" applyFill="1" applyBorder="1" applyAlignment="1" applyProtection="1">
      <alignment horizontal="center"/>
      <protection hidden="1"/>
    </xf>
    <xf numFmtId="0" fontId="2" fillId="17" borderId="41" xfId="0" applyFont="1" applyFill="1" applyBorder="1" applyAlignment="1" applyProtection="1">
      <alignment horizontal="center"/>
      <protection hidden="1"/>
    </xf>
    <xf numFmtId="0" fontId="2" fillId="4" borderId="4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9" fontId="0" fillId="0" borderId="0" xfId="52" applyFont="1" applyFill="1" applyAlignment="1" applyProtection="1">
      <alignment/>
      <protection hidden="1"/>
    </xf>
    <xf numFmtId="0" fontId="2" fillId="0" borderId="19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" fillId="17" borderId="10" xfId="0" applyFont="1" applyFill="1" applyBorder="1" applyAlignment="1" applyProtection="1">
      <alignment horizontal="center" vertical="center"/>
      <protection hidden="1"/>
    </xf>
    <xf numFmtId="0" fontId="2" fillId="4" borderId="43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5" xfId="0" applyFont="1" applyFill="1" applyBorder="1" applyAlignment="1" applyProtection="1">
      <alignment horizontal="center" vertical="center"/>
      <protection hidden="1"/>
    </xf>
    <xf numFmtId="0" fontId="2" fillId="17" borderId="46" xfId="0" applyFont="1" applyFill="1" applyBorder="1" applyAlignment="1" applyProtection="1">
      <alignment horizontal="center" vertical="center"/>
      <protection hidden="1"/>
    </xf>
    <xf numFmtId="0" fontId="0" fillId="19" borderId="11" xfId="0" applyFont="1" applyFill="1" applyBorder="1" applyAlignment="1" applyProtection="1">
      <alignment horizontal="center"/>
      <protection hidden="1"/>
    </xf>
    <xf numFmtId="1" fontId="6" fillId="17" borderId="47" xfId="0" applyNumberFormat="1" applyFont="1" applyFill="1" applyBorder="1" applyAlignment="1" applyProtection="1">
      <alignment horizontal="center"/>
      <protection hidden="1"/>
    </xf>
    <xf numFmtId="9" fontId="6" fillId="17" borderId="19" xfId="0" applyNumberFormat="1" applyFont="1" applyFill="1" applyBorder="1" applyAlignment="1" applyProtection="1">
      <alignment horizontal="center"/>
      <protection hidden="1"/>
    </xf>
    <xf numFmtId="1" fontId="6" fillId="5" borderId="47" xfId="0" applyNumberFormat="1" applyFont="1" applyFill="1" applyBorder="1" applyAlignment="1" applyProtection="1">
      <alignment horizontal="center"/>
      <protection hidden="1"/>
    </xf>
    <xf numFmtId="9" fontId="6" fillId="5" borderId="19" xfId="0" applyNumberFormat="1" applyFont="1" applyFill="1" applyBorder="1" applyAlignment="1" applyProtection="1">
      <alignment horizontal="center"/>
      <protection hidden="1"/>
    </xf>
    <xf numFmtId="49" fontId="2" fillId="0" borderId="15" xfId="0" applyNumberFormat="1" applyFont="1" applyFill="1" applyBorder="1" applyAlignment="1" applyProtection="1">
      <alignment horizontal="center"/>
      <protection hidden="1"/>
    </xf>
    <xf numFmtId="0" fontId="2" fillId="17" borderId="48" xfId="0" applyFont="1" applyFill="1" applyBorder="1" applyAlignment="1" applyProtection="1">
      <alignment/>
      <protection hidden="1"/>
    </xf>
    <xf numFmtId="205" fontId="6" fillId="17" borderId="25" xfId="0" applyNumberFormat="1" applyFont="1" applyFill="1" applyBorder="1" applyAlignment="1" applyProtection="1">
      <alignment horizontal="center"/>
      <protection hidden="1"/>
    </xf>
    <xf numFmtId="0" fontId="2" fillId="5" borderId="12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" fillId="5" borderId="22" xfId="0" applyFont="1" applyFill="1" applyBorder="1" applyAlignment="1" applyProtection="1">
      <alignment horizontal="center" vertical="center"/>
      <protection hidden="1"/>
    </xf>
    <xf numFmtId="0" fontId="2" fillId="4" borderId="21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49" xfId="0" applyFont="1" applyFill="1" applyBorder="1" applyAlignment="1" applyProtection="1">
      <alignment horizontal="center" vertical="center"/>
      <protection hidden="1"/>
    </xf>
    <xf numFmtId="0" fontId="2" fillId="5" borderId="35" xfId="0" applyFont="1" applyFill="1" applyBorder="1" applyAlignment="1" applyProtection="1">
      <alignment/>
      <protection hidden="1"/>
    </xf>
    <xf numFmtId="0" fontId="0" fillId="0" borderId="50" xfId="0" applyFont="1" applyFill="1" applyBorder="1" applyAlignment="1" applyProtection="1">
      <alignment horizontal="center"/>
      <protection hidden="1"/>
    </xf>
    <xf numFmtId="1" fontId="2" fillId="4" borderId="16" xfId="0" applyNumberFormat="1" applyFont="1" applyFill="1" applyBorder="1" applyAlignment="1" applyProtection="1" quotePrefix="1">
      <alignment horizontal="center" vertical="center"/>
      <protection hidden="1"/>
    </xf>
    <xf numFmtId="0" fontId="2" fillId="5" borderId="12" xfId="0" applyFont="1" applyFill="1" applyBorder="1" applyAlignment="1" applyProtection="1">
      <alignment horizontal="center" vertical="center"/>
      <protection hidden="1"/>
    </xf>
    <xf numFmtId="0" fontId="0" fillId="19" borderId="10" xfId="0" applyFont="1" applyFill="1" applyBorder="1" applyAlignment="1" applyProtection="1">
      <alignment horizontal="center"/>
      <protection hidden="1"/>
    </xf>
    <xf numFmtId="0" fontId="0" fillId="19" borderId="14" xfId="0" applyFont="1" applyFill="1" applyBorder="1" applyAlignment="1" applyProtection="1">
      <alignment horizontal="center"/>
      <protection hidden="1"/>
    </xf>
    <xf numFmtId="0" fontId="2" fillId="4" borderId="49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/>
      <protection hidden="1"/>
    </xf>
    <xf numFmtId="0" fontId="0" fillId="17" borderId="15" xfId="0" applyFill="1" applyBorder="1" applyAlignment="1">
      <alignment horizontal="right" indent="1"/>
    </xf>
    <xf numFmtId="49" fontId="0" fillId="17" borderId="15" xfId="0" applyNumberFormat="1" applyFill="1" applyBorder="1" applyAlignment="1">
      <alignment horizontal="left" indent="1"/>
    </xf>
    <xf numFmtId="0" fontId="0" fillId="5" borderId="15" xfId="0" applyFill="1" applyBorder="1" applyAlignment="1">
      <alignment horizontal="right" indent="1"/>
    </xf>
    <xf numFmtId="49" fontId="0" fillId="5" borderId="15" xfId="0" applyNumberFormat="1" applyFill="1" applyBorder="1" applyAlignment="1">
      <alignment horizontal="left" indent="1"/>
    </xf>
    <xf numFmtId="0" fontId="0" fillId="5" borderId="15" xfId="0" applyFill="1" applyBorder="1" applyAlignment="1">
      <alignment horizontal="left" indent="1"/>
    </xf>
    <xf numFmtId="0" fontId="0" fillId="0" borderId="0" xfId="0" applyAlignment="1">
      <alignment horizontal="center"/>
    </xf>
    <xf numFmtId="0" fontId="0" fillId="17" borderId="15" xfId="0" applyFill="1" applyBorder="1" applyAlignment="1">
      <alignment horizontal="left" indent="1"/>
    </xf>
    <xf numFmtId="0" fontId="0" fillId="5" borderId="51" xfId="0" applyFill="1" applyBorder="1" applyAlignment="1">
      <alignment horizontal="right" indent="1"/>
    </xf>
    <xf numFmtId="49" fontId="0" fillId="5" borderId="51" xfId="0" applyNumberFormat="1" applyFill="1" applyBorder="1" applyAlignment="1">
      <alignment horizontal="left" indent="1"/>
    </xf>
    <xf numFmtId="0" fontId="18" fillId="0" borderId="52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 wrapText="1"/>
    </xf>
    <xf numFmtId="0" fontId="2" fillId="17" borderId="53" xfId="0" applyFont="1" applyFill="1" applyBorder="1" applyAlignment="1" applyProtection="1">
      <alignment horizontal="center"/>
      <protection hidden="1"/>
    </xf>
    <xf numFmtId="0" fontId="2" fillId="4" borderId="17" xfId="0" applyFont="1" applyFill="1" applyBorder="1" applyAlignment="1" applyProtection="1">
      <alignment horizontal="center" vertical="center" wrapText="1"/>
      <protection hidden="1"/>
    </xf>
    <xf numFmtId="0" fontId="2" fillId="20" borderId="35" xfId="0" applyFont="1" applyFill="1" applyBorder="1" applyAlignment="1" applyProtection="1">
      <alignment/>
      <protection hidden="1"/>
    </xf>
    <xf numFmtId="205" fontId="6" fillId="20" borderId="19" xfId="0" applyNumberFormat="1" applyFont="1" applyFill="1" applyBorder="1" applyAlignment="1" applyProtection="1">
      <alignment horizontal="center"/>
      <protection hidden="1"/>
    </xf>
    <xf numFmtId="0" fontId="15" fillId="16" borderId="0" xfId="0" applyFont="1" applyFill="1" applyAlignment="1">
      <alignment/>
    </xf>
    <xf numFmtId="0" fontId="15" fillId="16" borderId="0" xfId="0" applyFont="1" applyFill="1" applyAlignment="1">
      <alignment horizontal="left" wrapText="1"/>
    </xf>
    <xf numFmtId="0" fontId="0" fillId="16" borderId="0" xfId="0" applyFill="1" applyAlignment="1">
      <alignment/>
    </xf>
    <xf numFmtId="0" fontId="0" fillId="21" borderId="12" xfId="0" applyFont="1" applyFill="1" applyBorder="1" applyAlignment="1" applyProtection="1">
      <alignment horizontal="center"/>
      <protection hidden="1"/>
    </xf>
    <xf numFmtId="0" fontId="0" fillId="21" borderId="10" xfId="0" applyFont="1" applyFill="1" applyBorder="1" applyAlignment="1" applyProtection="1">
      <alignment horizontal="center"/>
      <protection hidden="1"/>
    </xf>
    <xf numFmtId="0" fontId="0" fillId="21" borderId="11" xfId="0" applyFont="1" applyFill="1" applyBorder="1" applyAlignment="1" applyProtection="1">
      <alignment horizontal="center"/>
      <protection hidden="1"/>
    </xf>
    <xf numFmtId="0" fontId="0" fillId="21" borderId="14" xfId="0" applyFont="1" applyFill="1" applyBorder="1" applyAlignment="1" applyProtection="1">
      <alignment horizontal="center"/>
      <protection hidden="1"/>
    </xf>
    <xf numFmtId="0" fontId="0" fillId="21" borderId="22" xfId="0" applyFont="1" applyFill="1" applyBorder="1" applyAlignment="1" applyProtection="1">
      <alignment horizontal="center"/>
      <protection hidden="1"/>
    </xf>
    <xf numFmtId="0" fontId="0" fillId="21" borderId="11" xfId="0" applyFont="1" applyFill="1" applyBorder="1" applyAlignment="1" applyProtection="1">
      <alignment horizontal="center"/>
      <protection hidden="1"/>
    </xf>
    <xf numFmtId="0" fontId="0" fillId="21" borderId="50" xfId="0" applyFont="1" applyFill="1" applyBorder="1" applyAlignment="1" applyProtection="1">
      <alignment horizontal="center"/>
      <protection hidden="1"/>
    </xf>
    <xf numFmtId="0" fontId="0" fillId="0" borderId="54" xfId="0" applyFont="1" applyBorder="1" applyAlignment="1" applyProtection="1">
      <alignment/>
      <protection hidden="1"/>
    </xf>
    <xf numFmtId="0" fontId="2" fillId="12" borderId="33" xfId="0" applyFont="1" applyFill="1" applyBorder="1" applyAlignment="1" applyProtection="1">
      <alignment horizontal="center" vertical="center" shrinkToFit="1"/>
      <protection hidden="1"/>
    </xf>
    <xf numFmtId="0" fontId="2" fillId="12" borderId="25" xfId="0" applyFont="1" applyFill="1" applyBorder="1" applyAlignment="1" applyProtection="1">
      <alignment horizontal="center" vertical="center" shrinkToFit="1"/>
      <protection hidden="1"/>
    </xf>
    <xf numFmtId="0" fontId="2" fillId="12" borderId="26" xfId="0" applyFont="1" applyFill="1" applyBorder="1" applyAlignment="1" applyProtection="1">
      <alignment horizontal="center" vertical="center" shrinkToFit="1"/>
      <protection hidden="1"/>
    </xf>
    <xf numFmtId="0" fontId="2" fillId="12" borderId="27" xfId="0" applyFont="1" applyFill="1" applyBorder="1" applyAlignment="1" applyProtection="1">
      <alignment horizontal="center" vertical="center" shrinkToFit="1"/>
      <protection hidden="1"/>
    </xf>
    <xf numFmtId="0" fontId="2" fillId="12" borderId="32" xfId="0" applyFont="1" applyFill="1" applyBorder="1" applyAlignment="1" applyProtection="1">
      <alignment horizontal="center"/>
      <protection hidden="1"/>
    </xf>
    <xf numFmtId="1" fontId="6" fillId="12" borderId="47" xfId="0" applyNumberFormat="1" applyFont="1" applyFill="1" applyBorder="1" applyAlignment="1" applyProtection="1">
      <alignment horizontal="center"/>
      <protection hidden="1"/>
    </xf>
    <xf numFmtId="0" fontId="2" fillId="12" borderId="28" xfId="0" applyFont="1" applyFill="1" applyBorder="1" applyAlignment="1" applyProtection="1">
      <alignment/>
      <protection hidden="1"/>
    </xf>
    <xf numFmtId="9" fontId="6" fillId="12" borderId="19" xfId="0" applyNumberFormat="1" applyFont="1" applyFill="1" applyBorder="1" applyAlignment="1" applyProtection="1">
      <alignment horizontal="center"/>
      <protection hidden="1"/>
    </xf>
    <xf numFmtId="0" fontId="18" fillId="0" borderId="52" xfId="0" applyFont="1" applyBorder="1" applyAlignment="1" applyProtection="1">
      <alignment horizontal="center" vertical="center" wrapText="1"/>
      <protection hidden="1"/>
    </xf>
    <xf numFmtId="9" fontId="0" fillId="0" borderId="0" xfId="0" applyNumberForma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2" fillId="17" borderId="12" xfId="0" applyFont="1" applyFill="1" applyBorder="1" applyAlignment="1" applyProtection="1">
      <alignment horizontal="center"/>
      <protection hidden="1"/>
    </xf>
    <xf numFmtId="0" fontId="0" fillId="19" borderId="10" xfId="0" applyFont="1" applyFill="1" applyBorder="1" applyAlignment="1" applyProtection="1">
      <alignment horizontal="center"/>
      <protection hidden="1"/>
    </xf>
    <xf numFmtId="0" fontId="2" fillId="17" borderId="13" xfId="0" applyFont="1" applyFill="1" applyBorder="1" applyAlignment="1" applyProtection="1">
      <alignment horizontal="center"/>
      <protection hidden="1"/>
    </xf>
    <xf numFmtId="0" fontId="2" fillId="17" borderId="22" xfId="0" applyFont="1" applyFill="1" applyBorder="1" applyAlignment="1" applyProtection="1">
      <alignment horizontal="center"/>
      <protection hidden="1"/>
    </xf>
    <xf numFmtId="0" fontId="2" fillId="17" borderId="50" xfId="0" applyFont="1" applyFill="1" applyBorder="1" applyAlignment="1" applyProtection="1">
      <alignment horizontal="center"/>
      <protection hidden="1"/>
    </xf>
    <xf numFmtId="0" fontId="21" fillId="0" borderId="0" xfId="0" applyFont="1" applyFill="1" applyAlignment="1">
      <alignment/>
    </xf>
    <xf numFmtId="0" fontId="11" fillId="16" borderId="0" xfId="0" applyFont="1" applyFill="1" applyAlignment="1">
      <alignment/>
    </xf>
    <xf numFmtId="0" fontId="11" fillId="0" borderId="0" xfId="0" applyFont="1" applyFill="1" applyAlignment="1">
      <alignment/>
    </xf>
    <xf numFmtId="0" fontId="20" fillId="21" borderId="10" xfId="0" applyFont="1" applyFill="1" applyBorder="1" applyAlignment="1" applyProtection="1">
      <alignment horizontal="center"/>
      <protection hidden="1"/>
    </xf>
    <xf numFmtId="0" fontId="0" fillId="21" borderId="10" xfId="0" applyFont="1" applyFill="1" applyBorder="1" applyAlignment="1" applyProtection="1">
      <alignment horizontal="center"/>
      <protection hidden="1"/>
    </xf>
    <xf numFmtId="0" fontId="20" fillId="21" borderId="11" xfId="0" applyFont="1" applyFill="1" applyBorder="1" applyAlignment="1" applyProtection="1">
      <alignment horizontal="center"/>
      <protection hidden="1"/>
    </xf>
    <xf numFmtId="49" fontId="2" fillId="6" borderId="15" xfId="0" applyNumberFormat="1" applyFont="1" applyFill="1" applyBorder="1" applyAlignment="1" applyProtection="1">
      <alignment horizontal="center"/>
      <protection hidden="1"/>
    </xf>
    <xf numFmtId="1" fontId="2" fillId="6" borderId="15" xfId="0" applyNumberFormat="1" applyFont="1" applyFill="1" applyBorder="1" applyAlignment="1" applyProtection="1">
      <alignment horizontal="center"/>
      <protection hidden="1"/>
    </xf>
    <xf numFmtId="0" fontId="19" fillId="6" borderId="11" xfId="0" applyFont="1" applyFill="1" applyBorder="1" applyAlignment="1" applyProtection="1">
      <alignment horizontal="center"/>
      <protection hidden="1"/>
    </xf>
    <xf numFmtId="0" fontId="2" fillId="6" borderId="35" xfId="0" applyFont="1" applyFill="1" applyBorder="1" applyAlignment="1" applyProtection="1">
      <alignment horizontal="center"/>
      <protection hidden="1"/>
    </xf>
    <xf numFmtId="0" fontId="2" fillId="6" borderId="19" xfId="0" applyFont="1" applyFill="1" applyBorder="1" applyAlignment="1" applyProtection="1">
      <alignment horizontal="center"/>
      <protection hidden="1"/>
    </xf>
    <xf numFmtId="0" fontId="2" fillId="6" borderId="15" xfId="0" applyFont="1" applyFill="1" applyBorder="1" applyAlignment="1" applyProtection="1">
      <alignment horizontal="center"/>
      <protection hidden="1"/>
    </xf>
    <xf numFmtId="0" fontId="11" fillId="16" borderId="0" xfId="0" applyFont="1" applyFill="1" applyAlignment="1">
      <alignment horizontal="center"/>
    </xf>
    <xf numFmtId="0" fontId="2" fillId="0" borderId="55" xfId="0" applyFont="1" applyFill="1" applyBorder="1" applyAlignment="1" applyProtection="1">
      <alignment horizontal="left" vertical="center" wrapText="1"/>
      <protection hidden="1"/>
    </xf>
    <xf numFmtId="0" fontId="2" fillId="0" borderId="56" xfId="0" applyFont="1" applyFill="1" applyBorder="1" applyAlignment="1" applyProtection="1">
      <alignment horizontal="center" vertical="center" wrapText="1"/>
      <protection hidden="1"/>
    </xf>
    <xf numFmtId="0" fontId="2" fillId="0" borderId="57" xfId="0" applyFont="1" applyFill="1" applyBorder="1" applyAlignment="1" applyProtection="1">
      <alignment horizontal="left" vertical="center" wrapText="1"/>
      <protection hidden="1"/>
    </xf>
    <xf numFmtId="0" fontId="2" fillId="0" borderId="58" xfId="0" applyFont="1" applyFill="1" applyBorder="1" applyAlignment="1" applyProtection="1">
      <alignment horizontal="center" vertical="center" wrapText="1"/>
      <protection hidden="1"/>
    </xf>
    <xf numFmtId="0" fontId="2" fillId="0" borderId="59" xfId="0" applyFont="1" applyFill="1" applyBorder="1" applyAlignment="1" applyProtection="1">
      <alignment horizontal="left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 applyProtection="1">
      <alignment horizontal="center" shrinkToFit="1"/>
      <protection hidden="1"/>
    </xf>
    <xf numFmtId="0" fontId="0" fillId="0" borderId="23" xfId="0" applyFont="1" applyBorder="1" applyAlignment="1" applyProtection="1">
      <alignment horizontal="center" shrinkToFit="1"/>
      <protection hidden="1"/>
    </xf>
    <xf numFmtId="0" fontId="0" fillId="0" borderId="24" xfId="0" applyFont="1" applyBorder="1" applyAlignment="1" applyProtection="1">
      <alignment horizontal="center" shrinkToFit="1"/>
      <protection hidden="1"/>
    </xf>
    <xf numFmtId="0" fontId="2" fillId="16" borderId="60" xfId="0" applyFont="1" applyFill="1" applyBorder="1" applyAlignment="1" applyProtection="1">
      <alignment vertical="center" wrapText="1"/>
      <protection locked="0"/>
    </xf>
    <xf numFmtId="0" fontId="0" fillId="0" borderId="61" xfId="0" applyFont="1" applyBorder="1" applyAlignment="1" applyProtection="1">
      <alignment/>
      <protection locked="0"/>
    </xf>
    <xf numFmtId="0" fontId="0" fillId="0" borderId="62" xfId="0" applyFont="1" applyBorder="1" applyAlignment="1" applyProtection="1">
      <alignment/>
      <protection locked="0"/>
    </xf>
    <xf numFmtId="0" fontId="0" fillId="0" borderId="59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59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59" xfId="0" applyFont="1" applyBorder="1" applyAlignment="1" applyProtection="1">
      <alignment/>
      <protection hidden="1"/>
    </xf>
    <xf numFmtId="0" fontId="0" fillId="22" borderId="0" xfId="0" applyFont="1" applyFill="1" applyAlignment="1" applyProtection="1">
      <alignment/>
      <protection hidden="1"/>
    </xf>
    <xf numFmtId="0" fontId="0" fillId="22" borderId="0" xfId="0" applyFont="1" applyFill="1" applyBorder="1" applyAlignment="1" applyProtection="1">
      <alignment/>
      <protection hidden="1"/>
    </xf>
    <xf numFmtId="0" fontId="10" fillId="22" borderId="0" xfId="0" applyFont="1" applyFill="1" applyBorder="1" applyAlignment="1" applyProtection="1">
      <alignment/>
      <protection hidden="1"/>
    </xf>
    <xf numFmtId="0" fontId="2" fillId="22" borderId="0" xfId="0" applyFont="1" applyFill="1" applyBorder="1" applyAlignment="1" applyProtection="1">
      <alignment horizontal="center"/>
      <protection hidden="1"/>
    </xf>
    <xf numFmtId="0" fontId="2" fillId="22" borderId="0" xfId="0" applyFont="1" applyFill="1" applyBorder="1" applyAlignment="1" applyProtection="1">
      <alignment horizontal="right"/>
      <protection hidden="1"/>
    </xf>
    <xf numFmtId="0" fontId="0" fillId="22" borderId="0" xfId="0" applyFont="1" applyFill="1" applyBorder="1" applyAlignment="1" applyProtection="1">
      <alignment/>
      <protection hidden="1"/>
    </xf>
    <xf numFmtId="0" fontId="2" fillId="22" borderId="0" xfId="0" applyFont="1" applyFill="1" applyBorder="1" applyAlignment="1" applyProtection="1">
      <alignment horizontal="center"/>
      <protection hidden="1"/>
    </xf>
    <xf numFmtId="0" fontId="0" fillId="22" borderId="0" xfId="0" applyFont="1" applyFill="1" applyBorder="1" applyAlignment="1" applyProtection="1">
      <alignment/>
      <protection hidden="1"/>
    </xf>
    <xf numFmtId="0" fontId="0" fillId="22" borderId="63" xfId="0" applyFont="1" applyFill="1" applyBorder="1" applyAlignment="1" applyProtection="1">
      <alignment/>
      <protection hidden="1"/>
    </xf>
    <xf numFmtId="0" fontId="0" fillId="22" borderId="30" xfId="0" applyFont="1" applyFill="1" applyBorder="1" applyAlignment="1" applyProtection="1">
      <alignment/>
      <protection hidden="1"/>
    </xf>
    <xf numFmtId="0" fontId="2" fillId="22" borderId="64" xfId="0" applyFont="1" applyFill="1" applyBorder="1" applyAlignment="1" applyProtection="1">
      <alignment/>
      <protection hidden="1"/>
    </xf>
    <xf numFmtId="0" fontId="0" fillId="22" borderId="63" xfId="0" applyFont="1" applyFill="1" applyBorder="1" applyAlignment="1" applyProtection="1">
      <alignment horizontal="center"/>
      <protection hidden="1"/>
    </xf>
    <xf numFmtId="0" fontId="0" fillId="22" borderId="63" xfId="0" applyFont="1" applyFill="1" applyBorder="1" applyAlignment="1" applyProtection="1">
      <alignment/>
      <protection hidden="1"/>
    </xf>
    <xf numFmtId="0" fontId="0" fillId="22" borderId="65" xfId="0" applyFont="1" applyFill="1" applyBorder="1" applyAlignment="1" applyProtection="1">
      <alignment/>
      <protection hidden="1"/>
    </xf>
    <xf numFmtId="0" fontId="8" fillId="22" borderId="65" xfId="0" applyFont="1" applyFill="1" applyBorder="1" applyAlignment="1" applyProtection="1">
      <alignment/>
      <protection hidden="1"/>
    </xf>
    <xf numFmtId="0" fontId="0" fillId="22" borderId="18" xfId="0" applyFont="1" applyFill="1" applyBorder="1" applyAlignment="1" applyProtection="1">
      <alignment/>
      <protection hidden="1"/>
    </xf>
    <xf numFmtId="0" fontId="0" fillId="22" borderId="66" xfId="0" applyFont="1" applyFill="1" applyBorder="1" applyAlignment="1" applyProtection="1">
      <alignment/>
      <protection hidden="1"/>
    </xf>
    <xf numFmtId="9" fontId="2" fillId="18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22" borderId="0" xfId="0" applyFont="1" applyFill="1" applyBorder="1" applyAlignment="1" applyProtection="1">
      <alignment/>
      <protection hidden="1"/>
    </xf>
    <xf numFmtId="0" fontId="0" fillId="22" borderId="0" xfId="0" applyFont="1" applyFill="1" applyBorder="1" applyAlignment="1" applyProtection="1">
      <alignment/>
      <protection hidden="1"/>
    </xf>
    <xf numFmtId="0" fontId="0" fillId="0" borderId="67" xfId="0" applyFont="1" applyFill="1" applyBorder="1" applyAlignment="1" applyProtection="1">
      <alignment horizontal="center"/>
      <protection hidden="1"/>
    </xf>
    <xf numFmtId="0" fontId="2" fillId="17" borderId="68" xfId="0" applyFont="1" applyFill="1" applyBorder="1" applyAlignment="1" applyProtection="1">
      <alignment horizontal="center"/>
      <protection hidden="1"/>
    </xf>
    <xf numFmtId="0" fontId="0" fillId="0" borderId="68" xfId="0" applyFont="1" applyFill="1" applyBorder="1" applyAlignment="1" applyProtection="1">
      <alignment horizontal="center"/>
      <protection hidden="1"/>
    </xf>
    <xf numFmtId="0" fontId="0" fillId="19" borderId="68" xfId="0" applyFont="1" applyFill="1" applyBorder="1" applyAlignment="1" applyProtection="1">
      <alignment horizontal="center"/>
      <protection hidden="1"/>
    </xf>
    <xf numFmtId="9" fontId="2" fillId="18" borderId="6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22" borderId="58" xfId="0" applyFont="1" applyFill="1" applyBorder="1" applyAlignment="1" applyProtection="1">
      <alignment/>
      <protection hidden="1"/>
    </xf>
    <xf numFmtId="0" fontId="0" fillId="22" borderId="0" xfId="0" applyFont="1" applyFill="1" applyBorder="1" applyAlignment="1" applyProtection="1">
      <alignment/>
      <protection hidden="1"/>
    </xf>
    <xf numFmtId="0" fontId="2" fillId="22" borderId="38" xfId="0" applyFont="1" applyFill="1" applyBorder="1" applyAlignment="1" applyProtection="1">
      <alignment horizontal="center"/>
      <protection hidden="1"/>
    </xf>
    <xf numFmtId="0" fontId="2" fillId="22" borderId="63" xfId="0" applyFont="1" applyFill="1" applyBorder="1" applyAlignment="1" applyProtection="1">
      <alignment/>
      <protection hidden="1"/>
    </xf>
    <xf numFmtId="9" fontId="2" fillId="22" borderId="70" xfId="0" applyNumberFormat="1" applyFont="1" applyFill="1" applyBorder="1" applyAlignment="1" applyProtection="1">
      <alignment horizontal="center" vertical="center" shrinkToFit="1"/>
      <protection hidden="1"/>
    </xf>
    <xf numFmtId="9" fontId="2" fillId="18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22" borderId="56" xfId="0" applyFont="1" applyFill="1" applyBorder="1" applyAlignment="1" applyProtection="1">
      <alignment horizontal="right" indent="3"/>
      <protection hidden="1"/>
    </xf>
    <xf numFmtId="9" fontId="2" fillId="22" borderId="67" xfId="0" applyNumberFormat="1" applyFont="1" applyFill="1" applyBorder="1" applyAlignment="1" applyProtection="1">
      <alignment horizontal="center" vertical="center" shrinkToFit="1"/>
      <protection hidden="1"/>
    </xf>
    <xf numFmtId="9" fontId="2" fillId="22" borderId="71" xfId="0" applyNumberFormat="1" applyFont="1" applyFill="1" applyBorder="1" applyAlignment="1" applyProtection="1">
      <alignment horizontal="center" vertical="center" shrinkToFit="1"/>
      <protection hidden="1"/>
    </xf>
    <xf numFmtId="9" fontId="2" fillId="22" borderId="72" xfId="0" applyNumberFormat="1" applyFont="1" applyFill="1" applyBorder="1" applyAlignment="1" applyProtection="1">
      <alignment horizontal="center" vertical="center" shrinkToFit="1"/>
      <protection hidden="1"/>
    </xf>
    <xf numFmtId="0" fontId="0" fillId="22" borderId="63" xfId="0" applyFont="1" applyFill="1" applyBorder="1" applyAlignment="1" applyProtection="1">
      <alignment/>
      <protection hidden="1"/>
    </xf>
    <xf numFmtId="0" fontId="2" fillId="22" borderId="38" xfId="0" applyFont="1" applyFill="1" applyBorder="1" applyAlignment="1" applyProtection="1">
      <alignment horizontal="center" vertical="center" shrinkToFit="1"/>
      <protection hidden="1"/>
    </xf>
    <xf numFmtId="0" fontId="2" fillId="22" borderId="38" xfId="0" applyFont="1" applyFill="1" applyBorder="1" applyAlignment="1" applyProtection="1">
      <alignment horizontal="center" vertical="center" shrinkToFit="1"/>
      <protection hidden="1"/>
    </xf>
    <xf numFmtId="0" fontId="2" fillId="22" borderId="38" xfId="0" applyFont="1" applyFill="1" applyBorder="1" applyAlignment="1" applyProtection="1">
      <alignment horizontal="center" vertical="center"/>
      <protection hidden="1"/>
    </xf>
    <xf numFmtId="0" fontId="0" fillId="22" borderId="0" xfId="0" applyFont="1" applyFill="1" applyBorder="1" applyAlignment="1" applyProtection="1">
      <alignment horizontal="center"/>
      <protection hidden="1"/>
    </xf>
    <xf numFmtId="0" fontId="0" fillId="22" borderId="38" xfId="0" applyFont="1" applyFill="1" applyBorder="1" applyAlignment="1" applyProtection="1">
      <alignment horizontal="center"/>
      <protection hidden="1"/>
    </xf>
    <xf numFmtId="0" fontId="2" fillId="22" borderId="0" xfId="0" applyFont="1" applyFill="1" applyBorder="1" applyAlignment="1" applyProtection="1">
      <alignment horizontal="right"/>
      <protection hidden="1"/>
    </xf>
    <xf numFmtId="0" fontId="7" fillId="22" borderId="0" xfId="0" applyFont="1" applyFill="1" applyBorder="1" applyAlignment="1" applyProtection="1">
      <alignment horizontal="right"/>
      <protection hidden="1"/>
    </xf>
    <xf numFmtId="0" fontId="0" fillId="22" borderId="0" xfId="0" applyFont="1" applyFill="1" applyAlignment="1" applyProtection="1">
      <alignment horizontal="right"/>
      <protection hidden="1"/>
    </xf>
    <xf numFmtId="0" fontId="6" fillId="22" borderId="0" xfId="0" applyFont="1" applyFill="1" applyAlignment="1" applyProtection="1">
      <alignment horizontal="right"/>
      <protection hidden="1"/>
    </xf>
    <xf numFmtId="0" fontId="0" fillId="22" borderId="0" xfId="0" applyFont="1" applyFill="1" applyAlignment="1" applyProtection="1">
      <alignment/>
      <protection hidden="1"/>
    </xf>
    <xf numFmtId="0" fontId="0" fillId="22" borderId="0" xfId="0" applyFont="1" applyFill="1" applyAlignment="1" applyProtection="1">
      <alignment vertical="center"/>
      <protection hidden="1"/>
    </xf>
    <xf numFmtId="0" fontId="0" fillId="22" borderId="73" xfId="0" applyFont="1" applyFill="1" applyBorder="1" applyAlignment="1" applyProtection="1">
      <alignment/>
      <protection hidden="1"/>
    </xf>
    <xf numFmtId="0" fontId="0" fillId="22" borderId="74" xfId="0" applyFont="1" applyFill="1" applyBorder="1" applyAlignment="1" applyProtection="1">
      <alignment/>
      <protection hidden="1"/>
    </xf>
    <xf numFmtId="0" fontId="0" fillId="22" borderId="63" xfId="0" applyFont="1" applyFill="1" applyBorder="1" applyAlignment="1" applyProtection="1">
      <alignment vertical="center"/>
      <protection hidden="1"/>
    </xf>
    <xf numFmtId="0" fontId="6" fillId="22" borderId="63" xfId="0" applyFont="1" applyFill="1" applyBorder="1" applyAlignment="1" applyProtection="1">
      <alignment horizontal="right" vertical="center"/>
      <protection hidden="1"/>
    </xf>
    <xf numFmtId="0" fontId="2" fillId="22" borderId="56" xfId="0" applyFont="1" applyFill="1" applyBorder="1" applyAlignment="1" applyProtection="1">
      <alignment horizontal="right"/>
      <protection hidden="1"/>
    </xf>
    <xf numFmtId="0" fontId="2" fillId="22" borderId="38" xfId="0" applyFont="1" applyFill="1" applyBorder="1" applyAlignment="1" applyProtection="1">
      <alignment horizontal="right"/>
      <protection hidden="1"/>
    </xf>
    <xf numFmtId="0" fontId="0" fillId="22" borderId="38" xfId="0" applyFont="1" applyFill="1" applyBorder="1" applyAlignment="1" applyProtection="1">
      <alignment horizontal="right"/>
      <protection hidden="1"/>
    </xf>
    <xf numFmtId="0" fontId="2" fillId="22" borderId="58" xfId="0" applyFont="1" applyFill="1" applyBorder="1" applyAlignment="1" applyProtection="1">
      <alignment horizontal="right"/>
      <protection hidden="1"/>
    </xf>
    <xf numFmtId="0" fontId="2" fillId="22" borderId="74" xfId="0" applyFont="1" applyFill="1" applyBorder="1" applyAlignment="1" applyProtection="1">
      <alignment horizontal="right"/>
      <protection hidden="1"/>
    </xf>
    <xf numFmtId="0" fontId="2" fillId="22" borderId="0" xfId="0" applyFont="1" applyFill="1" applyBorder="1" applyAlignment="1" applyProtection="1">
      <alignment horizontal="center" vertical="center" shrinkToFit="1"/>
      <protection hidden="1"/>
    </xf>
    <xf numFmtId="0" fontId="2" fillId="22" borderId="75" xfId="0" applyFont="1" applyFill="1" applyBorder="1" applyAlignment="1" applyProtection="1">
      <alignment horizontal="center" vertical="center" shrinkToFit="1"/>
      <protection hidden="1"/>
    </xf>
    <xf numFmtId="49" fontId="5" fillId="22" borderId="0" xfId="0" applyNumberFormat="1" applyFont="1" applyFill="1" applyAlignment="1" applyProtection="1">
      <alignment/>
      <protection hidden="1"/>
    </xf>
    <xf numFmtId="1" fontId="5" fillId="22" borderId="0" xfId="0" applyNumberFormat="1" applyFont="1" applyFill="1" applyBorder="1" applyAlignment="1" applyProtection="1">
      <alignment/>
      <protection hidden="1"/>
    </xf>
    <xf numFmtId="0" fontId="2" fillId="22" borderId="15" xfId="0" applyFont="1" applyFill="1" applyBorder="1" applyAlignment="1" applyProtection="1">
      <alignment horizontal="center"/>
      <protection hidden="1"/>
    </xf>
    <xf numFmtId="1" fontId="2" fillId="22" borderId="15" xfId="0" applyNumberFormat="1" applyFont="1" applyFill="1" applyBorder="1" applyAlignment="1" applyProtection="1">
      <alignment horizontal="center"/>
      <protection hidden="1"/>
    </xf>
    <xf numFmtId="0" fontId="0" fillId="22" borderId="64" xfId="0" applyFont="1" applyFill="1" applyBorder="1" applyAlignment="1" applyProtection="1">
      <alignment/>
      <protection hidden="1"/>
    </xf>
    <xf numFmtId="0" fontId="0" fillId="22" borderId="0" xfId="0" applyFill="1" applyAlignment="1">
      <alignment/>
    </xf>
    <xf numFmtId="0" fontId="2" fillId="22" borderId="35" xfId="0" applyFont="1" applyFill="1" applyBorder="1" applyAlignment="1" applyProtection="1">
      <alignment horizontal="center"/>
      <protection hidden="1"/>
    </xf>
    <xf numFmtId="0" fontId="2" fillId="22" borderId="19" xfId="0" applyFont="1" applyFill="1" applyBorder="1" applyAlignment="1" applyProtection="1">
      <alignment horizontal="center"/>
      <protection hidden="1"/>
    </xf>
    <xf numFmtId="1" fontId="0" fillId="22" borderId="0" xfId="0" applyNumberFormat="1" applyFont="1" applyFill="1" applyBorder="1" applyAlignment="1" applyProtection="1">
      <alignment/>
      <protection hidden="1"/>
    </xf>
    <xf numFmtId="1" fontId="0" fillId="22" borderId="0" xfId="0" applyNumberFormat="1" applyFont="1" applyFill="1" applyAlignment="1" applyProtection="1">
      <alignment/>
      <protection hidden="1"/>
    </xf>
    <xf numFmtId="9" fontId="2" fillId="22" borderId="13" xfId="0" applyNumberFormat="1" applyFont="1" applyFill="1" applyBorder="1" applyAlignment="1" applyProtection="1">
      <alignment horizontal="center" vertical="center" shrinkToFit="1"/>
      <protection hidden="1"/>
    </xf>
    <xf numFmtId="0" fontId="0" fillId="22" borderId="76" xfId="0" applyFont="1" applyFill="1" applyBorder="1" applyAlignment="1" applyProtection="1">
      <alignment horizontal="center"/>
      <protection hidden="1"/>
    </xf>
    <xf numFmtId="0" fontId="0" fillId="22" borderId="18" xfId="0" applyFont="1" applyFill="1" applyBorder="1" applyAlignment="1" applyProtection="1">
      <alignment horizontal="center"/>
      <protection hidden="1"/>
    </xf>
    <xf numFmtId="0" fontId="0" fillId="22" borderId="77" xfId="0" applyFont="1" applyFill="1" applyBorder="1" applyAlignment="1" applyProtection="1">
      <alignment horizontal="center"/>
      <protection hidden="1"/>
    </xf>
    <xf numFmtId="9" fontId="2" fillId="22" borderId="78" xfId="0" applyNumberFormat="1" applyFont="1" applyFill="1" applyBorder="1" applyAlignment="1" applyProtection="1">
      <alignment horizontal="center" vertical="center" shrinkToFit="1"/>
      <protection hidden="1"/>
    </xf>
    <xf numFmtId="9" fontId="2" fillId="22" borderId="79" xfId="0" applyNumberFormat="1" applyFont="1" applyFill="1" applyBorder="1" applyAlignment="1" applyProtection="1">
      <alignment horizontal="center" vertical="center" shrinkToFit="1"/>
      <protection hidden="1"/>
    </xf>
    <xf numFmtId="0" fontId="6" fillId="22" borderId="0" xfId="0" applyFont="1" applyFill="1" applyBorder="1" applyAlignment="1" applyProtection="1">
      <alignment horizontal="right"/>
      <protection hidden="1"/>
    </xf>
    <xf numFmtId="0" fontId="0" fillId="22" borderId="63" xfId="0" applyFont="1" applyFill="1" applyBorder="1" applyAlignment="1" applyProtection="1">
      <alignment horizontal="center"/>
      <protection hidden="1"/>
    </xf>
    <xf numFmtId="0" fontId="0" fillId="22" borderId="80" xfId="0" applyFont="1" applyFill="1" applyBorder="1" applyAlignment="1" applyProtection="1">
      <alignment horizontal="center"/>
      <protection hidden="1"/>
    </xf>
    <xf numFmtId="0" fontId="19" fillId="6" borderId="21" xfId="0" applyFont="1" applyFill="1" applyBorder="1" applyAlignment="1" applyProtection="1">
      <alignment horizontal="center"/>
      <protection hidden="1"/>
    </xf>
    <xf numFmtId="0" fontId="19" fillId="6" borderId="16" xfId="0" applyFont="1" applyFill="1" applyBorder="1" applyAlignment="1" applyProtection="1">
      <alignment horizontal="center"/>
      <protection hidden="1"/>
    </xf>
    <xf numFmtId="0" fontId="19" fillId="6" borderId="49" xfId="0" applyFont="1" applyFill="1" applyBorder="1" applyAlignment="1" applyProtection="1">
      <alignment horizontal="center"/>
      <protection hidden="1"/>
    </xf>
    <xf numFmtId="0" fontId="0" fillId="0" borderId="78" xfId="0" applyFont="1" applyFill="1" applyBorder="1" applyAlignment="1" applyProtection="1">
      <alignment horizontal="center"/>
      <protection hidden="1"/>
    </xf>
    <xf numFmtId="0" fontId="2" fillId="17" borderId="51" xfId="0" applyFont="1" applyFill="1" applyBorder="1" applyAlignment="1" applyProtection="1">
      <alignment/>
      <protection hidden="1"/>
    </xf>
    <xf numFmtId="0" fontId="2" fillId="17" borderId="31" xfId="0" applyFont="1" applyFill="1" applyBorder="1" applyAlignment="1" applyProtection="1">
      <alignment horizontal="center"/>
      <protection hidden="1"/>
    </xf>
    <xf numFmtId="0" fontId="0" fillId="22" borderId="74" xfId="0" applyFont="1" applyFill="1" applyBorder="1" applyAlignment="1" applyProtection="1">
      <alignment horizontal="center"/>
      <protection hidden="1"/>
    </xf>
    <xf numFmtId="0" fontId="0" fillId="22" borderId="74" xfId="0" applyFont="1" applyFill="1" applyBorder="1" applyAlignment="1" applyProtection="1">
      <alignment/>
      <protection hidden="1"/>
    </xf>
    <xf numFmtId="0" fontId="2" fillId="20" borderId="81" xfId="0" applyFont="1" applyFill="1" applyBorder="1" applyAlignment="1" applyProtection="1">
      <alignment/>
      <protection hidden="1"/>
    </xf>
    <xf numFmtId="0" fontId="2" fillId="20" borderId="31" xfId="0" applyFont="1" applyFill="1" applyBorder="1" applyAlignment="1" applyProtection="1">
      <alignment horizontal="center"/>
      <protection hidden="1"/>
    </xf>
    <xf numFmtId="0" fontId="0" fillId="0" borderId="79" xfId="0" applyFont="1" applyFill="1" applyBorder="1" applyAlignment="1" applyProtection="1">
      <alignment horizontal="center"/>
      <protection hidden="1"/>
    </xf>
    <xf numFmtId="0" fontId="2" fillId="17" borderId="81" xfId="0" applyFont="1" applyFill="1" applyBorder="1" applyAlignment="1" applyProtection="1">
      <alignment/>
      <protection hidden="1"/>
    </xf>
    <xf numFmtId="1" fontId="6" fillId="17" borderId="31" xfId="0" applyNumberFormat="1" applyFont="1" applyFill="1" applyBorder="1" applyAlignment="1" applyProtection="1">
      <alignment horizontal="center"/>
      <protection hidden="1"/>
    </xf>
    <xf numFmtId="0" fontId="2" fillId="5" borderId="81" xfId="0" applyFont="1" applyFill="1" applyBorder="1" applyAlignment="1" applyProtection="1">
      <alignment/>
      <protection hidden="1"/>
    </xf>
    <xf numFmtId="1" fontId="6" fillId="5" borderId="31" xfId="0" applyNumberFormat="1" applyFont="1" applyFill="1" applyBorder="1" applyAlignment="1" applyProtection="1">
      <alignment horizontal="center"/>
      <protection hidden="1"/>
    </xf>
    <xf numFmtId="0" fontId="2" fillId="5" borderId="51" xfId="0" applyFont="1" applyFill="1" applyBorder="1" applyAlignment="1" applyProtection="1">
      <alignment/>
      <protection hidden="1"/>
    </xf>
    <xf numFmtId="0" fontId="0" fillId="22" borderId="82" xfId="0" applyFont="1" applyFill="1" applyBorder="1" applyAlignment="1" applyProtection="1">
      <alignment horizontal="center"/>
      <protection hidden="1"/>
    </xf>
    <xf numFmtId="0" fontId="0" fillId="22" borderId="83" xfId="0" applyFont="1" applyFill="1" applyBorder="1" applyAlignment="1" applyProtection="1">
      <alignment horizontal="center"/>
      <protection hidden="1"/>
    </xf>
    <xf numFmtId="0" fontId="19" fillId="6" borderId="84" xfId="0" applyFont="1" applyFill="1" applyBorder="1" applyAlignment="1" applyProtection="1">
      <alignment horizontal="center"/>
      <protection hidden="1"/>
    </xf>
    <xf numFmtId="0" fontId="19" fillId="6" borderId="17" xfId="0" applyFont="1" applyFill="1" applyBorder="1" applyAlignment="1" applyProtection="1">
      <alignment horizontal="center"/>
      <protection hidden="1"/>
    </xf>
    <xf numFmtId="0" fontId="19" fillId="6" borderId="77" xfId="0" applyFont="1" applyFill="1" applyBorder="1" applyAlignment="1" applyProtection="1">
      <alignment horizontal="center"/>
      <protection hidden="1"/>
    </xf>
    <xf numFmtId="0" fontId="19" fillId="6" borderId="76" xfId="0" applyFont="1" applyFill="1" applyBorder="1" applyAlignment="1" applyProtection="1">
      <alignment horizontal="center"/>
      <protection hidden="1"/>
    </xf>
    <xf numFmtId="0" fontId="19" fillId="6" borderId="42" xfId="0" applyFont="1" applyFill="1" applyBorder="1" applyAlignment="1" applyProtection="1">
      <alignment horizontal="center"/>
      <protection hidden="1"/>
    </xf>
    <xf numFmtId="0" fontId="0" fillId="22" borderId="57" xfId="0" applyFont="1" applyFill="1" applyBorder="1" applyAlignment="1" applyProtection="1">
      <alignment horizontal="center"/>
      <protection hidden="1"/>
    </xf>
    <xf numFmtId="0" fontId="19" fillId="6" borderId="69" xfId="0" applyFont="1" applyFill="1" applyBorder="1" applyAlignment="1" applyProtection="1">
      <alignment horizontal="center"/>
      <protection hidden="1"/>
    </xf>
    <xf numFmtId="0" fontId="0" fillId="22" borderId="75" xfId="0" applyFont="1" applyFill="1" applyBorder="1" applyAlignment="1" applyProtection="1">
      <alignment horizontal="center"/>
      <protection hidden="1"/>
    </xf>
    <xf numFmtId="9" fontId="0" fillId="6" borderId="21" xfId="52" applyFont="1" applyFill="1" applyBorder="1" applyAlignment="1" applyProtection="1">
      <alignment horizontal="center" shrinkToFit="1"/>
      <protection hidden="1"/>
    </xf>
    <xf numFmtId="9" fontId="0" fillId="6" borderId="16" xfId="52" applyFont="1" applyFill="1" applyBorder="1" applyAlignment="1" applyProtection="1">
      <alignment horizontal="center" shrinkToFit="1"/>
      <protection hidden="1"/>
    </xf>
    <xf numFmtId="9" fontId="0" fillId="6" borderId="49" xfId="52" applyFont="1" applyFill="1" applyBorder="1" applyAlignment="1" applyProtection="1">
      <alignment horizontal="center" shrinkToFit="1"/>
      <protection hidden="1"/>
    </xf>
    <xf numFmtId="0" fontId="2" fillId="0" borderId="15" xfId="0" applyFont="1" applyFill="1" applyBorder="1" applyAlignment="1" applyProtection="1">
      <alignment horizontal="center" vertical="center" shrinkToFit="1"/>
      <protection hidden="1"/>
    </xf>
    <xf numFmtId="1" fontId="2" fillId="0" borderId="15" xfId="0" applyNumberFormat="1" applyFont="1" applyFill="1" applyBorder="1" applyAlignment="1" applyProtection="1">
      <alignment horizontal="center" shrinkToFit="1"/>
      <protection hidden="1"/>
    </xf>
    <xf numFmtId="9" fontId="0" fillId="6" borderId="84" xfId="52" applyFont="1" applyFill="1" applyBorder="1" applyAlignment="1" applyProtection="1">
      <alignment horizontal="center" shrinkToFit="1"/>
      <protection hidden="1"/>
    </xf>
    <xf numFmtId="9" fontId="0" fillId="6" borderId="17" xfId="52" applyFont="1" applyFill="1" applyBorder="1" applyAlignment="1" applyProtection="1">
      <alignment horizontal="center" shrinkToFit="1"/>
      <protection hidden="1"/>
    </xf>
    <xf numFmtId="9" fontId="0" fillId="6" borderId="77" xfId="52" applyFont="1" applyFill="1" applyBorder="1" applyAlignment="1" applyProtection="1">
      <alignment horizontal="center" shrinkToFit="1"/>
      <protection hidden="1"/>
    </xf>
    <xf numFmtId="9" fontId="0" fillId="6" borderId="84" xfId="52" applyFont="1" applyFill="1" applyBorder="1" applyAlignment="1" applyProtection="1">
      <alignment horizontal="center" vertical="center" shrinkToFit="1"/>
      <protection hidden="1"/>
    </xf>
    <xf numFmtId="9" fontId="0" fillId="6" borderId="17" xfId="52" applyFont="1" applyFill="1" applyBorder="1" applyAlignment="1" applyProtection="1">
      <alignment horizontal="center" vertical="center" shrinkToFit="1"/>
      <protection hidden="1"/>
    </xf>
    <xf numFmtId="9" fontId="0" fillId="6" borderId="77" xfId="52" applyFont="1" applyFill="1" applyBorder="1" applyAlignment="1" applyProtection="1">
      <alignment horizontal="center" vertical="center" shrinkToFit="1"/>
      <protection hidden="1"/>
    </xf>
    <xf numFmtId="0" fontId="2" fillId="0" borderId="35" xfId="0" applyFont="1" applyFill="1" applyBorder="1" applyAlignment="1" applyProtection="1">
      <alignment horizontal="center" shrinkToFit="1"/>
      <protection hidden="1"/>
    </xf>
    <xf numFmtId="0" fontId="2" fillId="0" borderId="19" xfId="0" applyFont="1" applyFill="1" applyBorder="1" applyAlignment="1" applyProtection="1">
      <alignment horizontal="center" shrinkToFit="1"/>
      <protection hidden="1"/>
    </xf>
    <xf numFmtId="9" fontId="0" fillId="6" borderId="21" xfId="52" applyFont="1" applyFill="1" applyBorder="1" applyAlignment="1" applyProtection="1">
      <alignment horizontal="center" vertical="center" shrinkToFit="1"/>
      <protection hidden="1"/>
    </xf>
    <xf numFmtId="9" fontId="0" fillId="6" borderId="16" xfId="52" applyFont="1" applyFill="1" applyBorder="1" applyAlignment="1" applyProtection="1">
      <alignment horizontal="center" vertical="center" shrinkToFit="1"/>
      <protection hidden="1"/>
    </xf>
    <xf numFmtId="9" fontId="0" fillId="6" borderId="49" xfId="52" applyFont="1" applyFill="1" applyBorder="1" applyAlignment="1" applyProtection="1">
      <alignment horizontal="center" vertical="center" shrinkToFit="1"/>
      <protection hidden="1"/>
    </xf>
    <xf numFmtId="0" fontId="2" fillId="0" borderId="15" xfId="0" applyFont="1" applyFill="1" applyBorder="1" applyAlignment="1" applyProtection="1">
      <alignment horizontal="center" shrinkToFit="1"/>
      <protection hidden="1"/>
    </xf>
    <xf numFmtId="9" fontId="0" fillId="6" borderId="76" xfId="52" applyFont="1" applyFill="1" applyBorder="1" applyAlignment="1" applyProtection="1">
      <alignment horizontal="center" vertical="center" shrinkToFit="1"/>
      <protection hidden="1"/>
    </xf>
    <xf numFmtId="9" fontId="0" fillId="6" borderId="42" xfId="52" applyFont="1" applyFill="1" applyBorder="1" applyAlignment="1" applyProtection="1">
      <alignment horizontal="center" vertical="center" shrinkToFit="1"/>
      <protection hidden="1"/>
    </xf>
    <xf numFmtId="0" fontId="2" fillId="16" borderId="85" xfId="0" applyFont="1" applyFill="1" applyBorder="1" applyAlignment="1" applyProtection="1">
      <alignment vertical="center"/>
      <protection hidden="1"/>
    </xf>
    <xf numFmtId="0" fontId="2" fillId="16" borderId="86" xfId="0" applyFont="1" applyFill="1" applyBorder="1" applyAlignment="1" applyProtection="1">
      <alignment vertical="center" wrapText="1"/>
      <protection hidden="1"/>
    </xf>
    <xf numFmtId="0" fontId="2" fillId="16" borderId="87" xfId="0" applyFont="1" applyFill="1" applyBorder="1" applyAlignment="1" applyProtection="1">
      <alignment vertical="center" wrapText="1"/>
      <protection hidden="1"/>
    </xf>
    <xf numFmtId="0" fontId="2" fillId="16" borderId="86" xfId="0" applyFont="1" applyFill="1" applyBorder="1" applyAlignment="1" applyProtection="1">
      <alignment vertical="center"/>
      <protection hidden="1"/>
    </xf>
    <xf numFmtId="0" fontId="12" fillId="22" borderId="73" xfId="0" applyFont="1" applyFill="1" applyBorder="1" applyAlignment="1" applyProtection="1">
      <alignment horizontal="center" vertical="center" textRotation="90"/>
      <protection hidden="1"/>
    </xf>
    <xf numFmtId="0" fontId="0" fillId="22" borderId="59" xfId="0" applyFont="1" applyFill="1" applyBorder="1" applyAlignment="1" applyProtection="1">
      <alignment/>
      <protection hidden="1"/>
    </xf>
    <xf numFmtId="0" fontId="9" fillId="22" borderId="57" xfId="0" applyFont="1" applyFill="1" applyBorder="1" applyAlignment="1" applyProtection="1">
      <alignment/>
      <protection hidden="1"/>
    </xf>
    <xf numFmtId="0" fontId="0" fillId="22" borderId="57" xfId="0" applyFont="1" applyFill="1" applyBorder="1" applyAlignment="1" applyProtection="1">
      <alignment/>
      <protection hidden="1"/>
    </xf>
    <xf numFmtId="0" fontId="2" fillId="22" borderId="59" xfId="0" applyFont="1" applyFill="1" applyBorder="1" applyAlignment="1" applyProtection="1">
      <alignment/>
      <protection hidden="1"/>
    </xf>
    <xf numFmtId="0" fontId="2" fillId="22" borderId="57" xfId="0" applyFont="1" applyFill="1" applyBorder="1" applyAlignment="1" applyProtection="1">
      <alignment/>
      <protection hidden="1"/>
    </xf>
    <xf numFmtId="0" fontId="2" fillId="22" borderId="58" xfId="0" applyFont="1" applyFill="1" applyBorder="1" applyAlignment="1" applyProtection="1">
      <alignment horizontal="right" indent="1"/>
      <protection hidden="1"/>
    </xf>
    <xf numFmtId="0" fontId="2" fillId="16" borderId="73" xfId="0" applyFont="1" applyFill="1" applyBorder="1" applyAlignment="1" applyProtection="1">
      <alignment vertical="center"/>
      <protection hidden="1"/>
    </xf>
    <xf numFmtId="0" fontId="2" fillId="16" borderId="57" xfId="0" applyFont="1" applyFill="1" applyBorder="1" applyAlignment="1" applyProtection="1">
      <alignment vertical="center"/>
      <protection hidden="1"/>
    </xf>
    <xf numFmtId="0" fontId="2" fillId="16" borderId="88" xfId="0" applyFont="1" applyFill="1" applyBorder="1" applyAlignment="1" applyProtection="1">
      <alignment vertical="center"/>
      <protection hidden="1"/>
    </xf>
    <xf numFmtId="0" fontId="2" fillId="16" borderId="89" xfId="0" applyFont="1" applyFill="1" applyBorder="1" applyAlignment="1" applyProtection="1">
      <alignment vertical="center"/>
      <protection hidden="1"/>
    </xf>
    <xf numFmtId="0" fontId="0" fillId="22" borderId="59" xfId="0" applyFont="1" applyFill="1" applyBorder="1" applyAlignment="1" applyProtection="1">
      <alignment/>
      <protection hidden="1"/>
    </xf>
    <xf numFmtId="0" fontId="2" fillId="22" borderId="59" xfId="0" applyFont="1" applyFill="1" applyBorder="1" applyAlignment="1" applyProtection="1">
      <alignment horizontal="left"/>
      <protection hidden="1"/>
    </xf>
    <xf numFmtId="0" fontId="0" fillId="22" borderId="57" xfId="0" applyFont="1" applyFill="1" applyBorder="1" applyAlignment="1" applyProtection="1">
      <alignment vertical="center"/>
      <protection hidden="1"/>
    </xf>
    <xf numFmtId="0" fontId="0" fillId="0" borderId="90" xfId="0" applyFont="1" applyBorder="1" applyAlignment="1" applyProtection="1">
      <alignment horizontal="center" shrinkToFit="1"/>
      <protection hidden="1"/>
    </xf>
    <xf numFmtId="0" fontId="0" fillId="0" borderId="36" xfId="0" applyFont="1" applyBorder="1" applyAlignment="1" applyProtection="1">
      <alignment horizontal="center" shrinkToFit="1"/>
      <protection hidden="1"/>
    </xf>
    <xf numFmtId="0" fontId="0" fillId="0" borderId="37" xfId="0" applyFont="1" applyBorder="1" applyAlignment="1" applyProtection="1">
      <alignment horizontal="center" shrinkToFit="1"/>
      <protection hidden="1"/>
    </xf>
    <xf numFmtId="0" fontId="2" fillId="0" borderId="40" xfId="0" applyFont="1" applyBorder="1" applyAlignment="1" applyProtection="1">
      <alignment/>
      <protection hidden="1"/>
    </xf>
    <xf numFmtId="0" fontId="0" fillId="12" borderId="40" xfId="0" applyFill="1" applyBorder="1" applyAlignment="1">
      <alignment horizontal="center"/>
    </xf>
    <xf numFmtId="0" fontId="0" fillId="19" borderId="40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20" borderId="40" xfId="0" applyFill="1" applyBorder="1" applyAlignment="1">
      <alignment horizontal="center"/>
    </xf>
    <xf numFmtId="0" fontId="2" fillId="0" borderId="23" xfId="0" applyFont="1" applyBorder="1" applyAlignment="1" applyProtection="1">
      <alignment/>
      <protection hidden="1"/>
    </xf>
    <xf numFmtId="9" fontId="0" fillId="12" borderId="23" xfId="0" applyNumberFormat="1" applyFill="1" applyBorder="1" applyAlignment="1">
      <alignment horizontal="center"/>
    </xf>
    <xf numFmtId="9" fontId="0" fillId="19" borderId="23" xfId="0" applyNumberFormat="1" applyFill="1" applyBorder="1" applyAlignment="1">
      <alignment horizontal="center"/>
    </xf>
    <xf numFmtId="9" fontId="0" fillId="3" borderId="23" xfId="0" applyNumberFormat="1" applyFill="1" applyBorder="1" applyAlignment="1">
      <alignment horizontal="center"/>
    </xf>
    <xf numFmtId="9" fontId="0" fillId="20" borderId="23" xfId="0" applyNumberFormat="1" applyFill="1" applyBorder="1" applyAlignment="1">
      <alignment horizontal="center"/>
    </xf>
    <xf numFmtId="0" fontId="2" fillId="18" borderId="24" xfId="0" applyFont="1" applyFill="1" applyBorder="1" applyAlignment="1" applyProtection="1">
      <alignment/>
      <protection hidden="1"/>
    </xf>
    <xf numFmtId="9" fontId="2" fillId="18" borderId="24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/>
    </xf>
    <xf numFmtId="9" fontId="2" fillId="18" borderId="62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91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3" borderId="40" xfId="0" applyFont="1" applyFill="1" applyBorder="1" applyAlignment="1">
      <alignment horizontal="center"/>
    </xf>
    <xf numFmtId="9" fontId="0" fillId="20" borderId="0" xfId="0" applyNumberFormat="1" applyFill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wrapText="1"/>
    </xf>
    <xf numFmtId="9" fontId="27" fillId="0" borderId="0" xfId="0" applyNumberFormat="1" applyFont="1" applyBorder="1" applyAlignment="1">
      <alignment wrapText="1"/>
    </xf>
    <xf numFmtId="9" fontId="27" fillId="0" borderId="0" xfId="0" applyNumberFormat="1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22" borderId="92" xfId="0" applyFont="1" applyFill="1" applyBorder="1" applyAlignment="1">
      <alignment vertical="center"/>
    </xf>
    <xf numFmtId="0" fontId="26" fillId="22" borderId="0" xfId="0" applyFont="1" applyFill="1" applyAlignment="1">
      <alignment/>
    </xf>
    <xf numFmtId="0" fontId="28" fillId="22" borderId="0" xfId="0" applyFont="1" applyFill="1" applyAlignment="1">
      <alignment vertical="center"/>
    </xf>
    <xf numFmtId="0" fontId="26" fillId="22" borderId="0" xfId="0" applyFont="1" applyFill="1" applyAlignment="1">
      <alignment/>
    </xf>
    <xf numFmtId="0" fontId="28" fillId="22" borderId="0" xfId="0" applyFont="1" applyFill="1" applyAlignment="1">
      <alignment horizontal="centerContinuous" vertical="center" wrapText="1"/>
    </xf>
    <xf numFmtId="0" fontId="29" fillId="22" borderId="0" xfId="0" applyFont="1" applyFill="1" applyAlignment="1">
      <alignment horizontal="centerContinuous" vertical="center" wrapText="1"/>
    </xf>
    <xf numFmtId="0" fontId="27" fillId="22" borderId="0" xfId="0" applyFont="1" applyFill="1" applyBorder="1" applyAlignment="1">
      <alignment horizontal="center" vertical="center"/>
    </xf>
    <xf numFmtId="1" fontId="27" fillId="22" borderId="0" xfId="0" applyNumberFormat="1" applyFont="1" applyFill="1" applyBorder="1" applyAlignment="1">
      <alignment horizontal="center" vertical="center"/>
    </xf>
    <xf numFmtId="9" fontId="27" fillId="22" borderId="0" xfId="0" applyNumberFormat="1" applyFont="1" applyFill="1" applyBorder="1" applyAlignment="1">
      <alignment horizontal="center" vertical="center"/>
    </xf>
    <xf numFmtId="0" fontId="27" fillId="22" borderId="0" xfId="0" applyFont="1" applyFill="1" applyBorder="1" applyAlignment="1">
      <alignment horizontal="center" vertical="center" wrapText="1"/>
    </xf>
    <xf numFmtId="0" fontId="27" fillId="22" borderId="0" xfId="0" applyFont="1" applyFill="1" applyBorder="1" applyAlignment="1">
      <alignment vertical="center"/>
    </xf>
    <xf numFmtId="0" fontId="27" fillId="22" borderId="0" xfId="0" applyNumberFormat="1" applyFont="1" applyFill="1" applyBorder="1" applyAlignment="1">
      <alignment horizontal="center" vertical="center"/>
    </xf>
    <xf numFmtId="9" fontId="26" fillId="22" borderId="0" xfId="0" applyNumberFormat="1" applyFont="1" applyFill="1" applyAlignment="1">
      <alignment/>
    </xf>
    <xf numFmtId="0" fontId="32" fillId="22" borderId="0" xfId="0" applyFont="1" applyFill="1" applyBorder="1" applyAlignment="1">
      <alignment horizontal="center" vertical="center" shrinkToFit="1"/>
    </xf>
    <xf numFmtId="0" fontId="2" fillId="23" borderId="10" xfId="0" applyFont="1" applyFill="1" applyBorder="1" applyAlignment="1" applyProtection="1">
      <alignment horizontal="center" vertical="center"/>
      <protection hidden="1"/>
    </xf>
    <xf numFmtId="0" fontId="1" fillId="23" borderId="17" xfId="0" applyFont="1" applyFill="1" applyBorder="1" applyAlignment="1" applyProtection="1">
      <alignment horizontal="center" vertical="center"/>
      <protection hidden="1"/>
    </xf>
    <xf numFmtId="0" fontId="0" fillId="23" borderId="63" xfId="0" applyFont="1" applyFill="1" applyBorder="1" applyAlignment="1" applyProtection="1">
      <alignment/>
      <protection hidden="1"/>
    </xf>
    <xf numFmtId="0" fontId="0" fillId="23" borderId="13" xfId="0" applyFont="1" applyFill="1" applyBorder="1" applyAlignment="1" applyProtection="1">
      <alignment horizontal="center"/>
      <protection hidden="1"/>
    </xf>
    <xf numFmtId="0" fontId="2" fillId="23" borderId="11" xfId="0" applyFont="1" applyFill="1" applyBorder="1" applyAlignment="1" applyProtection="1">
      <alignment horizontal="center"/>
      <protection hidden="1"/>
    </xf>
    <xf numFmtId="0" fontId="0" fillId="23" borderId="10" xfId="0" applyFont="1" applyFill="1" applyBorder="1" applyAlignment="1" applyProtection="1">
      <alignment horizontal="center"/>
      <protection hidden="1"/>
    </xf>
    <xf numFmtId="0" fontId="20" fillId="23" borderId="10" xfId="0" applyFont="1" applyFill="1" applyBorder="1" applyAlignment="1" applyProtection="1">
      <alignment horizontal="center"/>
      <protection hidden="1"/>
    </xf>
    <xf numFmtId="0" fontId="19" fillId="23" borderId="16" xfId="0" applyFont="1" applyFill="1" applyBorder="1" applyAlignment="1" applyProtection="1">
      <alignment horizontal="center"/>
      <protection hidden="1"/>
    </xf>
    <xf numFmtId="0" fontId="0" fillId="23" borderId="63" xfId="0" applyFont="1" applyFill="1" applyBorder="1" applyAlignment="1" applyProtection="1">
      <alignment horizontal="center"/>
      <protection hidden="1"/>
    </xf>
    <xf numFmtId="9" fontId="2" fillId="23" borderId="71" xfId="0" applyNumberFormat="1" applyFont="1" applyFill="1" applyBorder="1" applyAlignment="1" applyProtection="1">
      <alignment horizontal="center" vertical="center" shrinkToFit="1"/>
      <protection hidden="1"/>
    </xf>
    <xf numFmtId="9" fontId="2" fillId="23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23" borderId="10" xfId="0" applyFont="1" applyFill="1" applyBorder="1" applyAlignment="1" applyProtection="1">
      <alignment horizontal="center"/>
      <protection hidden="1"/>
    </xf>
    <xf numFmtId="0" fontId="2" fillId="23" borderId="10" xfId="0" applyFont="1" applyFill="1" applyBorder="1" applyAlignment="1" applyProtection="1">
      <alignment horizontal="center"/>
      <protection hidden="1"/>
    </xf>
    <xf numFmtId="0" fontId="2" fillId="23" borderId="16" xfId="0" applyFont="1" applyFill="1" applyBorder="1" applyAlignment="1" applyProtection="1">
      <alignment horizontal="center" vertical="center" wrapText="1"/>
      <protection hidden="1"/>
    </xf>
    <xf numFmtId="0" fontId="0" fillId="23" borderId="10" xfId="0" applyFont="1" applyFill="1" applyBorder="1" applyAlignment="1" applyProtection="1">
      <alignment horizontal="center"/>
      <protection hidden="1"/>
    </xf>
    <xf numFmtId="0" fontId="0" fillId="23" borderId="74" xfId="0" applyFont="1" applyFill="1" applyBorder="1" applyAlignment="1" applyProtection="1">
      <alignment horizontal="center"/>
      <protection hidden="1"/>
    </xf>
    <xf numFmtId="0" fontId="0" fillId="23" borderId="63" xfId="0" applyFont="1" applyFill="1" applyBorder="1" applyAlignment="1" applyProtection="1">
      <alignment horizontal="center"/>
      <protection hidden="1"/>
    </xf>
    <xf numFmtId="0" fontId="2" fillId="23" borderId="10" xfId="0" applyFont="1" applyFill="1" applyBorder="1" applyAlignment="1" applyProtection="1">
      <alignment horizontal="center" vertical="center"/>
      <protection hidden="1"/>
    </xf>
    <xf numFmtId="0" fontId="0" fillId="23" borderId="11" xfId="0" applyFont="1" applyFill="1" applyBorder="1" applyAlignment="1" applyProtection="1">
      <alignment horizontal="center"/>
      <protection hidden="1"/>
    </xf>
    <xf numFmtId="0" fontId="0" fillId="23" borderId="74" xfId="0" applyFont="1" applyFill="1" applyBorder="1" applyAlignment="1" applyProtection="1">
      <alignment/>
      <protection hidden="1"/>
    </xf>
    <xf numFmtId="0" fontId="19" fillId="23" borderId="11" xfId="0" applyFont="1" applyFill="1" applyBorder="1" applyAlignment="1" applyProtection="1">
      <alignment horizontal="center"/>
      <protection hidden="1"/>
    </xf>
    <xf numFmtId="0" fontId="0" fillId="23" borderId="18" xfId="0" applyFont="1" applyFill="1" applyBorder="1" applyAlignment="1" applyProtection="1">
      <alignment horizontal="center"/>
      <protection hidden="1"/>
    </xf>
    <xf numFmtId="1" fontId="2" fillId="23" borderId="16" xfId="0" applyNumberFormat="1" applyFont="1" applyFill="1" applyBorder="1" applyAlignment="1" applyProtection="1" quotePrefix="1">
      <alignment horizontal="center" vertical="center"/>
      <protection hidden="1"/>
    </xf>
    <xf numFmtId="0" fontId="0" fillId="23" borderId="50" xfId="0" applyFont="1" applyFill="1" applyBorder="1" applyAlignment="1" applyProtection="1">
      <alignment horizontal="center"/>
      <protection hidden="1"/>
    </xf>
    <xf numFmtId="0" fontId="0" fillId="23" borderId="93" xfId="0" applyFont="1" applyFill="1" applyBorder="1" applyAlignment="1" applyProtection="1">
      <alignment horizontal="center"/>
      <protection hidden="1"/>
    </xf>
    <xf numFmtId="0" fontId="0" fillId="23" borderId="71" xfId="0" applyFont="1" applyFill="1" applyBorder="1" applyAlignment="1" applyProtection="1">
      <alignment horizontal="center"/>
      <protection hidden="1"/>
    </xf>
    <xf numFmtId="0" fontId="27" fillId="22" borderId="0" xfId="0" applyFont="1" applyFill="1" applyBorder="1" applyAlignment="1">
      <alignment/>
    </xf>
    <xf numFmtId="0" fontId="30" fillId="22" borderId="0" xfId="0" applyFont="1" applyFill="1" applyBorder="1" applyAlignment="1">
      <alignment horizontal="left" vertical="center" wrapText="1"/>
    </xf>
    <xf numFmtId="0" fontId="37" fillId="22" borderId="0" xfId="0" applyFont="1" applyFill="1" applyAlignment="1">
      <alignment horizontal="center" vertical="center" wrapText="1"/>
    </xf>
    <xf numFmtId="0" fontId="37" fillId="22" borderId="0" xfId="0" applyFont="1" applyFill="1" applyAlignment="1">
      <alignment horizontal="right" vertical="center" wrapText="1" indent="3"/>
    </xf>
    <xf numFmtId="0" fontId="37" fillId="22" borderId="0" xfId="0" applyFont="1" applyFill="1" applyAlignment="1">
      <alignment horizontal="left" vertical="center" wrapText="1"/>
    </xf>
    <xf numFmtId="0" fontId="37" fillId="22" borderId="0" xfId="0" applyFont="1" applyFill="1" applyAlignment="1">
      <alignment horizontal="left" vertical="center" wrapText="1" indent="1"/>
    </xf>
    <xf numFmtId="0" fontId="38" fillId="0" borderId="0" xfId="0" applyFont="1" applyAlignment="1">
      <alignment/>
    </xf>
    <xf numFmtId="0" fontId="27" fillId="22" borderId="0" xfId="0" applyFont="1" applyFill="1" applyBorder="1" applyAlignment="1">
      <alignment horizontal="center" wrapText="1"/>
    </xf>
    <xf numFmtId="0" fontId="27" fillId="22" borderId="94" xfId="0" applyFont="1" applyFill="1" applyBorder="1" applyAlignment="1">
      <alignment horizontal="center" vertical="center"/>
    </xf>
    <xf numFmtId="9" fontId="26" fillId="22" borderId="0" xfId="0" applyNumberFormat="1" applyFont="1" applyFill="1" applyBorder="1" applyAlignment="1">
      <alignment/>
    </xf>
    <xf numFmtId="0" fontId="26" fillId="22" borderId="0" xfId="0" applyFont="1" applyFill="1" applyBorder="1" applyAlignment="1">
      <alignment/>
    </xf>
    <xf numFmtId="0" fontId="26" fillId="0" borderId="95" xfId="0" applyFont="1" applyFill="1" applyBorder="1" applyAlignment="1">
      <alignment horizontal="center" vertical="center"/>
    </xf>
    <xf numFmtId="1" fontId="26" fillId="2" borderId="95" xfId="0" applyNumberFormat="1" applyFont="1" applyFill="1" applyBorder="1" applyAlignment="1">
      <alignment horizontal="center" vertical="center"/>
    </xf>
    <xf numFmtId="1" fontId="26" fillId="22" borderId="95" xfId="0" applyNumberFormat="1" applyFont="1" applyFill="1" applyBorder="1" applyAlignment="1">
      <alignment horizontal="center" vertical="center"/>
    </xf>
    <xf numFmtId="0" fontId="26" fillId="2" borderId="95" xfId="0" applyNumberFormat="1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vertical="center"/>
    </xf>
    <xf numFmtId="0" fontId="26" fillId="0" borderId="95" xfId="0" applyFont="1" applyBorder="1" applyAlignment="1">
      <alignment/>
    </xf>
    <xf numFmtId="0" fontId="26" fillId="22" borderId="95" xfId="0" applyNumberFormat="1" applyFont="1" applyFill="1" applyBorder="1" applyAlignment="1">
      <alignment horizontal="center" vertical="center"/>
    </xf>
    <xf numFmtId="0" fontId="26" fillId="22" borderId="95" xfId="0" applyFont="1" applyFill="1" applyBorder="1" applyAlignment="1">
      <alignment horizontal="center" vertical="center"/>
    </xf>
    <xf numFmtId="0" fontId="26" fillId="22" borderId="95" xfId="0" applyFont="1" applyFill="1" applyBorder="1" applyAlignment="1">
      <alignment/>
    </xf>
    <xf numFmtId="0" fontId="27" fillId="22" borderId="0" xfId="0" applyFont="1" applyFill="1" applyBorder="1" applyAlignment="1">
      <alignment wrapText="1"/>
    </xf>
    <xf numFmtId="1" fontId="26" fillId="22" borderId="96" xfId="0" applyNumberFormat="1" applyFont="1" applyFill="1" applyBorder="1" applyAlignment="1">
      <alignment horizontal="center" vertical="center"/>
    </xf>
    <xf numFmtId="1" fontId="26" fillId="22" borderId="97" xfId="0" applyNumberFormat="1" applyFont="1" applyFill="1" applyBorder="1" applyAlignment="1">
      <alignment horizontal="center" vertical="center"/>
    </xf>
    <xf numFmtId="1" fontId="26" fillId="2" borderId="96" xfId="0" applyNumberFormat="1" applyFont="1" applyFill="1" applyBorder="1" applyAlignment="1">
      <alignment horizontal="center" vertical="center"/>
    </xf>
    <xf numFmtId="1" fontId="26" fillId="2" borderId="97" xfId="0" applyNumberFormat="1" applyFont="1" applyFill="1" applyBorder="1" applyAlignment="1">
      <alignment horizontal="center" vertical="center"/>
    </xf>
    <xf numFmtId="0" fontId="0" fillId="22" borderId="58" xfId="0" applyFont="1" applyFill="1" applyBorder="1" applyAlignment="1" applyProtection="1">
      <alignment/>
      <protection hidden="1"/>
    </xf>
    <xf numFmtId="9" fontId="6" fillId="18" borderId="39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shrinkToFit="1"/>
      <protection locked="0"/>
    </xf>
    <xf numFmtId="9" fontId="2" fillId="5" borderId="51" xfId="0" applyNumberFormat="1" applyFont="1" applyFill="1" applyBorder="1" applyAlignment="1">
      <alignment horizontal="center"/>
    </xf>
    <xf numFmtId="9" fontId="2" fillId="5" borderId="15" xfId="0" applyNumberFormat="1" applyFont="1" applyFill="1" applyBorder="1" applyAlignment="1">
      <alignment horizontal="center"/>
    </xf>
    <xf numFmtId="9" fontId="2" fillId="17" borderId="15" xfId="0" applyNumberFormat="1" applyFont="1" applyFill="1" applyBorder="1" applyAlignment="1">
      <alignment horizontal="center"/>
    </xf>
    <xf numFmtId="9" fontId="2" fillId="6" borderId="51" xfId="0" applyNumberFormat="1" applyFont="1" applyFill="1" applyBorder="1" applyAlignment="1" applyProtection="1">
      <alignment horizontal="center"/>
      <protection hidden="1"/>
    </xf>
    <xf numFmtId="9" fontId="2" fillId="6" borderId="15" xfId="0" applyNumberFormat="1" applyFont="1" applyFill="1" applyBorder="1" applyAlignment="1" applyProtection="1">
      <alignment horizontal="center"/>
      <protection hidden="1"/>
    </xf>
    <xf numFmtId="0" fontId="0" fillId="22" borderId="0" xfId="0" applyFill="1" applyBorder="1" applyAlignment="1">
      <alignment horizontal="center"/>
    </xf>
    <xf numFmtId="0" fontId="0" fillId="22" borderId="0" xfId="0" applyFill="1" applyAlignment="1">
      <alignment horizontal="center"/>
    </xf>
    <xf numFmtId="0" fontId="0" fillId="22" borderId="0" xfId="0" applyFill="1" applyAlignment="1">
      <alignment/>
    </xf>
    <xf numFmtId="0" fontId="0" fillId="22" borderId="75" xfId="0" applyFill="1" applyBorder="1" applyAlignment="1">
      <alignment/>
    </xf>
    <xf numFmtId="0" fontId="0" fillId="22" borderId="38" xfId="0" applyFill="1" applyBorder="1" applyAlignment="1">
      <alignment/>
    </xf>
    <xf numFmtId="0" fontId="1" fillId="22" borderId="38" xfId="0" applyFont="1" applyFill="1" applyBorder="1" applyAlignment="1">
      <alignment horizontal="center" textRotation="90" wrapText="1"/>
    </xf>
    <xf numFmtId="0" fontId="12" fillId="22" borderId="38" xfId="0" applyFont="1" applyFill="1" applyBorder="1" applyAlignment="1">
      <alignment horizontal="center" textRotation="90" wrapText="1"/>
    </xf>
    <xf numFmtId="0" fontId="1" fillId="22" borderId="75" xfId="0" applyFont="1" applyFill="1" applyBorder="1" applyAlignment="1">
      <alignment horizontal="center" textRotation="90" wrapText="1"/>
    </xf>
    <xf numFmtId="0" fontId="12" fillId="22" borderId="75" xfId="0" applyFont="1" applyFill="1" applyBorder="1" applyAlignment="1">
      <alignment horizontal="center" vertical="center"/>
    </xf>
    <xf numFmtId="0" fontId="12" fillId="22" borderId="98" xfId="0" applyFont="1" applyFill="1" applyBorder="1" applyAlignment="1">
      <alignment horizontal="center" vertical="center"/>
    </xf>
    <xf numFmtId="0" fontId="0" fillId="22" borderId="75" xfId="0" applyFont="1" applyFill="1" applyBorder="1" applyAlignment="1" applyProtection="1">
      <alignment/>
      <protection hidden="1"/>
    </xf>
    <xf numFmtId="0" fontId="2" fillId="22" borderId="75" xfId="0" applyFont="1" applyFill="1" applyBorder="1" applyAlignment="1" applyProtection="1">
      <alignment horizontal="right"/>
      <protection hidden="1"/>
    </xf>
    <xf numFmtId="9" fontId="2" fillId="0" borderId="99" xfId="52" applyFont="1" applyBorder="1" applyAlignment="1" applyProtection="1">
      <alignment horizontal="center"/>
      <protection hidden="1"/>
    </xf>
    <xf numFmtId="9" fontId="2" fillId="0" borderId="19" xfId="52" applyFont="1" applyBorder="1" applyAlignment="1" applyProtection="1">
      <alignment horizontal="center"/>
      <protection hidden="1"/>
    </xf>
    <xf numFmtId="9" fontId="2" fillId="0" borderId="39" xfId="52" applyFont="1" applyBorder="1" applyAlignment="1" applyProtection="1">
      <alignment horizontal="center"/>
      <protection hidden="1"/>
    </xf>
    <xf numFmtId="205" fontId="2" fillId="0" borderId="90" xfId="0" applyNumberFormat="1" applyFont="1" applyBorder="1" applyAlignment="1" applyProtection="1">
      <alignment horizontal="center"/>
      <protection hidden="1"/>
    </xf>
    <xf numFmtId="205" fontId="2" fillId="0" borderId="28" xfId="0" applyNumberFormat="1" applyFont="1" applyBorder="1" applyAlignment="1" applyProtection="1">
      <alignment horizontal="center"/>
      <protection hidden="1"/>
    </xf>
    <xf numFmtId="205" fontId="2" fillId="0" borderId="29" xfId="0" applyNumberFormat="1" applyFont="1" applyBorder="1" applyAlignment="1" applyProtection="1">
      <alignment horizontal="center"/>
      <protection hidden="1"/>
    </xf>
    <xf numFmtId="9" fontId="2" fillId="0" borderId="90" xfId="52" applyFont="1" applyBorder="1" applyAlignment="1" applyProtection="1">
      <alignment horizontal="center"/>
      <protection hidden="1"/>
    </xf>
    <xf numFmtId="9" fontId="2" fillId="0" borderId="29" xfId="52" applyFont="1" applyBorder="1" applyAlignment="1" applyProtection="1">
      <alignment horizontal="center"/>
      <protection hidden="1"/>
    </xf>
    <xf numFmtId="0" fontId="6" fillId="12" borderId="19" xfId="0" applyFont="1" applyFill="1" applyBorder="1" applyAlignment="1">
      <alignment horizontal="center" vertical="center"/>
    </xf>
    <xf numFmtId="0" fontId="6" fillId="19" borderId="3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/>
    </xf>
    <xf numFmtId="0" fontId="0" fillId="22" borderId="59" xfId="0" applyFill="1" applyBorder="1" applyAlignment="1">
      <alignment/>
    </xf>
    <xf numFmtId="9" fontId="0" fillId="22" borderId="75" xfId="52" applyFill="1" applyBorder="1" applyAlignment="1">
      <alignment/>
    </xf>
    <xf numFmtId="9" fontId="2" fillId="0" borderId="100" xfId="52" applyFont="1" applyBorder="1" applyAlignment="1" applyProtection="1">
      <alignment horizontal="center"/>
      <protection hidden="1"/>
    </xf>
    <xf numFmtId="9" fontId="0" fillId="22" borderId="101" xfId="52" applyFill="1" applyBorder="1" applyAlignment="1">
      <alignment/>
    </xf>
    <xf numFmtId="9" fontId="2" fillId="0" borderId="72" xfId="52" applyFont="1" applyBorder="1" applyAlignment="1" applyProtection="1">
      <alignment horizontal="center"/>
      <protection hidden="1"/>
    </xf>
    <xf numFmtId="9" fontId="0" fillId="22" borderId="38" xfId="52" applyFill="1" applyBorder="1" applyAlignment="1">
      <alignment/>
    </xf>
    <xf numFmtId="9" fontId="2" fillId="0" borderId="35" xfId="52" applyFont="1" applyBorder="1" applyAlignment="1" applyProtection="1">
      <alignment horizontal="center"/>
      <protection hidden="1"/>
    </xf>
    <xf numFmtId="9" fontId="2" fillId="0" borderId="15" xfId="52" applyFont="1" applyBorder="1" applyAlignment="1" applyProtection="1">
      <alignment horizontal="center"/>
      <protection hidden="1"/>
    </xf>
    <xf numFmtId="9" fontId="0" fillId="22" borderId="38" xfId="52" applyFill="1" applyBorder="1" applyAlignment="1">
      <alignment/>
    </xf>
    <xf numFmtId="9" fontId="2" fillId="0" borderId="52" xfId="52" applyFont="1" applyBorder="1" applyAlignment="1" applyProtection="1">
      <alignment horizontal="center"/>
      <protection hidden="1"/>
    </xf>
    <xf numFmtId="9" fontId="2" fillId="0" borderId="77" xfId="52" applyFont="1" applyBorder="1" applyAlignment="1" applyProtection="1">
      <alignment horizontal="center"/>
      <protection hidden="1"/>
    </xf>
    <xf numFmtId="9" fontId="2" fillId="0" borderId="47" xfId="52" applyFont="1" applyBorder="1" applyAlignment="1" applyProtection="1">
      <alignment horizontal="center"/>
      <protection hidden="1"/>
    </xf>
    <xf numFmtId="0" fontId="0" fillId="24" borderId="74" xfId="0" applyFont="1" applyFill="1" applyBorder="1" applyAlignment="1" applyProtection="1">
      <alignment/>
      <protection hidden="1"/>
    </xf>
    <xf numFmtId="0" fontId="0" fillId="24" borderId="63" xfId="0" applyFont="1" applyFill="1" applyBorder="1" applyAlignment="1" applyProtection="1">
      <alignment horizontal="center"/>
      <protection hidden="1"/>
    </xf>
    <xf numFmtId="0" fontId="0" fillId="0" borderId="71" xfId="0" applyNumberFormat="1" applyFont="1" applyFill="1" applyBorder="1" applyAlignment="1" applyProtection="1">
      <alignment horizont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shrinkToFit="1"/>
      <protection locked="0"/>
    </xf>
    <xf numFmtId="0" fontId="0" fillId="0" borderId="16" xfId="0" applyNumberFormat="1" applyFont="1" applyFill="1" applyBorder="1" applyAlignment="1" applyProtection="1">
      <alignment horizontal="center" shrinkToFit="1"/>
      <protection locked="0"/>
    </xf>
    <xf numFmtId="0" fontId="0" fillId="24" borderId="63" xfId="0" applyFont="1" applyFill="1" applyBorder="1" applyAlignment="1" applyProtection="1">
      <alignment/>
      <protection hidden="1"/>
    </xf>
    <xf numFmtId="0" fontId="0" fillId="24" borderId="63" xfId="0" applyFont="1" applyFill="1" applyBorder="1" applyAlignment="1" applyProtection="1">
      <alignment horizontal="center"/>
      <protection hidden="1"/>
    </xf>
    <xf numFmtId="0" fontId="0" fillId="25" borderId="15" xfId="0" applyFill="1" applyBorder="1" applyAlignment="1">
      <alignment horizontal="right" indent="1"/>
    </xf>
    <xf numFmtId="9" fontId="2" fillId="25" borderId="15" xfId="0" applyNumberFormat="1" applyFont="1" applyFill="1" applyBorder="1" applyAlignment="1">
      <alignment horizontal="center"/>
    </xf>
    <xf numFmtId="9" fontId="2" fillId="26" borderId="15" xfId="0" applyNumberFormat="1" applyFont="1" applyFill="1" applyBorder="1" applyAlignment="1" applyProtection="1">
      <alignment horizontal="center"/>
      <protection hidden="1"/>
    </xf>
    <xf numFmtId="49" fontId="0" fillId="25" borderId="15" xfId="0" applyNumberFormat="1" applyFill="1" applyBorder="1" applyAlignment="1">
      <alignment horizontal="left" indent="1"/>
    </xf>
    <xf numFmtId="0" fontId="0" fillId="27" borderId="15" xfId="0" applyFill="1" applyBorder="1" applyAlignment="1">
      <alignment horizontal="right" indent="1"/>
    </xf>
    <xf numFmtId="9" fontId="2" fillId="27" borderId="15" xfId="0" applyNumberFormat="1" applyFont="1" applyFill="1" applyBorder="1" applyAlignment="1">
      <alignment horizontal="center"/>
    </xf>
    <xf numFmtId="49" fontId="0" fillId="27" borderId="15" xfId="0" applyNumberFormat="1" applyFill="1" applyBorder="1" applyAlignment="1">
      <alignment horizontal="left" indent="1"/>
    </xf>
    <xf numFmtId="0" fontId="11" fillId="28" borderId="57" xfId="0" applyFont="1" applyFill="1" applyBorder="1" applyAlignment="1" applyProtection="1">
      <alignment horizontal="center" vertical="center" textRotation="90" wrapText="1"/>
      <protection hidden="1"/>
    </xf>
    <xf numFmtId="0" fontId="11" fillId="28" borderId="58" xfId="0" applyFont="1" applyFill="1" applyBorder="1" applyAlignment="1" applyProtection="1">
      <alignment horizontal="center" vertical="center" textRotation="90" wrapText="1"/>
      <protection hidden="1"/>
    </xf>
    <xf numFmtId="0" fontId="11" fillId="28" borderId="56" xfId="0" applyFont="1" applyFill="1" applyBorder="1" applyAlignment="1" applyProtection="1">
      <alignment horizontal="center" vertical="center" textRotation="90" wrapText="1"/>
      <protection hidden="1"/>
    </xf>
    <xf numFmtId="0" fontId="11" fillId="28" borderId="59" xfId="0" applyFont="1" applyFill="1" applyBorder="1" applyAlignment="1" applyProtection="1">
      <alignment horizontal="center" vertical="center" textRotation="90" wrapText="1"/>
      <protection hidden="1"/>
    </xf>
    <xf numFmtId="0" fontId="11" fillId="28" borderId="38" xfId="0" applyFont="1" applyFill="1" applyBorder="1" applyAlignment="1" applyProtection="1">
      <alignment horizontal="center" vertical="center" textRotation="90" wrapText="1"/>
      <protection hidden="1"/>
    </xf>
    <xf numFmtId="0" fontId="2" fillId="23" borderId="10" xfId="0" applyFont="1" applyFill="1" applyBorder="1" applyAlignment="1" applyProtection="1">
      <alignment horizontal="center" vertical="center"/>
      <protection locked="0"/>
    </xf>
    <xf numFmtId="0" fontId="2" fillId="16" borderId="73" xfId="0" applyFont="1" applyFill="1" applyBorder="1" applyAlignment="1" applyProtection="1">
      <alignment horizontal="center" vertical="center" shrinkToFit="1"/>
      <protection locked="0"/>
    </xf>
    <xf numFmtId="0" fontId="2" fillId="16" borderId="74" xfId="0" applyFont="1" applyFill="1" applyBorder="1" applyAlignment="1" applyProtection="1">
      <alignment horizontal="center" vertical="center" shrinkToFit="1"/>
      <protection locked="0"/>
    </xf>
    <xf numFmtId="0" fontId="2" fillId="16" borderId="102" xfId="0" applyFont="1" applyFill="1" applyBorder="1" applyAlignment="1" applyProtection="1">
      <alignment horizontal="center" vertical="center" shrinkToFit="1"/>
      <protection locked="0"/>
    </xf>
    <xf numFmtId="0" fontId="0" fillId="22" borderId="0" xfId="0" applyFont="1" applyFill="1" applyAlignment="1" applyProtection="1">
      <alignment horizontal="left"/>
      <protection hidden="1"/>
    </xf>
    <xf numFmtId="0" fontId="2" fillId="22" borderId="63" xfId="0" applyFont="1" applyFill="1" applyBorder="1" applyAlignment="1" applyProtection="1">
      <alignment horizontal="center"/>
      <protection hidden="1"/>
    </xf>
    <xf numFmtId="0" fontId="2" fillId="22" borderId="58" xfId="0" applyFont="1" applyFill="1" applyBorder="1" applyAlignment="1" applyProtection="1">
      <alignment horizontal="center"/>
      <protection hidden="1"/>
    </xf>
    <xf numFmtId="0" fontId="2" fillId="22" borderId="0" xfId="0" applyFont="1" applyFill="1" applyBorder="1" applyAlignment="1" applyProtection="1">
      <alignment horizontal="center"/>
      <protection hidden="1"/>
    </xf>
    <xf numFmtId="0" fontId="2" fillId="22" borderId="38" xfId="0" applyFont="1" applyFill="1" applyBorder="1" applyAlignment="1" applyProtection="1">
      <alignment horizontal="center"/>
      <protection hidden="1"/>
    </xf>
    <xf numFmtId="0" fontId="2" fillId="22" borderId="30" xfId="0" applyFont="1" applyFill="1" applyBorder="1" applyAlignment="1" applyProtection="1">
      <alignment horizontal="center"/>
      <protection hidden="1"/>
    </xf>
    <xf numFmtId="0" fontId="2" fillId="22" borderId="56" xfId="0" applyFont="1" applyFill="1" applyBorder="1" applyAlignment="1" applyProtection="1">
      <alignment horizontal="center"/>
      <protection hidden="1"/>
    </xf>
    <xf numFmtId="0" fontId="2" fillId="16" borderId="57" xfId="0" applyFont="1" applyFill="1" applyBorder="1" applyAlignment="1" applyProtection="1">
      <alignment horizontal="center" vertical="center" shrinkToFit="1"/>
      <protection locked="0"/>
    </xf>
    <xf numFmtId="0" fontId="2" fillId="16" borderId="63" xfId="0" applyFont="1" applyFill="1" applyBorder="1" applyAlignment="1" applyProtection="1">
      <alignment horizontal="center" vertical="center" shrinkToFit="1"/>
      <protection locked="0"/>
    </xf>
    <xf numFmtId="0" fontId="2" fillId="16" borderId="58" xfId="0" applyFont="1" applyFill="1" applyBorder="1" applyAlignment="1" applyProtection="1">
      <alignment horizontal="center" vertical="center" shrinkToFit="1"/>
      <protection locked="0"/>
    </xf>
    <xf numFmtId="0" fontId="2" fillId="22" borderId="0" xfId="0" applyFont="1" applyFill="1" applyBorder="1" applyAlignment="1" applyProtection="1">
      <alignment horizontal="center"/>
      <protection hidden="1"/>
    </xf>
    <xf numFmtId="0" fontId="2" fillId="22" borderId="38" xfId="0" applyFont="1" applyFill="1" applyBorder="1" applyAlignment="1" applyProtection="1">
      <alignment horizontal="center"/>
      <protection hidden="1"/>
    </xf>
    <xf numFmtId="0" fontId="11" fillId="28" borderId="55" xfId="0" applyFont="1" applyFill="1" applyBorder="1" applyAlignment="1" applyProtection="1">
      <alignment horizontal="center" vertical="center" textRotation="90" wrapText="1"/>
      <protection hidden="1"/>
    </xf>
    <xf numFmtId="1" fontId="2" fillId="5" borderId="90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72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91" xfId="0" applyNumberFormat="1" applyFont="1" applyFill="1" applyBorder="1" applyAlignment="1" applyProtection="1">
      <alignment horizontal="center" vertical="center" wrapText="1"/>
      <protection hidden="1"/>
    </xf>
    <xf numFmtId="0" fontId="2" fillId="17" borderId="90" xfId="0" applyFont="1" applyFill="1" applyBorder="1" applyAlignment="1" applyProtection="1">
      <alignment horizontal="center" vertical="center" wrapText="1"/>
      <protection hidden="1"/>
    </xf>
    <xf numFmtId="0" fontId="2" fillId="17" borderId="72" xfId="0" applyFont="1" applyFill="1" applyBorder="1" applyAlignment="1" applyProtection="1">
      <alignment horizontal="center" vertical="center" wrapText="1"/>
      <protection hidden="1"/>
    </xf>
    <xf numFmtId="0" fontId="2" fillId="17" borderId="91" xfId="0" applyFont="1" applyFill="1" applyBorder="1" applyAlignment="1" applyProtection="1">
      <alignment horizontal="center" vertical="center" wrapText="1"/>
      <protection hidden="1"/>
    </xf>
    <xf numFmtId="0" fontId="11" fillId="17" borderId="55" xfId="0" applyFont="1" applyFill="1" applyBorder="1" applyAlignment="1" applyProtection="1">
      <alignment horizontal="center" vertical="center"/>
      <protection hidden="1"/>
    </xf>
    <xf numFmtId="0" fontId="11" fillId="17" borderId="56" xfId="0" applyFont="1" applyFill="1" applyBorder="1" applyAlignment="1" applyProtection="1">
      <alignment horizontal="center" vertical="center"/>
      <protection hidden="1"/>
    </xf>
    <xf numFmtId="0" fontId="11" fillId="17" borderId="54" xfId="0" applyFont="1" applyFill="1" applyBorder="1" applyAlignment="1" applyProtection="1">
      <alignment horizontal="center" vertical="center"/>
      <protection hidden="1"/>
    </xf>
    <xf numFmtId="0" fontId="11" fillId="17" borderId="103" xfId="0" applyFont="1" applyFill="1" applyBorder="1" applyAlignment="1" applyProtection="1">
      <alignment horizontal="center" vertical="center"/>
      <protection hidden="1"/>
    </xf>
    <xf numFmtId="0" fontId="11" fillId="5" borderId="55" xfId="0" applyFont="1" applyFill="1" applyBorder="1" applyAlignment="1" applyProtection="1">
      <alignment horizontal="center" vertical="center"/>
      <protection hidden="1"/>
    </xf>
    <xf numFmtId="0" fontId="11" fillId="5" borderId="56" xfId="0" applyFont="1" applyFill="1" applyBorder="1" applyAlignment="1" applyProtection="1">
      <alignment horizontal="center" vertical="center"/>
      <protection hidden="1"/>
    </xf>
    <xf numFmtId="0" fontId="11" fillId="5" borderId="54" xfId="0" applyFont="1" applyFill="1" applyBorder="1" applyAlignment="1" applyProtection="1">
      <alignment horizontal="center" vertical="center"/>
      <protection hidden="1"/>
    </xf>
    <xf numFmtId="0" fontId="11" fillId="5" borderId="103" xfId="0" applyFont="1" applyFill="1" applyBorder="1" applyAlignment="1" applyProtection="1">
      <alignment horizontal="center" vertical="center"/>
      <protection hidden="1"/>
    </xf>
    <xf numFmtId="0" fontId="2" fillId="17" borderId="104" xfId="0" applyFont="1" applyFill="1" applyBorder="1" applyAlignment="1" applyProtection="1">
      <alignment horizontal="center" vertical="center" wrapText="1"/>
      <protection hidden="1"/>
    </xf>
    <xf numFmtId="0" fontId="2" fillId="17" borderId="103" xfId="0" applyFont="1" applyFill="1" applyBorder="1" applyAlignment="1" applyProtection="1">
      <alignment horizontal="center" vertical="center" wrapText="1"/>
      <protection hidden="1"/>
    </xf>
    <xf numFmtId="1" fontId="2" fillId="17" borderId="90" xfId="0" applyNumberFormat="1" applyFont="1" applyFill="1" applyBorder="1" applyAlignment="1" applyProtection="1">
      <alignment horizontal="center" vertical="center" wrapText="1"/>
      <protection hidden="1"/>
    </xf>
    <xf numFmtId="1" fontId="2" fillId="17" borderId="72" xfId="0" applyNumberFormat="1" applyFont="1" applyFill="1" applyBorder="1" applyAlignment="1" applyProtection="1">
      <alignment horizontal="center" vertical="center" wrapText="1"/>
      <protection hidden="1"/>
    </xf>
    <xf numFmtId="1" fontId="2" fillId="17" borderId="91" xfId="0" applyNumberFormat="1" applyFont="1" applyFill="1" applyBorder="1" applyAlignment="1" applyProtection="1">
      <alignment horizontal="center" vertical="center" wrapText="1"/>
      <protection hidden="1"/>
    </xf>
    <xf numFmtId="1" fontId="2" fillId="17" borderId="54" xfId="0" applyNumberFormat="1" applyFont="1" applyFill="1" applyBorder="1" applyAlignment="1" applyProtection="1">
      <alignment horizontal="center" vertical="center" wrapText="1"/>
      <protection hidden="1"/>
    </xf>
    <xf numFmtId="1" fontId="2" fillId="17" borderId="104" xfId="0" applyNumberFormat="1" applyFont="1" applyFill="1" applyBorder="1" applyAlignment="1" applyProtection="1">
      <alignment horizontal="center" vertical="center" wrapText="1"/>
      <protection hidden="1"/>
    </xf>
    <xf numFmtId="1" fontId="2" fillId="17" borderId="103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74" xfId="0" applyFont="1" applyFill="1" applyBorder="1" applyAlignment="1" applyProtection="1">
      <alignment horizontal="center" vertical="center"/>
      <protection hidden="1"/>
    </xf>
    <xf numFmtId="0" fontId="14" fillId="5" borderId="102" xfId="0" applyFont="1" applyFill="1" applyBorder="1" applyAlignment="1" applyProtection="1">
      <alignment horizontal="center" vertical="center"/>
      <protection hidden="1"/>
    </xf>
    <xf numFmtId="0" fontId="14" fillId="17" borderId="73" xfId="0" applyFont="1" applyFill="1" applyBorder="1" applyAlignment="1" applyProtection="1">
      <alignment horizontal="center" vertical="center"/>
      <protection hidden="1"/>
    </xf>
    <xf numFmtId="0" fontId="14" fillId="17" borderId="74" xfId="0" applyFont="1" applyFill="1" applyBorder="1" applyAlignment="1" applyProtection="1">
      <alignment horizontal="center" vertical="center"/>
      <protection hidden="1"/>
    </xf>
    <xf numFmtId="205" fontId="2" fillId="0" borderId="105" xfId="0" applyNumberFormat="1" applyFont="1" applyFill="1" applyBorder="1" applyAlignment="1" applyProtection="1">
      <alignment horizontal="center"/>
      <protection hidden="1"/>
    </xf>
    <xf numFmtId="205" fontId="2" fillId="0" borderId="35" xfId="0" applyNumberFormat="1" applyFont="1" applyFill="1" applyBorder="1" applyAlignment="1" applyProtection="1">
      <alignment horizontal="center"/>
      <protection hidden="1"/>
    </xf>
    <xf numFmtId="0" fontId="11" fillId="12" borderId="55" xfId="0" applyFont="1" applyFill="1" applyBorder="1" applyAlignment="1" applyProtection="1">
      <alignment horizontal="center" vertical="center"/>
      <protection hidden="1"/>
    </xf>
    <xf numFmtId="0" fontId="11" fillId="12" borderId="56" xfId="0" applyFont="1" applyFill="1" applyBorder="1" applyAlignment="1" applyProtection="1">
      <alignment horizontal="center" vertical="center"/>
      <protection hidden="1"/>
    </xf>
    <xf numFmtId="0" fontId="11" fillId="12" borderId="54" xfId="0" applyFont="1" applyFill="1" applyBorder="1" applyAlignment="1" applyProtection="1">
      <alignment horizontal="center" vertical="center"/>
      <protection hidden="1"/>
    </xf>
    <xf numFmtId="0" fontId="11" fillId="12" borderId="103" xfId="0" applyFont="1" applyFill="1" applyBorder="1" applyAlignment="1" applyProtection="1">
      <alignment horizontal="center" vertical="center"/>
      <protection hidden="1"/>
    </xf>
    <xf numFmtId="1" fontId="2" fillId="0" borderId="105" xfId="0" applyNumberFormat="1" applyFont="1" applyFill="1" applyBorder="1" applyAlignment="1" applyProtection="1">
      <alignment horizontal="center"/>
      <protection hidden="1"/>
    </xf>
    <xf numFmtId="1" fontId="2" fillId="0" borderId="35" xfId="0" applyNumberFormat="1" applyFont="1" applyFill="1" applyBorder="1" applyAlignment="1" applyProtection="1">
      <alignment horizontal="center"/>
      <protection hidden="1"/>
    </xf>
    <xf numFmtId="1" fontId="2" fillId="0" borderId="76" xfId="0" applyNumberFormat="1" applyFont="1" applyFill="1" applyBorder="1" applyAlignment="1" applyProtection="1">
      <alignment horizontal="center"/>
      <protection hidden="1"/>
    </xf>
    <xf numFmtId="1" fontId="2" fillId="0" borderId="77" xfId="0" applyNumberFormat="1" applyFont="1" applyFill="1" applyBorder="1" applyAlignment="1" applyProtection="1">
      <alignment horizontal="center"/>
      <protection hidden="1"/>
    </xf>
    <xf numFmtId="1" fontId="2" fillId="5" borderId="106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107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83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58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0" xfId="0" applyNumberFormat="1" applyFont="1" applyFill="1" applyBorder="1" applyAlignment="1" applyProtection="1">
      <alignment horizontal="center"/>
      <protection hidden="1"/>
    </xf>
    <xf numFmtId="1" fontId="2" fillId="0" borderId="91" xfId="0" applyNumberFormat="1" applyFont="1" applyFill="1" applyBorder="1" applyAlignment="1" applyProtection="1">
      <alignment horizontal="center"/>
      <protection hidden="1"/>
    </xf>
    <xf numFmtId="0" fontId="2" fillId="17" borderId="106" xfId="0" applyFont="1" applyFill="1" applyBorder="1" applyAlignment="1" applyProtection="1">
      <alignment horizontal="center" vertical="center"/>
      <protection hidden="1"/>
    </xf>
    <xf numFmtId="0" fontId="2" fillId="17" borderId="107" xfId="0" applyFont="1" applyFill="1" applyBorder="1" applyAlignment="1" applyProtection="1">
      <alignment horizontal="center" vertical="center"/>
      <protection hidden="1"/>
    </xf>
    <xf numFmtId="0" fontId="2" fillId="17" borderId="83" xfId="0" applyFont="1" applyFill="1" applyBorder="1" applyAlignment="1" applyProtection="1">
      <alignment horizontal="center" vertical="center"/>
      <protection hidden="1"/>
    </xf>
    <xf numFmtId="0" fontId="2" fillId="17" borderId="58" xfId="0" applyFont="1" applyFill="1" applyBorder="1" applyAlignment="1" applyProtection="1">
      <alignment horizontal="center" vertical="center"/>
      <protection hidden="1"/>
    </xf>
    <xf numFmtId="205" fontId="2" fillId="0" borderId="100" xfId="0" applyNumberFormat="1" applyFont="1" applyFill="1" applyBorder="1" applyAlignment="1" applyProtection="1">
      <alignment horizontal="center"/>
      <protection hidden="1"/>
    </xf>
    <xf numFmtId="205" fontId="2" fillId="0" borderId="91" xfId="0" applyNumberFormat="1" applyFont="1" applyFill="1" applyBorder="1" applyAlignment="1" applyProtection="1">
      <alignment horizontal="center"/>
      <protection hidden="1"/>
    </xf>
    <xf numFmtId="1" fontId="2" fillId="17" borderId="106" xfId="0" applyNumberFormat="1" applyFont="1" applyFill="1" applyBorder="1" applyAlignment="1" applyProtection="1">
      <alignment horizontal="center" vertical="center" wrapText="1"/>
      <protection hidden="1"/>
    </xf>
    <xf numFmtId="1" fontId="2" fillId="17" borderId="107" xfId="0" applyNumberFormat="1" applyFont="1" applyFill="1" applyBorder="1" applyAlignment="1" applyProtection="1">
      <alignment horizontal="center" vertical="center" wrapText="1"/>
      <protection hidden="1"/>
    </xf>
    <xf numFmtId="1" fontId="2" fillId="17" borderId="83" xfId="0" applyNumberFormat="1" applyFont="1" applyFill="1" applyBorder="1" applyAlignment="1" applyProtection="1">
      <alignment horizontal="center" vertical="center" wrapText="1"/>
      <protection hidden="1"/>
    </xf>
    <xf numFmtId="1" fontId="2" fillId="17" borderId="58" xfId="0" applyNumberFormat="1" applyFont="1" applyFill="1" applyBorder="1" applyAlignment="1" applyProtection="1">
      <alignment horizontal="center" vertical="center" wrapText="1"/>
      <protection hidden="1"/>
    </xf>
    <xf numFmtId="205" fontId="2" fillId="0" borderId="76" xfId="0" applyNumberFormat="1" applyFont="1" applyFill="1" applyBorder="1" applyAlignment="1" applyProtection="1">
      <alignment horizontal="center"/>
      <protection hidden="1"/>
    </xf>
    <xf numFmtId="205" fontId="2" fillId="0" borderId="77" xfId="0" applyNumberFormat="1" applyFont="1" applyFill="1" applyBorder="1" applyAlignment="1" applyProtection="1">
      <alignment horizontal="center"/>
      <protection hidden="1"/>
    </xf>
    <xf numFmtId="49" fontId="2" fillId="17" borderId="90" xfId="0" applyNumberFormat="1" applyFont="1" applyFill="1" applyBorder="1" applyAlignment="1" applyProtection="1">
      <alignment horizontal="center" vertical="center" wrapText="1"/>
      <protection hidden="1"/>
    </xf>
    <xf numFmtId="49" fontId="2" fillId="17" borderId="72" xfId="0" applyNumberFormat="1" applyFont="1" applyFill="1" applyBorder="1" applyAlignment="1" applyProtection="1">
      <alignment horizontal="center" vertical="center" wrapText="1"/>
      <protection hidden="1"/>
    </xf>
    <xf numFmtId="49" fontId="2" fillId="17" borderId="91" xfId="0" applyNumberFormat="1" applyFont="1" applyFill="1" applyBorder="1" applyAlignment="1" applyProtection="1">
      <alignment horizontal="center" vertical="center" wrapText="1"/>
      <protection hidden="1"/>
    </xf>
    <xf numFmtId="1" fontId="2" fillId="20" borderId="90" xfId="0" applyNumberFormat="1" applyFont="1" applyFill="1" applyBorder="1" applyAlignment="1" applyProtection="1">
      <alignment horizontal="center" vertical="center" wrapText="1"/>
      <protection hidden="1"/>
    </xf>
    <xf numFmtId="1" fontId="2" fillId="20" borderId="91" xfId="0" applyNumberFormat="1" applyFont="1" applyFill="1" applyBorder="1" applyAlignment="1" applyProtection="1">
      <alignment horizontal="center" vertical="center" wrapText="1"/>
      <protection hidden="1"/>
    </xf>
    <xf numFmtId="1" fontId="2" fillId="20" borderId="106" xfId="0" applyNumberFormat="1" applyFont="1" applyFill="1" applyBorder="1" applyAlignment="1" applyProtection="1">
      <alignment horizontal="center" vertical="center" wrapText="1"/>
      <protection hidden="1"/>
    </xf>
    <xf numFmtId="0" fontId="0" fillId="20" borderId="107" xfId="0" applyFill="1" applyBorder="1" applyAlignment="1" applyProtection="1">
      <alignment horizontal="center" vertical="center" wrapText="1"/>
      <protection hidden="1"/>
    </xf>
    <xf numFmtId="0" fontId="0" fillId="20" borderId="83" xfId="0" applyFill="1" applyBorder="1" applyAlignment="1" applyProtection="1">
      <alignment horizontal="center" vertical="center" wrapText="1"/>
      <protection hidden="1"/>
    </xf>
    <xf numFmtId="0" fontId="0" fillId="20" borderId="58" xfId="0" applyFill="1" applyBorder="1" applyAlignment="1" applyProtection="1">
      <alignment horizontal="center" vertical="center" wrapText="1"/>
      <protection hidden="1"/>
    </xf>
    <xf numFmtId="0" fontId="0" fillId="17" borderId="107" xfId="0" applyFill="1" applyBorder="1" applyAlignment="1" applyProtection="1">
      <alignment horizontal="center" vertical="center" wrapText="1"/>
      <protection hidden="1"/>
    </xf>
    <xf numFmtId="0" fontId="0" fillId="17" borderId="83" xfId="0" applyFill="1" applyBorder="1" applyAlignment="1" applyProtection="1">
      <alignment horizontal="center" vertical="center" wrapText="1"/>
      <protection hidden="1"/>
    </xf>
    <xf numFmtId="0" fontId="0" fillId="17" borderId="58" xfId="0" applyFill="1" applyBorder="1" applyAlignment="1" applyProtection="1">
      <alignment horizontal="center" vertical="center" wrapText="1"/>
      <protection hidden="1"/>
    </xf>
    <xf numFmtId="0" fontId="11" fillId="28" borderId="30" xfId="0" applyFont="1" applyFill="1" applyBorder="1" applyAlignment="1" applyProtection="1">
      <alignment horizontal="center" vertical="center" textRotation="90" wrapText="1"/>
      <protection hidden="1"/>
    </xf>
    <xf numFmtId="0" fontId="11" fillId="28" borderId="0" xfId="0" applyFont="1" applyFill="1" applyBorder="1" applyAlignment="1" applyProtection="1">
      <alignment horizontal="center" vertical="center" textRotation="90" wrapText="1"/>
      <protection hidden="1"/>
    </xf>
    <xf numFmtId="0" fontId="11" fillId="28" borderId="63" xfId="0" applyFont="1" applyFill="1" applyBorder="1" applyAlignment="1" applyProtection="1">
      <alignment horizontal="center" vertical="center" textRotation="90" wrapText="1"/>
      <protection hidden="1"/>
    </xf>
    <xf numFmtId="205" fontId="2" fillId="0" borderId="106" xfId="0" applyNumberFormat="1" applyFont="1" applyFill="1" applyBorder="1" applyAlignment="1" applyProtection="1">
      <alignment horizontal="center"/>
      <protection hidden="1"/>
    </xf>
    <xf numFmtId="205" fontId="2" fillId="0" borderId="108" xfId="0" applyNumberFormat="1" applyFont="1" applyFill="1" applyBorder="1" applyAlignment="1" applyProtection="1">
      <alignment horizontal="center"/>
      <protection hidden="1"/>
    </xf>
    <xf numFmtId="0" fontId="14" fillId="17" borderId="102" xfId="0" applyFont="1" applyFill="1" applyBorder="1" applyAlignment="1" applyProtection="1">
      <alignment horizontal="center" vertical="center"/>
      <protection hidden="1"/>
    </xf>
    <xf numFmtId="0" fontId="14" fillId="5" borderId="73" xfId="0" applyFont="1" applyFill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16" borderId="74" xfId="0" applyFont="1" applyFill="1" applyBorder="1" applyAlignment="1" applyProtection="1">
      <alignment horizontal="center" vertical="center" shrinkToFit="1"/>
      <protection hidden="1"/>
    </xf>
    <xf numFmtId="0" fontId="2" fillId="16" borderId="102" xfId="0" applyFont="1" applyFill="1" applyBorder="1" applyAlignment="1" applyProtection="1">
      <alignment horizontal="center" vertical="center" shrinkToFit="1"/>
      <protection hidden="1"/>
    </xf>
    <xf numFmtId="0" fontId="2" fillId="16" borderId="109" xfId="0" applyFont="1" applyFill="1" applyBorder="1" applyAlignment="1" applyProtection="1">
      <alignment horizontal="center" vertical="center" shrinkToFit="1"/>
      <protection hidden="1"/>
    </xf>
    <xf numFmtId="0" fontId="2" fillId="16" borderId="110" xfId="0" applyFont="1" applyFill="1" applyBorder="1" applyAlignment="1" applyProtection="1">
      <alignment horizontal="center" vertical="center" shrinkToFit="1"/>
      <protection hidden="1"/>
    </xf>
    <xf numFmtId="0" fontId="2" fillId="16" borderId="111" xfId="0" applyFont="1" applyFill="1" applyBorder="1" applyAlignment="1" applyProtection="1">
      <alignment horizontal="center" vertical="center" shrinkToFit="1"/>
      <protection hidden="1"/>
    </xf>
    <xf numFmtId="0" fontId="2" fillId="16" borderId="112" xfId="0" applyFont="1" applyFill="1" applyBorder="1" applyAlignment="1" applyProtection="1">
      <alignment horizontal="center" vertical="center" shrinkToFit="1"/>
      <protection hidden="1"/>
    </xf>
    <xf numFmtId="0" fontId="2" fillId="17" borderId="106" xfId="0" applyFont="1" applyFill="1" applyBorder="1" applyAlignment="1" applyProtection="1">
      <alignment horizontal="center" vertical="center" wrapText="1"/>
      <protection hidden="1"/>
    </xf>
    <xf numFmtId="0" fontId="12" fillId="3" borderId="25" xfId="0" applyFont="1" applyFill="1" applyBorder="1" applyAlignment="1">
      <alignment horizontal="center" textRotation="90" wrapText="1"/>
    </xf>
    <xf numFmtId="0" fontId="12" fillId="3" borderId="113" xfId="0" applyFont="1" applyFill="1" applyBorder="1" applyAlignment="1">
      <alignment horizontal="center" textRotation="90" wrapText="1"/>
    </xf>
    <xf numFmtId="0" fontId="12" fillId="3" borderId="31" xfId="0" applyFont="1" applyFill="1" applyBorder="1" applyAlignment="1">
      <alignment horizontal="center" textRotation="90" wrapText="1"/>
    </xf>
    <xf numFmtId="0" fontId="6" fillId="20" borderId="33" xfId="0" applyFont="1" applyFill="1" applyBorder="1" applyAlignment="1">
      <alignment horizontal="center" textRotation="90" wrapText="1"/>
    </xf>
    <xf numFmtId="0" fontId="6" fillId="20" borderId="114" xfId="0" applyFont="1" applyFill="1" applyBorder="1" applyAlignment="1">
      <alignment horizontal="center" textRotation="90" wrapText="1"/>
    </xf>
    <xf numFmtId="0" fontId="2" fillId="19" borderId="55" xfId="0" applyFont="1" applyFill="1" applyBorder="1" applyAlignment="1">
      <alignment horizontal="center"/>
    </xf>
    <xf numFmtId="0" fontId="2" fillId="19" borderId="30" xfId="0" applyFont="1" applyFill="1" applyBorder="1" applyAlignment="1">
      <alignment horizontal="center"/>
    </xf>
    <xf numFmtId="0" fontId="2" fillId="19" borderId="56" xfId="0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0" fontId="2" fillId="20" borderId="56" xfId="0" applyFont="1" applyFill="1" applyBorder="1" applyAlignment="1">
      <alignment horizontal="center"/>
    </xf>
    <xf numFmtId="0" fontId="12" fillId="3" borderId="48" xfId="0" applyFont="1" applyFill="1" applyBorder="1" applyAlignment="1">
      <alignment horizontal="center" textRotation="90" wrapText="1"/>
    </xf>
    <xf numFmtId="0" fontId="12" fillId="3" borderId="115" xfId="0" applyFont="1" applyFill="1" applyBorder="1" applyAlignment="1">
      <alignment horizontal="center" textRotation="90" wrapText="1"/>
    </xf>
    <xf numFmtId="0" fontId="12" fillId="3" borderId="51" xfId="0" applyFont="1" applyFill="1" applyBorder="1" applyAlignment="1">
      <alignment horizontal="center" textRotation="90" wrapText="1"/>
    </xf>
    <xf numFmtId="0" fontId="2" fillId="16" borderId="55" xfId="0" applyFont="1" applyFill="1" applyBorder="1" applyAlignment="1" applyProtection="1">
      <alignment horizontal="left" vertical="center"/>
      <protection hidden="1"/>
    </xf>
    <xf numFmtId="0" fontId="2" fillId="16" borderId="57" xfId="0" applyFont="1" applyFill="1" applyBorder="1" applyAlignment="1" applyProtection="1">
      <alignment horizontal="left" vertical="center"/>
      <protection hidden="1"/>
    </xf>
    <xf numFmtId="0" fontId="2" fillId="16" borderId="30" xfId="0" applyFont="1" applyFill="1" applyBorder="1" applyAlignment="1" applyProtection="1">
      <alignment horizontal="center" vertical="center" shrinkToFit="1"/>
      <protection hidden="1"/>
    </xf>
    <xf numFmtId="0" fontId="2" fillId="16" borderId="56" xfId="0" applyFont="1" applyFill="1" applyBorder="1" applyAlignment="1" applyProtection="1">
      <alignment horizontal="center" vertical="center" shrinkToFit="1"/>
      <protection hidden="1"/>
    </xf>
    <xf numFmtId="0" fontId="2" fillId="16" borderId="63" xfId="0" applyFont="1" applyFill="1" applyBorder="1" applyAlignment="1" applyProtection="1">
      <alignment horizontal="center" vertical="center" shrinkToFit="1"/>
      <protection hidden="1"/>
    </xf>
    <xf numFmtId="0" fontId="2" fillId="16" borderId="58" xfId="0" applyFont="1" applyFill="1" applyBorder="1" applyAlignment="1" applyProtection="1">
      <alignment horizontal="center" vertical="center" shrinkToFit="1"/>
      <protection hidden="1"/>
    </xf>
    <xf numFmtId="0" fontId="2" fillId="12" borderId="116" xfId="0" applyFont="1" applyFill="1" applyBorder="1" applyAlignment="1">
      <alignment horizontal="center" textRotation="90" wrapText="1"/>
    </xf>
    <xf numFmtId="0" fontId="2" fillId="12" borderId="75" xfId="0" applyFont="1" applyFill="1" applyBorder="1" applyAlignment="1">
      <alignment horizontal="center" textRotation="90" wrapText="1"/>
    </xf>
    <xf numFmtId="0" fontId="2" fillId="12" borderId="98" xfId="0" applyFont="1" applyFill="1" applyBorder="1" applyAlignment="1">
      <alignment horizontal="center" textRotation="90" wrapText="1"/>
    </xf>
    <xf numFmtId="0" fontId="6" fillId="19" borderId="33" xfId="0" applyFont="1" applyFill="1" applyBorder="1" applyAlignment="1">
      <alignment horizontal="center" textRotation="90" wrapText="1"/>
    </xf>
    <xf numFmtId="0" fontId="6" fillId="19" borderId="114" xfId="0" applyFont="1" applyFill="1" applyBorder="1" applyAlignment="1">
      <alignment horizontal="center" textRotation="90" wrapText="1"/>
    </xf>
    <xf numFmtId="9" fontId="26" fillId="2" borderId="95" xfId="0" applyNumberFormat="1" applyFont="1" applyFill="1" applyBorder="1" applyAlignment="1">
      <alignment horizontal="center" vertical="center"/>
    </xf>
    <xf numFmtId="9" fontId="26" fillId="22" borderId="95" xfId="0" applyNumberFormat="1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horizontal="center" vertical="center"/>
    </xf>
    <xf numFmtId="0" fontId="26" fillId="22" borderId="95" xfId="0" applyFont="1" applyFill="1" applyBorder="1" applyAlignment="1" applyProtection="1">
      <alignment horizontal="center"/>
      <protection hidden="1"/>
    </xf>
    <xf numFmtId="0" fontId="39" fillId="29" borderId="0" xfId="0" applyFont="1" applyFill="1" applyBorder="1" applyAlignment="1">
      <alignment horizontal="center" vertical="center"/>
    </xf>
    <xf numFmtId="0" fontId="33" fillId="22" borderId="0" xfId="0" applyFont="1" applyFill="1" applyBorder="1" applyAlignment="1">
      <alignment horizontal="center" vertical="center"/>
    </xf>
    <xf numFmtId="0" fontId="29" fillId="22" borderId="0" xfId="0" applyFont="1" applyFill="1" applyBorder="1" applyAlignment="1">
      <alignment horizontal="center" vertical="center" wrapText="1"/>
    </xf>
    <xf numFmtId="9" fontId="26" fillId="2" borderId="96" xfId="0" applyNumberFormat="1" applyFont="1" applyFill="1" applyBorder="1" applyAlignment="1">
      <alignment horizontal="center" vertical="center"/>
    </xf>
    <xf numFmtId="9" fontId="26" fillId="2" borderId="97" xfId="0" applyNumberFormat="1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horizontal="center" vertical="center" wrapText="1"/>
    </xf>
    <xf numFmtId="0" fontId="34" fillId="30" borderId="0" xfId="0" applyFont="1" applyFill="1" applyBorder="1" applyAlignment="1">
      <alignment horizontal="center" vertical="center"/>
    </xf>
    <xf numFmtId="0" fontId="33" fillId="22" borderId="0" xfId="0" applyFont="1" applyFill="1" applyBorder="1" applyAlignment="1">
      <alignment horizontal="center" vertical="center" wrapText="1"/>
    </xf>
    <xf numFmtId="9" fontId="26" fillId="22" borderId="96" xfId="0" applyNumberFormat="1" applyFont="1" applyFill="1" applyBorder="1" applyAlignment="1">
      <alignment horizontal="center" vertical="center"/>
    </xf>
    <xf numFmtId="9" fontId="26" fillId="22" borderId="97" xfId="0" applyNumberFormat="1" applyFont="1" applyFill="1" applyBorder="1" applyAlignment="1">
      <alignment horizontal="center" vertical="center"/>
    </xf>
    <xf numFmtId="1" fontId="26" fillId="2" borderId="95" xfId="0" applyNumberFormat="1" applyFont="1" applyFill="1" applyBorder="1" applyAlignment="1">
      <alignment horizontal="center" vertical="center"/>
    </xf>
    <xf numFmtId="1" fontId="26" fillId="22" borderId="95" xfId="0" applyNumberFormat="1" applyFont="1" applyFill="1" applyBorder="1" applyAlignment="1">
      <alignment horizontal="center" vertical="center"/>
    </xf>
    <xf numFmtId="0" fontId="32" fillId="22" borderId="0" xfId="0" applyFont="1" applyFill="1" applyBorder="1" applyAlignment="1">
      <alignment horizontal="center" vertical="center"/>
    </xf>
    <xf numFmtId="0" fontId="27" fillId="0" borderId="95" xfId="0" applyFont="1" applyFill="1" applyBorder="1" applyAlignment="1">
      <alignment horizontal="center" vertical="center" wrapText="1"/>
    </xf>
    <xf numFmtId="0" fontId="26" fillId="2" borderId="95" xfId="0" applyFont="1" applyFill="1" applyBorder="1" applyAlignment="1" applyProtection="1">
      <alignment horizontal="center"/>
      <protection hidden="1"/>
    </xf>
    <xf numFmtId="0" fontId="31" fillId="22" borderId="95" xfId="0" applyFont="1" applyFill="1" applyBorder="1" applyAlignment="1">
      <alignment horizontal="left" vertical="center" wrapText="1"/>
    </xf>
    <xf numFmtId="0" fontId="36" fillId="29" borderId="0" xfId="0" applyFont="1" applyFill="1" applyAlignment="1">
      <alignment horizontal="center" vertical="center" shrinkToFit="1"/>
    </xf>
    <xf numFmtId="0" fontId="37" fillId="22" borderId="0" xfId="0" applyFont="1" applyFill="1" applyAlignment="1">
      <alignment horizontal="center" vertical="center" wrapText="1"/>
    </xf>
    <xf numFmtId="0" fontId="25" fillId="28" borderId="117" xfId="0" applyFont="1" applyFill="1" applyBorder="1" applyAlignment="1">
      <alignment horizontal="left" vertical="center" wrapText="1"/>
    </xf>
    <xf numFmtId="0" fontId="32" fillId="4" borderId="0" xfId="0" applyFont="1" applyFill="1" applyBorder="1" applyAlignment="1">
      <alignment horizontal="left" vertical="center"/>
    </xf>
    <xf numFmtId="0" fontId="32" fillId="4" borderId="118" xfId="0" applyFont="1" applyFill="1" applyBorder="1" applyAlignment="1">
      <alignment horizontal="left" vertical="center"/>
    </xf>
    <xf numFmtId="0" fontId="31" fillId="22" borderId="0" xfId="0" applyFont="1" applyFill="1" applyBorder="1" applyAlignment="1">
      <alignment horizontal="left" vertical="center" wrapText="1"/>
    </xf>
    <xf numFmtId="0" fontId="31" fillId="22" borderId="96" xfId="0" applyFont="1" applyFill="1" applyBorder="1" applyAlignment="1">
      <alignment horizontal="left" vertical="center" wrapText="1"/>
    </xf>
    <xf numFmtId="9" fontId="26" fillId="22" borderId="0" xfId="0" applyNumberFormat="1" applyFont="1" applyFill="1" applyBorder="1" applyAlignment="1">
      <alignment horizontal="center" vertical="center"/>
    </xf>
    <xf numFmtId="9" fontId="32" fillId="4" borderId="118" xfId="0" applyNumberFormat="1" applyFont="1" applyFill="1" applyBorder="1" applyAlignment="1">
      <alignment horizontal="center" vertical="center"/>
    </xf>
    <xf numFmtId="0" fontId="28" fillId="22" borderId="0" xfId="0" applyFont="1" applyFill="1" applyBorder="1" applyAlignment="1">
      <alignment horizontal="center"/>
    </xf>
    <xf numFmtId="9" fontId="32" fillId="28" borderId="117" xfId="0" applyNumberFormat="1" applyFont="1" applyFill="1" applyBorder="1" applyAlignment="1">
      <alignment horizontal="center" vertical="center"/>
    </xf>
    <xf numFmtId="9" fontId="32" fillId="4" borderId="0" xfId="0" applyNumberFormat="1" applyFont="1" applyFill="1" applyBorder="1" applyAlignment="1">
      <alignment horizontal="center" vertical="center"/>
    </xf>
    <xf numFmtId="9" fontId="32" fillId="4" borderId="119" xfId="0" applyNumberFormat="1" applyFont="1" applyFill="1" applyBorder="1" applyAlignment="1">
      <alignment horizontal="center" vertical="center"/>
    </xf>
    <xf numFmtId="0" fontId="23" fillId="29" borderId="0" xfId="0" applyFont="1" applyFill="1" applyBorder="1" applyAlignment="1">
      <alignment horizontal="center" vertical="center"/>
    </xf>
    <xf numFmtId="0" fontId="23" fillId="29" borderId="0" xfId="0" applyFont="1" applyFill="1" applyBorder="1" applyAlignment="1">
      <alignment horizontal="center" vertical="center" wrapText="1"/>
    </xf>
    <xf numFmtId="0" fontId="26" fillId="22" borderId="95" xfId="0" applyFont="1" applyFill="1" applyBorder="1" applyAlignment="1">
      <alignment horizontal="center" vertical="center"/>
    </xf>
    <xf numFmtId="0" fontId="35" fillId="29" borderId="0" xfId="0" applyFont="1" applyFill="1" applyBorder="1" applyAlignment="1">
      <alignment horizontal="center" vertical="center" shrinkToFit="1"/>
    </xf>
    <xf numFmtId="0" fontId="24" fillId="30" borderId="0" xfId="0" applyFont="1" applyFill="1" applyBorder="1" applyAlignment="1">
      <alignment horizontal="center" vertical="center"/>
    </xf>
    <xf numFmtId="0" fontId="2" fillId="22" borderId="0" xfId="0" applyFont="1" applyFill="1" applyAlignment="1">
      <alignment horizontal="center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7">
    <dxf>
      <fill>
        <patternFill>
          <bgColor indexed="46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22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  <border>
        <right style="thin"/>
        <top style="thin"/>
        <bottom style="thin"/>
      </border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  <border>
        <left style="thin"/>
        <right>
          <color indexed="63"/>
        </right>
        <top style="thin"/>
        <bottom style="thin"/>
      </border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  <strike val="0"/>
        <color rgb="FFFFFFFF"/>
      </font>
      <fill>
        <patternFill>
          <bgColor rgb="FFFF0000"/>
        </patternFill>
      </fill>
      <border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CC00"/>
        </patternFill>
      </fill>
      <border/>
    </dxf>
    <dxf>
      <font>
        <b val="0"/>
        <i/>
      </font>
      <fill>
        <patternFill>
          <bgColor rgb="FFC0C0C0"/>
        </patternFill>
      </fill>
      <border/>
    </dxf>
    <dxf>
      <font>
        <b/>
        <i val="0"/>
      </font>
      <fill>
        <patternFill>
          <bgColor rgb="FFCC99FF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FF0000"/>
      </font>
      <border/>
    </dxf>
    <dxf>
      <font>
        <strike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5FFFBE"/>
      <rgbColor rgb="00E6C3D1"/>
      <rgbColor rgb="00008000"/>
      <rgbColor rgb="00000080"/>
      <rgbColor rgb="00808000"/>
      <rgbColor rgb="00800080"/>
      <rgbColor rgb="00008080"/>
      <rgbColor rgb="00C0C0C0"/>
      <rgbColor rgb="00808080"/>
      <rgbColor rgb="00FBBD1E"/>
      <rgbColor rgb="00FDCE63"/>
      <rgbColor rgb="00FEDE9C"/>
      <rgbColor rgb="00FEEFCF"/>
      <rgbColor rgb="00660066"/>
      <rgbColor rgb="00FF8080"/>
      <rgbColor rgb="000066CC"/>
      <rgbColor rgb="00D2C3D1"/>
      <rgbColor rgb="009E0054"/>
      <rgbColor rgb="00FF00FF"/>
      <rgbColor rgb="00FFFF00"/>
      <rgbColor rgb="0000FFFF"/>
      <rgbColor rgb="00800080"/>
      <rgbColor rgb="00800000"/>
      <rgbColor rgb="009E0054"/>
      <rgbColor rgb="000000FF"/>
      <rgbColor rgb="0000DCFF"/>
      <rgbColor rgb="00A5FFFF"/>
      <rgbColor rgb="0099FF99"/>
      <rgbColor rgb="00FFFF99"/>
      <rgbColor rgb="0099CCFF"/>
      <rgbColor rgb="00FF99CC"/>
      <rgbColor rgb="00CC99FF"/>
      <rgbColor rgb="00FFCC99"/>
      <rgbColor rgb="003366FF"/>
      <rgbColor rgb="000099FF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0975"/>
          <c:w val="0.97125"/>
          <c:h val="0.9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Compétences!$DB$2</c:f>
              <c:strCache>
                <c:ptCount val="1"/>
                <c:pt idx="0">
                  <c:v>Calculer des pourcentages.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Compétences!$DP$42:$DP$56</c:f>
              <c:numCache/>
            </c:numRef>
          </c:cat>
          <c:val>
            <c:numRef>
              <c:f>Compétences!$DQ$42:$DQ$56</c:f>
              <c:numCache/>
            </c:numRef>
          </c:val>
        </c:ser>
        <c:gapWidth val="30"/>
        <c:axId val="61512366"/>
        <c:axId val="16740383"/>
      </c:barChart>
      <c:catAx>
        <c:axId val="615123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40383"/>
        <c:crosses val="autoZero"/>
        <c:auto val="1"/>
        <c:lblOffset val="100"/>
        <c:tickLblSkip val="1"/>
        <c:noMultiLvlLbl val="0"/>
      </c:catAx>
      <c:valAx>
        <c:axId val="16740383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512366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"/>
          <c:w val="0.919"/>
          <c:h val="0.98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Compétences!$M$45:$M$54</c:f>
              <c:strCache/>
            </c:strRef>
          </c:cat>
          <c:val>
            <c:numRef>
              <c:f>Compétences!$N$45:$N$54</c:f>
              <c:numCache/>
            </c:numRef>
          </c:val>
        </c:ser>
        <c:gapWidth val="20"/>
        <c:axId val="32183528"/>
        <c:axId val="21216297"/>
      </c:barChart>
      <c:catAx>
        <c:axId val="32183528"/>
        <c:scaling>
          <c:orientation val="maxMin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16297"/>
        <c:crosses val="autoZero"/>
        <c:auto val="1"/>
        <c:lblOffset val="100"/>
        <c:tickLblSkip val="1"/>
        <c:noMultiLvlLbl val="0"/>
      </c:catAx>
      <c:valAx>
        <c:axId val="21216297"/>
        <c:scaling>
          <c:orientation val="minMax"/>
        </c:scaling>
        <c:axPos val="t"/>
        <c:delete val="1"/>
        <c:majorTickMark val="out"/>
        <c:minorTickMark val="none"/>
        <c:tickLblPos val="nextTo"/>
        <c:crossAx val="32183528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Compétences!$AW$2</c:f>
              <c:strCache>
                <c:ptCount val="1"/>
                <c:pt idx="0">
                  <c:v>Total des 2 compétences précédentes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Compétences!$AW$42:$AW$53</c:f>
              <c:strCache/>
            </c:strRef>
          </c:cat>
          <c:val>
            <c:numRef>
              <c:f>Compétences!$AX$42:$AX$53</c:f>
              <c:numCache/>
            </c:numRef>
          </c:val>
        </c:ser>
        <c:gapWidth val="30"/>
        <c:axId val="56728946"/>
        <c:axId val="40798467"/>
      </c:barChart>
      <c:catAx>
        <c:axId val="567289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98467"/>
        <c:crosses val="autoZero"/>
        <c:auto val="1"/>
        <c:lblOffset val="100"/>
        <c:tickLblSkip val="1"/>
        <c:noMultiLvlLbl val="0"/>
      </c:catAx>
      <c:valAx>
        <c:axId val="40798467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728946"/>
        <c:crossesAt val="1"/>
        <c:crossBetween val="between"/>
        <c:dispUnits/>
      </c:valAx>
      <c:spPr>
        <a:solidFill>
          <a:srgbClr val="00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"/>
          <c:w val="0.932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Compétences!$G$45:$G$54</c:f>
              <c:strCache/>
            </c:strRef>
          </c:cat>
          <c:val>
            <c:numRef>
              <c:f>Compétences!$H$45:$H$54</c:f>
              <c:numCache/>
            </c:numRef>
          </c:val>
        </c:ser>
        <c:gapWidth val="20"/>
        <c:axId val="31641884"/>
        <c:axId val="16341501"/>
      </c:barChart>
      <c:catAx>
        <c:axId val="31641884"/>
        <c:scaling>
          <c:orientation val="maxMin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41501"/>
        <c:crosses val="autoZero"/>
        <c:auto val="1"/>
        <c:lblOffset val="100"/>
        <c:tickLblSkip val="1"/>
        <c:noMultiLvlLbl val="0"/>
      </c:catAx>
      <c:valAx>
        <c:axId val="16341501"/>
        <c:scaling>
          <c:orientation val="minMax"/>
        </c:scaling>
        <c:axPos val="t"/>
        <c:delete val="1"/>
        <c:majorTickMark val="out"/>
        <c:minorTickMark val="none"/>
        <c:tickLblPos val="nextTo"/>
        <c:crossAx val="31641884"/>
        <c:crossesAt val="1"/>
        <c:crossBetween val="between"/>
        <c:dispUnits/>
      </c:valAx>
      <c:spPr>
        <a:solidFill>
          <a:srgbClr val="E6E64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3475"/>
          <c:w val="0.92975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BBD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'Résultats et commentaires'!$A$19:$A$28</c:f>
              <c:strCache/>
            </c:strRef>
          </c:cat>
          <c:val>
            <c:numRef>
              <c:f>'Résultats et commentaires'!$B$19:$B$28</c:f>
              <c:numCache/>
            </c:numRef>
          </c:val>
        </c:ser>
        <c:axId val="12855782"/>
        <c:axId val="48593175"/>
      </c:barChart>
      <c:catAx>
        <c:axId val="12855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 global des classes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3175"/>
        <c:crosses val="autoZero"/>
        <c:auto val="1"/>
        <c:lblOffset val="100"/>
        <c:tickLblSkip val="1"/>
        <c:noMultiLvlLbl val="0"/>
      </c:catAx>
      <c:valAx>
        <c:axId val="48593175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Pourcentage de classes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55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475"/>
          <c:w val="0.92975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BBD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'Résultats et commentaires'!$F$19:$F$28</c:f>
              <c:strCache/>
            </c:strRef>
          </c:cat>
          <c:val>
            <c:numRef>
              <c:f>'Résultats et commentaires'!$G$19:$G$28</c:f>
              <c:numCache/>
            </c:numRef>
          </c:val>
        </c:ser>
        <c:axId val="34685392"/>
        <c:axId val="43733073"/>
      </c:barChart>
      <c:catAx>
        <c:axId val="34685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 global des classes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33073"/>
        <c:crosses val="autoZero"/>
        <c:auto val="1"/>
        <c:lblOffset val="100"/>
        <c:tickLblSkip val="1"/>
        <c:noMultiLvlLbl val="0"/>
      </c:catAx>
      <c:valAx>
        <c:axId val="43733073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Pourcentage de classes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853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Compétences!$CP$2</c:f>
              <c:strCache>
                <c:ptCount val="1"/>
                <c:pt idx="0">
                  <c:v>Fractionner des objets en vue de les comparer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Compétences!$CZ$42:$CZ$52</c:f>
              <c:numCache/>
            </c:numRef>
          </c:cat>
          <c:val>
            <c:numRef>
              <c:f>Compétences!$DA$42:$DA$52</c:f>
              <c:numCache/>
            </c:numRef>
          </c:val>
        </c:ser>
        <c:gapWidth val="30"/>
        <c:axId val="16445720"/>
        <c:axId val="13793753"/>
      </c:barChart>
      <c:catAx>
        <c:axId val="164457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93753"/>
        <c:crosses val="autoZero"/>
        <c:auto val="1"/>
        <c:lblOffset val="100"/>
        <c:tickLblSkip val="1"/>
        <c:noMultiLvlLbl val="0"/>
      </c:catAx>
      <c:valAx>
        <c:axId val="13793753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445720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Compétences!$BY$2</c:f>
              <c:strCache>
                <c:ptCount val="1"/>
                <c:pt idx="0">
                  <c:v>Construire et utiliser des démarches pour calculer des périmètres, des aires et des volumes.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Compétences!$CN$42:$CN$57</c:f>
              <c:numCache/>
            </c:numRef>
          </c:cat>
          <c:val>
            <c:numRef>
              <c:f>Compétences!$CO$42:$CO$57</c:f>
              <c:numCache/>
            </c:numRef>
          </c:val>
        </c:ser>
        <c:gapWidth val="30"/>
        <c:axId val="57034914"/>
        <c:axId val="43552179"/>
      </c:barChart>
      <c:catAx>
        <c:axId val="570349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52179"/>
        <c:crosses val="autoZero"/>
        <c:auto val="1"/>
        <c:lblOffset val="100"/>
        <c:tickLblSkip val="1"/>
        <c:noMultiLvlLbl val="0"/>
      </c:catAx>
      <c:valAx>
        <c:axId val="43552179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034914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"/>
          <c:w val="0.989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Compétences!$BJ$2</c:f>
              <c:strCache>
                <c:ptCount val="1"/>
                <c:pt idx="0">
                  <c:v>Dans un contexte de pliage, de découpage,de pavage et de reproduction de dessin, relever la présence de régularités.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Compétences!$BW$42:$BW$55</c:f>
              <c:strCache/>
            </c:strRef>
          </c:cat>
          <c:val>
            <c:numRef>
              <c:f>Compétences!$BX$42:$BX$55</c:f>
              <c:numCache/>
            </c:numRef>
          </c:val>
        </c:ser>
        <c:gapWidth val="30"/>
        <c:axId val="56425292"/>
        <c:axId val="38065581"/>
      </c:barChart>
      <c:catAx>
        <c:axId val="564252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65581"/>
        <c:crosses val="autoZero"/>
        <c:auto val="1"/>
        <c:lblOffset val="100"/>
        <c:tickLblSkip val="1"/>
        <c:noMultiLvlLbl val="0"/>
      </c:catAx>
      <c:valAx>
        <c:axId val="38065581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425292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Compétences!$AY$2</c:f>
              <c:strCache>
                <c:ptCount val="1"/>
                <c:pt idx="0">
                  <c:v>Associer un solide à sa réprésentation dans le plan et réciproquement (vues coordonnées, perspective cavalière, développement).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Compétences!$BH$42:$BH$51</c:f>
              <c:numCache/>
            </c:numRef>
          </c:cat>
          <c:val>
            <c:numRef>
              <c:f>Compétences!$BI$42:$BI$51</c:f>
              <c:numCache/>
            </c:numRef>
          </c:val>
        </c:ser>
        <c:gapWidth val="30"/>
        <c:axId val="7045910"/>
        <c:axId val="63413191"/>
      </c:barChart>
      <c:catAx>
        <c:axId val="70459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13191"/>
        <c:crosses val="autoZero"/>
        <c:auto val="1"/>
        <c:lblOffset val="100"/>
        <c:tickLblSkip val="1"/>
        <c:noMultiLvlLbl val="0"/>
      </c:catAx>
      <c:valAx>
        <c:axId val="63413191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045910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Compétences!$AP$2</c:f>
              <c:strCache>
                <c:ptCount val="1"/>
                <c:pt idx="0">
                  <c:v>Connaitre et énoncer les propriétés des côtés et des angles utiles dans la construction de quadrilatères et de triangles.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Compétences!$AU$42:$AU$47</c:f>
              <c:strCache/>
            </c:strRef>
          </c:cat>
          <c:val>
            <c:numRef>
              <c:f>Compétences!$AV$42:$AV$47</c:f>
              <c:numCache/>
            </c:numRef>
          </c:val>
        </c:ser>
        <c:gapWidth val="30"/>
        <c:axId val="33847808"/>
        <c:axId val="36194817"/>
      </c:barChart>
      <c:catAx>
        <c:axId val="338478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94817"/>
        <c:crosses val="autoZero"/>
        <c:auto val="1"/>
        <c:lblOffset val="100"/>
        <c:tickLblSkip val="1"/>
        <c:noMultiLvlLbl val="0"/>
      </c:catAx>
      <c:valAx>
        <c:axId val="36194817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847808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035"/>
          <c:w val="0.96875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Compétences!$AH$2</c:f>
              <c:strCache>
                <c:ptCount val="1"/>
                <c:pt idx="0">
                  <c:v>Tracer des figures simples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Compétences!$AN$42:$AN$48</c:f>
              <c:strCache/>
            </c:strRef>
          </c:cat>
          <c:val>
            <c:numRef>
              <c:f>Compétences!$AO$42:$AO$48</c:f>
              <c:numCache/>
            </c:numRef>
          </c:val>
        </c:ser>
        <c:gapWidth val="30"/>
        <c:axId val="57317898"/>
        <c:axId val="46099035"/>
      </c:barChart>
      <c:catAx>
        <c:axId val="573178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99035"/>
        <c:crosses val="autoZero"/>
        <c:auto val="1"/>
        <c:lblOffset val="100"/>
        <c:tickLblSkip val="1"/>
        <c:noMultiLvlLbl val="0"/>
      </c:catAx>
      <c:valAx>
        <c:axId val="46099035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317898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567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Compétences!$P$2</c:f>
              <c:strCache>
                <c:ptCount val="1"/>
                <c:pt idx="0">
                  <c:v>Reconnaitre, comparer des solides et des figures, les différencier, les classer.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Compétences!$AF$42:$AF$58</c:f>
              <c:strCache/>
            </c:strRef>
          </c:cat>
          <c:val>
            <c:numRef>
              <c:f>Compétences!$AG$42:$AG$58</c:f>
              <c:numCache/>
            </c:numRef>
          </c:val>
        </c:ser>
        <c:gapWidth val="30"/>
        <c:axId val="12238132"/>
        <c:axId val="43034325"/>
      </c:barChart>
      <c:catAx>
        <c:axId val="122381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4325"/>
        <c:crosses val="autoZero"/>
        <c:auto val="1"/>
        <c:lblOffset val="100"/>
        <c:tickLblSkip val="1"/>
        <c:noMultiLvlLbl val="0"/>
      </c:catAx>
      <c:valAx>
        <c:axId val="43034325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238132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04"/>
          <c:w val="0.92825"/>
          <c:h val="0.98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Compétences!$J$45:$J$54</c:f>
              <c:strCache/>
            </c:strRef>
          </c:cat>
          <c:val>
            <c:numRef>
              <c:f>Compétences!$K$45:$K$54</c:f>
              <c:numCache/>
            </c:numRef>
          </c:val>
        </c:ser>
        <c:gapWidth val="20"/>
        <c:axId val="51764606"/>
        <c:axId val="63228271"/>
      </c:barChart>
      <c:catAx>
        <c:axId val="51764606"/>
        <c:scaling>
          <c:orientation val="maxMin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28271"/>
        <c:crosses val="autoZero"/>
        <c:auto val="1"/>
        <c:lblOffset val="100"/>
        <c:tickLblSkip val="1"/>
        <c:noMultiLvlLbl val="0"/>
      </c:catAx>
      <c:valAx>
        <c:axId val="63228271"/>
        <c:scaling>
          <c:orientation val="minMax"/>
        </c:scaling>
        <c:axPos val="t"/>
        <c:delete val="1"/>
        <c:majorTickMark val="out"/>
        <c:minorTickMark val="none"/>
        <c:tickLblPos val="nextTo"/>
        <c:crossAx val="51764606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304800</xdr:rowOff>
    </xdr:from>
    <xdr:to>
      <xdr:col>5</xdr:col>
      <xdr:colOff>1657350</xdr:colOff>
      <xdr:row>1</xdr:row>
      <xdr:rowOff>295275</xdr:rowOff>
    </xdr:to>
    <xdr:sp>
      <xdr:nvSpPr>
        <xdr:cNvPr id="1" name="Line 390"/>
        <xdr:cNvSpPr>
          <a:spLocks/>
        </xdr:cNvSpPr>
      </xdr:nvSpPr>
      <xdr:spPr>
        <a:xfrm>
          <a:off x="1495425" y="304800"/>
          <a:ext cx="1657350" cy="3048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119</xdr:col>
      <xdr:colOff>0</xdr:colOff>
      <xdr:row>40</xdr:row>
      <xdr:rowOff>152400</xdr:rowOff>
    </xdr:from>
    <xdr:to>
      <xdr:col>121</xdr:col>
      <xdr:colOff>0</xdr:colOff>
      <xdr:row>57</xdr:row>
      <xdr:rowOff>152400</xdr:rowOff>
    </xdr:to>
    <xdr:graphicFrame>
      <xdr:nvGraphicFramePr>
        <xdr:cNvPr id="1" name="Chart 2143"/>
        <xdr:cNvGraphicFramePr/>
      </xdr:nvGraphicFramePr>
      <xdr:xfrm>
        <a:off x="54321075" y="6543675"/>
        <a:ext cx="16287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103</xdr:col>
      <xdr:colOff>0</xdr:colOff>
      <xdr:row>41</xdr:row>
      <xdr:rowOff>0</xdr:rowOff>
    </xdr:from>
    <xdr:to>
      <xdr:col>104</xdr:col>
      <xdr:colOff>619125</xdr:colOff>
      <xdr:row>57</xdr:row>
      <xdr:rowOff>152400</xdr:rowOff>
    </xdr:to>
    <xdr:graphicFrame>
      <xdr:nvGraphicFramePr>
        <xdr:cNvPr id="2" name="Chart 2155"/>
        <xdr:cNvGraphicFramePr/>
      </xdr:nvGraphicFramePr>
      <xdr:xfrm>
        <a:off x="47501175" y="6553200"/>
        <a:ext cx="14859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91</xdr:col>
      <xdr:colOff>9525</xdr:colOff>
      <xdr:row>41</xdr:row>
      <xdr:rowOff>0</xdr:rowOff>
    </xdr:from>
    <xdr:to>
      <xdr:col>93</xdr:col>
      <xdr:colOff>0</xdr:colOff>
      <xdr:row>58</xdr:row>
      <xdr:rowOff>0</xdr:rowOff>
    </xdr:to>
    <xdr:graphicFrame>
      <xdr:nvGraphicFramePr>
        <xdr:cNvPr id="3" name="Chart 2156"/>
        <xdr:cNvGraphicFramePr/>
      </xdr:nvGraphicFramePr>
      <xdr:xfrm>
        <a:off x="42776775" y="6553200"/>
        <a:ext cx="148590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74</xdr:col>
      <xdr:colOff>9525</xdr:colOff>
      <xdr:row>41</xdr:row>
      <xdr:rowOff>0</xdr:rowOff>
    </xdr:from>
    <xdr:to>
      <xdr:col>76</xdr:col>
      <xdr:colOff>0</xdr:colOff>
      <xdr:row>58</xdr:row>
      <xdr:rowOff>0</xdr:rowOff>
    </xdr:to>
    <xdr:graphicFrame>
      <xdr:nvGraphicFramePr>
        <xdr:cNvPr id="4" name="Chart 2157"/>
        <xdr:cNvGraphicFramePr/>
      </xdr:nvGraphicFramePr>
      <xdr:xfrm>
        <a:off x="36356925" y="6553200"/>
        <a:ext cx="1552575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59</xdr:col>
      <xdr:colOff>9525</xdr:colOff>
      <xdr:row>41</xdr:row>
      <xdr:rowOff>0</xdr:rowOff>
    </xdr:from>
    <xdr:to>
      <xdr:col>61</xdr:col>
      <xdr:colOff>0</xdr:colOff>
      <xdr:row>57</xdr:row>
      <xdr:rowOff>152400</xdr:rowOff>
    </xdr:to>
    <xdr:graphicFrame>
      <xdr:nvGraphicFramePr>
        <xdr:cNvPr id="5" name="Chart 2159"/>
        <xdr:cNvGraphicFramePr/>
      </xdr:nvGraphicFramePr>
      <xdr:xfrm>
        <a:off x="30318075" y="6553200"/>
        <a:ext cx="144780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46</xdr:col>
      <xdr:colOff>9525</xdr:colOff>
      <xdr:row>41</xdr:row>
      <xdr:rowOff>0</xdr:rowOff>
    </xdr:from>
    <xdr:to>
      <xdr:col>47</xdr:col>
      <xdr:colOff>752475</xdr:colOff>
      <xdr:row>57</xdr:row>
      <xdr:rowOff>152400</xdr:rowOff>
    </xdr:to>
    <xdr:graphicFrame>
      <xdr:nvGraphicFramePr>
        <xdr:cNvPr id="6" name="Chart 2161"/>
        <xdr:cNvGraphicFramePr/>
      </xdr:nvGraphicFramePr>
      <xdr:xfrm>
        <a:off x="23583900" y="6553200"/>
        <a:ext cx="1609725" cy="2771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39</xdr:col>
      <xdr:colOff>19050</xdr:colOff>
      <xdr:row>41</xdr:row>
      <xdr:rowOff>0</xdr:rowOff>
    </xdr:from>
    <xdr:to>
      <xdr:col>41</xdr:col>
      <xdr:colOff>0</xdr:colOff>
      <xdr:row>57</xdr:row>
      <xdr:rowOff>152400</xdr:rowOff>
    </xdr:to>
    <xdr:graphicFrame>
      <xdr:nvGraphicFramePr>
        <xdr:cNvPr id="7" name="Chart 2162"/>
        <xdr:cNvGraphicFramePr/>
      </xdr:nvGraphicFramePr>
      <xdr:xfrm>
        <a:off x="20059650" y="6553200"/>
        <a:ext cx="1609725" cy="2771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30</xdr:col>
      <xdr:colOff>371475</xdr:colOff>
      <xdr:row>41</xdr:row>
      <xdr:rowOff>9525</xdr:rowOff>
    </xdr:from>
    <xdr:to>
      <xdr:col>33</xdr:col>
      <xdr:colOff>0</xdr:colOff>
      <xdr:row>58</xdr:row>
      <xdr:rowOff>9525</xdr:rowOff>
    </xdr:to>
    <xdr:graphicFrame>
      <xdr:nvGraphicFramePr>
        <xdr:cNvPr id="8" name="Chart 2167"/>
        <xdr:cNvGraphicFramePr/>
      </xdr:nvGraphicFramePr>
      <xdr:xfrm>
        <a:off x="16154400" y="6562725"/>
        <a:ext cx="1619250" cy="2781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238125</xdr:colOff>
      <xdr:row>42</xdr:row>
      <xdr:rowOff>161925</xdr:rowOff>
    </xdr:from>
    <xdr:to>
      <xdr:col>11</xdr:col>
      <xdr:colOff>0</xdr:colOff>
      <xdr:row>58</xdr:row>
      <xdr:rowOff>0</xdr:rowOff>
    </xdr:to>
    <xdr:graphicFrame>
      <xdr:nvGraphicFramePr>
        <xdr:cNvPr id="9" name="Chart 58"/>
        <xdr:cNvGraphicFramePr/>
      </xdr:nvGraphicFramePr>
      <xdr:xfrm>
        <a:off x="6038850" y="6877050"/>
        <a:ext cx="1704975" cy="2457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238125</xdr:colOff>
      <xdr:row>42</xdr:row>
      <xdr:rowOff>161925</xdr:rowOff>
    </xdr:from>
    <xdr:to>
      <xdr:col>14</xdr:col>
      <xdr:colOff>0</xdr:colOff>
      <xdr:row>58</xdr:row>
      <xdr:rowOff>0</xdr:rowOff>
    </xdr:to>
    <xdr:graphicFrame>
      <xdr:nvGraphicFramePr>
        <xdr:cNvPr id="10" name="Chart 58"/>
        <xdr:cNvGraphicFramePr/>
      </xdr:nvGraphicFramePr>
      <xdr:xfrm>
        <a:off x="7981950" y="6877050"/>
        <a:ext cx="1704975" cy="2457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48</xdr:col>
      <xdr:colOff>0</xdr:colOff>
      <xdr:row>41</xdr:row>
      <xdr:rowOff>9525</xdr:rowOff>
    </xdr:from>
    <xdr:to>
      <xdr:col>49</xdr:col>
      <xdr:colOff>752475</xdr:colOff>
      <xdr:row>58</xdr:row>
      <xdr:rowOff>9525</xdr:rowOff>
    </xdr:to>
    <xdr:graphicFrame>
      <xdr:nvGraphicFramePr>
        <xdr:cNvPr id="11" name="Chart 963"/>
        <xdr:cNvGraphicFramePr/>
      </xdr:nvGraphicFramePr>
      <xdr:xfrm>
        <a:off x="25203150" y="6562725"/>
        <a:ext cx="1619250" cy="2781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238125</xdr:colOff>
      <xdr:row>42</xdr:row>
      <xdr:rowOff>161925</xdr:rowOff>
    </xdr:from>
    <xdr:to>
      <xdr:col>8</xdr:col>
      <xdr:colOff>0</xdr:colOff>
      <xdr:row>58</xdr:row>
      <xdr:rowOff>0</xdr:rowOff>
    </xdr:to>
    <xdr:graphicFrame>
      <xdr:nvGraphicFramePr>
        <xdr:cNvPr id="12" name="Chart 58"/>
        <xdr:cNvGraphicFramePr/>
      </xdr:nvGraphicFramePr>
      <xdr:xfrm>
        <a:off x="3895725" y="6877050"/>
        <a:ext cx="1905000" cy="2457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13</xdr:col>
      <xdr:colOff>9525</xdr:colOff>
      <xdr:row>34</xdr:row>
      <xdr:rowOff>0</xdr:rowOff>
    </xdr:to>
    <xdr:graphicFrame>
      <xdr:nvGraphicFramePr>
        <xdr:cNvPr id="1" name="Graphique 30"/>
        <xdr:cNvGraphicFramePr/>
      </xdr:nvGraphicFramePr>
      <xdr:xfrm>
        <a:off x="9525" y="4933950"/>
        <a:ext cx="58197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38</xdr:row>
      <xdr:rowOff>9525</xdr:rowOff>
    </xdr:from>
    <xdr:to>
      <xdr:col>12</xdr:col>
      <xdr:colOff>438150</xdr:colOff>
      <xdr:row>53</xdr:row>
      <xdr:rowOff>628650</xdr:rowOff>
    </xdr:to>
    <xdr:graphicFrame>
      <xdr:nvGraphicFramePr>
        <xdr:cNvPr id="2" name="Graphique 31"/>
        <xdr:cNvGraphicFramePr/>
      </xdr:nvGraphicFramePr>
      <xdr:xfrm>
        <a:off x="9525" y="9086850"/>
        <a:ext cx="58007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5</xdr:row>
      <xdr:rowOff>114300</xdr:rowOff>
    </xdr:from>
    <xdr:to>
      <xdr:col>1</xdr:col>
      <xdr:colOff>409575</xdr:colOff>
      <xdr:row>9</xdr:row>
      <xdr:rowOff>47625</xdr:rowOff>
    </xdr:to>
    <xdr:pic>
      <xdr:nvPicPr>
        <xdr:cNvPr id="1" name="Picture 1" descr="Sig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4900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33</xdr:row>
      <xdr:rowOff>104775</xdr:rowOff>
    </xdr:from>
    <xdr:to>
      <xdr:col>1</xdr:col>
      <xdr:colOff>266700</xdr:colOff>
      <xdr:row>40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1152525" y="6438900"/>
          <a:ext cx="38100" cy="1104900"/>
        </a:xfrm>
        <a:prstGeom prst="line">
          <a:avLst/>
        </a:prstGeom>
        <a:noFill/>
        <a:ln w="1016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619125</xdr:colOff>
      <xdr:row>23</xdr:row>
      <xdr:rowOff>114300</xdr:rowOff>
    </xdr:from>
    <xdr:to>
      <xdr:col>1</xdr:col>
      <xdr:colOff>304800</xdr:colOff>
      <xdr:row>26</xdr:row>
      <xdr:rowOff>66675</xdr:rowOff>
    </xdr:to>
    <xdr:pic>
      <xdr:nvPicPr>
        <xdr:cNvPr id="3" name="Picture 3" descr="Sig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572000"/>
          <a:ext cx="609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CS48"/>
  <sheetViews>
    <sheetView tabSelected="1" view="pageBreakPreview" zoomScaleSheetLayoutView="100" zoomScalePageLayoutView="0" workbookViewId="0" topLeftCell="A1">
      <pane xSplit="6" ySplit="2" topLeftCell="G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" sqref="B1:F1"/>
    </sheetView>
  </sheetViews>
  <sheetFormatPr defaultColWidth="11.421875" defaultRowHeight="12.75"/>
  <cols>
    <col min="1" max="1" width="12.7109375" style="5" customWidth="1"/>
    <col min="2" max="2" width="6.7109375" style="5" customWidth="1"/>
    <col min="3" max="4" width="6.7109375" style="5" hidden="1" customWidth="1"/>
    <col min="5" max="5" width="3.00390625" style="5" customWidth="1"/>
    <col min="6" max="6" width="25.140625" style="5" customWidth="1"/>
    <col min="7" max="31" width="4.7109375" style="5" bestFit="1" customWidth="1"/>
    <col min="32" max="32" width="6.140625" style="5" bestFit="1" customWidth="1"/>
    <col min="33" max="33" width="4.7109375" style="5" bestFit="1" customWidth="1"/>
    <col min="34" max="34" width="6.140625" style="5" bestFit="1" customWidth="1"/>
    <col min="35" max="38" width="5.57421875" style="5" customWidth="1"/>
    <col min="39" max="40" width="6.140625" style="5" bestFit="1" customWidth="1"/>
    <col min="41" max="82" width="4.7109375" style="5" bestFit="1" customWidth="1"/>
    <col min="83" max="83" width="6.140625" style="5" bestFit="1" customWidth="1"/>
    <col min="84" max="91" width="4.7109375" style="5" bestFit="1" customWidth="1"/>
    <col min="92" max="94" width="6.140625" style="5" bestFit="1" customWidth="1"/>
    <col min="95" max="95" width="4.28125" style="5" customWidth="1"/>
    <col min="96" max="96" width="1.421875" style="5" customWidth="1"/>
    <col min="97" max="16384" width="11.421875" style="5" customWidth="1"/>
  </cols>
  <sheetData>
    <row r="1" spans="1:97" s="33" customFormat="1" ht="24.75" customHeight="1" thickBot="1">
      <c r="A1" s="320" t="s">
        <v>11</v>
      </c>
      <c r="B1" s="496"/>
      <c r="C1" s="497"/>
      <c r="D1" s="497"/>
      <c r="E1" s="497"/>
      <c r="F1" s="498"/>
      <c r="G1" s="116">
        <v>1</v>
      </c>
      <c r="H1" s="32">
        <v>2</v>
      </c>
      <c r="I1" s="32">
        <v>3</v>
      </c>
      <c r="J1" s="32">
        <v>4</v>
      </c>
      <c r="K1" s="32">
        <v>5</v>
      </c>
      <c r="L1" s="32">
        <v>6</v>
      </c>
      <c r="M1" s="32">
        <v>7</v>
      </c>
      <c r="N1" s="32">
        <v>8</v>
      </c>
      <c r="O1" s="32">
        <v>9</v>
      </c>
      <c r="P1" s="380">
        <v>10</v>
      </c>
      <c r="Q1" s="32">
        <v>11</v>
      </c>
      <c r="R1" s="32">
        <v>12</v>
      </c>
      <c r="S1" s="32">
        <v>13</v>
      </c>
      <c r="T1" s="32">
        <v>14</v>
      </c>
      <c r="U1" s="32">
        <v>15</v>
      </c>
      <c r="V1" s="32">
        <v>16</v>
      </c>
      <c r="W1" s="32">
        <v>17</v>
      </c>
      <c r="X1" s="32">
        <v>18</v>
      </c>
      <c r="Y1" s="32">
        <v>19</v>
      </c>
      <c r="Z1" s="32">
        <v>20</v>
      </c>
      <c r="AA1" s="32">
        <v>21</v>
      </c>
      <c r="AB1" s="32">
        <v>22</v>
      </c>
      <c r="AC1" s="32">
        <v>23</v>
      </c>
      <c r="AD1" s="32">
        <v>24</v>
      </c>
      <c r="AE1" s="32">
        <v>25</v>
      </c>
      <c r="AF1" s="94">
        <v>26</v>
      </c>
      <c r="AG1" s="94">
        <v>27</v>
      </c>
      <c r="AH1" s="94">
        <v>28</v>
      </c>
      <c r="AI1" s="94">
        <v>29</v>
      </c>
      <c r="AJ1" s="94">
        <v>30</v>
      </c>
      <c r="AK1" s="94">
        <v>31</v>
      </c>
      <c r="AL1" s="94">
        <v>32</v>
      </c>
      <c r="AM1" s="94">
        <v>33</v>
      </c>
      <c r="AN1" s="94">
        <v>34</v>
      </c>
      <c r="AO1" s="94">
        <v>35</v>
      </c>
      <c r="AP1" s="94">
        <v>36</v>
      </c>
      <c r="AQ1" s="94">
        <v>37</v>
      </c>
      <c r="AR1" s="94">
        <v>38</v>
      </c>
      <c r="AS1" s="94">
        <v>39</v>
      </c>
      <c r="AT1" s="94">
        <v>40</v>
      </c>
      <c r="AU1" s="380">
        <v>41</v>
      </c>
      <c r="AV1" s="94">
        <v>42</v>
      </c>
      <c r="AW1" s="94">
        <v>43</v>
      </c>
      <c r="AX1" s="94">
        <v>44</v>
      </c>
      <c r="AY1" s="94">
        <v>45</v>
      </c>
      <c r="AZ1" s="94">
        <v>46</v>
      </c>
      <c r="BA1" s="94">
        <v>47</v>
      </c>
      <c r="BB1" s="380">
        <v>48</v>
      </c>
      <c r="BC1" s="380">
        <v>49</v>
      </c>
      <c r="BD1" s="32">
        <v>50</v>
      </c>
      <c r="BE1" s="32">
        <v>51</v>
      </c>
      <c r="BF1" s="32">
        <v>52</v>
      </c>
      <c r="BG1" s="380">
        <v>53</v>
      </c>
      <c r="BH1" s="32">
        <v>54</v>
      </c>
      <c r="BI1" s="32">
        <v>55</v>
      </c>
      <c r="BJ1" s="32">
        <v>56</v>
      </c>
      <c r="BK1" s="32">
        <v>57</v>
      </c>
      <c r="BL1" s="32">
        <v>58</v>
      </c>
      <c r="BM1" s="32">
        <v>59</v>
      </c>
      <c r="BN1" s="32">
        <v>60</v>
      </c>
      <c r="BO1" s="32">
        <v>61</v>
      </c>
      <c r="BP1" s="32">
        <v>62</v>
      </c>
      <c r="BQ1" s="32">
        <v>63</v>
      </c>
      <c r="BR1" s="94">
        <v>64</v>
      </c>
      <c r="BS1" s="94">
        <v>65</v>
      </c>
      <c r="BT1" s="94">
        <v>66</v>
      </c>
      <c r="BU1" s="94">
        <v>67</v>
      </c>
      <c r="BV1" s="94">
        <v>68</v>
      </c>
      <c r="BW1" s="94">
        <v>69</v>
      </c>
      <c r="BX1" s="94">
        <v>70</v>
      </c>
      <c r="BY1" s="94">
        <v>71</v>
      </c>
      <c r="BZ1" s="94">
        <v>72</v>
      </c>
      <c r="CA1" s="94">
        <v>73</v>
      </c>
      <c r="CB1" s="94">
        <v>74</v>
      </c>
      <c r="CC1" s="94">
        <v>75</v>
      </c>
      <c r="CD1" s="94">
        <v>76</v>
      </c>
      <c r="CE1" s="94">
        <v>77</v>
      </c>
      <c r="CF1" s="94">
        <v>78</v>
      </c>
      <c r="CG1" s="94">
        <v>79</v>
      </c>
      <c r="CH1" s="94">
        <v>80</v>
      </c>
      <c r="CI1" s="94">
        <v>81</v>
      </c>
      <c r="CJ1" s="94">
        <v>82</v>
      </c>
      <c r="CK1" s="94">
        <v>83</v>
      </c>
      <c r="CL1" s="94">
        <v>84</v>
      </c>
      <c r="CM1" s="94">
        <v>85</v>
      </c>
      <c r="CN1" s="94">
        <v>86</v>
      </c>
      <c r="CO1" s="94">
        <v>87</v>
      </c>
      <c r="CP1" s="94">
        <v>88</v>
      </c>
      <c r="CQ1" s="45" t="s">
        <v>50</v>
      </c>
      <c r="CR1" s="188"/>
      <c r="CS1" s="189"/>
    </row>
    <row r="2" spans="1:97" s="81" customFormat="1" ht="24.75" customHeight="1" thickBot="1">
      <c r="A2" s="317" t="s">
        <v>12</v>
      </c>
      <c r="B2" s="506"/>
      <c r="C2" s="507"/>
      <c r="D2" s="507"/>
      <c r="E2" s="508"/>
      <c r="F2" s="77" t="s">
        <v>106</v>
      </c>
      <c r="G2" s="78" t="s">
        <v>22</v>
      </c>
      <c r="H2" s="78" t="s">
        <v>22</v>
      </c>
      <c r="I2" s="78" t="s">
        <v>22</v>
      </c>
      <c r="J2" s="78" t="s">
        <v>22</v>
      </c>
      <c r="K2" s="78" t="s">
        <v>22</v>
      </c>
      <c r="L2" s="78" t="s">
        <v>22</v>
      </c>
      <c r="M2" s="79" t="s">
        <v>22</v>
      </c>
      <c r="N2" s="79" t="s">
        <v>22</v>
      </c>
      <c r="O2" s="79" t="s">
        <v>22</v>
      </c>
      <c r="P2" s="381" t="s">
        <v>22</v>
      </c>
      <c r="Q2" s="79" t="s">
        <v>22</v>
      </c>
      <c r="R2" s="79" t="s">
        <v>22</v>
      </c>
      <c r="S2" s="79" t="s">
        <v>22</v>
      </c>
      <c r="T2" s="79" t="s">
        <v>22</v>
      </c>
      <c r="U2" s="79" t="s">
        <v>22</v>
      </c>
      <c r="V2" s="79" t="s">
        <v>22</v>
      </c>
      <c r="W2" s="79" t="s">
        <v>22</v>
      </c>
      <c r="X2" s="79" t="s">
        <v>22</v>
      </c>
      <c r="Y2" s="79" t="s">
        <v>22</v>
      </c>
      <c r="Z2" s="79" t="s">
        <v>22</v>
      </c>
      <c r="AA2" s="79" t="s">
        <v>22</v>
      </c>
      <c r="AB2" s="79" t="s">
        <v>22</v>
      </c>
      <c r="AC2" s="79" t="s">
        <v>22</v>
      </c>
      <c r="AD2" s="79" t="s">
        <v>22</v>
      </c>
      <c r="AE2" s="79" t="s">
        <v>22</v>
      </c>
      <c r="AF2" s="79" t="s">
        <v>39</v>
      </c>
      <c r="AG2" s="79" t="s">
        <v>22</v>
      </c>
      <c r="AH2" s="79" t="s">
        <v>39</v>
      </c>
      <c r="AI2" s="78" t="s">
        <v>22</v>
      </c>
      <c r="AJ2" s="79" t="s">
        <v>22</v>
      </c>
      <c r="AK2" s="79" t="s">
        <v>22</v>
      </c>
      <c r="AL2" s="79" t="s">
        <v>39</v>
      </c>
      <c r="AM2" s="79" t="s">
        <v>39</v>
      </c>
      <c r="AN2" s="79" t="s">
        <v>39</v>
      </c>
      <c r="AO2" s="78" t="s">
        <v>22</v>
      </c>
      <c r="AP2" s="79" t="s">
        <v>22</v>
      </c>
      <c r="AQ2" s="79" t="s">
        <v>22</v>
      </c>
      <c r="AR2" s="78" t="s">
        <v>22</v>
      </c>
      <c r="AS2" s="78" t="s">
        <v>22</v>
      </c>
      <c r="AT2" s="79" t="s">
        <v>22</v>
      </c>
      <c r="AU2" s="381" t="s">
        <v>22</v>
      </c>
      <c r="AV2" s="78" t="s">
        <v>22</v>
      </c>
      <c r="AW2" s="78" t="s">
        <v>22</v>
      </c>
      <c r="AX2" s="78" t="s">
        <v>22</v>
      </c>
      <c r="AY2" s="78" t="s">
        <v>22</v>
      </c>
      <c r="AZ2" s="79" t="s">
        <v>22</v>
      </c>
      <c r="BA2" s="79" t="s">
        <v>22</v>
      </c>
      <c r="BB2" s="381" t="s">
        <v>22</v>
      </c>
      <c r="BC2" s="381" t="s">
        <v>22</v>
      </c>
      <c r="BD2" s="79" t="s">
        <v>22</v>
      </c>
      <c r="BE2" s="79" t="s">
        <v>22</v>
      </c>
      <c r="BF2" s="79" t="s">
        <v>22</v>
      </c>
      <c r="BG2" s="381" t="s">
        <v>22</v>
      </c>
      <c r="BH2" s="79" t="s">
        <v>22</v>
      </c>
      <c r="BI2" s="79" t="s">
        <v>22</v>
      </c>
      <c r="BJ2" s="79" t="s">
        <v>22</v>
      </c>
      <c r="BK2" s="79" t="s">
        <v>22</v>
      </c>
      <c r="BL2" s="79" t="s">
        <v>22</v>
      </c>
      <c r="BM2" s="79" t="s">
        <v>22</v>
      </c>
      <c r="BN2" s="79" t="s">
        <v>22</v>
      </c>
      <c r="BO2" s="79" t="s">
        <v>22</v>
      </c>
      <c r="BP2" s="79" t="s">
        <v>22</v>
      </c>
      <c r="BQ2" s="79" t="s">
        <v>22</v>
      </c>
      <c r="BR2" s="79" t="s">
        <v>22</v>
      </c>
      <c r="BS2" s="79" t="s">
        <v>22</v>
      </c>
      <c r="BT2" s="79" t="s">
        <v>22</v>
      </c>
      <c r="BU2" s="79" t="s">
        <v>22</v>
      </c>
      <c r="BV2" s="79" t="s">
        <v>22</v>
      </c>
      <c r="BW2" s="79" t="s">
        <v>22</v>
      </c>
      <c r="BX2" s="79" t="s">
        <v>22</v>
      </c>
      <c r="BY2" s="79" t="s">
        <v>22</v>
      </c>
      <c r="BZ2" s="79" t="s">
        <v>22</v>
      </c>
      <c r="CA2" s="79" t="s">
        <v>22</v>
      </c>
      <c r="CB2" s="79" t="s">
        <v>22</v>
      </c>
      <c r="CC2" s="79" t="s">
        <v>22</v>
      </c>
      <c r="CD2" s="79" t="s">
        <v>22</v>
      </c>
      <c r="CE2" s="79" t="s">
        <v>39</v>
      </c>
      <c r="CF2" s="79" t="s">
        <v>22</v>
      </c>
      <c r="CG2" s="79" t="s">
        <v>22</v>
      </c>
      <c r="CH2" s="79" t="s">
        <v>22</v>
      </c>
      <c r="CI2" s="79" t="s">
        <v>22</v>
      </c>
      <c r="CJ2" s="79" t="s">
        <v>22</v>
      </c>
      <c r="CK2" s="79" t="s">
        <v>22</v>
      </c>
      <c r="CL2" s="79" t="s">
        <v>22</v>
      </c>
      <c r="CM2" s="79" t="s">
        <v>22</v>
      </c>
      <c r="CN2" s="79" t="s">
        <v>39</v>
      </c>
      <c r="CO2" s="79" t="s">
        <v>39</v>
      </c>
      <c r="CP2" s="79" t="s">
        <v>39</v>
      </c>
      <c r="CQ2" s="80" t="s">
        <v>3</v>
      </c>
      <c r="CR2" s="190"/>
      <c r="CS2" s="191"/>
    </row>
    <row r="3" spans="1:96" s="3" customFormat="1" ht="11.25" customHeight="1" thickBot="1">
      <c r="A3" s="318" t="s">
        <v>104</v>
      </c>
      <c r="B3" s="185"/>
      <c r="C3" s="176">
        <f>IF(B$3="","",B$3)</f>
      </c>
      <c r="D3" s="177">
        <f>IF(B$4="","",B$4)</f>
      </c>
      <c r="E3" s="146">
        <v>1</v>
      </c>
      <c r="F3" s="354"/>
      <c r="G3" s="433"/>
      <c r="H3" s="433"/>
      <c r="I3" s="433"/>
      <c r="J3" s="433"/>
      <c r="K3" s="433"/>
      <c r="L3" s="433"/>
      <c r="M3" s="433"/>
      <c r="N3" s="433"/>
      <c r="O3" s="433"/>
      <c r="P3" s="495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433"/>
      <c r="AL3" s="433"/>
      <c r="AM3" s="433"/>
      <c r="AN3" s="433"/>
      <c r="AO3" s="433"/>
      <c r="AP3" s="433"/>
      <c r="AQ3" s="433"/>
      <c r="AR3" s="433"/>
      <c r="AS3" s="433"/>
      <c r="AT3" s="433"/>
      <c r="AU3" s="495"/>
      <c r="AV3" s="433"/>
      <c r="AW3" s="433"/>
      <c r="AX3" s="433"/>
      <c r="AY3" s="433"/>
      <c r="AZ3" s="433"/>
      <c r="BA3" s="433"/>
      <c r="BB3" s="495"/>
      <c r="BC3" s="495"/>
      <c r="BD3" s="433"/>
      <c r="BE3" s="433"/>
      <c r="BF3" s="433"/>
      <c r="BG3" s="495"/>
      <c r="BH3" s="433"/>
      <c r="BI3" s="433"/>
      <c r="BJ3" s="433"/>
      <c r="BK3" s="433"/>
      <c r="BL3" s="433"/>
      <c r="BM3" s="433"/>
      <c r="BN3" s="433"/>
      <c r="BO3" s="433"/>
      <c r="BP3" s="433"/>
      <c r="BQ3" s="433"/>
      <c r="BR3" s="433"/>
      <c r="BS3" s="433"/>
      <c r="BT3" s="433"/>
      <c r="BU3" s="433"/>
      <c r="BV3" s="433"/>
      <c r="BW3" s="433"/>
      <c r="BX3" s="433"/>
      <c r="BY3" s="433"/>
      <c r="BZ3" s="433"/>
      <c r="CA3" s="433"/>
      <c r="CB3" s="433"/>
      <c r="CC3" s="433"/>
      <c r="CD3" s="433"/>
      <c r="CE3" s="433"/>
      <c r="CF3" s="433"/>
      <c r="CG3" s="433"/>
      <c r="CH3" s="433"/>
      <c r="CI3" s="433"/>
      <c r="CJ3" s="433"/>
      <c r="CK3" s="433"/>
      <c r="CL3" s="433"/>
      <c r="CM3" s="433"/>
      <c r="CN3" s="433"/>
      <c r="CO3" s="433"/>
      <c r="CP3" s="433"/>
      <c r="CQ3" s="46">
        <f>IF(COUNTBLANK(G3:CP3)=88,"",IF(COUNTIF(G3:CP3,"a")&gt;0,"a",IF(COUNTA(G3:CP3)&lt;88,"!","")))</f>
      </c>
      <c r="CR3" s="192"/>
    </row>
    <row r="4" spans="1:96" s="3" customFormat="1" ht="11.25" customHeight="1" thickBot="1">
      <c r="A4" s="319" t="s">
        <v>105</v>
      </c>
      <c r="B4" s="185"/>
      <c r="C4" s="180">
        <f aca="true" t="shared" si="0" ref="C4:C36">IF(B$3="","",B$3)</f>
      </c>
      <c r="D4" s="181">
        <f aca="true" t="shared" si="1" ref="D4:D36">IF(B$4="","",B$4)</f>
      </c>
      <c r="E4" s="75">
        <v>2</v>
      </c>
      <c r="F4" s="355"/>
      <c r="G4" s="433"/>
      <c r="H4" s="433"/>
      <c r="I4" s="433"/>
      <c r="J4" s="433"/>
      <c r="K4" s="433"/>
      <c r="L4" s="433"/>
      <c r="M4" s="433"/>
      <c r="N4" s="433"/>
      <c r="O4" s="433"/>
      <c r="P4" s="495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3"/>
      <c r="AT4" s="433"/>
      <c r="AU4" s="495"/>
      <c r="AV4" s="433"/>
      <c r="AW4" s="433"/>
      <c r="AX4" s="433"/>
      <c r="AY4" s="433"/>
      <c r="AZ4" s="433"/>
      <c r="BA4" s="433"/>
      <c r="BB4" s="495"/>
      <c r="BC4" s="495"/>
      <c r="BD4" s="433"/>
      <c r="BE4" s="433"/>
      <c r="BF4" s="433"/>
      <c r="BG4" s="495"/>
      <c r="BH4" s="433"/>
      <c r="BI4" s="433"/>
      <c r="BJ4" s="433"/>
      <c r="BK4" s="433"/>
      <c r="BL4" s="433"/>
      <c r="BM4" s="433"/>
      <c r="BN4" s="433"/>
      <c r="BO4" s="433"/>
      <c r="BP4" s="433"/>
      <c r="BQ4" s="433"/>
      <c r="BR4" s="433"/>
      <c r="BS4" s="433"/>
      <c r="BT4" s="433"/>
      <c r="BU4" s="433"/>
      <c r="BV4" s="433"/>
      <c r="BW4" s="433"/>
      <c r="BX4" s="433"/>
      <c r="BY4" s="433"/>
      <c r="BZ4" s="433"/>
      <c r="CA4" s="433"/>
      <c r="CB4" s="433"/>
      <c r="CC4" s="433"/>
      <c r="CD4" s="433"/>
      <c r="CE4" s="433"/>
      <c r="CF4" s="433"/>
      <c r="CG4" s="433"/>
      <c r="CH4" s="433"/>
      <c r="CI4" s="433"/>
      <c r="CJ4" s="433"/>
      <c r="CK4" s="433"/>
      <c r="CL4" s="433"/>
      <c r="CM4" s="433"/>
      <c r="CN4" s="433"/>
      <c r="CO4" s="433"/>
      <c r="CP4" s="433"/>
      <c r="CQ4" s="46">
        <f aca="true" t="shared" si="2" ref="CQ4:CQ36">IF(COUNTBLANK(G4:CP4)=88,"",IF(COUNTIF(G4:CP4,"a")&gt;0,"a",IF(COUNTA(G4:CP4)&lt;88,"!","")))</f>
      </c>
      <c r="CR4" s="192"/>
    </row>
    <row r="5" spans="1:96" s="3" customFormat="1" ht="11.25" customHeight="1">
      <c r="A5" s="511" t="s">
        <v>56</v>
      </c>
      <c r="B5" s="492"/>
      <c r="C5" s="180">
        <f t="shared" si="0"/>
      </c>
      <c r="D5" s="181">
        <f t="shared" si="1"/>
      </c>
      <c r="E5" s="75">
        <v>3</v>
      </c>
      <c r="F5" s="355"/>
      <c r="G5" s="433"/>
      <c r="H5" s="433"/>
      <c r="I5" s="433"/>
      <c r="J5" s="433"/>
      <c r="K5" s="433"/>
      <c r="L5" s="433"/>
      <c r="M5" s="433"/>
      <c r="N5" s="433"/>
      <c r="O5" s="433"/>
      <c r="P5" s="495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433"/>
      <c r="AM5" s="433"/>
      <c r="AN5" s="433"/>
      <c r="AO5" s="433"/>
      <c r="AP5" s="433"/>
      <c r="AQ5" s="433"/>
      <c r="AR5" s="433"/>
      <c r="AS5" s="433"/>
      <c r="AT5" s="433"/>
      <c r="AU5" s="495"/>
      <c r="AV5" s="433"/>
      <c r="AW5" s="433"/>
      <c r="AX5" s="433"/>
      <c r="AY5" s="433"/>
      <c r="AZ5" s="433"/>
      <c r="BA5" s="433"/>
      <c r="BB5" s="495"/>
      <c r="BC5" s="495"/>
      <c r="BD5" s="433"/>
      <c r="BE5" s="433"/>
      <c r="BF5" s="433"/>
      <c r="BG5" s="495"/>
      <c r="BH5" s="433"/>
      <c r="BI5" s="433"/>
      <c r="BJ5" s="433"/>
      <c r="BK5" s="433"/>
      <c r="BL5" s="433"/>
      <c r="BM5" s="433"/>
      <c r="BN5" s="433"/>
      <c r="BO5" s="433"/>
      <c r="BP5" s="433"/>
      <c r="BQ5" s="433"/>
      <c r="BR5" s="433"/>
      <c r="BS5" s="433"/>
      <c r="BT5" s="433"/>
      <c r="BU5" s="433"/>
      <c r="BV5" s="433"/>
      <c r="BW5" s="433"/>
      <c r="BX5" s="433"/>
      <c r="BY5" s="433"/>
      <c r="BZ5" s="433"/>
      <c r="CA5" s="433"/>
      <c r="CB5" s="433"/>
      <c r="CC5" s="433"/>
      <c r="CD5" s="433"/>
      <c r="CE5" s="433"/>
      <c r="CF5" s="433"/>
      <c r="CG5" s="433"/>
      <c r="CH5" s="433"/>
      <c r="CI5" s="433"/>
      <c r="CJ5" s="433"/>
      <c r="CK5" s="433"/>
      <c r="CL5" s="433"/>
      <c r="CM5" s="433"/>
      <c r="CN5" s="433"/>
      <c r="CO5" s="433"/>
      <c r="CP5" s="433"/>
      <c r="CQ5" s="46">
        <f t="shared" si="2"/>
      </c>
      <c r="CR5" s="192"/>
    </row>
    <row r="6" spans="1:96" s="3" customFormat="1" ht="11.25" customHeight="1">
      <c r="A6" s="493"/>
      <c r="B6" s="494"/>
      <c r="C6" s="180">
        <f t="shared" si="0"/>
      </c>
      <c r="D6" s="181">
        <f t="shared" si="1"/>
      </c>
      <c r="E6" s="75">
        <v>4</v>
      </c>
      <c r="F6" s="355"/>
      <c r="G6" s="433"/>
      <c r="H6" s="433"/>
      <c r="I6" s="433"/>
      <c r="J6" s="433"/>
      <c r="K6" s="433"/>
      <c r="L6" s="433"/>
      <c r="M6" s="433"/>
      <c r="N6" s="433"/>
      <c r="O6" s="433"/>
      <c r="P6" s="495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433"/>
      <c r="AU6" s="495"/>
      <c r="AV6" s="433"/>
      <c r="AW6" s="433"/>
      <c r="AX6" s="433"/>
      <c r="AY6" s="433"/>
      <c r="AZ6" s="433"/>
      <c r="BA6" s="433"/>
      <c r="BB6" s="495"/>
      <c r="BC6" s="495"/>
      <c r="BD6" s="433"/>
      <c r="BE6" s="433"/>
      <c r="BF6" s="433"/>
      <c r="BG6" s="495"/>
      <c r="BH6" s="433"/>
      <c r="BI6" s="433"/>
      <c r="BJ6" s="433"/>
      <c r="BK6" s="433"/>
      <c r="BL6" s="433"/>
      <c r="BM6" s="433"/>
      <c r="BN6" s="433"/>
      <c r="BO6" s="433"/>
      <c r="BP6" s="433"/>
      <c r="BQ6" s="433"/>
      <c r="BR6" s="433"/>
      <c r="BS6" s="433"/>
      <c r="BT6" s="433"/>
      <c r="BU6" s="433"/>
      <c r="BV6" s="433"/>
      <c r="BW6" s="433"/>
      <c r="BX6" s="433"/>
      <c r="BY6" s="433"/>
      <c r="BZ6" s="433"/>
      <c r="CA6" s="433"/>
      <c r="CB6" s="433"/>
      <c r="CC6" s="433"/>
      <c r="CD6" s="433"/>
      <c r="CE6" s="433"/>
      <c r="CF6" s="433"/>
      <c r="CG6" s="433"/>
      <c r="CH6" s="433"/>
      <c r="CI6" s="433"/>
      <c r="CJ6" s="433"/>
      <c r="CK6" s="433"/>
      <c r="CL6" s="433"/>
      <c r="CM6" s="433"/>
      <c r="CN6" s="433"/>
      <c r="CO6" s="433"/>
      <c r="CP6" s="433"/>
      <c r="CQ6" s="46">
        <f t="shared" si="2"/>
      </c>
      <c r="CR6" s="192"/>
    </row>
    <row r="7" spans="1:96" s="3" customFormat="1" ht="11.25" customHeight="1">
      <c r="A7" s="493"/>
      <c r="B7" s="494"/>
      <c r="C7" s="180">
        <f t="shared" si="0"/>
      </c>
      <c r="D7" s="181">
        <f t="shared" si="1"/>
      </c>
      <c r="E7" s="75">
        <v>5</v>
      </c>
      <c r="F7" s="355"/>
      <c r="G7" s="433"/>
      <c r="H7" s="433"/>
      <c r="I7" s="433"/>
      <c r="J7" s="433"/>
      <c r="K7" s="433"/>
      <c r="L7" s="433"/>
      <c r="M7" s="433"/>
      <c r="N7" s="433"/>
      <c r="O7" s="433"/>
      <c r="P7" s="495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  <c r="AU7" s="495"/>
      <c r="AV7" s="433"/>
      <c r="AW7" s="433"/>
      <c r="AX7" s="433"/>
      <c r="AY7" s="433"/>
      <c r="AZ7" s="433"/>
      <c r="BA7" s="433"/>
      <c r="BB7" s="495"/>
      <c r="BC7" s="495"/>
      <c r="BD7" s="433"/>
      <c r="BE7" s="433"/>
      <c r="BF7" s="433"/>
      <c r="BG7" s="495"/>
      <c r="BH7" s="433"/>
      <c r="BI7" s="433"/>
      <c r="BJ7" s="433"/>
      <c r="BK7" s="433"/>
      <c r="BL7" s="433"/>
      <c r="BM7" s="433"/>
      <c r="BN7" s="433"/>
      <c r="BO7" s="433"/>
      <c r="BP7" s="433"/>
      <c r="BQ7" s="433"/>
      <c r="BR7" s="433"/>
      <c r="BS7" s="433"/>
      <c r="BT7" s="433"/>
      <c r="BU7" s="433"/>
      <c r="BV7" s="433"/>
      <c r="BW7" s="433"/>
      <c r="BX7" s="433"/>
      <c r="BY7" s="433"/>
      <c r="BZ7" s="433"/>
      <c r="CA7" s="433"/>
      <c r="CB7" s="433"/>
      <c r="CC7" s="433"/>
      <c r="CD7" s="433"/>
      <c r="CE7" s="433"/>
      <c r="CF7" s="433"/>
      <c r="CG7" s="433"/>
      <c r="CH7" s="433"/>
      <c r="CI7" s="433"/>
      <c r="CJ7" s="433"/>
      <c r="CK7" s="433"/>
      <c r="CL7" s="433"/>
      <c r="CM7" s="433"/>
      <c r="CN7" s="433"/>
      <c r="CO7" s="433"/>
      <c r="CP7" s="433"/>
      <c r="CQ7" s="46">
        <f t="shared" si="2"/>
      </c>
      <c r="CR7" s="192"/>
    </row>
    <row r="8" spans="1:96" s="3" customFormat="1" ht="11.25" customHeight="1">
      <c r="A8" s="493"/>
      <c r="B8" s="494"/>
      <c r="C8" s="180">
        <f t="shared" si="0"/>
      </c>
      <c r="D8" s="181">
        <f t="shared" si="1"/>
      </c>
      <c r="E8" s="75">
        <v>6</v>
      </c>
      <c r="F8" s="355"/>
      <c r="G8" s="433"/>
      <c r="H8" s="433"/>
      <c r="I8" s="433"/>
      <c r="J8" s="433"/>
      <c r="K8" s="433"/>
      <c r="L8" s="433"/>
      <c r="M8" s="433"/>
      <c r="N8" s="433"/>
      <c r="O8" s="433"/>
      <c r="P8" s="495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95"/>
      <c r="AV8" s="433"/>
      <c r="AW8" s="433"/>
      <c r="AX8" s="433"/>
      <c r="AY8" s="433"/>
      <c r="AZ8" s="433"/>
      <c r="BA8" s="433"/>
      <c r="BB8" s="495"/>
      <c r="BC8" s="495"/>
      <c r="BD8" s="433"/>
      <c r="BE8" s="433"/>
      <c r="BF8" s="433"/>
      <c r="BG8" s="495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433"/>
      <c r="CC8" s="433"/>
      <c r="CD8" s="433"/>
      <c r="CE8" s="433"/>
      <c r="CF8" s="433"/>
      <c r="CG8" s="433"/>
      <c r="CH8" s="433"/>
      <c r="CI8" s="433"/>
      <c r="CJ8" s="433"/>
      <c r="CK8" s="433"/>
      <c r="CL8" s="433"/>
      <c r="CM8" s="433"/>
      <c r="CN8" s="433"/>
      <c r="CO8" s="433"/>
      <c r="CP8" s="433"/>
      <c r="CQ8" s="46">
        <f t="shared" si="2"/>
      </c>
      <c r="CR8" s="192"/>
    </row>
    <row r="9" spans="1:96" s="3" customFormat="1" ht="11.25" customHeight="1">
      <c r="A9" s="493"/>
      <c r="B9" s="494"/>
      <c r="C9" s="180">
        <f t="shared" si="0"/>
      </c>
      <c r="D9" s="181">
        <f t="shared" si="1"/>
      </c>
      <c r="E9" s="75">
        <v>7</v>
      </c>
      <c r="F9" s="355"/>
      <c r="G9" s="433"/>
      <c r="H9" s="433"/>
      <c r="I9" s="433"/>
      <c r="J9" s="433"/>
      <c r="K9" s="433"/>
      <c r="L9" s="433"/>
      <c r="M9" s="433"/>
      <c r="N9" s="433"/>
      <c r="O9" s="433"/>
      <c r="P9" s="495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  <c r="AU9" s="495"/>
      <c r="AV9" s="433"/>
      <c r="AW9" s="433"/>
      <c r="AX9" s="433"/>
      <c r="AY9" s="433"/>
      <c r="AZ9" s="433"/>
      <c r="BA9" s="433"/>
      <c r="BB9" s="495"/>
      <c r="BC9" s="495"/>
      <c r="BD9" s="433"/>
      <c r="BE9" s="433"/>
      <c r="BF9" s="433"/>
      <c r="BG9" s="495"/>
      <c r="BH9" s="433"/>
      <c r="BI9" s="433"/>
      <c r="BJ9" s="433"/>
      <c r="BK9" s="433"/>
      <c r="BL9" s="433"/>
      <c r="BM9" s="433"/>
      <c r="BN9" s="433"/>
      <c r="BO9" s="433"/>
      <c r="BP9" s="433"/>
      <c r="BQ9" s="433"/>
      <c r="BR9" s="433"/>
      <c r="BS9" s="433"/>
      <c r="BT9" s="433"/>
      <c r="BU9" s="433"/>
      <c r="BV9" s="433"/>
      <c r="BW9" s="433"/>
      <c r="BX9" s="433"/>
      <c r="BY9" s="433"/>
      <c r="BZ9" s="433"/>
      <c r="CA9" s="433"/>
      <c r="CB9" s="433"/>
      <c r="CC9" s="433"/>
      <c r="CD9" s="433"/>
      <c r="CE9" s="433"/>
      <c r="CF9" s="433"/>
      <c r="CG9" s="433"/>
      <c r="CH9" s="433"/>
      <c r="CI9" s="433"/>
      <c r="CJ9" s="433"/>
      <c r="CK9" s="433"/>
      <c r="CL9" s="433"/>
      <c r="CM9" s="433"/>
      <c r="CN9" s="433"/>
      <c r="CO9" s="433"/>
      <c r="CP9" s="433"/>
      <c r="CQ9" s="46">
        <f t="shared" si="2"/>
      </c>
      <c r="CR9" s="192"/>
    </row>
    <row r="10" spans="1:96" s="3" customFormat="1" ht="11.25" customHeight="1">
      <c r="A10" s="493"/>
      <c r="B10" s="494"/>
      <c r="C10" s="180">
        <f t="shared" si="0"/>
      </c>
      <c r="D10" s="181">
        <f t="shared" si="1"/>
      </c>
      <c r="E10" s="75">
        <v>8</v>
      </c>
      <c r="F10" s="355"/>
      <c r="G10" s="433"/>
      <c r="H10" s="433"/>
      <c r="I10" s="433"/>
      <c r="J10" s="433"/>
      <c r="K10" s="433"/>
      <c r="L10" s="433"/>
      <c r="M10" s="433"/>
      <c r="N10" s="433"/>
      <c r="O10" s="433"/>
      <c r="P10" s="495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  <c r="AL10" s="433"/>
      <c r="AM10" s="433"/>
      <c r="AN10" s="433"/>
      <c r="AO10" s="433"/>
      <c r="AP10" s="433"/>
      <c r="AQ10" s="433"/>
      <c r="AR10" s="433"/>
      <c r="AS10" s="433"/>
      <c r="AT10" s="433"/>
      <c r="AU10" s="495"/>
      <c r="AV10" s="433"/>
      <c r="AW10" s="433"/>
      <c r="AX10" s="433"/>
      <c r="AY10" s="433"/>
      <c r="AZ10" s="433"/>
      <c r="BA10" s="433"/>
      <c r="BB10" s="495"/>
      <c r="BC10" s="495"/>
      <c r="BD10" s="433"/>
      <c r="BE10" s="433"/>
      <c r="BF10" s="433"/>
      <c r="BG10" s="495"/>
      <c r="BH10" s="433"/>
      <c r="BI10" s="433"/>
      <c r="BJ10" s="433"/>
      <c r="BK10" s="433"/>
      <c r="BL10" s="433"/>
      <c r="BM10" s="433"/>
      <c r="BN10" s="433"/>
      <c r="BO10" s="433"/>
      <c r="BP10" s="433"/>
      <c r="BQ10" s="433"/>
      <c r="BR10" s="433"/>
      <c r="BS10" s="433"/>
      <c r="BT10" s="433"/>
      <c r="BU10" s="433"/>
      <c r="BV10" s="433"/>
      <c r="BW10" s="433"/>
      <c r="BX10" s="433"/>
      <c r="BY10" s="433"/>
      <c r="BZ10" s="433"/>
      <c r="CA10" s="433"/>
      <c r="CB10" s="433"/>
      <c r="CC10" s="433"/>
      <c r="CD10" s="433"/>
      <c r="CE10" s="433"/>
      <c r="CF10" s="433"/>
      <c r="CG10" s="433"/>
      <c r="CH10" s="433"/>
      <c r="CI10" s="433"/>
      <c r="CJ10" s="433"/>
      <c r="CK10" s="433"/>
      <c r="CL10" s="433"/>
      <c r="CM10" s="433"/>
      <c r="CN10" s="433"/>
      <c r="CO10" s="433"/>
      <c r="CP10" s="433"/>
      <c r="CQ10" s="46">
        <f t="shared" si="2"/>
      </c>
      <c r="CR10" s="192"/>
    </row>
    <row r="11" spans="1:96" s="3" customFormat="1" ht="11.25" customHeight="1">
      <c r="A11" s="493"/>
      <c r="B11" s="494"/>
      <c r="C11" s="180">
        <f t="shared" si="0"/>
      </c>
      <c r="D11" s="181">
        <f t="shared" si="1"/>
      </c>
      <c r="E11" s="75">
        <v>9</v>
      </c>
      <c r="F11" s="355"/>
      <c r="G11" s="433"/>
      <c r="H11" s="433"/>
      <c r="I11" s="433"/>
      <c r="J11" s="433"/>
      <c r="K11" s="433"/>
      <c r="L11" s="433"/>
      <c r="M11" s="433"/>
      <c r="N11" s="433"/>
      <c r="O11" s="433"/>
      <c r="P11" s="495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  <c r="AU11" s="495"/>
      <c r="AV11" s="433"/>
      <c r="AW11" s="433"/>
      <c r="AX11" s="433"/>
      <c r="AY11" s="433"/>
      <c r="AZ11" s="433"/>
      <c r="BA11" s="433"/>
      <c r="BB11" s="495"/>
      <c r="BC11" s="495"/>
      <c r="BD11" s="433"/>
      <c r="BE11" s="433"/>
      <c r="BF11" s="433"/>
      <c r="BG11" s="495"/>
      <c r="BH11" s="433"/>
      <c r="BI11" s="433"/>
      <c r="BJ11" s="433"/>
      <c r="BK11" s="433"/>
      <c r="BL11" s="433"/>
      <c r="BM11" s="433"/>
      <c r="BN11" s="433"/>
      <c r="BO11" s="433"/>
      <c r="BP11" s="433"/>
      <c r="BQ11" s="433"/>
      <c r="BR11" s="433"/>
      <c r="BS11" s="433"/>
      <c r="BT11" s="433"/>
      <c r="BU11" s="433"/>
      <c r="BV11" s="433"/>
      <c r="BW11" s="433"/>
      <c r="BX11" s="433"/>
      <c r="BY11" s="433"/>
      <c r="BZ11" s="433"/>
      <c r="CA11" s="433"/>
      <c r="CB11" s="433"/>
      <c r="CC11" s="433"/>
      <c r="CD11" s="433"/>
      <c r="CE11" s="433"/>
      <c r="CF11" s="433"/>
      <c r="CG11" s="433"/>
      <c r="CH11" s="433"/>
      <c r="CI11" s="433"/>
      <c r="CJ11" s="433"/>
      <c r="CK11" s="433"/>
      <c r="CL11" s="433"/>
      <c r="CM11" s="433"/>
      <c r="CN11" s="433"/>
      <c r="CO11" s="433"/>
      <c r="CP11" s="433"/>
      <c r="CQ11" s="46">
        <f t="shared" si="2"/>
      </c>
      <c r="CR11" s="192"/>
    </row>
    <row r="12" spans="1:96" s="3" customFormat="1" ht="11.25" customHeight="1">
      <c r="A12" s="493"/>
      <c r="B12" s="494"/>
      <c r="C12" s="180">
        <f t="shared" si="0"/>
      </c>
      <c r="D12" s="181">
        <f t="shared" si="1"/>
      </c>
      <c r="E12" s="75">
        <v>10</v>
      </c>
      <c r="F12" s="355"/>
      <c r="G12" s="433"/>
      <c r="H12" s="433"/>
      <c r="I12" s="433"/>
      <c r="J12" s="433"/>
      <c r="K12" s="433"/>
      <c r="L12" s="433"/>
      <c r="M12" s="433"/>
      <c r="N12" s="433"/>
      <c r="O12" s="433"/>
      <c r="P12" s="495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95"/>
      <c r="AV12" s="433"/>
      <c r="AW12" s="433"/>
      <c r="AX12" s="433"/>
      <c r="AY12" s="433"/>
      <c r="AZ12" s="433"/>
      <c r="BA12" s="433"/>
      <c r="BB12" s="495"/>
      <c r="BC12" s="495"/>
      <c r="BD12" s="433"/>
      <c r="BE12" s="433"/>
      <c r="BF12" s="433"/>
      <c r="BG12" s="495"/>
      <c r="BH12" s="433"/>
      <c r="BI12" s="433"/>
      <c r="BJ12" s="433"/>
      <c r="BK12" s="433"/>
      <c r="BL12" s="433"/>
      <c r="BM12" s="433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433"/>
      <c r="CD12" s="433"/>
      <c r="CE12" s="433"/>
      <c r="CF12" s="433"/>
      <c r="CG12" s="433"/>
      <c r="CH12" s="433"/>
      <c r="CI12" s="433"/>
      <c r="CJ12" s="433"/>
      <c r="CK12" s="433"/>
      <c r="CL12" s="433"/>
      <c r="CM12" s="433"/>
      <c r="CN12" s="433"/>
      <c r="CO12" s="433"/>
      <c r="CP12" s="433"/>
      <c r="CQ12" s="46">
        <f t="shared" si="2"/>
      </c>
      <c r="CR12" s="192"/>
    </row>
    <row r="13" spans="1:96" s="3" customFormat="1" ht="11.25" customHeight="1">
      <c r="A13" s="493"/>
      <c r="B13" s="494"/>
      <c r="C13" s="180">
        <f t="shared" si="0"/>
      </c>
      <c r="D13" s="181">
        <f t="shared" si="1"/>
      </c>
      <c r="E13" s="75">
        <v>11</v>
      </c>
      <c r="F13" s="355"/>
      <c r="G13" s="433"/>
      <c r="H13" s="433"/>
      <c r="I13" s="433"/>
      <c r="J13" s="433"/>
      <c r="K13" s="433"/>
      <c r="L13" s="433"/>
      <c r="M13" s="433"/>
      <c r="N13" s="433"/>
      <c r="O13" s="433"/>
      <c r="P13" s="495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3"/>
      <c r="AP13" s="433"/>
      <c r="AQ13" s="433"/>
      <c r="AR13" s="433"/>
      <c r="AS13" s="433"/>
      <c r="AT13" s="433"/>
      <c r="AU13" s="495"/>
      <c r="AV13" s="433"/>
      <c r="AW13" s="433"/>
      <c r="AX13" s="433"/>
      <c r="AY13" s="433"/>
      <c r="AZ13" s="433"/>
      <c r="BA13" s="433"/>
      <c r="BB13" s="495"/>
      <c r="BC13" s="495"/>
      <c r="BD13" s="433"/>
      <c r="BE13" s="433"/>
      <c r="BF13" s="433"/>
      <c r="BG13" s="495"/>
      <c r="BH13" s="433"/>
      <c r="BI13" s="433"/>
      <c r="BJ13" s="433"/>
      <c r="BK13" s="433"/>
      <c r="BL13" s="433"/>
      <c r="BM13" s="433"/>
      <c r="BN13" s="433"/>
      <c r="BO13" s="433"/>
      <c r="BP13" s="433"/>
      <c r="BQ13" s="433"/>
      <c r="BR13" s="433"/>
      <c r="BS13" s="433"/>
      <c r="BT13" s="433"/>
      <c r="BU13" s="433"/>
      <c r="BV13" s="433"/>
      <c r="BW13" s="433"/>
      <c r="BX13" s="433"/>
      <c r="BY13" s="433"/>
      <c r="BZ13" s="433"/>
      <c r="CA13" s="433"/>
      <c r="CB13" s="433"/>
      <c r="CC13" s="433"/>
      <c r="CD13" s="433"/>
      <c r="CE13" s="433"/>
      <c r="CF13" s="433"/>
      <c r="CG13" s="433"/>
      <c r="CH13" s="433"/>
      <c r="CI13" s="433"/>
      <c r="CJ13" s="433"/>
      <c r="CK13" s="433"/>
      <c r="CL13" s="433"/>
      <c r="CM13" s="433"/>
      <c r="CN13" s="433"/>
      <c r="CO13" s="433"/>
      <c r="CP13" s="433"/>
      <c r="CQ13" s="46">
        <f t="shared" si="2"/>
      </c>
      <c r="CR13" s="192"/>
    </row>
    <row r="14" spans="1:96" s="3" customFormat="1" ht="11.25" customHeight="1">
      <c r="A14" s="493"/>
      <c r="B14" s="494"/>
      <c r="C14" s="180">
        <f t="shared" si="0"/>
      </c>
      <c r="D14" s="181">
        <f t="shared" si="1"/>
      </c>
      <c r="E14" s="75">
        <v>12</v>
      </c>
      <c r="F14" s="355"/>
      <c r="G14" s="433"/>
      <c r="H14" s="433"/>
      <c r="I14" s="433"/>
      <c r="J14" s="433"/>
      <c r="K14" s="433"/>
      <c r="L14" s="433"/>
      <c r="M14" s="433"/>
      <c r="N14" s="433"/>
      <c r="O14" s="433"/>
      <c r="P14" s="495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95"/>
      <c r="AV14" s="433"/>
      <c r="AW14" s="433"/>
      <c r="AX14" s="433"/>
      <c r="AY14" s="433"/>
      <c r="AZ14" s="433"/>
      <c r="BA14" s="433"/>
      <c r="BB14" s="495"/>
      <c r="BC14" s="495"/>
      <c r="BD14" s="433"/>
      <c r="BE14" s="433"/>
      <c r="BF14" s="433"/>
      <c r="BG14" s="495"/>
      <c r="BH14" s="433"/>
      <c r="BI14" s="433"/>
      <c r="BJ14" s="433"/>
      <c r="BK14" s="433"/>
      <c r="BL14" s="433"/>
      <c r="BM14" s="433"/>
      <c r="BN14" s="433"/>
      <c r="BO14" s="433"/>
      <c r="BP14" s="433"/>
      <c r="BQ14" s="433"/>
      <c r="BR14" s="433"/>
      <c r="BS14" s="433"/>
      <c r="BT14" s="433"/>
      <c r="BU14" s="433"/>
      <c r="BV14" s="433"/>
      <c r="BW14" s="433"/>
      <c r="BX14" s="433"/>
      <c r="BY14" s="433"/>
      <c r="BZ14" s="433"/>
      <c r="CA14" s="433"/>
      <c r="CB14" s="433"/>
      <c r="CC14" s="433"/>
      <c r="CD14" s="433"/>
      <c r="CE14" s="433"/>
      <c r="CF14" s="433"/>
      <c r="CG14" s="433"/>
      <c r="CH14" s="433"/>
      <c r="CI14" s="433"/>
      <c r="CJ14" s="433"/>
      <c r="CK14" s="433"/>
      <c r="CL14" s="433"/>
      <c r="CM14" s="433"/>
      <c r="CN14" s="433"/>
      <c r="CO14" s="433"/>
      <c r="CP14" s="433"/>
      <c r="CQ14" s="46">
        <f t="shared" si="2"/>
      </c>
      <c r="CR14" s="192"/>
    </row>
    <row r="15" spans="1:96" s="3" customFormat="1" ht="11.25" customHeight="1">
      <c r="A15" s="493"/>
      <c r="B15" s="494"/>
      <c r="C15" s="180">
        <f t="shared" si="0"/>
      </c>
      <c r="D15" s="181">
        <f t="shared" si="1"/>
      </c>
      <c r="E15" s="75">
        <v>13</v>
      </c>
      <c r="F15" s="355"/>
      <c r="G15" s="433"/>
      <c r="H15" s="433"/>
      <c r="I15" s="433"/>
      <c r="J15" s="433"/>
      <c r="K15" s="433"/>
      <c r="L15" s="433"/>
      <c r="M15" s="433"/>
      <c r="N15" s="433"/>
      <c r="O15" s="433"/>
      <c r="P15" s="495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3"/>
      <c r="AP15" s="433"/>
      <c r="AQ15" s="433"/>
      <c r="AR15" s="433"/>
      <c r="AS15" s="433"/>
      <c r="AT15" s="433"/>
      <c r="AU15" s="495"/>
      <c r="AV15" s="433"/>
      <c r="AW15" s="433"/>
      <c r="AX15" s="433"/>
      <c r="AY15" s="433"/>
      <c r="AZ15" s="433"/>
      <c r="BA15" s="433"/>
      <c r="BB15" s="495"/>
      <c r="BC15" s="495"/>
      <c r="BD15" s="433"/>
      <c r="BE15" s="433"/>
      <c r="BF15" s="433"/>
      <c r="BG15" s="495"/>
      <c r="BH15" s="433"/>
      <c r="BI15" s="433"/>
      <c r="BJ15" s="433"/>
      <c r="BK15" s="433"/>
      <c r="BL15" s="433"/>
      <c r="BM15" s="433"/>
      <c r="BN15" s="433"/>
      <c r="BO15" s="433"/>
      <c r="BP15" s="433"/>
      <c r="BQ15" s="433"/>
      <c r="BR15" s="433"/>
      <c r="BS15" s="433"/>
      <c r="BT15" s="433"/>
      <c r="BU15" s="433"/>
      <c r="BV15" s="433"/>
      <c r="BW15" s="433"/>
      <c r="BX15" s="433"/>
      <c r="BY15" s="433"/>
      <c r="BZ15" s="433"/>
      <c r="CA15" s="433"/>
      <c r="CB15" s="433"/>
      <c r="CC15" s="433"/>
      <c r="CD15" s="433"/>
      <c r="CE15" s="433"/>
      <c r="CF15" s="433"/>
      <c r="CG15" s="433"/>
      <c r="CH15" s="433"/>
      <c r="CI15" s="433"/>
      <c r="CJ15" s="433"/>
      <c r="CK15" s="433"/>
      <c r="CL15" s="433"/>
      <c r="CM15" s="433"/>
      <c r="CN15" s="433"/>
      <c r="CO15" s="433"/>
      <c r="CP15" s="433"/>
      <c r="CQ15" s="46">
        <f t="shared" si="2"/>
      </c>
      <c r="CR15" s="192"/>
    </row>
    <row r="16" spans="1:96" s="3" customFormat="1" ht="11.25" customHeight="1">
      <c r="A16" s="493"/>
      <c r="B16" s="494"/>
      <c r="C16" s="180">
        <f t="shared" si="0"/>
      </c>
      <c r="D16" s="181">
        <f t="shared" si="1"/>
      </c>
      <c r="E16" s="75">
        <v>14</v>
      </c>
      <c r="F16" s="186"/>
      <c r="G16" s="433"/>
      <c r="H16" s="433"/>
      <c r="I16" s="433"/>
      <c r="J16" s="433"/>
      <c r="K16" s="433"/>
      <c r="L16" s="433"/>
      <c r="M16" s="433"/>
      <c r="N16" s="433"/>
      <c r="O16" s="433"/>
      <c r="P16" s="495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  <c r="AJ16" s="433"/>
      <c r="AK16" s="433"/>
      <c r="AL16" s="433"/>
      <c r="AM16" s="433"/>
      <c r="AN16" s="433"/>
      <c r="AO16" s="433"/>
      <c r="AP16" s="433"/>
      <c r="AQ16" s="433"/>
      <c r="AR16" s="433"/>
      <c r="AS16" s="433"/>
      <c r="AT16" s="433"/>
      <c r="AU16" s="495"/>
      <c r="AV16" s="433"/>
      <c r="AW16" s="433"/>
      <c r="AX16" s="433"/>
      <c r="AY16" s="433"/>
      <c r="AZ16" s="433"/>
      <c r="BA16" s="433"/>
      <c r="BB16" s="495"/>
      <c r="BC16" s="495"/>
      <c r="BD16" s="433"/>
      <c r="BE16" s="433"/>
      <c r="BF16" s="433"/>
      <c r="BG16" s="495"/>
      <c r="BH16" s="433"/>
      <c r="BI16" s="433"/>
      <c r="BJ16" s="433"/>
      <c r="BK16" s="433"/>
      <c r="BL16" s="433"/>
      <c r="BM16" s="433"/>
      <c r="BN16" s="433"/>
      <c r="BO16" s="433"/>
      <c r="BP16" s="433"/>
      <c r="BQ16" s="433"/>
      <c r="BR16" s="433"/>
      <c r="BS16" s="433"/>
      <c r="BT16" s="433"/>
      <c r="BU16" s="433"/>
      <c r="BV16" s="433"/>
      <c r="BW16" s="433"/>
      <c r="BX16" s="433"/>
      <c r="BY16" s="433"/>
      <c r="BZ16" s="433"/>
      <c r="CA16" s="433"/>
      <c r="CB16" s="433"/>
      <c r="CC16" s="433"/>
      <c r="CD16" s="433"/>
      <c r="CE16" s="433"/>
      <c r="CF16" s="433"/>
      <c r="CG16" s="433"/>
      <c r="CH16" s="433"/>
      <c r="CI16" s="433"/>
      <c r="CJ16" s="433"/>
      <c r="CK16" s="433"/>
      <c r="CL16" s="433"/>
      <c r="CM16" s="433"/>
      <c r="CN16" s="433"/>
      <c r="CO16" s="433"/>
      <c r="CP16" s="433"/>
      <c r="CQ16" s="46">
        <f t="shared" si="2"/>
      </c>
      <c r="CR16" s="192"/>
    </row>
    <row r="17" spans="1:96" s="3" customFormat="1" ht="11.25" customHeight="1">
      <c r="A17" s="493"/>
      <c r="B17" s="494"/>
      <c r="C17" s="180">
        <f t="shared" si="0"/>
      </c>
      <c r="D17" s="181">
        <f t="shared" si="1"/>
      </c>
      <c r="E17" s="75">
        <v>15</v>
      </c>
      <c r="F17" s="186"/>
      <c r="G17" s="433"/>
      <c r="H17" s="433"/>
      <c r="I17" s="433"/>
      <c r="J17" s="433"/>
      <c r="K17" s="433"/>
      <c r="L17" s="433"/>
      <c r="M17" s="433"/>
      <c r="N17" s="433"/>
      <c r="O17" s="433"/>
      <c r="P17" s="495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3"/>
      <c r="AK17" s="433"/>
      <c r="AL17" s="433"/>
      <c r="AM17" s="433"/>
      <c r="AN17" s="433"/>
      <c r="AO17" s="433"/>
      <c r="AP17" s="433"/>
      <c r="AQ17" s="433"/>
      <c r="AR17" s="433"/>
      <c r="AS17" s="433"/>
      <c r="AT17" s="433"/>
      <c r="AU17" s="495"/>
      <c r="AV17" s="433"/>
      <c r="AW17" s="433"/>
      <c r="AX17" s="433"/>
      <c r="AY17" s="433"/>
      <c r="AZ17" s="433"/>
      <c r="BA17" s="433"/>
      <c r="BB17" s="495"/>
      <c r="BC17" s="495"/>
      <c r="BD17" s="433"/>
      <c r="BE17" s="433"/>
      <c r="BF17" s="433"/>
      <c r="BG17" s="495"/>
      <c r="BH17" s="433"/>
      <c r="BI17" s="433"/>
      <c r="BJ17" s="433"/>
      <c r="BK17" s="433"/>
      <c r="BL17" s="433"/>
      <c r="BM17" s="433"/>
      <c r="BN17" s="433"/>
      <c r="BO17" s="433"/>
      <c r="BP17" s="433"/>
      <c r="BQ17" s="433"/>
      <c r="BR17" s="433"/>
      <c r="BS17" s="433"/>
      <c r="BT17" s="433"/>
      <c r="BU17" s="433"/>
      <c r="BV17" s="433"/>
      <c r="BW17" s="433"/>
      <c r="BX17" s="433"/>
      <c r="BY17" s="433"/>
      <c r="BZ17" s="433"/>
      <c r="CA17" s="433"/>
      <c r="CB17" s="433"/>
      <c r="CC17" s="433"/>
      <c r="CD17" s="433"/>
      <c r="CE17" s="433"/>
      <c r="CF17" s="433"/>
      <c r="CG17" s="433"/>
      <c r="CH17" s="433"/>
      <c r="CI17" s="433"/>
      <c r="CJ17" s="433"/>
      <c r="CK17" s="433"/>
      <c r="CL17" s="433"/>
      <c r="CM17" s="433"/>
      <c r="CN17" s="433"/>
      <c r="CO17" s="433"/>
      <c r="CP17" s="433"/>
      <c r="CQ17" s="46">
        <f t="shared" si="2"/>
      </c>
      <c r="CR17" s="192"/>
    </row>
    <row r="18" spans="1:96" s="3" customFormat="1" ht="11.25" customHeight="1">
      <c r="A18" s="493"/>
      <c r="B18" s="494"/>
      <c r="C18" s="180">
        <f t="shared" si="0"/>
      </c>
      <c r="D18" s="181">
        <f t="shared" si="1"/>
      </c>
      <c r="E18" s="75">
        <v>16</v>
      </c>
      <c r="F18" s="186"/>
      <c r="G18" s="433"/>
      <c r="H18" s="433"/>
      <c r="I18" s="433"/>
      <c r="J18" s="433"/>
      <c r="K18" s="433"/>
      <c r="L18" s="433"/>
      <c r="M18" s="433"/>
      <c r="N18" s="433"/>
      <c r="O18" s="433"/>
      <c r="P18" s="495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95"/>
      <c r="AV18" s="433"/>
      <c r="AW18" s="433"/>
      <c r="AX18" s="433"/>
      <c r="AY18" s="433"/>
      <c r="AZ18" s="433"/>
      <c r="BA18" s="433"/>
      <c r="BB18" s="495"/>
      <c r="BC18" s="495"/>
      <c r="BD18" s="433"/>
      <c r="BE18" s="433"/>
      <c r="BF18" s="433"/>
      <c r="BG18" s="495"/>
      <c r="BH18" s="433"/>
      <c r="BI18" s="433"/>
      <c r="BJ18" s="433"/>
      <c r="BK18" s="433"/>
      <c r="BL18" s="433"/>
      <c r="BM18" s="433"/>
      <c r="BN18" s="433"/>
      <c r="BO18" s="433"/>
      <c r="BP18" s="433"/>
      <c r="BQ18" s="433"/>
      <c r="BR18" s="433"/>
      <c r="BS18" s="433"/>
      <c r="BT18" s="433"/>
      <c r="BU18" s="433"/>
      <c r="BV18" s="433"/>
      <c r="BW18" s="433"/>
      <c r="BX18" s="433"/>
      <c r="BY18" s="433"/>
      <c r="BZ18" s="433"/>
      <c r="CA18" s="433"/>
      <c r="CB18" s="433"/>
      <c r="CC18" s="433"/>
      <c r="CD18" s="433"/>
      <c r="CE18" s="433"/>
      <c r="CF18" s="433"/>
      <c r="CG18" s="433"/>
      <c r="CH18" s="433"/>
      <c r="CI18" s="433"/>
      <c r="CJ18" s="433"/>
      <c r="CK18" s="433"/>
      <c r="CL18" s="433"/>
      <c r="CM18" s="433"/>
      <c r="CN18" s="433"/>
      <c r="CO18" s="433"/>
      <c r="CP18" s="433"/>
      <c r="CQ18" s="46">
        <f t="shared" si="2"/>
      </c>
      <c r="CR18" s="192"/>
    </row>
    <row r="19" spans="1:96" s="3" customFormat="1" ht="11.25" customHeight="1">
      <c r="A19" s="493"/>
      <c r="B19" s="494"/>
      <c r="C19" s="180">
        <f t="shared" si="0"/>
      </c>
      <c r="D19" s="181">
        <f t="shared" si="1"/>
      </c>
      <c r="E19" s="75">
        <v>17</v>
      </c>
      <c r="F19" s="186"/>
      <c r="G19" s="433"/>
      <c r="H19" s="433"/>
      <c r="I19" s="433"/>
      <c r="J19" s="433"/>
      <c r="K19" s="433"/>
      <c r="L19" s="433"/>
      <c r="M19" s="433"/>
      <c r="N19" s="433"/>
      <c r="O19" s="433"/>
      <c r="P19" s="495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  <c r="AJ19" s="433"/>
      <c r="AK19" s="433"/>
      <c r="AL19" s="433"/>
      <c r="AM19" s="433"/>
      <c r="AN19" s="433"/>
      <c r="AO19" s="433"/>
      <c r="AP19" s="433"/>
      <c r="AQ19" s="433"/>
      <c r="AR19" s="433"/>
      <c r="AS19" s="433"/>
      <c r="AT19" s="433"/>
      <c r="AU19" s="495"/>
      <c r="AV19" s="433"/>
      <c r="AW19" s="433"/>
      <c r="AX19" s="433"/>
      <c r="AY19" s="433"/>
      <c r="AZ19" s="433"/>
      <c r="BA19" s="433"/>
      <c r="BB19" s="495"/>
      <c r="BC19" s="495"/>
      <c r="BD19" s="433"/>
      <c r="BE19" s="433"/>
      <c r="BF19" s="433"/>
      <c r="BG19" s="495"/>
      <c r="BH19" s="433"/>
      <c r="BI19" s="433"/>
      <c r="BJ19" s="433"/>
      <c r="BK19" s="433"/>
      <c r="BL19" s="433"/>
      <c r="BM19" s="433"/>
      <c r="BN19" s="433"/>
      <c r="BO19" s="433"/>
      <c r="BP19" s="433"/>
      <c r="BQ19" s="433"/>
      <c r="BR19" s="433"/>
      <c r="BS19" s="433"/>
      <c r="BT19" s="433"/>
      <c r="BU19" s="433"/>
      <c r="BV19" s="433"/>
      <c r="BW19" s="433"/>
      <c r="BX19" s="433"/>
      <c r="BY19" s="433"/>
      <c r="BZ19" s="433"/>
      <c r="CA19" s="433"/>
      <c r="CB19" s="433"/>
      <c r="CC19" s="433"/>
      <c r="CD19" s="433"/>
      <c r="CE19" s="433"/>
      <c r="CF19" s="433"/>
      <c r="CG19" s="433"/>
      <c r="CH19" s="433"/>
      <c r="CI19" s="433"/>
      <c r="CJ19" s="433"/>
      <c r="CK19" s="433"/>
      <c r="CL19" s="433"/>
      <c r="CM19" s="433"/>
      <c r="CN19" s="433"/>
      <c r="CO19" s="433"/>
      <c r="CP19" s="433"/>
      <c r="CQ19" s="46">
        <f t="shared" si="2"/>
      </c>
      <c r="CR19" s="192"/>
    </row>
    <row r="20" spans="1:96" s="3" customFormat="1" ht="11.25" customHeight="1">
      <c r="A20" s="493"/>
      <c r="B20" s="494"/>
      <c r="C20" s="180">
        <f t="shared" si="0"/>
      </c>
      <c r="D20" s="181">
        <f t="shared" si="1"/>
      </c>
      <c r="E20" s="75">
        <v>18</v>
      </c>
      <c r="F20" s="186"/>
      <c r="G20" s="433"/>
      <c r="H20" s="433"/>
      <c r="I20" s="433"/>
      <c r="J20" s="433"/>
      <c r="K20" s="433"/>
      <c r="L20" s="433"/>
      <c r="M20" s="433"/>
      <c r="N20" s="433"/>
      <c r="O20" s="433"/>
      <c r="P20" s="495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3"/>
      <c r="AJ20" s="433"/>
      <c r="AK20" s="433"/>
      <c r="AL20" s="433"/>
      <c r="AM20" s="433"/>
      <c r="AN20" s="433"/>
      <c r="AO20" s="433"/>
      <c r="AP20" s="433"/>
      <c r="AQ20" s="433"/>
      <c r="AR20" s="433"/>
      <c r="AS20" s="433"/>
      <c r="AT20" s="433"/>
      <c r="AU20" s="495"/>
      <c r="AV20" s="433"/>
      <c r="AW20" s="433"/>
      <c r="AX20" s="433"/>
      <c r="AY20" s="433"/>
      <c r="AZ20" s="433"/>
      <c r="BA20" s="433"/>
      <c r="BB20" s="495"/>
      <c r="BC20" s="495"/>
      <c r="BD20" s="433"/>
      <c r="BE20" s="433"/>
      <c r="BF20" s="433"/>
      <c r="BG20" s="495"/>
      <c r="BH20" s="433"/>
      <c r="BI20" s="433"/>
      <c r="BJ20" s="433"/>
      <c r="BK20" s="433"/>
      <c r="BL20" s="433"/>
      <c r="BM20" s="433"/>
      <c r="BN20" s="433"/>
      <c r="BO20" s="433"/>
      <c r="BP20" s="433"/>
      <c r="BQ20" s="433"/>
      <c r="BR20" s="433"/>
      <c r="BS20" s="433"/>
      <c r="BT20" s="433"/>
      <c r="BU20" s="433"/>
      <c r="BV20" s="433"/>
      <c r="BW20" s="433"/>
      <c r="BX20" s="433"/>
      <c r="BY20" s="433"/>
      <c r="BZ20" s="433"/>
      <c r="CA20" s="433"/>
      <c r="CB20" s="433"/>
      <c r="CC20" s="433"/>
      <c r="CD20" s="433"/>
      <c r="CE20" s="433"/>
      <c r="CF20" s="433"/>
      <c r="CG20" s="433"/>
      <c r="CH20" s="433"/>
      <c r="CI20" s="433"/>
      <c r="CJ20" s="433"/>
      <c r="CK20" s="433"/>
      <c r="CL20" s="433"/>
      <c r="CM20" s="433"/>
      <c r="CN20" s="433"/>
      <c r="CO20" s="433"/>
      <c r="CP20" s="433"/>
      <c r="CQ20" s="46">
        <f t="shared" si="2"/>
      </c>
      <c r="CR20" s="192"/>
    </row>
    <row r="21" spans="1:96" s="3" customFormat="1" ht="11.25" customHeight="1">
      <c r="A21" s="493"/>
      <c r="B21" s="494"/>
      <c r="C21" s="180">
        <f t="shared" si="0"/>
      </c>
      <c r="D21" s="181">
        <f t="shared" si="1"/>
      </c>
      <c r="E21" s="75">
        <v>19</v>
      </c>
      <c r="F21" s="186"/>
      <c r="G21" s="433"/>
      <c r="H21" s="433"/>
      <c r="I21" s="433"/>
      <c r="J21" s="433"/>
      <c r="K21" s="433"/>
      <c r="L21" s="433"/>
      <c r="M21" s="433"/>
      <c r="N21" s="433"/>
      <c r="O21" s="433"/>
      <c r="P21" s="495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3"/>
      <c r="AL21" s="433"/>
      <c r="AM21" s="433"/>
      <c r="AN21" s="433"/>
      <c r="AO21" s="433"/>
      <c r="AP21" s="433"/>
      <c r="AQ21" s="433"/>
      <c r="AR21" s="433"/>
      <c r="AS21" s="433"/>
      <c r="AT21" s="433"/>
      <c r="AU21" s="495"/>
      <c r="AV21" s="433"/>
      <c r="AW21" s="433"/>
      <c r="AX21" s="433"/>
      <c r="AY21" s="433"/>
      <c r="AZ21" s="433"/>
      <c r="BA21" s="433"/>
      <c r="BB21" s="495"/>
      <c r="BC21" s="495"/>
      <c r="BD21" s="433"/>
      <c r="BE21" s="433"/>
      <c r="BF21" s="433"/>
      <c r="BG21" s="495"/>
      <c r="BH21" s="433"/>
      <c r="BI21" s="433"/>
      <c r="BJ21" s="433"/>
      <c r="BK21" s="433"/>
      <c r="BL21" s="433"/>
      <c r="BM21" s="433"/>
      <c r="BN21" s="433"/>
      <c r="BO21" s="433"/>
      <c r="BP21" s="433"/>
      <c r="BQ21" s="433"/>
      <c r="BR21" s="433"/>
      <c r="BS21" s="433"/>
      <c r="BT21" s="433"/>
      <c r="BU21" s="433"/>
      <c r="BV21" s="433"/>
      <c r="BW21" s="433"/>
      <c r="BX21" s="433"/>
      <c r="BY21" s="433"/>
      <c r="BZ21" s="433"/>
      <c r="CA21" s="433"/>
      <c r="CB21" s="433"/>
      <c r="CC21" s="433"/>
      <c r="CD21" s="433"/>
      <c r="CE21" s="433"/>
      <c r="CF21" s="433"/>
      <c r="CG21" s="433"/>
      <c r="CH21" s="433"/>
      <c r="CI21" s="433"/>
      <c r="CJ21" s="433"/>
      <c r="CK21" s="433"/>
      <c r="CL21" s="433"/>
      <c r="CM21" s="433"/>
      <c r="CN21" s="433"/>
      <c r="CO21" s="433"/>
      <c r="CP21" s="433"/>
      <c r="CQ21" s="46">
        <f t="shared" si="2"/>
      </c>
      <c r="CR21" s="192"/>
    </row>
    <row r="22" spans="1:96" s="3" customFormat="1" ht="11.25" customHeight="1">
      <c r="A22" s="493"/>
      <c r="B22" s="494"/>
      <c r="C22" s="180">
        <f t="shared" si="0"/>
      </c>
      <c r="D22" s="181">
        <f t="shared" si="1"/>
      </c>
      <c r="E22" s="75">
        <v>20</v>
      </c>
      <c r="F22" s="186"/>
      <c r="G22" s="433"/>
      <c r="H22" s="433"/>
      <c r="I22" s="433"/>
      <c r="J22" s="433"/>
      <c r="K22" s="433"/>
      <c r="L22" s="433"/>
      <c r="M22" s="433"/>
      <c r="N22" s="433"/>
      <c r="O22" s="433"/>
      <c r="P22" s="495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95"/>
      <c r="AV22" s="433"/>
      <c r="AW22" s="433"/>
      <c r="AX22" s="433"/>
      <c r="AY22" s="433"/>
      <c r="AZ22" s="433"/>
      <c r="BA22" s="433"/>
      <c r="BB22" s="495"/>
      <c r="BC22" s="495"/>
      <c r="BD22" s="433"/>
      <c r="BE22" s="433"/>
      <c r="BF22" s="433"/>
      <c r="BG22" s="495"/>
      <c r="BH22" s="433"/>
      <c r="BI22" s="433"/>
      <c r="BJ22" s="433"/>
      <c r="BK22" s="433"/>
      <c r="BL22" s="433"/>
      <c r="BM22" s="433"/>
      <c r="BN22" s="433"/>
      <c r="BO22" s="433"/>
      <c r="BP22" s="433"/>
      <c r="BQ22" s="433"/>
      <c r="BR22" s="433"/>
      <c r="BS22" s="433"/>
      <c r="BT22" s="433"/>
      <c r="BU22" s="433"/>
      <c r="BV22" s="433"/>
      <c r="BW22" s="433"/>
      <c r="BX22" s="433"/>
      <c r="BY22" s="433"/>
      <c r="BZ22" s="433"/>
      <c r="CA22" s="433"/>
      <c r="CB22" s="433"/>
      <c r="CC22" s="433"/>
      <c r="CD22" s="433"/>
      <c r="CE22" s="433"/>
      <c r="CF22" s="433"/>
      <c r="CG22" s="433"/>
      <c r="CH22" s="433"/>
      <c r="CI22" s="433"/>
      <c r="CJ22" s="433"/>
      <c r="CK22" s="433"/>
      <c r="CL22" s="433"/>
      <c r="CM22" s="433"/>
      <c r="CN22" s="433"/>
      <c r="CO22" s="433"/>
      <c r="CP22" s="433"/>
      <c r="CQ22" s="46">
        <f t="shared" si="2"/>
      </c>
      <c r="CR22" s="192"/>
    </row>
    <row r="23" spans="1:96" s="3" customFormat="1" ht="11.25" customHeight="1">
      <c r="A23" s="493"/>
      <c r="B23" s="494"/>
      <c r="C23" s="180">
        <f t="shared" si="0"/>
      </c>
      <c r="D23" s="181">
        <f t="shared" si="1"/>
      </c>
      <c r="E23" s="75">
        <v>21</v>
      </c>
      <c r="F23" s="186"/>
      <c r="G23" s="433"/>
      <c r="H23" s="433"/>
      <c r="I23" s="433"/>
      <c r="J23" s="433"/>
      <c r="K23" s="433"/>
      <c r="L23" s="433"/>
      <c r="M23" s="433"/>
      <c r="N23" s="433"/>
      <c r="O23" s="433"/>
      <c r="P23" s="495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433"/>
      <c r="AE23" s="433"/>
      <c r="AF23" s="433"/>
      <c r="AG23" s="433"/>
      <c r="AH23" s="433"/>
      <c r="AI23" s="433"/>
      <c r="AJ23" s="433"/>
      <c r="AK23" s="433"/>
      <c r="AL23" s="433"/>
      <c r="AM23" s="433"/>
      <c r="AN23" s="433"/>
      <c r="AO23" s="433"/>
      <c r="AP23" s="433"/>
      <c r="AQ23" s="433"/>
      <c r="AR23" s="433"/>
      <c r="AS23" s="433"/>
      <c r="AT23" s="433"/>
      <c r="AU23" s="495"/>
      <c r="AV23" s="433"/>
      <c r="AW23" s="433"/>
      <c r="AX23" s="433"/>
      <c r="AY23" s="433"/>
      <c r="AZ23" s="433"/>
      <c r="BA23" s="433"/>
      <c r="BB23" s="495"/>
      <c r="BC23" s="495"/>
      <c r="BD23" s="433"/>
      <c r="BE23" s="433"/>
      <c r="BF23" s="433"/>
      <c r="BG23" s="495"/>
      <c r="BH23" s="433"/>
      <c r="BI23" s="433"/>
      <c r="BJ23" s="433"/>
      <c r="BK23" s="433"/>
      <c r="BL23" s="433"/>
      <c r="BM23" s="433"/>
      <c r="BN23" s="433"/>
      <c r="BO23" s="433"/>
      <c r="BP23" s="433"/>
      <c r="BQ23" s="433"/>
      <c r="BR23" s="433"/>
      <c r="BS23" s="433"/>
      <c r="BT23" s="433"/>
      <c r="BU23" s="433"/>
      <c r="BV23" s="433"/>
      <c r="BW23" s="433"/>
      <c r="BX23" s="433"/>
      <c r="BY23" s="433"/>
      <c r="BZ23" s="433"/>
      <c r="CA23" s="433"/>
      <c r="CB23" s="433"/>
      <c r="CC23" s="433"/>
      <c r="CD23" s="433"/>
      <c r="CE23" s="433"/>
      <c r="CF23" s="433"/>
      <c r="CG23" s="433"/>
      <c r="CH23" s="433"/>
      <c r="CI23" s="433"/>
      <c r="CJ23" s="433"/>
      <c r="CK23" s="433"/>
      <c r="CL23" s="433"/>
      <c r="CM23" s="433"/>
      <c r="CN23" s="433"/>
      <c r="CO23" s="433"/>
      <c r="CP23" s="433"/>
      <c r="CQ23" s="46">
        <f t="shared" si="2"/>
      </c>
      <c r="CR23" s="192"/>
    </row>
    <row r="24" spans="1:96" s="3" customFormat="1" ht="11.25" customHeight="1">
      <c r="A24" s="493"/>
      <c r="B24" s="494"/>
      <c r="C24" s="180">
        <f t="shared" si="0"/>
      </c>
      <c r="D24" s="181">
        <f t="shared" si="1"/>
      </c>
      <c r="E24" s="75">
        <v>22</v>
      </c>
      <c r="F24" s="186"/>
      <c r="G24" s="433"/>
      <c r="H24" s="433"/>
      <c r="I24" s="433"/>
      <c r="J24" s="433"/>
      <c r="K24" s="433"/>
      <c r="L24" s="433"/>
      <c r="M24" s="433"/>
      <c r="N24" s="433"/>
      <c r="O24" s="433"/>
      <c r="P24" s="495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433"/>
      <c r="AM24" s="433"/>
      <c r="AN24" s="433"/>
      <c r="AO24" s="433"/>
      <c r="AP24" s="433"/>
      <c r="AQ24" s="433"/>
      <c r="AR24" s="433"/>
      <c r="AS24" s="433"/>
      <c r="AT24" s="433"/>
      <c r="AU24" s="495"/>
      <c r="AV24" s="433"/>
      <c r="AW24" s="433"/>
      <c r="AX24" s="433"/>
      <c r="AY24" s="433"/>
      <c r="AZ24" s="433"/>
      <c r="BA24" s="433"/>
      <c r="BB24" s="495"/>
      <c r="BC24" s="495"/>
      <c r="BD24" s="433"/>
      <c r="BE24" s="433"/>
      <c r="BF24" s="433"/>
      <c r="BG24" s="495"/>
      <c r="BH24" s="433"/>
      <c r="BI24" s="433"/>
      <c r="BJ24" s="433"/>
      <c r="BK24" s="433"/>
      <c r="BL24" s="433"/>
      <c r="BM24" s="433"/>
      <c r="BN24" s="433"/>
      <c r="BO24" s="433"/>
      <c r="BP24" s="433"/>
      <c r="BQ24" s="433"/>
      <c r="BR24" s="433"/>
      <c r="BS24" s="433"/>
      <c r="BT24" s="433"/>
      <c r="BU24" s="433"/>
      <c r="BV24" s="433"/>
      <c r="BW24" s="433"/>
      <c r="BX24" s="433"/>
      <c r="BY24" s="433"/>
      <c r="BZ24" s="433"/>
      <c r="CA24" s="433"/>
      <c r="CB24" s="433"/>
      <c r="CC24" s="433"/>
      <c r="CD24" s="433"/>
      <c r="CE24" s="433"/>
      <c r="CF24" s="433"/>
      <c r="CG24" s="433"/>
      <c r="CH24" s="433"/>
      <c r="CI24" s="433"/>
      <c r="CJ24" s="433"/>
      <c r="CK24" s="433"/>
      <c r="CL24" s="433"/>
      <c r="CM24" s="433"/>
      <c r="CN24" s="433"/>
      <c r="CO24" s="433"/>
      <c r="CP24" s="433"/>
      <c r="CQ24" s="46">
        <f t="shared" si="2"/>
      </c>
      <c r="CR24" s="192"/>
    </row>
    <row r="25" spans="1:96" s="3" customFormat="1" ht="11.25" customHeight="1">
      <c r="A25" s="493"/>
      <c r="B25" s="494"/>
      <c r="C25" s="180">
        <f t="shared" si="0"/>
      </c>
      <c r="D25" s="181">
        <f t="shared" si="1"/>
      </c>
      <c r="E25" s="75">
        <v>23</v>
      </c>
      <c r="F25" s="186"/>
      <c r="G25" s="433"/>
      <c r="H25" s="433"/>
      <c r="I25" s="433"/>
      <c r="J25" s="433"/>
      <c r="K25" s="433"/>
      <c r="L25" s="433"/>
      <c r="M25" s="433"/>
      <c r="N25" s="433"/>
      <c r="O25" s="433"/>
      <c r="P25" s="495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3"/>
      <c r="AL25" s="433"/>
      <c r="AM25" s="433"/>
      <c r="AN25" s="433"/>
      <c r="AO25" s="433"/>
      <c r="AP25" s="433"/>
      <c r="AQ25" s="433"/>
      <c r="AR25" s="433"/>
      <c r="AS25" s="433"/>
      <c r="AT25" s="433"/>
      <c r="AU25" s="495"/>
      <c r="AV25" s="433"/>
      <c r="AW25" s="433"/>
      <c r="AX25" s="433"/>
      <c r="AY25" s="433"/>
      <c r="AZ25" s="433"/>
      <c r="BA25" s="433"/>
      <c r="BB25" s="495"/>
      <c r="BC25" s="495"/>
      <c r="BD25" s="433"/>
      <c r="BE25" s="433"/>
      <c r="BF25" s="433"/>
      <c r="BG25" s="495"/>
      <c r="BH25" s="433"/>
      <c r="BI25" s="433"/>
      <c r="BJ25" s="433"/>
      <c r="BK25" s="433"/>
      <c r="BL25" s="433"/>
      <c r="BM25" s="433"/>
      <c r="BN25" s="433"/>
      <c r="BO25" s="433"/>
      <c r="BP25" s="433"/>
      <c r="BQ25" s="433"/>
      <c r="BR25" s="433"/>
      <c r="BS25" s="433"/>
      <c r="BT25" s="433"/>
      <c r="BU25" s="433"/>
      <c r="BV25" s="433"/>
      <c r="BW25" s="433"/>
      <c r="BX25" s="433"/>
      <c r="BY25" s="433"/>
      <c r="BZ25" s="433"/>
      <c r="CA25" s="433"/>
      <c r="CB25" s="433"/>
      <c r="CC25" s="433"/>
      <c r="CD25" s="433"/>
      <c r="CE25" s="433"/>
      <c r="CF25" s="433"/>
      <c r="CG25" s="433"/>
      <c r="CH25" s="433"/>
      <c r="CI25" s="433"/>
      <c r="CJ25" s="433"/>
      <c r="CK25" s="433"/>
      <c r="CL25" s="433"/>
      <c r="CM25" s="433"/>
      <c r="CN25" s="433"/>
      <c r="CO25" s="433"/>
      <c r="CP25" s="433"/>
      <c r="CQ25" s="46">
        <f t="shared" si="2"/>
      </c>
      <c r="CR25" s="192"/>
    </row>
    <row r="26" spans="1:96" s="3" customFormat="1" ht="11.25" customHeight="1">
      <c r="A26" s="493"/>
      <c r="B26" s="494"/>
      <c r="C26" s="180">
        <f t="shared" si="0"/>
      </c>
      <c r="D26" s="181">
        <f t="shared" si="1"/>
      </c>
      <c r="E26" s="75">
        <v>24</v>
      </c>
      <c r="F26" s="186"/>
      <c r="G26" s="433"/>
      <c r="H26" s="433"/>
      <c r="I26" s="433"/>
      <c r="J26" s="433"/>
      <c r="K26" s="433"/>
      <c r="L26" s="433"/>
      <c r="M26" s="433"/>
      <c r="N26" s="433"/>
      <c r="O26" s="433"/>
      <c r="P26" s="495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33"/>
      <c r="AL26" s="433"/>
      <c r="AM26" s="433"/>
      <c r="AN26" s="433"/>
      <c r="AO26" s="433"/>
      <c r="AP26" s="433"/>
      <c r="AQ26" s="433"/>
      <c r="AR26" s="433"/>
      <c r="AS26" s="433"/>
      <c r="AT26" s="433"/>
      <c r="AU26" s="495"/>
      <c r="AV26" s="433"/>
      <c r="AW26" s="433"/>
      <c r="AX26" s="433"/>
      <c r="AY26" s="433"/>
      <c r="AZ26" s="433"/>
      <c r="BA26" s="433"/>
      <c r="BB26" s="495"/>
      <c r="BC26" s="495"/>
      <c r="BD26" s="433"/>
      <c r="BE26" s="433"/>
      <c r="BF26" s="433"/>
      <c r="BG26" s="495"/>
      <c r="BH26" s="433"/>
      <c r="BI26" s="433"/>
      <c r="BJ26" s="433"/>
      <c r="BK26" s="433"/>
      <c r="BL26" s="433"/>
      <c r="BM26" s="433"/>
      <c r="BN26" s="433"/>
      <c r="BO26" s="433"/>
      <c r="BP26" s="433"/>
      <c r="BQ26" s="433"/>
      <c r="BR26" s="433"/>
      <c r="BS26" s="433"/>
      <c r="BT26" s="433"/>
      <c r="BU26" s="433"/>
      <c r="BV26" s="433"/>
      <c r="BW26" s="433"/>
      <c r="BX26" s="433"/>
      <c r="BY26" s="433"/>
      <c r="BZ26" s="433"/>
      <c r="CA26" s="433"/>
      <c r="CB26" s="433"/>
      <c r="CC26" s="433"/>
      <c r="CD26" s="433"/>
      <c r="CE26" s="433"/>
      <c r="CF26" s="433"/>
      <c r="CG26" s="433"/>
      <c r="CH26" s="433"/>
      <c r="CI26" s="433"/>
      <c r="CJ26" s="433"/>
      <c r="CK26" s="433"/>
      <c r="CL26" s="433"/>
      <c r="CM26" s="433"/>
      <c r="CN26" s="433"/>
      <c r="CO26" s="433"/>
      <c r="CP26" s="433"/>
      <c r="CQ26" s="46">
        <f t="shared" si="2"/>
      </c>
      <c r="CR26" s="192"/>
    </row>
    <row r="27" spans="1:96" s="3" customFormat="1" ht="11.25" customHeight="1">
      <c r="A27" s="493"/>
      <c r="B27" s="494"/>
      <c r="C27" s="180">
        <f t="shared" si="0"/>
      </c>
      <c r="D27" s="181">
        <f t="shared" si="1"/>
      </c>
      <c r="E27" s="75">
        <v>25</v>
      </c>
      <c r="F27" s="186"/>
      <c r="G27" s="433"/>
      <c r="H27" s="433"/>
      <c r="I27" s="433"/>
      <c r="J27" s="433"/>
      <c r="K27" s="433"/>
      <c r="L27" s="433"/>
      <c r="M27" s="433"/>
      <c r="N27" s="433"/>
      <c r="O27" s="433"/>
      <c r="P27" s="495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433"/>
      <c r="AE27" s="433"/>
      <c r="AF27" s="433"/>
      <c r="AG27" s="433"/>
      <c r="AH27" s="433"/>
      <c r="AI27" s="433"/>
      <c r="AJ27" s="433"/>
      <c r="AK27" s="433"/>
      <c r="AL27" s="433"/>
      <c r="AM27" s="433"/>
      <c r="AN27" s="433"/>
      <c r="AO27" s="433"/>
      <c r="AP27" s="433"/>
      <c r="AQ27" s="433"/>
      <c r="AR27" s="433"/>
      <c r="AS27" s="433"/>
      <c r="AT27" s="433"/>
      <c r="AU27" s="495"/>
      <c r="AV27" s="433"/>
      <c r="AW27" s="433"/>
      <c r="AX27" s="433"/>
      <c r="AY27" s="433"/>
      <c r="AZ27" s="433"/>
      <c r="BA27" s="433"/>
      <c r="BB27" s="495"/>
      <c r="BC27" s="495"/>
      <c r="BD27" s="433"/>
      <c r="BE27" s="433"/>
      <c r="BF27" s="433"/>
      <c r="BG27" s="495"/>
      <c r="BH27" s="433"/>
      <c r="BI27" s="433"/>
      <c r="BJ27" s="433"/>
      <c r="BK27" s="433"/>
      <c r="BL27" s="433"/>
      <c r="BM27" s="433"/>
      <c r="BN27" s="433"/>
      <c r="BO27" s="433"/>
      <c r="BP27" s="433"/>
      <c r="BQ27" s="433"/>
      <c r="BR27" s="433"/>
      <c r="BS27" s="433"/>
      <c r="BT27" s="433"/>
      <c r="BU27" s="433"/>
      <c r="BV27" s="433"/>
      <c r="BW27" s="433"/>
      <c r="BX27" s="433"/>
      <c r="BY27" s="433"/>
      <c r="BZ27" s="433"/>
      <c r="CA27" s="433"/>
      <c r="CB27" s="433"/>
      <c r="CC27" s="433"/>
      <c r="CD27" s="433"/>
      <c r="CE27" s="433"/>
      <c r="CF27" s="433"/>
      <c r="CG27" s="433"/>
      <c r="CH27" s="433"/>
      <c r="CI27" s="433"/>
      <c r="CJ27" s="433"/>
      <c r="CK27" s="433"/>
      <c r="CL27" s="433"/>
      <c r="CM27" s="433"/>
      <c r="CN27" s="433"/>
      <c r="CO27" s="433"/>
      <c r="CP27" s="433"/>
      <c r="CQ27" s="46">
        <f t="shared" si="2"/>
      </c>
      <c r="CR27" s="192"/>
    </row>
    <row r="28" spans="1:96" s="3" customFormat="1" ht="11.25" customHeight="1">
      <c r="A28" s="493"/>
      <c r="B28" s="494"/>
      <c r="C28" s="180">
        <f t="shared" si="0"/>
      </c>
      <c r="D28" s="181">
        <f t="shared" si="1"/>
      </c>
      <c r="E28" s="75">
        <v>26</v>
      </c>
      <c r="F28" s="186"/>
      <c r="G28" s="433"/>
      <c r="H28" s="433"/>
      <c r="I28" s="433"/>
      <c r="J28" s="433"/>
      <c r="K28" s="433"/>
      <c r="L28" s="433"/>
      <c r="M28" s="433"/>
      <c r="N28" s="433"/>
      <c r="O28" s="433"/>
      <c r="P28" s="495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433"/>
      <c r="AE28" s="433"/>
      <c r="AF28" s="433"/>
      <c r="AG28" s="433"/>
      <c r="AH28" s="433"/>
      <c r="AI28" s="433"/>
      <c r="AJ28" s="433"/>
      <c r="AK28" s="433"/>
      <c r="AL28" s="433"/>
      <c r="AM28" s="433"/>
      <c r="AN28" s="433"/>
      <c r="AO28" s="433"/>
      <c r="AP28" s="433"/>
      <c r="AQ28" s="433"/>
      <c r="AR28" s="433"/>
      <c r="AS28" s="433"/>
      <c r="AT28" s="433"/>
      <c r="AU28" s="495"/>
      <c r="AV28" s="433"/>
      <c r="AW28" s="433"/>
      <c r="AX28" s="433"/>
      <c r="AY28" s="433"/>
      <c r="AZ28" s="433"/>
      <c r="BA28" s="433"/>
      <c r="BB28" s="495"/>
      <c r="BC28" s="495"/>
      <c r="BD28" s="433"/>
      <c r="BE28" s="433"/>
      <c r="BF28" s="433"/>
      <c r="BG28" s="495"/>
      <c r="BH28" s="433"/>
      <c r="BI28" s="433"/>
      <c r="BJ28" s="433"/>
      <c r="BK28" s="433"/>
      <c r="BL28" s="433"/>
      <c r="BM28" s="433"/>
      <c r="BN28" s="433"/>
      <c r="BO28" s="433"/>
      <c r="BP28" s="433"/>
      <c r="BQ28" s="433"/>
      <c r="BR28" s="433"/>
      <c r="BS28" s="433"/>
      <c r="BT28" s="433"/>
      <c r="BU28" s="433"/>
      <c r="BV28" s="433"/>
      <c r="BW28" s="433"/>
      <c r="BX28" s="433"/>
      <c r="BY28" s="433"/>
      <c r="BZ28" s="433"/>
      <c r="CA28" s="433"/>
      <c r="CB28" s="433"/>
      <c r="CC28" s="433"/>
      <c r="CD28" s="433"/>
      <c r="CE28" s="433"/>
      <c r="CF28" s="433"/>
      <c r="CG28" s="433"/>
      <c r="CH28" s="433"/>
      <c r="CI28" s="433"/>
      <c r="CJ28" s="433"/>
      <c r="CK28" s="433"/>
      <c r="CL28" s="433"/>
      <c r="CM28" s="433"/>
      <c r="CN28" s="433"/>
      <c r="CO28" s="433"/>
      <c r="CP28" s="433"/>
      <c r="CQ28" s="46">
        <f t="shared" si="2"/>
      </c>
      <c r="CR28" s="192"/>
    </row>
    <row r="29" spans="1:96" s="3" customFormat="1" ht="11.25" customHeight="1">
      <c r="A29" s="493"/>
      <c r="B29" s="494"/>
      <c r="C29" s="180">
        <f t="shared" si="0"/>
      </c>
      <c r="D29" s="181">
        <f t="shared" si="1"/>
      </c>
      <c r="E29" s="75">
        <v>27</v>
      </c>
      <c r="F29" s="186"/>
      <c r="G29" s="433"/>
      <c r="H29" s="433"/>
      <c r="I29" s="433"/>
      <c r="J29" s="433"/>
      <c r="K29" s="433"/>
      <c r="L29" s="433"/>
      <c r="M29" s="433"/>
      <c r="N29" s="433"/>
      <c r="O29" s="433"/>
      <c r="P29" s="495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33"/>
      <c r="AJ29" s="433"/>
      <c r="AK29" s="433"/>
      <c r="AL29" s="433"/>
      <c r="AM29" s="433"/>
      <c r="AN29" s="433"/>
      <c r="AO29" s="433"/>
      <c r="AP29" s="433"/>
      <c r="AQ29" s="433"/>
      <c r="AR29" s="433"/>
      <c r="AS29" s="433"/>
      <c r="AT29" s="433"/>
      <c r="AU29" s="495"/>
      <c r="AV29" s="433"/>
      <c r="AW29" s="433"/>
      <c r="AX29" s="433"/>
      <c r="AY29" s="433"/>
      <c r="AZ29" s="433"/>
      <c r="BA29" s="433"/>
      <c r="BB29" s="495"/>
      <c r="BC29" s="495"/>
      <c r="BD29" s="433"/>
      <c r="BE29" s="433"/>
      <c r="BF29" s="433"/>
      <c r="BG29" s="495"/>
      <c r="BH29" s="433"/>
      <c r="BI29" s="433"/>
      <c r="BJ29" s="433"/>
      <c r="BK29" s="433"/>
      <c r="BL29" s="433"/>
      <c r="BM29" s="433"/>
      <c r="BN29" s="433"/>
      <c r="BO29" s="433"/>
      <c r="BP29" s="433"/>
      <c r="BQ29" s="433"/>
      <c r="BR29" s="433"/>
      <c r="BS29" s="433"/>
      <c r="BT29" s="433"/>
      <c r="BU29" s="433"/>
      <c r="BV29" s="433"/>
      <c r="BW29" s="433"/>
      <c r="BX29" s="433"/>
      <c r="BY29" s="433"/>
      <c r="BZ29" s="433"/>
      <c r="CA29" s="433"/>
      <c r="CB29" s="433"/>
      <c r="CC29" s="433"/>
      <c r="CD29" s="433"/>
      <c r="CE29" s="433"/>
      <c r="CF29" s="433"/>
      <c r="CG29" s="433"/>
      <c r="CH29" s="433"/>
      <c r="CI29" s="433"/>
      <c r="CJ29" s="433"/>
      <c r="CK29" s="433"/>
      <c r="CL29" s="433"/>
      <c r="CM29" s="433"/>
      <c r="CN29" s="433"/>
      <c r="CO29" s="433"/>
      <c r="CP29" s="433"/>
      <c r="CQ29" s="46">
        <f t="shared" si="2"/>
      </c>
      <c r="CR29" s="192"/>
    </row>
    <row r="30" spans="1:96" s="3" customFormat="1" ht="11.25" customHeight="1">
      <c r="A30" s="493"/>
      <c r="B30" s="494"/>
      <c r="C30" s="180">
        <f t="shared" si="0"/>
      </c>
      <c r="D30" s="181">
        <f t="shared" si="1"/>
      </c>
      <c r="E30" s="75">
        <v>28</v>
      </c>
      <c r="F30" s="186"/>
      <c r="G30" s="433"/>
      <c r="H30" s="433"/>
      <c r="I30" s="433"/>
      <c r="J30" s="433"/>
      <c r="K30" s="433"/>
      <c r="L30" s="433"/>
      <c r="M30" s="433"/>
      <c r="N30" s="433"/>
      <c r="O30" s="433"/>
      <c r="P30" s="495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3"/>
      <c r="AL30" s="433"/>
      <c r="AM30" s="433"/>
      <c r="AN30" s="433"/>
      <c r="AO30" s="433"/>
      <c r="AP30" s="433"/>
      <c r="AQ30" s="433"/>
      <c r="AR30" s="433"/>
      <c r="AS30" s="433"/>
      <c r="AT30" s="433"/>
      <c r="AU30" s="495"/>
      <c r="AV30" s="433"/>
      <c r="AW30" s="433"/>
      <c r="AX30" s="433"/>
      <c r="AY30" s="433"/>
      <c r="AZ30" s="433"/>
      <c r="BA30" s="433"/>
      <c r="BB30" s="495"/>
      <c r="BC30" s="495"/>
      <c r="BD30" s="433"/>
      <c r="BE30" s="433"/>
      <c r="BF30" s="433"/>
      <c r="BG30" s="495"/>
      <c r="BH30" s="433"/>
      <c r="BI30" s="433"/>
      <c r="BJ30" s="433"/>
      <c r="BK30" s="433"/>
      <c r="BL30" s="433"/>
      <c r="BM30" s="433"/>
      <c r="BN30" s="433"/>
      <c r="BO30" s="433"/>
      <c r="BP30" s="433"/>
      <c r="BQ30" s="433"/>
      <c r="BR30" s="433"/>
      <c r="BS30" s="433"/>
      <c r="BT30" s="433"/>
      <c r="BU30" s="433"/>
      <c r="BV30" s="433"/>
      <c r="BW30" s="433"/>
      <c r="BX30" s="433"/>
      <c r="BY30" s="433"/>
      <c r="BZ30" s="433"/>
      <c r="CA30" s="433"/>
      <c r="CB30" s="433"/>
      <c r="CC30" s="433"/>
      <c r="CD30" s="433"/>
      <c r="CE30" s="433"/>
      <c r="CF30" s="433"/>
      <c r="CG30" s="433"/>
      <c r="CH30" s="433"/>
      <c r="CI30" s="433"/>
      <c r="CJ30" s="433"/>
      <c r="CK30" s="433"/>
      <c r="CL30" s="433"/>
      <c r="CM30" s="433"/>
      <c r="CN30" s="433"/>
      <c r="CO30" s="433"/>
      <c r="CP30" s="433"/>
      <c r="CQ30" s="46">
        <f t="shared" si="2"/>
      </c>
      <c r="CR30" s="192"/>
    </row>
    <row r="31" spans="1:96" s="3" customFormat="1" ht="11.25" customHeight="1">
      <c r="A31" s="493"/>
      <c r="B31" s="494"/>
      <c r="C31" s="180">
        <f t="shared" si="0"/>
      </c>
      <c r="D31" s="181">
        <f t="shared" si="1"/>
      </c>
      <c r="E31" s="75">
        <v>29</v>
      </c>
      <c r="F31" s="186"/>
      <c r="G31" s="433"/>
      <c r="H31" s="433"/>
      <c r="I31" s="433"/>
      <c r="J31" s="433"/>
      <c r="K31" s="433"/>
      <c r="L31" s="433"/>
      <c r="M31" s="433"/>
      <c r="N31" s="433"/>
      <c r="O31" s="433"/>
      <c r="P31" s="495"/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3"/>
      <c r="AL31" s="433"/>
      <c r="AM31" s="433"/>
      <c r="AN31" s="433"/>
      <c r="AO31" s="433"/>
      <c r="AP31" s="433"/>
      <c r="AQ31" s="433"/>
      <c r="AR31" s="433"/>
      <c r="AS31" s="433"/>
      <c r="AT31" s="433"/>
      <c r="AU31" s="495"/>
      <c r="AV31" s="433"/>
      <c r="AW31" s="433"/>
      <c r="AX31" s="433"/>
      <c r="AY31" s="433"/>
      <c r="AZ31" s="433"/>
      <c r="BA31" s="433"/>
      <c r="BB31" s="495"/>
      <c r="BC31" s="495"/>
      <c r="BD31" s="433"/>
      <c r="BE31" s="433"/>
      <c r="BF31" s="433"/>
      <c r="BG31" s="495"/>
      <c r="BH31" s="433"/>
      <c r="BI31" s="433"/>
      <c r="BJ31" s="433"/>
      <c r="BK31" s="433"/>
      <c r="BL31" s="433"/>
      <c r="BM31" s="433"/>
      <c r="BN31" s="433"/>
      <c r="BO31" s="433"/>
      <c r="BP31" s="433"/>
      <c r="BQ31" s="433"/>
      <c r="BR31" s="433"/>
      <c r="BS31" s="433"/>
      <c r="BT31" s="433"/>
      <c r="BU31" s="433"/>
      <c r="BV31" s="433"/>
      <c r="BW31" s="433"/>
      <c r="BX31" s="433"/>
      <c r="BY31" s="433"/>
      <c r="BZ31" s="433"/>
      <c r="CA31" s="433"/>
      <c r="CB31" s="433"/>
      <c r="CC31" s="433"/>
      <c r="CD31" s="433"/>
      <c r="CE31" s="433"/>
      <c r="CF31" s="433"/>
      <c r="CG31" s="433"/>
      <c r="CH31" s="433"/>
      <c r="CI31" s="433"/>
      <c r="CJ31" s="433"/>
      <c r="CK31" s="433"/>
      <c r="CL31" s="433"/>
      <c r="CM31" s="433"/>
      <c r="CN31" s="433"/>
      <c r="CO31" s="433"/>
      <c r="CP31" s="433"/>
      <c r="CQ31" s="46">
        <f t="shared" si="2"/>
      </c>
      <c r="CR31" s="192"/>
    </row>
    <row r="32" spans="1:97" s="3" customFormat="1" ht="11.25" customHeight="1">
      <c r="A32" s="493"/>
      <c r="B32" s="494"/>
      <c r="C32" s="180">
        <f t="shared" si="0"/>
      </c>
      <c r="D32" s="181">
        <f t="shared" si="1"/>
      </c>
      <c r="E32" s="75">
        <v>30</v>
      </c>
      <c r="F32" s="186"/>
      <c r="G32" s="433"/>
      <c r="H32" s="433"/>
      <c r="I32" s="433"/>
      <c r="J32" s="433"/>
      <c r="K32" s="433"/>
      <c r="L32" s="433"/>
      <c r="M32" s="433"/>
      <c r="N32" s="433"/>
      <c r="O32" s="433"/>
      <c r="P32" s="495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33"/>
      <c r="AD32" s="433"/>
      <c r="AE32" s="433"/>
      <c r="AF32" s="433"/>
      <c r="AG32" s="433"/>
      <c r="AH32" s="433"/>
      <c r="AI32" s="433"/>
      <c r="AJ32" s="433"/>
      <c r="AK32" s="433"/>
      <c r="AL32" s="433"/>
      <c r="AM32" s="433"/>
      <c r="AN32" s="433"/>
      <c r="AO32" s="433"/>
      <c r="AP32" s="433"/>
      <c r="AQ32" s="433"/>
      <c r="AR32" s="433"/>
      <c r="AS32" s="433"/>
      <c r="AT32" s="433"/>
      <c r="AU32" s="495"/>
      <c r="AV32" s="433"/>
      <c r="AW32" s="433"/>
      <c r="AX32" s="433"/>
      <c r="AY32" s="433"/>
      <c r="AZ32" s="433"/>
      <c r="BA32" s="433"/>
      <c r="BB32" s="495"/>
      <c r="BC32" s="495"/>
      <c r="BD32" s="433"/>
      <c r="BE32" s="433"/>
      <c r="BF32" s="433"/>
      <c r="BG32" s="495"/>
      <c r="BH32" s="433"/>
      <c r="BI32" s="433"/>
      <c r="BJ32" s="433"/>
      <c r="BK32" s="433"/>
      <c r="BL32" s="433"/>
      <c r="BM32" s="433"/>
      <c r="BN32" s="433"/>
      <c r="BO32" s="433"/>
      <c r="BP32" s="433"/>
      <c r="BQ32" s="433"/>
      <c r="BR32" s="433"/>
      <c r="BS32" s="433"/>
      <c r="BT32" s="433"/>
      <c r="BU32" s="433"/>
      <c r="BV32" s="433"/>
      <c r="BW32" s="433"/>
      <c r="BX32" s="433"/>
      <c r="BY32" s="433"/>
      <c r="BZ32" s="433"/>
      <c r="CA32" s="433"/>
      <c r="CB32" s="433"/>
      <c r="CC32" s="433"/>
      <c r="CD32" s="433"/>
      <c r="CE32" s="433"/>
      <c r="CF32" s="433"/>
      <c r="CG32" s="433"/>
      <c r="CH32" s="433"/>
      <c r="CI32" s="433"/>
      <c r="CJ32" s="433"/>
      <c r="CK32" s="433"/>
      <c r="CL32" s="433"/>
      <c r="CM32" s="433"/>
      <c r="CN32" s="433"/>
      <c r="CO32" s="433"/>
      <c r="CP32" s="433"/>
      <c r="CQ32" s="46">
        <f t="shared" si="2"/>
      </c>
      <c r="CR32" s="192"/>
      <c r="CS32" s="30"/>
    </row>
    <row r="33" spans="1:97" s="3" customFormat="1" ht="11.25" customHeight="1">
      <c r="A33" s="493"/>
      <c r="B33" s="494"/>
      <c r="C33" s="180">
        <f t="shared" si="0"/>
      </c>
      <c r="D33" s="181">
        <f t="shared" si="1"/>
      </c>
      <c r="E33" s="75">
        <v>31</v>
      </c>
      <c r="F33" s="186"/>
      <c r="G33" s="433"/>
      <c r="H33" s="433"/>
      <c r="I33" s="433"/>
      <c r="J33" s="433"/>
      <c r="K33" s="433"/>
      <c r="L33" s="433"/>
      <c r="M33" s="433"/>
      <c r="N33" s="433"/>
      <c r="O33" s="433"/>
      <c r="P33" s="495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3"/>
      <c r="AL33" s="433"/>
      <c r="AM33" s="433"/>
      <c r="AN33" s="433"/>
      <c r="AO33" s="433"/>
      <c r="AP33" s="433"/>
      <c r="AQ33" s="433"/>
      <c r="AR33" s="433"/>
      <c r="AS33" s="433"/>
      <c r="AT33" s="433"/>
      <c r="AU33" s="495"/>
      <c r="AV33" s="433"/>
      <c r="AW33" s="433"/>
      <c r="AX33" s="433"/>
      <c r="AY33" s="433"/>
      <c r="AZ33" s="433"/>
      <c r="BA33" s="433"/>
      <c r="BB33" s="495"/>
      <c r="BC33" s="495"/>
      <c r="BD33" s="433"/>
      <c r="BE33" s="433"/>
      <c r="BF33" s="433"/>
      <c r="BG33" s="495"/>
      <c r="BH33" s="433"/>
      <c r="BI33" s="433"/>
      <c r="BJ33" s="433"/>
      <c r="BK33" s="433"/>
      <c r="BL33" s="433"/>
      <c r="BM33" s="433"/>
      <c r="BN33" s="433"/>
      <c r="BO33" s="433"/>
      <c r="BP33" s="433"/>
      <c r="BQ33" s="433"/>
      <c r="BR33" s="433"/>
      <c r="BS33" s="433"/>
      <c r="BT33" s="433"/>
      <c r="BU33" s="433"/>
      <c r="BV33" s="433"/>
      <c r="BW33" s="433"/>
      <c r="BX33" s="433"/>
      <c r="BY33" s="433"/>
      <c r="BZ33" s="433"/>
      <c r="CA33" s="433"/>
      <c r="CB33" s="433"/>
      <c r="CC33" s="433"/>
      <c r="CD33" s="433"/>
      <c r="CE33" s="433"/>
      <c r="CF33" s="433"/>
      <c r="CG33" s="433"/>
      <c r="CH33" s="433"/>
      <c r="CI33" s="433"/>
      <c r="CJ33" s="433"/>
      <c r="CK33" s="433"/>
      <c r="CL33" s="433"/>
      <c r="CM33" s="433"/>
      <c r="CN33" s="433"/>
      <c r="CO33" s="433"/>
      <c r="CP33" s="433"/>
      <c r="CQ33" s="46">
        <f t="shared" si="2"/>
      </c>
      <c r="CR33" s="192"/>
      <c r="CS33" s="30"/>
    </row>
    <row r="34" spans="1:96" s="3" customFormat="1" ht="11.25" customHeight="1">
      <c r="A34" s="493"/>
      <c r="B34" s="494"/>
      <c r="C34" s="180">
        <f t="shared" si="0"/>
      </c>
      <c r="D34" s="181">
        <f t="shared" si="1"/>
      </c>
      <c r="E34" s="75">
        <v>32</v>
      </c>
      <c r="F34" s="186"/>
      <c r="G34" s="433"/>
      <c r="H34" s="433"/>
      <c r="I34" s="433"/>
      <c r="J34" s="433"/>
      <c r="K34" s="433"/>
      <c r="L34" s="433"/>
      <c r="M34" s="433"/>
      <c r="N34" s="433"/>
      <c r="O34" s="433"/>
      <c r="P34" s="495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3"/>
      <c r="AL34" s="433"/>
      <c r="AM34" s="433"/>
      <c r="AN34" s="433"/>
      <c r="AO34" s="433"/>
      <c r="AP34" s="433"/>
      <c r="AQ34" s="433"/>
      <c r="AR34" s="433"/>
      <c r="AS34" s="433"/>
      <c r="AT34" s="433"/>
      <c r="AU34" s="495"/>
      <c r="AV34" s="433"/>
      <c r="AW34" s="433"/>
      <c r="AX34" s="433"/>
      <c r="AY34" s="433"/>
      <c r="AZ34" s="433"/>
      <c r="BA34" s="433"/>
      <c r="BB34" s="495"/>
      <c r="BC34" s="495"/>
      <c r="BD34" s="433"/>
      <c r="BE34" s="433"/>
      <c r="BF34" s="433"/>
      <c r="BG34" s="495"/>
      <c r="BH34" s="433"/>
      <c r="BI34" s="433"/>
      <c r="BJ34" s="433"/>
      <c r="BK34" s="433"/>
      <c r="BL34" s="433"/>
      <c r="BM34" s="433"/>
      <c r="BN34" s="433"/>
      <c r="BO34" s="433"/>
      <c r="BP34" s="433"/>
      <c r="BQ34" s="433"/>
      <c r="BR34" s="433"/>
      <c r="BS34" s="433"/>
      <c r="BT34" s="433"/>
      <c r="BU34" s="433"/>
      <c r="BV34" s="433"/>
      <c r="BW34" s="433"/>
      <c r="BX34" s="433"/>
      <c r="BY34" s="433"/>
      <c r="BZ34" s="433"/>
      <c r="CA34" s="433"/>
      <c r="CB34" s="433"/>
      <c r="CC34" s="433"/>
      <c r="CD34" s="433"/>
      <c r="CE34" s="433"/>
      <c r="CF34" s="433"/>
      <c r="CG34" s="433"/>
      <c r="CH34" s="433"/>
      <c r="CI34" s="433"/>
      <c r="CJ34" s="433"/>
      <c r="CK34" s="433"/>
      <c r="CL34" s="433"/>
      <c r="CM34" s="433"/>
      <c r="CN34" s="433"/>
      <c r="CO34" s="433"/>
      <c r="CP34" s="433"/>
      <c r="CQ34" s="46">
        <f t="shared" si="2"/>
      </c>
      <c r="CR34" s="192"/>
    </row>
    <row r="35" spans="1:97" s="3" customFormat="1" ht="11.25" customHeight="1">
      <c r="A35" s="493"/>
      <c r="B35" s="494"/>
      <c r="C35" s="180">
        <f t="shared" si="0"/>
      </c>
      <c r="D35" s="181">
        <f t="shared" si="1"/>
      </c>
      <c r="E35" s="75">
        <v>33</v>
      </c>
      <c r="F35" s="186"/>
      <c r="G35" s="433"/>
      <c r="H35" s="433"/>
      <c r="I35" s="433"/>
      <c r="J35" s="433"/>
      <c r="K35" s="433"/>
      <c r="L35" s="433"/>
      <c r="M35" s="433"/>
      <c r="N35" s="433"/>
      <c r="O35" s="433"/>
      <c r="P35" s="495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33"/>
      <c r="AG35" s="433"/>
      <c r="AH35" s="433"/>
      <c r="AI35" s="433"/>
      <c r="AJ35" s="433"/>
      <c r="AK35" s="433"/>
      <c r="AL35" s="433"/>
      <c r="AM35" s="433"/>
      <c r="AN35" s="433"/>
      <c r="AO35" s="433"/>
      <c r="AP35" s="433"/>
      <c r="AQ35" s="433"/>
      <c r="AR35" s="433"/>
      <c r="AS35" s="433"/>
      <c r="AT35" s="433"/>
      <c r="AU35" s="495"/>
      <c r="AV35" s="433"/>
      <c r="AW35" s="433"/>
      <c r="AX35" s="433"/>
      <c r="AY35" s="433"/>
      <c r="AZ35" s="433"/>
      <c r="BA35" s="433"/>
      <c r="BB35" s="495"/>
      <c r="BC35" s="495"/>
      <c r="BD35" s="433"/>
      <c r="BE35" s="433"/>
      <c r="BF35" s="433"/>
      <c r="BG35" s="495"/>
      <c r="BH35" s="433"/>
      <c r="BI35" s="433"/>
      <c r="BJ35" s="433"/>
      <c r="BK35" s="433"/>
      <c r="BL35" s="433"/>
      <c r="BM35" s="433"/>
      <c r="BN35" s="433"/>
      <c r="BO35" s="433"/>
      <c r="BP35" s="433"/>
      <c r="BQ35" s="433"/>
      <c r="BR35" s="433"/>
      <c r="BS35" s="433"/>
      <c r="BT35" s="433"/>
      <c r="BU35" s="433"/>
      <c r="BV35" s="433"/>
      <c r="BW35" s="433"/>
      <c r="BX35" s="433"/>
      <c r="BY35" s="433"/>
      <c r="BZ35" s="433"/>
      <c r="CA35" s="433"/>
      <c r="CB35" s="433"/>
      <c r="CC35" s="433"/>
      <c r="CD35" s="433"/>
      <c r="CE35" s="433"/>
      <c r="CF35" s="433"/>
      <c r="CG35" s="433"/>
      <c r="CH35" s="433"/>
      <c r="CI35" s="433"/>
      <c r="CJ35" s="433"/>
      <c r="CK35" s="433"/>
      <c r="CL35" s="433"/>
      <c r="CM35" s="433"/>
      <c r="CN35" s="433"/>
      <c r="CO35" s="433"/>
      <c r="CP35" s="433"/>
      <c r="CQ35" s="46">
        <f t="shared" si="2"/>
      </c>
      <c r="CR35" s="192"/>
      <c r="CS35" s="30"/>
    </row>
    <row r="36" spans="1:97" s="3" customFormat="1" ht="11.25" customHeight="1" thickBot="1">
      <c r="A36" s="490"/>
      <c r="B36" s="491"/>
      <c r="C36" s="178">
        <f t="shared" si="0"/>
      </c>
      <c r="D36" s="179">
        <f t="shared" si="1"/>
      </c>
      <c r="E36" s="76">
        <v>34</v>
      </c>
      <c r="F36" s="187"/>
      <c r="G36" s="433"/>
      <c r="H36" s="433"/>
      <c r="I36" s="433"/>
      <c r="J36" s="433"/>
      <c r="K36" s="433"/>
      <c r="L36" s="433"/>
      <c r="M36" s="433"/>
      <c r="N36" s="433"/>
      <c r="O36" s="433"/>
      <c r="P36" s="495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433"/>
      <c r="AJ36" s="433"/>
      <c r="AK36" s="433"/>
      <c r="AL36" s="433"/>
      <c r="AM36" s="433"/>
      <c r="AN36" s="433"/>
      <c r="AO36" s="433"/>
      <c r="AP36" s="433"/>
      <c r="AQ36" s="433"/>
      <c r="AR36" s="433"/>
      <c r="AS36" s="433"/>
      <c r="AT36" s="433"/>
      <c r="AU36" s="495"/>
      <c r="AV36" s="433"/>
      <c r="AW36" s="433"/>
      <c r="AX36" s="433"/>
      <c r="AY36" s="433"/>
      <c r="AZ36" s="433"/>
      <c r="BA36" s="433"/>
      <c r="BB36" s="495"/>
      <c r="BC36" s="495"/>
      <c r="BD36" s="433"/>
      <c r="BE36" s="433"/>
      <c r="BF36" s="433"/>
      <c r="BG36" s="495"/>
      <c r="BH36" s="433"/>
      <c r="BI36" s="433"/>
      <c r="BJ36" s="433"/>
      <c r="BK36" s="433"/>
      <c r="BL36" s="433"/>
      <c r="BM36" s="433"/>
      <c r="BN36" s="433"/>
      <c r="BO36" s="433"/>
      <c r="BP36" s="433"/>
      <c r="BQ36" s="433"/>
      <c r="BR36" s="433"/>
      <c r="BS36" s="433"/>
      <c r="BT36" s="433"/>
      <c r="BU36" s="433"/>
      <c r="BV36" s="433"/>
      <c r="BW36" s="433"/>
      <c r="BX36" s="433"/>
      <c r="BY36" s="433"/>
      <c r="BZ36" s="433"/>
      <c r="CA36" s="433"/>
      <c r="CB36" s="433"/>
      <c r="CC36" s="433"/>
      <c r="CD36" s="433"/>
      <c r="CE36" s="433"/>
      <c r="CF36" s="433"/>
      <c r="CG36" s="433"/>
      <c r="CH36" s="433"/>
      <c r="CI36" s="433"/>
      <c r="CJ36" s="433"/>
      <c r="CK36" s="433"/>
      <c r="CL36" s="433"/>
      <c r="CM36" s="433"/>
      <c r="CN36" s="433"/>
      <c r="CO36" s="433"/>
      <c r="CP36" s="433"/>
      <c r="CQ36" s="46">
        <f t="shared" si="2"/>
      </c>
      <c r="CR36" s="192"/>
      <c r="CS36" s="30"/>
    </row>
    <row r="37" spans="1:96" s="3" customFormat="1" ht="5.25" customHeight="1" thickBot="1">
      <c r="A37" s="321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6"/>
      <c r="O37" s="205"/>
      <c r="P37" s="382"/>
      <c r="Q37" s="205"/>
      <c r="R37" s="205"/>
      <c r="S37" s="206"/>
      <c r="T37" s="205"/>
      <c r="U37" s="205"/>
      <c r="V37" s="207" t="s">
        <v>10</v>
      </c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382"/>
      <c r="AV37" s="208"/>
      <c r="AW37" s="205"/>
      <c r="AX37" s="205"/>
      <c r="AY37" s="205"/>
      <c r="AZ37" s="205"/>
      <c r="BA37" s="205"/>
      <c r="BB37" s="382"/>
      <c r="BC37" s="382"/>
      <c r="BD37" s="205"/>
      <c r="BE37" s="205"/>
      <c r="BF37" s="205"/>
      <c r="BG37" s="382"/>
      <c r="BH37" s="205"/>
      <c r="BI37" s="205"/>
      <c r="BJ37" s="205"/>
      <c r="BK37" s="205"/>
      <c r="BL37" s="481"/>
      <c r="BM37" s="481"/>
      <c r="BN37" s="205"/>
      <c r="BO37" s="205"/>
      <c r="BP37" s="205"/>
      <c r="BQ37" s="205"/>
      <c r="BR37" s="208"/>
      <c r="BS37" s="205"/>
      <c r="BT37" s="205"/>
      <c r="BU37" s="205"/>
      <c r="BV37" s="205"/>
      <c r="BW37" s="205"/>
      <c r="BX37" s="205"/>
      <c r="BY37" s="205"/>
      <c r="BZ37" s="205"/>
      <c r="CA37" s="205"/>
      <c r="CB37" s="205"/>
      <c r="CC37" s="205"/>
      <c r="CD37" s="205"/>
      <c r="CE37" s="205"/>
      <c r="CF37" s="205"/>
      <c r="CG37" s="205"/>
      <c r="CH37" s="205"/>
      <c r="CI37" s="205"/>
      <c r="CJ37" s="205"/>
      <c r="CK37" s="205"/>
      <c r="CL37" s="205"/>
      <c r="CM37" s="205"/>
      <c r="CN37" s="205"/>
      <c r="CO37" s="205"/>
      <c r="CP37" s="205"/>
      <c r="CQ37" s="209"/>
      <c r="CR37" s="30"/>
    </row>
    <row r="38" spans="1:97" s="3" customFormat="1" ht="12.75" customHeight="1">
      <c r="A38" s="322"/>
      <c r="B38" s="221"/>
      <c r="C38" s="221"/>
      <c r="D38" s="221"/>
      <c r="E38" s="504" t="s">
        <v>6</v>
      </c>
      <c r="F38" s="505"/>
      <c r="G38" s="218">
        <f>COUNTA(G3:G36)-COUNTIF(G3:G36,"a")</f>
        <v>0</v>
      </c>
      <c r="H38" s="14">
        <f aca="true" t="shared" si="3" ref="H38:BS38">COUNTA(H3:H36)-COUNTIF(H3:H36,"a")</f>
        <v>0</v>
      </c>
      <c r="I38" s="14">
        <f t="shared" si="3"/>
        <v>0</v>
      </c>
      <c r="J38" s="14">
        <f t="shared" si="3"/>
        <v>0</v>
      </c>
      <c r="K38" s="14">
        <f t="shared" si="3"/>
        <v>0</v>
      </c>
      <c r="L38" s="14">
        <f t="shared" si="3"/>
        <v>0</v>
      </c>
      <c r="M38" s="14">
        <f t="shared" si="3"/>
        <v>0</v>
      </c>
      <c r="N38" s="14">
        <f t="shared" si="3"/>
        <v>0</v>
      </c>
      <c r="O38" s="14">
        <f t="shared" si="3"/>
        <v>0</v>
      </c>
      <c r="P38" s="383"/>
      <c r="Q38" s="14">
        <f t="shared" si="3"/>
        <v>0</v>
      </c>
      <c r="R38" s="14">
        <f t="shared" si="3"/>
        <v>0</v>
      </c>
      <c r="S38" s="14">
        <f t="shared" si="3"/>
        <v>0</v>
      </c>
      <c r="T38" s="14">
        <f t="shared" si="3"/>
        <v>0</v>
      </c>
      <c r="U38" s="14">
        <f t="shared" si="3"/>
        <v>0</v>
      </c>
      <c r="V38" s="14">
        <f t="shared" si="3"/>
        <v>0</v>
      </c>
      <c r="W38" s="14">
        <f t="shared" si="3"/>
        <v>0</v>
      </c>
      <c r="X38" s="14">
        <f t="shared" si="3"/>
        <v>0</v>
      </c>
      <c r="Y38" s="14">
        <f t="shared" si="3"/>
        <v>0</v>
      </c>
      <c r="Z38" s="14">
        <f t="shared" si="3"/>
        <v>0</v>
      </c>
      <c r="AA38" s="14">
        <f t="shared" si="3"/>
        <v>0</v>
      </c>
      <c r="AB38" s="14">
        <f t="shared" si="3"/>
        <v>0</v>
      </c>
      <c r="AC38" s="14">
        <f t="shared" si="3"/>
        <v>0</v>
      </c>
      <c r="AD38" s="14">
        <f t="shared" si="3"/>
        <v>0</v>
      </c>
      <c r="AE38" s="14">
        <f t="shared" si="3"/>
        <v>0</v>
      </c>
      <c r="AF38" s="14">
        <f t="shared" si="3"/>
        <v>0</v>
      </c>
      <c r="AG38" s="14">
        <f t="shared" si="3"/>
        <v>0</v>
      </c>
      <c r="AH38" s="14">
        <f t="shared" si="3"/>
        <v>0</v>
      </c>
      <c r="AI38" s="14">
        <f t="shared" si="3"/>
        <v>0</v>
      </c>
      <c r="AJ38" s="14">
        <f t="shared" si="3"/>
        <v>0</v>
      </c>
      <c r="AK38" s="14">
        <f t="shared" si="3"/>
        <v>0</v>
      </c>
      <c r="AL38" s="14">
        <f t="shared" si="3"/>
        <v>0</v>
      </c>
      <c r="AM38" s="14">
        <f t="shared" si="3"/>
        <v>0</v>
      </c>
      <c r="AN38" s="14">
        <f t="shared" si="3"/>
        <v>0</v>
      </c>
      <c r="AO38" s="14">
        <f t="shared" si="3"/>
        <v>0</v>
      </c>
      <c r="AP38" s="14">
        <f t="shared" si="3"/>
        <v>0</v>
      </c>
      <c r="AQ38" s="14">
        <f t="shared" si="3"/>
        <v>0</v>
      </c>
      <c r="AR38" s="14">
        <f t="shared" si="3"/>
        <v>0</v>
      </c>
      <c r="AS38" s="14">
        <f t="shared" si="3"/>
        <v>0</v>
      </c>
      <c r="AT38" s="14">
        <f t="shared" si="3"/>
        <v>0</v>
      </c>
      <c r="AU38" s="383"/>
      <c r="AV38" s="14">
        <f t="shared" si="3"/>
        <v>0</v>
      </c>
      <c r="AW38" s="14">
        <f t="shared" si="3"/>
        <v>0</v>
      </c>
      <c r="AX38" s="14">
        <f t="shared" si="3"/>
        <v>0</v>
      </c>
      <c r="AY38" s="14">
        <f t="shared" si="3"/>
        <v>0</v>
      </c>
      <c r="AZ38" s="14">
        <f t="shared" si="3"/>
        <v>0</v>
      </c>
      <c r="BA38" s="14">
        <f t="shared" si="3"/>
        <v>0</v>
      </c>
      <c r="BB38" s="383"/>
      <c r="BC38" s="383"/>
      <c r="BD38" s="14">
        <f t="shared" si="3"/>
        <v>0</v>
      </c>
      <c r="BE38" s="14">
        <f t="shared" si="3"/>
        <v>0</v>
      </c>
      <c r="BF38" s="14">
        <f t="shared" si="3"/>
        <v>0</v>
      </c>
      <c r="BG38" s="383"/>
      <c r="BH38" s="14">
        <f t="shared" si="3"/>
        <v>0</v>
      </c>
      <c r="BI38" s="14">
        <f t="shared" si="3"/>
        <v>0</v>
      </c>
      <c r="BJ38" s="14">
        <f t="shared" si="3"/>
        <v>0</v>
      </c>
      <c r="BK38" s="14">
        <f t="shared" si="3"/>
        <v>0</v>
      </c>
      <c r="BL38" s="14">
        <f>COUNTA(BL3:BL36)-COUNTIF(BL3:BL36,"a")</f>
        <v>0</v>
      </c>
      <c r="BM38" s="14">
        <f>COUNTA(BM3:BM36)-COUNTIF(BM3:BM36,"a")</f>
        <v>0</v>
      </c>
      <c r="BN38" s="14">
        <f t="shared" si="3"/>
        <v>0</v>
      </c>
      <c r="BO38" s="14">
        <f t="shared" si="3"/>
        <v>0</v>
      </c>
      <c r="BP38" s="14">
        <f t="shared" si="3"/>
        <v>0</v>
      </c>
      <c r="BQ38" s="14">
        <f t="shared" si="3"/>
        <v>0</v>
      </c>
      <c r="BR38" s="14">
        <f t="shared" si="3"/>
        <v>0</v>
      </c>
      <c r="BS38" s="14">
        <f t="shared" si="3"/>
        <v>0</v>
      </c>
      <c r="BT38" s="14">
        <f aca="true" t="shared" si="4" ref="BT38:CP38">COUNTA(BT3:BT36)-COUNTIF(BT3:BT36,"a")</f>
        <v>0</v>
      </c>
      <c r="BU38" s="14">
        <f t="shared" si="4"/>
        <v>0</v>
      </c>
      <c r="BV38" s="14">
        <f t="shared" si="4"/>
        <v>0</v>
      </c>
      <c r="BW38" s="14">
        <f t="shared" si="4"/>
        <v>0</v>
      </c>
      <c r="BX38" s="14">
        <f t="shared" si="4"/>
        <v>0</v>
      </c>
      <c r="BY38" s="14">
        <f t="shared" si="4"/>
        <v>0</v>
      </c>
      <c r="BZ38" s="14">
        <f t="shared" si="4"/>
        <v>0</v>
      </c>
      <c r="CA38" s="14">
        <f t="shared" si="4"/>
        <v>0</v>
      </c>
      <c r="CB38" s="14">
        <f t="shared" si="4"/>
        <v>0</v>
      </c>
      <c r="CC38" s="14">
        <f t="shared" si="4"/>
        <v>0</v>
      </c>
      <c r="CD38" s="14">
        <f t="shared" si="4"/>
        <v>0</v>
      </c>
      <c r="CE38" s="14">
        <f t="shared" si="4"/>
        <v>0</v>
      </c>
      <c r="CF38" s="14">
        <f t="shared" si="4"/>
        <v>0</v>
      </c>
      <c r="CG38" s="14">
        <f t="shared" si="4"/>
        <v>0</v>
      </c>
      <c r="CH38" s="14">
        <f t="shared" si="4"/>
        <v>0</v>
      </c>
      <c r="CI38" s="14">
        <f t="shared" si="4"/>
        <v>0</v>
      </c>
      <c r="CJ38" s="14">
        <f t="shared" si="4"/>
        <v>0</v>
      </c>
      <c r="CK38" s="14">
        <f t="shared" si="4"/>
        <v>0</v>
      </c>
      <c r="CL38" s="14">
        <f t="shared" si="4"/>
        <v>0</v>
      </c>
      <c r="CM38" s="14">
        <f t="shared" si="4"/>
        <v>0</v>
      </c>
      <c r="CN38" s="14">
        <f t="shared" si="4"/>
        <v>0</v>
      </c>
      <c r="CO38" s="14">
        <f t="shared" si="4"/>
        <v>0</v>
      </c>
      <c r="CP38" s="213">
        <f t="shared" si="4"/>
        <v>0</v>
      </c>
      <c r="CQ38" s="211"/>
      <c r="CR38" s="93"/>
      <c r="CS38" s="30"/>
    </row>
    <row r="39" spans="1:97" s="3" customFormat="1" ht="12.75" customHeight="1">
      <c r="A39" s="322"/>
      <c r="B39" s="198"/>
      <c r="C39" s="198"/>
      <c r="D39" s="198"/>
      <c r="E39" s="502" t="s">
        <v>7</v>
      </c>
      <c r="F39" s="503"/>
      <c r="G39" s="9">
        <f>COUNTIF(G3:G36,1)</f>
        <v>0</v>
      </c>
      <c r="H39" s="9">
        <f aca="true" t="shared" si="5" ref="H39:BS39">COUNTIF(H3:H36,1)</f>
        <v>0</v>
      </c>
      <c r="I39" s="9">
        <f t="shared" si="5"/>
        <v>0</v>
      </c>
      <c r="J39" s="9">
        <f t="shared" si="5"/>
        <v>0</v>
      </c>
      <c r="K39" s="9">
        <f t="shared" si="5"/>
        <v>0</v>
      </c>
      <c r="L39" s="9">
        <f t="shared" si="5"/>
        <v>0</v>
      </c>
      <c r="M39" s="9">
        <f t="shared" si="5"/>
        <v>0</v>
      </c>
      <c r="N39" s="9">
        <f t="shared" si="5"/>
        <v>0</v>
      </c>
      <c r="O39" s="9">
        <f t="shared" si="5"/>
        <v>0</v>
      </c>
      <c r="P39" s="384"/>
      <c r="Q39" s="9">
        <f t="shared" si="5"/>
        <v>0</v>
      </c>
      <c r="R39" s="9">
        <f t="shared" si="5"/>
        <v>0</v>
      </c>
      <c r="S39" s="9">
        <f t="shared" si="5"/>
        <v>0</v>
      </c>
      <c r="T39" s="9">
        <f t="shared" si="5"/>
        <v>0</v>
      </c>
      <c r="U39" s="9">
        <f t="shared" si="5"/>
        <v>0</v>
      </c>
      <c r="V39" s="9">
        <f t="shared" si="5"/>
        <v>0</v>
      </c>
      <c r="W39" s="9">
        <f t="shared" si="5"/>
        <v>0</v>
      </c>
      <c r="X39" s="9">
        <f t="shared" si="5"/>
        <v>0</v>
      </c>
      <c r="Y39" s="9">
        <f t="shared" si="5"/>
        <v>0</v>
      </c>
      <c r="Z39" s="9">
        <f t="shared" si="5"/>
        <v>0</v>
      </c>
      <c r="AA39" s="9">
        <f t="shared" si="5"/>
        <v>0</v>
      </c>
      <c r="AB39" s="9">
        <f t="shared" si="5"/>
        <v>0</v>
      </c>
      <c r="AC39" s="9">
        <f t="shared" si="5"/>
        <v>0</v>
      </c>
      <c r="AD39" s="9">
        <f t="shared" si="5"/>
        <v>0</v>
      </c>
      <c r="AE39" s="9">
        <f t="shared" si="5"/>
        <v>0</v>
      </c>
      <c r="AF39" s="9">
        <f t="shared" si="5"/>
        <v>0</v>
      </c>
      <c r="AG39" s="9">
        <f t="shared" si="5"/>
        <v>0</v>
      </c>
      <c r="AH39" s="9">
        <f t="shared" si="5"/>
        <v>0</v>
      </c>
      <c r="AI39" s="9">
        <f t="shared" si="5"/>
        <v>0</v>
      </c>
      <c r="AJ39" s="9">
        <f t="shared" si="5"/>
        <v>0</v>
      </c>
      <c r="AK39" s="9">
        <f t="shared" si="5"/>
        <v>0</v>
      </c>
      <c r="AL39" s="9">
        <f t="shared" si="5"/>
        <v>0</v>
      </c>
      <c r="AM39" s="9">
        <f t="shared" si="5"/>
        <v>0</v>
      </c>
      <c r="AN39" s="9">
        <f t="shared" si="5"/>
        <v>0</v>
      </c>
      <c r="AO39" s="9">
        <f t="shared" si="5"/>
        <v>0</v>
      </c>
      <c r="AP39" s="9">
        <f t="shared" si="5"/>
        <v>0</v>
      </c>
      <c r="AQ39" s="9">
        <f t="shared" si="5"/>
        <v>0</v>
      </c>
      <c r="AR39" s="9">
        <f t="shared" si="5"/>
        <v>0</v>
      </c>
      <c r="AS39" s="9">
        <f t="shared" si="5"/>
        <v>0</v>
      </c>
      <c r="AT39" s="9">
        <f t="shared" si="5"/>
        <v>0</v>
      </c>
      <c r="AU39" s="384"/>
      <c r="AV39" s="9">
        <f t="shared" si="5"/>
        <v>0</v>
      </c>
      <c r="AW39" s="9">
        <f t="shared" si="5"/>
        <v>0</v>
      </c>
      <c r="AX39" s="9">
        <f t="shared" si="5"/>
        <v>0</v>
      </c>
      <c r="AY39" s="9">
        <f t="shared" si="5"/>
        <v>0</v>
      </c>
      <c r="AZ39" s="9">
        <f t="shared" si="5"/>
        <v>0</v>
      </c>
      <c r="BA39" s="9">
        <f t="shared" si="5"/>
        <v>0</v>
      </c>
      <c r="BB39" s="384"/>
      <c r="BC39" s="384"/>
      <c r="BD39" s="9">
        <f t="shared" si="5"/>
        <v>0</v>
      </c>
      <c r="BE39" s="9">
        <f t="shared" si="5"/>
        <v>0</v>
      </c>
      <c r="BF39" s="9">
        <f t="shared" si="5"/>
        <v>0</v>
      </c>
      <c r="BG39" s="384"/>
      <c r="BH39" s="9">
        <f t="shared" si="5"/>
        <v>0</v>
      </c>
      <c r="BI39" s="9">
        <f t="shared" si="5"/>
        <v>0</v>
      </c>
      <c r="BJ39" s="9">
        <f t="shared" si="5"/>
        <v>0</v>
      </c>
      <c r="BK39" s="9">
        <f t="shared" si="5"/>
        <v>0</v>
      </c>
      <c r="BL39" s="9">
        <f>COUNTIF(BL3:BL36,1)</f>
        <v>0</v>
      </c>
      <c r="BM39" s="9">
        <f>COUNTIF(BM3:BM36,1)</f>
        <v>0</v>
      </c>
      <c r="BN39" s="9">
        <f t="shared" si="5"/>
        <v>0</v>
      </c>
      <c r="BO39" s="9">
        <f t="shared" si="5"/>
        <v>0</v>
      </c>
      <c r="BP39" s="9">
        <f t="shared" si="5"/>
        <v>0</v>
      </c>
      <c r="BQ39" s="9">
        <f t="shared" si="5"/>
        <v>0</v>
      </c>
      <c r="BR39" s="9">
        <f t="shared" si="5"/>
        <v>0</v>
      </c>
      <c r="BS39" s="9">
        <f t="shared" si="5"/>
        <v>0</v>
      </c>
      <c r="BT39" s="9">
        <f aca="true" t="shared" si="6" ref="BT39:CP39">COUNTIF(BT3:BT36,1)</f>
        <v>0</v>
      </c>
      <c r="BU39" s="9">
        <f t="shared" si="6"/>
        <v>0</v>
      </c>
      <c r="BV39" s="9">
        <f t="shared" si="6"/>
        <v>0</v>
      </c>
      <c r="BW39" s="9">
        <f t="shared" si="6"/>
        <v>0</v>
      </c>
      <c r="BX39" s="9">
        <f t="shared" si="6"/>
        <v>0</v>
      </c>
      <c r="BY39" s="9">
        <f t="shared" si="6"/>
        <v>0</v>
      </c>
      <c r="BZ39" s="9">
        <f t="shared" si="6"/>
        <v>0</v>
      </c>
      <c r="CA39" s="9">
        <f t="shared" si="6"/>
        <v>0</v>
      </c>
      <c r="CB39" s="9">
        <f t="shared" si="6"/>
        <v>0</v>
      </c>
      <c r="CC39" s="9">
        <f t="shared" si="6"/>
        <v>0</v>
      </c>
      <c r="CD39" s="9">
        <f t="shared" si="6"/>
        <v>0</v>
      </c>
      <c r="CE39" s="9">
        <f t="shared" si="6"/>
        <v>0</v>
      </c>
      <c r="CF39" s="9">
        <f t="shared" si="6"/>
        <v>0</v>
      </c>
      <c r="CG39" s="9">
        <f t="shared" si="6"/>
        <v>0</v>
      </c>
      <c r="CH39" s="9">
        <f t="shared" si="6"/>
        <v>0</v>
      </c>
      <c r="CI39" s="9">
        <f t="shared" si="6"/>
        <v>0</v>
      </c>
      <c r="CJ39" s="9">
        <f t="shared" si="6"/>
        <v>0</v>
      </c>
      <c r="CK39" s="9">
        <f t="shared" si="6"/>
        <v>0</v>
      </c>
      <c r="CL39" s="9">
        <f t="shared" si="6"/>
        <v>0</v>
      </c>
      <c r="CM39" s="9">
        <f t="shared" si="6"/>
        <v>0</v>
      </c>
      <c r="CN39" s="9">
        <f t="shared" si="6"/>
        <v>0</v>
      </c>
      <c r="CO39" s="9">
        <f t="shared" si="6"/>
        <v>0</v>
      </c>
      <c r="CP39" s="214">
        <f t="shared" si="6"/>
        <v>0</v>
      </c>
      <c r="CQ39" s="212"/>
      <c r="CR39" s="25"/>
      <c r="CS39" s="30"/>
    </row>
    <row r="40" spans="1:97" s="3" customFormat="1" ht="12.75" customHeight="1">
      <c r="A40" s="322"/>
      <c r="B40" s="198"/>
      <c r="C40" s="198"/>
      <c r="D40" s="198"/>
      <c r="E40" s="502" t="s">
        <v>8</v>
      </c>
      <c r="F40" s="503"/>
      <c r="G40" s="219">
        <f>COUNTIF(G3:G36,0)</f>
        <v>0</v>
      </c>
      <c r="H40" s="8">
        <f aca="true" t="shared" si="7" ref="H40:BS40">COUNTIF(H3:H36,0)</f>
        <v>0</v>
      </c>
      <c r="I40" s="8">
        <f t="shared" si="7"/>
        <v>0</v>
      </c>
      <c r="J40" s="8">
        <f t="shared" si="7"/>
        <v>0</v>
      </c>
      <c r="K40" s="8">
        <f t="shared" si="7"/>
        <v>0</v>
      </c>
      <c r="L40" s="8">
        <f t="shared" si="7"/>
        <v>0</v>
      </c>
      <c r="M40" s="8">
        <f t="shared" si="7"/>
        <v>0</v>
      </c>
      <c r="N40" s="8">
        <f t="shared" si="7"/>
        <v>0</v>
      </c>
      <c r="O40" s="8">
        <f t="shared" si="7"/>
        <v>0</v>
      </c>
      <c r="P40" s="385"/>
      <c r="Q40" s="8">
        <f t="shared" si="7"/>
        <v>0</v>
      </c>
      <c r="R40" s="8">
        <f t="shared" si="7"/>
        <v>0</v>
      </c>
      <c r="S40" s="8">
        <f t="shared" si="7"/>
        <v>0</v>
      </c>
      <c r="T40" s="8">
        <f t="shared" si="7"/>
        <v>0</v>
      </c>
      <c r="U40" s="8">
        <f t="shared" si="7"/>
        <v>0</v>
      </c>
      <c r="V40" s="8">
        <f t="shared" si="7"/>
        <v>0</v>
      </c>
      <c r="W40" s="8">
        <f t="shared" si="7"/>
        <v>0</v>
      </c>
      <c r="X40" s="8">
        <f t="shared" si="7"/>
        <v>0</v>
      </c>
      <c r="Y40" s="8">
        <f t="shared" si="7"/>
        <v>0</v>
      </c>
      <c r="Z40" s="8">
        <f t="shared" si="7"/>
        <v>0</v>
      </c>
      <c r="AA40" s="8">
        <f t="shared" si="7"/>
        <v>0</v>
      </c>
      <c r="AB40" s="8">
        <f t="shared" si="7"/>
        <v>0</v>
      </c>
      <c r="AC40" s="8">
        <f t="shared" si="7"/>
        <v>0</v>
      </c>
      <c r="AD40" s="8">
        <f t="shared" si="7"/>
        <v>0</v>
      </c>
      <c r="AE40" s="8">
        <f t="shared" si="7"/>
        <v>0</v>
      </c>
      <c r="AF40" s="8">
        <f t="shared" si="7"/>
        <v>0</v>
      </c>
      <c r="AG40" s="8">
        <f t="shared" si="7"/>
        <v>0</v>
      </c>
      <c r="AH40" s="8">
        <f t="shared" si="7"/>
        <v>0</v>
      </c>
      <c r="AI40" s="8">
        <f t="shared" si="7"/>
        <v>0</v>
      </c>
      <c r="AJ40" s="8">
        <f t="shared" si="7"/>
        <v>0</v>
      </c>
      <c r="AK40" s="8">
        <f t="shared" si="7"/>
        <v>0</v>
      </c>
      <c r="AL40" s="8">
        <f t="shared" si="7"/>
        <v>0</v>
      </c>
      <c r="AM40" s="8">
        <f t="shared" si="7"/>
        <v>0</v>
      </c>
      <c r="AN40" s="8">
        <f t="shared" si="7"/>
        <v>0</v>
      </c>
      <c r="AO40" s="8">
        <f t="shared" si="7"/>
        <v>0</v>
      </c>
      <c r="AP40" s="8">
        <f t="shared" si="7"/>
        <v>0</v>
      </c>
      <c r="AQ40" s="8">
        <f t="shared" si="7"/>
        <v>0</v>
      </c>
      <c r="AR40" s="8">
        <f t="shared" si="7"/>
        <v>0</v>
      </c>
      <c r="AS40" s="8">
        <f t="shared" si="7"/>
        <v>0</v>
      </c>
      <c r="AT40" s="8">
        <f t="shared" si="7"/>
        <v>0</v>
      </c>
      <c r="AU40" s="385"/>
      <c r="AV40" s="8">
        <f t="shared" si="7"/>
        <v>0</v>
      </c>
      <c r="AW40" s="8">
        <f t="shared" si="7"/>
        <v>0</v>
      </c>
      <c r="AX40" s="8">
        <f t="shared" si="7"/>
        <v>0</v>
      </c>
      <c r="AY40" s="8">
        <f t="shared" si="7"/>
        <v>0</v>
      </c>
      <c r="AZ40" s="8">
        <f t="shared" si="7"/>
        <v>0</v>
      </c>
      <c r="BA40" s="8">
        <f t="shared" si="7"/>
        <v>0</v>
      </c>
      <c r="BB40" s="385"/>
      <c r="BC40" s="385"/>
      <c r="BD40" s="8">
        <f t="shared" si="7"/>
        <v>0</v>
      </c>
      <c r="BE40" s="8">
        <f t="shared" si="7"/>
        <v>0</v>
      </c>
      <c r="BF40" s="8">
        <f t="shared" si="7"/>
        <v>0</v>
      </c>
      <c r="BG40" s="385"/>
      <c r="BH40" s="8">
        <f t="shared" si="7"/>
        <v>0</v>
      </c>
      <c r="BI40" s="8">
        <f t="shared" si="7"/>
        <v>0</v>
      </c>
      <c r="BJ40" s="8">
        <f t="shared" si="7"/>
        <v>0</v>
      </c>
      <c r="BK40" s="8">
        <f t="shared" si="7"/>
        <v>0</v>
      </c>
      <c r="BL40" s="8">
        <f>COUNTIF(BL3:BL36,0)</f>
        <v>0</v>
      </c>
      <c r="BM40" s="8">
        <f>COUNTIF(BM3:BM36,0)</f>
        <v>0</v>
      </c>
      <c r="BN40" s="8">
        <f t="shared" si="7"/>
        <v>0</v>
      </c>
      <c r="BO40" s="8">
        <f t="shared" si="7"/>
        <v>0</v>
      </c>
      <c r="BP40" s="8">
        <f t="shared" si="7"/>
        <v>0</v>
      </c>
      <c r="BQ40" s="8">
        <f t="shared" si="7"/>
        <v>0</v>
      </c>
      <c r="BR40" s="8">
        <f t="shared" si="7"/>
        <v>0</v>
      </c>
      <c r="BS40" s="8">
        <f t="shared" si="7"/>
        <v>0</v>
      </c>
      <c r="BT40" s="8">
        <f aca="true" t="shared" si="8" ref="BT40:CP40">COUNTIF(BT3:BT36,0)</f>
        <v>0</v>
      </c>
      <c r="BU40" s="8">
        <f t="shared" si="8"/>
        <v>0</v>
      </c>
      <c r="BV40" s="8">
        <f t="shared" si="8"/>
        <v>0</v>
      </c>
      <c r="BW40" s="8">
        <f t="shared" si="8"/>
        <v>0</v>
      </c>
      <c r="BX40" s="8">
        <f t="shared" si="8"/>
        <v>0</v>
      </c>
      <c r="BY40" s="8">
        <f t="shared" si="8"/>
        <v>0</v>
      </c>
      <c r="BZ40" s="8">
        <f t="shared" si="8"/>
        <v>0</v>
      </c>
      <c r="CA40" s="8">
        <f t="shared" si="8"/>
        <v>0</v>
      </c>
      <c r="CB40" s="8">
        <f t="shared" si="8"/>
        <v>0</v>
      </c>
      <c r="CC40" s="8">
        <f t="shared" si="8"/>
        <v>0</v>
      </c>
      <c r="CD40" s="8">
        <f t="shared" si="8"/>
        <v>0</v>
      </c>
      <c r="CE40" s="8">
        <f t="shared" si="8"/>
        <v>0</v>
      </c>
      <c r="CF40" s="8">
        <f t="shared" si="8"/>
        <v>0</v>
      </c>
      <c r="CG40" s="8">
        <f t="shared" si="8"/>
        <v>0</v>
      </c>
      <c r="CH40" s="8">
        <f t="shared" si="8"/>
        <v>0</v>
      </c>
      <c r="CI40" s="8">
        <f t="shared" si="8"/>
        <v>0</v>
      </c>
      <c r="CJ40" s="8">
        <f t="shared" si="8"/>
        <v>0</v>
      </c>
      <c r="CK40" s="8">
        <f t="shared" si="8"/>
        <v>0</v>
      </c>
      <c r="CL40" s="8">
        <f t="shared" si="8"/>
        <v>0</v>
      </c>
      <c r="CM40" s="8">
        <f t="shared" si="8"/>
        <v>0</v>
      </c>
      <c r="CN40" s="8">
        <f t="shared" si="8"/>
        <v>0</v>
      </c>
      <c r="CO40" s="8">
        <f t="shared" si="8"/>
        <v>0</v>
      </c>
      <c r="CP40" s="215">
        <f t="shared" si="8"/>
        <v>0</v>
      </c>
      <c r="CQ40" s="212"/>
      <c r="CR40" s="25"/>
      <c r="CS40" s="30"/>
    </row>
    <row r="41" spans="1:97" s="4" customFormat="1" ht="12.75" customHeight="1">
      <c r="A41" s="322"/>
      <c r="B41" s="509" t="s">
        <v>26</v>
      </c>
      <c r="C41" s="509"/>
      <c r="D41" s="509"/>
      <c r="E41" s="509"/>
      <c r="F41" s="510"/>
      <c r="G41" s="168"/>
      <c r="H41" s="167"/>
      <c r="I41" s="167"/>
      <c r="J41" s="167"/>
      <c r="K41" s="167"/>
      <c r="L41" s="167"/>
      <c r="M41" s="166"/>
      <c r="N41" s="168"/>
      <c r="O41" s="167"/>
      <c r="P41" s="386"/>
      <c r="Q41" s="166"/>
      <c r="R41" s="166"/>
      <c r="S41" s="168"/>
      <c r="T41" s="168"/>
      <c r="U41" s="166"/>
      <c r="V41" s="168"/>
      <c r="W41" s="168"/>
      <c r="X41" s="166"/>
      <c r="Y41" s="168"/>
      <c r="Z41" s="168"/>
      <c r="AA41" s="166"/>
      <c r="AB41" s="166"/>
      <c r="AC41" s="166"/>
      <c r="AD41" s="166"/>
      <c r="AE41" s="166"/>
      <c r="AF41" s="159">
        <f>COUNTIF(AF3:AF36,8)</f>
        <v>0</v>
      </c>
      <c r="AG41" s="166"/>
      <c r="AH41" s="159">
        <f>COUNTIF(AH3:AH36,8)</f>
        <v>0</v>
      </c>
      <c r="AI41" s="167"/>
      <c r="AJ41" s="166"/>
      <c r="AK41" s="166"/>
      <c r="AL41" s="159">
        <f>COUNTIF(AL3:AL36,8)</f>
        <v>0</v>
      </c>
      <c r="AM41" s="159">
        <f>COUNTIF(AM3:AM36,8)</f>
        <v>0</v>
      </c>
      <c r="AN41" s="159">
        <f>COUNTIF(AN3:AN36,8)</f>
        <v>0</v>
      </c>
      <c r="AO41" s="167"/>
      <c r="AP41" s="166"/>
      <c r="AQ41" s="167"/>
      <c r="AR41" s="167"/>
      <c r="AS41" s="167"/>
      <c r="AT41" s="167"/>
      <c r="AU41" s="391"/>
      <c r="AV41" s="167"/>
      <c r="AW41" s="167"/>
      <c r="AX41" s="167"/>
      <c r="AY41" s="167"/>
      <c r="AZ41" s="166"/>
      <c r="BA41" s="166"/>
      <c r="BB41" s="386"/>
      <c r="BC41" s="386"/>
      <c r="BD41" s="166"/>
      <c r="BE41" s="166"/>
      <c r="BF41" s="166"/>
      <c r="BG41" s="38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59">
        <f>COUNTIF(CE3:CE36,8)</f>
        <v>0</v>
      </c>
      <c r="CF41" s="166"/>
      <c r="CG41" s="166"/>
      <c r="CH41" s="166"/>
      <c r="CI41" s="166"/>
      <c r="CJ41" s="166"/>
      <c r="CK41" s="166"/>
      <c r="CL41" s="166"/>
      <c r="CM41" s="166"/>
      <c r="CN41" s="159">
        <f>COUNTIF(CN3:CN36,8)</f>
        <v>0</v>
      </c>
      <c r="CO41" s="159">
        <f>COUNTIF(CO3:CO36,8)</f>
        <v>0</v>
      </c>
      <c r="CP41" s="216">
        <f>COUNTIF(CP3:CP36,8)</f>
        <v>0</v>
      </c>
      <c r="CQ41" s="212"/>
      <c r="CR41" s="25"/>
      <c r="CS41" s="25"/>
    </row>
    <row r="42" spans="1:97" s="2" customFormat="1" ht="12.75" customHeight="1" thickBot="1">
      <c r="A42" s="323"/>
      <c r="B42" s="230"/>
      <c r="C42" s="230"/>
      <c r="D42" s="230"/>
      <c r="E42" s="500" t="s">
        <v>9</v>
      </c>
      <c r="F42" s="501"/>
      <c r="G42" s="272">
        <f>COUNTIF(G3:G36,9)</f>
        <v>0</v>
      </c>
      <c r="H42" s="273">
        <f aca="true" t="shared" si="9" ref="H42:BS42">COUNTIF(H3:H36,9)</f>
        <v>0</v>
      </c>
      <c r="I42" s="273">
        <f t="shared" si="9"/>
        <v>0</v>
      </c>
      <c r="J42" s="273">
        <f t="shared" si="9"/>
        <v>0</v>
      </c>
      <c r="K42" s="273">
        <f t="shared" si="9"/>
        <v>0</v>
      </c>
      <c r="L42" s="273">
        <f t="shared" si="9"/>
        <v>0</v>
      </c>
      <c r="M42" s="273">
        <f t="shared" si="9"/>
        <v>0</v>
      </c>
      <c r="N42" s="273">
        <f t="shared" si="9"/>
        <v>0</v>
      </c>
      <c r="O42" s="273">
        <f t="shared" si="9"/>
        <v>0</v>
      </c>
      <c r="P42" s="387"/>
      <c r="Q42" s="273">
        <f t="shared" si="9"/>
        <v>0</v>
      </c>
      <c r="R42" s="273">
        <f t="shared" si="9"/>
        <v>0</v>
      </c>
      <c r="S42" s="273">
        <f t="shared" si="9"/>
        <v>0</v>
      </c>
      <c r="T42" s="273">
        <f t="shared" si="9"/>
        <v>0</v>
      </c>
      <c r="U42" s="273">
        <f t="shared" si="9"/>
        <v>0</v>
      </c>
      <c r="V42" s="273">
        <f t="shared" si="9"/>
        <v>0</v>
      </c>
      <c r="W42" s="273">
        <f t="shared" si="9"/>
        <v>0</v>
      </c>
      <c r="X42" s="273">
        <f t="shared" si="9"/>
        <v>0</v>
      </c>
      <c r="Y42" s="273">
        <f t="shared" si="9"/>
        <v>0</v>
      </c>
      <c r="Z42" s="273">
        <f t="shared" si="9"/>
        <v>0</v>
      </c>
      <c r="AA42" s="273">
        <f t="shared" si="9"/>
        <v>0</v>
      </c>
      <c r="AB42" s="273">
        <f t="shared" si="9"/>
        <v>0</v>
      </c>
      <c r="AC42" s="273">
        <f t="shared" si="9"/>
        <v>0</v>
      </c>
      <c r="AD42" s="273">
        <f t="shared" si="9"/>
        <v>0</v>
      </c>
      <c r="AE42" s="273">
        <f t="shared" si="9"/>
        <v>0</v>
      </c>
      <c r="AF42" s="273">
        <f t="shared" si="9"/>
        <v>0</v>
      </c>
      <c r="AG42" s="273">
        <f t="shared" si="9"/>
        <v>0</v>
      </c>
      <c r="AH42" s="273">
        <f t="shared" si="9"/>
        <v>0</v>
      </c>
      <c r="AI42" s="273">
        <f t="shared" si="9"/>
        <v>0</v>
      </c>
      <c r="AJ42" s="273">
        <f t="shared" si="9"/>
        <v>0</v>
      </c>
      <c r="AK42" s="273">
        <f t="shared" si="9"/>
        <v>0</v>
      </c>
      <c r="AL42" s="273">
        <f t="shared" si="9"/>
        <v>0</v>
      </c>
      <c r="AM42" s="273">
        <f t="shared" si="9"/>
        <v>0</v>
      </c>
      <c r="AN42" s="273">
        <f t="shared" si="9"/>
        <v>0</v>
      </c>
      <c r="AO42" s="273">
        <f t="shared" si="9"/>
        <v>0</v>
      </c>
      <c r="AP42" s="273">
        <f t="shared" si="9"/>
        <v>0</v>
      </c>
      <c r="AQ42" s="273">
        <f t="shared" si="9"/>
        <v>0</v>
      </c>
      <c r="AR42" s="273">
        <f t="shared" si="9"/>
        <v>0</v>
      </c>
      <c r="AS42" s="273">
        <f t="shared" si="9"/>
        <v>0</v>
      </c>
      <c r="AT42" s="273">
        <f t="shared" si="9"/>
        <v>0</v>
      </c>
      <c r="AU42" s="387"/>
      <c r="AV42" s="273">
        <f t="shared" si="9"/>
        <v>0</v>
      </c>
      <c r="AW42" s="273">
        <f t="shared" si="9"/>
        <v>0</v>
      </c>
      <c r="AX42" s="273">
        <f t="shared" si="9"/>
        <v>0</v>
      </c>
      <c r="AY42" s="273">
        <f t="shared" si="9"/>
        <v>0</v>
      </c>
      <c r="AZ42" s="273">
        <f t="shared" si="9"/>
        <v>0</v>
      </c>
      <c r="BA42" s="273">
        <f t="shared" si="9"/>
        <v>0</v>
      </c>
      <c r="BB42" s="387"/>
      <c r="BC42" s="387"/>
      <c r="BD42" s="273">
        <f t="shared" si="9"/>
        <v>0</v>
      </c>
      <c r="BE42" s="273">
        <f t="shared" si="9"/>
        <v>0</v>
      </c>
      <c r="BF42" s="273">
        <f t="shared" si="9"/>
        <v>0</v>
      </c>
      <c r="BG42" s="387"/>
      <c r="BH42" s="273">
        <f t="shared" si="9"/>
        <v>0</v>
      </c>
      <c r="BI42" s="273">
        <f t="shared" si="9"/>
        <v>0</v>
      </c>
      <c r="BJ42" s="273">
        <f t="shared" si="9"/>
        <v>0</v>
      </c>
      <c r="BK42" s="273">
        <f t="shared" si="9"/>
        <v>0</v>
      </c>
      <c r="BL42" s="273">
        <f>COUNTIF(BL3:BL36,9)</f>
        <v>0</v>
      </c>
      <c r="BM42" s="273">
        <f>COUNTIF(BM3:BM36,9)</f>
        <v>0</v>
      </c>
      <c r="BN42" s="273">
        <f t="shared" si="9"/>
        <v>0</v>
      </c>
      <c r="BO42" s="273">
        <f t="shared" si="9"/>
        <v>0</v>
      </c>
      <c r="BP42" s="273">
        <f t="shared" si="9"/>
        <v>0</v>
      </c>
      <c r="BQ42" s="273">
        <f t="shared" si="9"/>
        <v>0</v>
      </c>
      <c r="BR42" s="273">
        <f t="shared" si="9"/>
        <v>0</v>
      </c>
      <c r="BS42" s="273">
        <f t="shared" si="9"/>
        <v>0</v>
      </c>
      <c r="BT42" s="273">
        <f aca="true" t="shared" si="10" ref="BT42:CP42">COUNTIF(BT3:BT36,9)</f>
        <v>0</v>
      </c>
      <c r="BU42" s="273">
        <f t="shared" si="10"/>
        <v>0</v>
      </c>
      <c r="BV42" s="273">
        <f t="shared" si="10"/>
        <v>0</v>
      </c>
      <c r="BW42" s="273">
        <f t="shared" si="10"/>
        <v>0</v>
      </c>
      <c r="BX42" s="273">
        <f t="shared" si="10"/>
        <v>0</v>
      </c>
      <c r="BY42" s="273">
        <f t="shared" si="10"/>
        <v>0</v>
      </c>
      <c r="BZ42" s="273">
        <f t="shared" si="10"/>
        <v>0</v>
      </c>
      <c r="CA42" s="273">
        <f t="shared" si="10"/>
        <v>0</v>
      </c>
      <c r="CB42" s="273">
        <f t="shared" si="10"/>
        <v>0</v>
      </c>
      <c r="CC42" s="273">
        <f t="shared" si="10"/>
        <v>0</v>
      </c>
      <c r="CD42" s="273">
        <f t="shared" si="10"/>
        <v>0</v>
      </c>
      <c r="CE42" s="273">
        <f t="shared" si="10"/>
        <v>0</v>
      </c>
      <c r="CF42" s="273">
        <f t="shared" si="10"/>
        <v>0</v>
      </c>
      <c r="CG42" s="273">
        <f t="shared" si="10"/>
        <v>0</v>
      </c>
      <c r="CH42" s="273">
        <f t="shared" si="10"/>
        <v>0</v>
      </c>
      <c r="CI42" s="273">
        <f t="shared" si="10"/>
        <v>0</v>
      </c>
      <c r="CJ42" s="273">
        <f t="shared" si="10"/>
        <v>0</v>
      </c>
      <c r="CK42" s="273">
        <f t="shared" si="10"/>
        <v>0</v>
      </c>
      <c r="CL42" s="273">
        <f t="shared" si="10"/>
        <v>0</v>
      </c>
      <c r="CM42" s="273">
        <f t="shared" si="10"/>
        <v>0</v>
      </c>
      <c r="CN42" s="273">
        <f t="shared" si="10"/>
        <v>0</v>
      </c>
      <c r="CO42" s="273">
        <f t="shared" si="10"/>
        <v>0</v>
      </c>
      <c r="CP42" s="296">
        <f t="shared" si="10"/>
        <v>0</v>
      </c>
      <c r="CQ42" s="200"/>
      <c r="CR42" s="48"/>
      <c r="CS42" s="48"/>
    </row>
    <row r="43" spans="1:97" ht="5.25" customHeight="1" thickBot="1">
      <c r="A43" s="324"/>
      <c r="B43" s="201"/>
      <c r="C43" s="201"/>
      <c r="D43" s="201"/>
      <c r="E43" s="201"/>
      <c r="F43" s="220"/>
      <c r="G43" s="204"/>
      <c r="H43" s="204"/>
      <c r="I43" s="204"/>
      <c r="J43" s="204"/>
      <c r="K43" s="204"/>
      <c r="L43" s="204"/>
      <c r="M43" s="204"/>
      <c r="N43" s="204"/>
      <c r="O43" s="204"/>
      <c r="P43" s="388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388"/>
      <c r="AV43" s="204"/>
      <c r="AW43" s="204"/>
      <c r="AX43" s="204"/>
      <c r="AY43" s="204"/>
      <c r="AZ43" s="204"/>
      <c r="BA43" s="204"/>
      <c r="BB43" s="388"/>
      <c r="BC43" s="388"/>
      <c r="BD43" s="204"/>
      <c r="BE43" s="204"/>
      <c r="BF43" s="204"/>
      <c r="BG43" s="388"/>
      <c r="BH43" s="204"/>
      <c r="BI43" s="204"/>
      <c r="BJ43" s="204"/>
      <c r="BK43" s="204"/>
      <c r="BL43" s="482"/>
      <c r="BM43" s="482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194"/>
      <c r="CR43" s="6"/>
      <c r="CS43" s="6"/>
    </row>
    <row r="44" spans="1:97" ht="12.75">
      <c r="A44" s="325"/>
      <c r="B44" s="202"/>
      <c r="C44" s="194"/>
      <c r="D44" s="194"/>
      <c r="E44" s="203"/>
      <c r="F44" s="226" t="s">
        <v>70</v>
      </c>
      <c r="G44" s="229">
        <f>IF(G38=0,"",INT(G39*100/G38+0.5)/100)</f>
      </c>
      <c r="H44" s="228">
        <f aca="true" t="shared" si="11" ref="H44:BS44">IF(H38=0,"",INT(H39*100/H38+0.5)/100)</f>
      </c>
      <c r="I44" s="228">
        <f t="shared" si="11"/>
      </c>
      <c r="J44" s="229">
        <f t="shared" si="11"/>
      </c>
      <c r="K44" s="228">
        <f t="shared" si="11"/>
      </c>
      <c r="L44" s="229">
        <f t="shared" si="11"/>
      </c>
      <c r="M44" s="228">
        <f t="shared" si="11"/>
      </c>
      <c r="N44" s="228">
        <f t="shared" si="11"/>
      </c>
      <c r="O44" s="229">
        <f t="shared" si="11"/>
      </c>
      <c r="P44" s="389"/>
      <c r="Q44" s="228">
        <f t="shared" si="11"/>
      </c>
      <c r="R44" s="228">
        <f t="shared" si="11"/>
      </c>
      <c r="S44" s="228">
        <f t="shared" si="11"/>
      </c>
      <c r="T44" s="228">
        <f t="shared" si="11"/>
      </c>
      <c r="U44" s="228">
        <f t="shared" si="11"/>
      </c>
      <c r="V44" s="229">
        <f t="shared" si="11"/>
      </c>
      <c r="W44" s="228">
        <f t="shared" si="11"/>
      </c>
      <c r="X44" s="229">
        <f t="shared" si="11"/>
      </c>
      <c r="Y44" s="228">
        <f t="shared" si="11"/>
      </c>
      <c r="Z44" s="228">
        <f t="shared" si="11"/>
      </c>
      <c r="AA44" s="228">
        <f t="shared" si="11"/>
      </c>
      <c r="AB44" s="228">
        <f t="shared" si="11"/>
      </c>
      <c r="AC44" s="228">
        <f t="shared" si="11"/>
      </c>
      <c r="AD44" s="228">
        <f t="shared" si="11"/>
      </c>
      <c r="AE44" s="228">
        <f t="shared" si="11"/>
      </c>
      <c r="AF44" s="228">
        <f t="shared" si="11"/>
      </c>
      <c r="AG44" s="228">
        <f t="shared" si="11"/>
      </c>
      <c r="AH44" s="228">
        <f t="shared" si="11"/>
      </c>
      <c r="AI44" s="228">
        <f t="shared" si="11"/>
      </c>
      <c r="AJ44" s="228">
        <f t="shared" si="11"/>
      </c>
      <c r="AK44" s="228">
        <f t="shared" si="11"/>
      </c>
      <c r="AL44" s="229">
        <f t="shared" si="11"/>
      </c>
      <c r="AM44" s="228">
        <f t="shared" si="11"/>
      </c>
      <c r="AN44" s="228">
        <f t="shared" si="11"/>
      </c>
      <c r="AO44" s="228">
        <f t="shared" si="11"/>
      </c>
      <c r="AP44" s="228">
        <f t="shared" si="11"/>
      </c>
      <c r="AQ44" s="229">
        <f t="shared" si="11"/>
      </c>
      <c r="AR44" s="228">
        <f t="shared" si="11"/>
      </c>
      <c r="AS44" s="224">
        <f t="shared" si="11"/>
      </c>
      <c r="AT44" s="229">
        <f t="shared" si="11"/>
      </c>
      <c r="AU44" s="389"/>
      <c r="AV44" s="224">
        <f t="shared" si="11"/>
      </c>
      <c r="AW44" s="229">
        <f t="shared" si="11"/>
      </c>
      <c r="AX44" s="228">
        <f t="shared" si="11"/>
      </c>
      <c r="AY44" s="229">
        <f t="shared" si="11"/>
      </c>
      <c r="AZ44" s="228">
        <f t="shared" si="11"/>
      </c>
      <c r="BA44" s="228">
        <f t="shared" si="11"/>
      </c>
      <c r="BB44" s="389"/>
      <c r="BC44" s="389"/>
      <c r="BD44" s="224">
        <f t="shared" si="11"/>
      </c>
      <c r="BE44" s="229">
        <f t="shared" si="11"/>
      </c>
      <c r="BF44" s="228">
        <f t="shared" si="11"/>
      </c>
      <c r="BG44" s="389"/>
      <c r="BH44" s="228">
        <f t="shared" si="11"/>
      </c>
      <c r="BI44" s="228">
        <f t="shared" si="11"/>
      </c>
      <c r="BJ44" s="228">
        <f t="shared" si="11"/>
      </c>
      <c r="BK44" s="228">
        <f t="shared" si="11"/>
      </c>
      <c r="BL44" s="228">
        <f t="shared" si="11"/>
      </c>
      <c r="BM44" s="228">
        <f t="shared" si="11"/>
      </c>
      <c r="BN44" s="229">
        <f t="shared" si="11"/>
      </c>
      <c r="BO44" s="228">
        <f t="shared" si="11"/>
      </c>
      <c r="BP44" s="228">
        <f t="shared" si="11"/>
      </c>
      <c r="BQ44" s="228">
        <f t="shared" si="11"/>
      </c>
      <c r="BR44" s="228">
        <f t="shared" si="11"/>
      </c>
      <c r="BS44" s="228">
        <f t="shared" si="11"/>
      </c>
      <c r="BT44" s="228">
        <f aca="true" t="shared" si="12" ref="BT44:CP44">IF(BT38=0,"",INT(BT39*100/BT38+0.5)/100)</f>
      </c>
      <c r="BU44" s="228">
        <f t="shared" si="12"/>
      </c>
      <c r="BV44" s="228">
        <f t="shared" si="12"/>
      </c>
      <c r="BW44" s="228">
        <f t="shared" si="12"/>
      </c>
      <c r="BX44" s="228">
        <f t="shared" si="12"/>
      </c>
      <c r="BY44" s="228">
        <f t="shared" si="12"/>
      </c>
      <c r="BZ44" s="228">
        <f t="shared" si="12"/>
      </c>
      <c r="CA44" s="228">
        <f t="shared" si="12"/>
      </c>
      <c r="CB44" s="228">
        <f t="shared" si="12"/>
      </c>
      <c r="CC44" s="229">
        <f t="shared" si="12"/>
      </c>
      <c r="CD44" s="228">
        <f t="shared" si="12"/>
      </c>
      <c r="CE44" s="228">
        <f t="shared" si="12"/>
      </c>
      <c r="CF44" s="224">
        <f t="shared" si="12"/>
      </c>
      <c r="CG44" s="229">
        <f t="shared" si="12"/>
      </c>
      <c r="CH44" s="228">
        <f t="shared" si="12"/>
      </c>
      <c r="CI44" s="228">
        <f t="shared" si="12"/>
      </c>
      <c r="CJ44" s="224">
        <f t="shared" si="12"/>
      </c>
      <c r="CK44" s="229">
        <f t="shared" si="12"/>
      </c>
      <c r="CL44" s="228">
        <f t="shared" si="12"/>
      </c>
      <c r="CM44" s="229">
        <f t="shared" si="12"/>
      </c>
      <c r="CN44" s="228">
        <f t="shared" si="12"/>
      </c>
      <c r="CO44" s="228">
        <f t="shared" si="12"/>
      </c>
      <c r="CP44" s="227">
        <f t="shared" si="12"/>
      </c>
      <c r="CQ44" s="212"/>
      <c r="CR44" s="25"/>
      <c r="CS44" s="6"/>
    </row>
    <row r="45" spans="1:97" ht="13.5" thickBot="1">
      <c r="A45" s="326"/>
      <c r="B45" s="201"/>
      <c r="C45" s="201"/>
      <c r="D45" s="201"/>
      <c r="E45" s="223"/>
      <c r="F45" s="327" t="s">
        <v>71</v>
      </c>
      <c r="G45" s="225">
        <v>0.64</v>
      </c>
      <c r="H45" s="210">
        <v>0.4</v>
      </c>
      <c r="I45" s="210">
        <v>0.35</v>
      </c>
      <c r="J45" s="210">
        <v>0.63</v>
      </c>
      <c r="K45" s="210">
        <v>0.58</v>
      </c>
      <c r="L45" s="210">
        <v>0.55</v>
      </c>
      <c r="M45" s="210">
        <v>0.3</v>
      </c>
      <c r="N45" s="210">
        <v>0.1</v>
      </c>
      <c r="O45" s="210">
        <v>0.19</v>
      </c>
      <c r="P45" s="390"/>
      <c r="Q45" s="210">
        <v>0.17</v>
      </c>
      <c r="R45" s="210">
        <v>0.22</v>
      </c>
      <c r="S45" s="210">
        <v>0.31</v>
      </c>
      <c r="T45" s="210">
        <v>0.21</v>
      </c>
      <c r="U45" s="210">
        <v>0.2</v>
      </c>
      <c r="V45" s="210">
        <v>0.13</v>
      </c>
      <c r="W45" s="210">
        <v>0.33</v>
      </c>
      <c r="X45" s="210">
        <v>0.29</v>
      </c>
      <c r="Y45" s="210">
        <v>0.58</v>
      </c>
      <c r="Z45" s="210">
        <v>0.75</v>
      </c>
      <c r="AA45" s="210">
        <v>0.33</v>
      </c>
      <c r="AB45" s="210">
        <v>0.76</v>
      </c>
      <c r="AC45" s="210">
        <v>0.17</v>
      </c>
      <c r="AD45" s="210">
        <v>0.48</v>
      </c>
      <c r="AE45" s="210">
        <v>0.43</v>
      </c>
      <c r="AF45" s="210">
        <v>0.11</v>
      </c>
      <c r="AG45" s="210">
        <v>0.2</v>
      </c>
      <c r="AH45" s="210">
        <v>0.2</v>
      </c>
      <c r="AI45" s="210">
        <v>0.29</v>
      </c>
      <c r="AJ45" s="210">
        <v>0.22</v>
      </c>
      <c r="AK45" s="210">
        <v>0.33</v>
      </c>
      <c r="AL45" s="210">
        <v>0.26</v>
      </c>
      <c r="AM45" s="210">
        <v>0.54</v>
      </c>
      <c r="AN45" s="210">
        <v>0.23</v>
      </c>
      <c r="AO45" s="210">
        <v>0.33</v>
      </c>
      <c r="AP45" s="210">
        <v>0.16</v>
      </c>
      <c r="AQ45" s="210">
        <v>0.82</v>
      </c>
      <c r="AR45" s="210">
        <v>0.73</v>
      </c>
      <c r="AS45" s="210">
        <v>0.75</v>
      </c>
      <c r="AT45" s="210">
        <v>0.81</v>
      </c>
      <c r="AU45" s="390"/>
      <c r="AV45" s="210">
        <v>0.64</v>
      </c>
      <c r="AW45" s="210">
        <v>0.65</v>
      </c>
      <c r="AX45" s="210">
        <v>0.22</v>
      </c>
      <c r="AY45" s="210">
        <v>0.65</v>
      </c>
      <c r="AZ45" s="210">
        <v>0.9</v>
      </c>
      <c r="BA45" s="210">
        <v>0.74</v>
      </c>
      <c r="BB45" s="390"/>
      <c r="BC45" s="390"/>
      <c r="BD45" s="210">
        <v>0.22</v>
      </c>
      <c r="BE45" s="210">
        <v>0.26</v>
      </c>
      <c r="BF45" s="210">
        <v>0.23</v>
      </c>
      <c r="BG45" s="390"/>
      <c r="BH45" s="210">
        <v>0.29</v>
      </c>
      <c r="BI45" s="210">
        <v>0.21</v>
      </c>
      <c r="BJ45" s="210">
        <v>0.35</v>
      </c>
      <c r="BK45" s="210">
        <v>0.18</v>
      </c>
      <c r="BL45" s="210">
        <v>0.03</v>
      </c>
      <c r="BM45" s="210">
        <v>0.03</v>
      </c>
      <c r="BN45" s="210">
        <v>0.48</v>
      </c>
      <c r="BO45" s="210">
        <v>0.18</v>
      </c>
      <c r="BP45" s="210">
        <v>0.07</v>
      </c>
      <c r="BQ45" s="210">
        <v>0.05</v>
      </c>
      <c r="BR45" s="210">
        <v>0.48</v>
      </c>
      <c r="BS45" s="210">
        <v>0.24</v>
      </c>
      <c r="BT45" s="210">
        <v>0.2</v>
      </c>
      <c r="BU45" s="210">
        <v>0.66</v>
      </c>
      <c r="BV45" s="210">
        <v>0.43</v>
      </c>
      <c r="BW45" s="210">
        <v>0.41</v>
      </c>
      <c r="BX45" s="210">
        <v>0.85</v>
      </c>
      <c r="BY45" s="210">
        <v>0.79</v>
      </c>
      <c r="BZ45" s="210">
        <v>0.83</v>
      </c>
      <c r="CA45" s="210">
        <v>0.54</v>
      </c>
      <c r="CB45" s="210">
        <v>0.43</v>
      </c>
      <c r="CC45" s="210">
        <v>0.52</v>
      </c>
      <c r="CD45" s="210">
        <v>0.48</v>
      </c>
      <c r="CE45" s="210">
        <v>0.3</v>
      </c>
      <c r="CF45" s="210">
        <v>0.3</v>
      </c>
      <c r="CG45" s="210">
        <v>0.38</v>
      </c>
      <c r="CH45" s="210">
        <v>0.41</v>
      </c>
      <c r="CI45" s="210">
        <v>0.79</v>
      </c>
      <c r="CJ45" s="210">
        <v>0.7</v>
      </c>
      <c r="CK45" s="210">
        <v>0.7</v>
      </c>
      <c r="CL45" s="210">
        <v>0.31</v>
      </c>
      <c r="CM45" s="210">
        <v>0.71</v>
      </c>
      <c r="CN45" s="210">
        <v>0.44</v>
      </c>
      <c r="CO45" s="210">
        <v>0.44</v>
      </c>
      <c r="CP45" s="217">
        <v>0.27</v>
      </c>
      <c r="CQ45" s="212"/>
      <c r="CR45" s="25"/>
      <c r="CS45" s="6"/>
    </row>
    <row r="46" spans="1:97" ht="12.75">
      <c r="A46" s="202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4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6"/>
      <c r="CR46" s="25"/>
      <c r="CS46" s="6"/>
    </row>
    <row r="47" spans="1:97" ht="12.75">
      <c r="A47" s="194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4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7">
        <f>COUNTIF($CQ$3:$CQ$36,"!")</f>
        <v>0</v>
      </c>
      <c r="CN47" s="499">
        <f>IF($CM$47&gt;1," lignes à compléter",IF($CM$47=1," ligne à compléter",""))</f>
      </c>
      <c r="CO47" s="499"/>
      <c r="CP47" s="499"/>
      <c r="CQ47" s="499"/>
      <c r="CR47" s="6"/>
      <c r="CS47" s="6"/>
    </row>
    <row r="48" ht="12.75">
      <c r="CN48" s="7"/>
    </row>
  </sheetData>
  <sheetProtection password="CC48" sheet="1"/>
  <mergeCells count="9">
    <mergeCell ref="B1:F1"/>
    <mergeCell ref="CN47:CQ47"/>
    <mergeCell ref="E42:F42"/>
    <mergeCell ref="E40:F40"/>
    <mergeCell ref="E38:F38"/>
    <mergeCell ref="E39:F39"/>
    <mergeCell ref="B2:E2"/>
    <mergeCell ref="B41:F41"/>
    <mergeCell ref="A5:B36"/>
  </mergeCells>
  <conditionalFormatting sqref="CQ46">
    <cfRule type="cellIs" priority="110" dxfId="18" operator="greaterThan" stopIfTrue="1">
      <formula>0</formula>
    </cfRule>
    <cfRule type="cellIs" priority="111" dxfId="12" operator="greaterThanOrEqual" stopIfTrue="1">
      <formula>0</formula>
    </cfRule>
  </conditionalFormatting>
  <conditionalFormatting sqref="CN48">
    <cfRule type="cellIs" priority="131" dxfId="18" operator="greaterThan" stopIfTrue="1">
      <formula>0</formula>
    </cfRule>
    <cfRule type="cellIs" priority="132" dxfId="12" operator="lessThanOrEqual" stopIfTrue="1">
      <formula>0</formula>
    </cfRule>
  </conditionalFormatting>
  <conditionalFormatting sqref="CM47">
    <cfRule type="cellIs" priority="135" dxfId="19" operator="greaterThan" stopIfTrue="1">
      <formula>0</formula>
    </cfRule>
    <cfRule type="cellIs" priority="136" dxfId="12" operator="lessThanOrEqual" stopIfTrue="1">
      <formula>0</formula>
    </cfRule>
  </conditionalFormatting>
  <conditionalFormatting sqref="CN47:CQ47">
    <cfRule type="expression" priority="137" dxfId="20" stopIfTrue="1">
      <formula>$CM$47&gt;=1</formula>
    </cfRule>
  </conditionalFormatting>
  <conditionalFormatting sqref="G44:O44 BD44:BF44 Q44:AT44 AV44:BA44 BH44:CP44">
    <cfRule type="cellIs" priority="138" dxfId="10" operator="equal" stopIfTrue="1">
      <formula>IF(G$45&lt;&gt;"","",G45)</formula>
    </cfRule>
    <cfRule type="cellIs" priority="139" dxfId="5" operator="lessThan" stopIfTrue="1">
      <formula>G$45</formula>
    </cfRule>
    <cfRule type="cellIs" priority="140" dxfId="4" operator="greaterThan" stopIfTrue="1">
      <formula>G$45</formula>
    </cfRule>
  </conditionalFormatting>
  <conditionalFormatting sqref="G3:O36 Q3:AT36 AV3:BA36 BD3:BF36 BH3:CP36">
    <cfRule type="cellIs" priority="11" dxfId="1" operator="equal" stopIfTrue="1">
      <formula>1</formula>
    </cfRule>
    <cfRule type="cellIs" priority="12" dxfId="21" operator="equal" stopIfTrue="1">
      <formula>8</formula>
    </cfRule>
    <cfRule type="cellIs" priority="13" dxfId="22" operator="equal" stopIfTrue="1">
      <formula>9</formula>
    </cfRule>
  </conditionalFormatting>
  <conditionalFormatting sqref="CQ3:CQ36">
    <cfRule type="cellIs" priority="14" dxfId="23" operator="equal" stopIfTrue="1">
      <formula>"a"</formula>
    </cfRule>
    <cfRule type="cellIs" priority="15" dxfId="24" operator="equal" stopIfTrue="1">
      <formula>"!"</formula>
    </cfRule>
  </conditionalFormatting>
  <dataValidations count="3">
    <dataValidation type="list" allowBlank="1" showDropDown="1" showInputMessage="1" showErrorMessage="1" errorTitle="Donnée introduite non conforme" error="1 réponse correcte&#10;0 réponse incorrecte&#10;9 pas de réponse&#10;a absent" sqref="AG3:AG36">
      <formula1>"0,1,9,a"</formula1>
    </dataValidation>
    <dataValidation type="list" allowBlank="1" showDropDown="1" showInputMessage="1" showErrorMessage="1" errorTitle="Donnée introduite non conforme" error="1 réponse correcte&#10;0 réponse incorrecte&#10;9 pas de réponse&#10;a ou A absent" sqref="AO3:CD36 AI3:AK36 G3:AE36 CF3:CM36">
      <formula1>"0,1,9,a,A"</formula1>
    </dataValidation>
    <dataValidation type="list" allowBlank="1" showDropDown="1" showInputMessage="1" showErrorMessage="1" errorTitle="Donnée introduite non conforme" error="1 réponse correcte&#10;0 réponse incorrecte&#10;8 réponse partiellement correcte&#10;9 pas de réponse&#10;a ou A absent" sqref="CE3:CE36 AH3:AH36 AL3:AN36 AF3:AF36 CN3:CP36">
      <formula1>"0,1,8,9,a,A"</formula1>
    </dataValidation>
  </dataValidations>
  <printOptions/>
  <pageMargins left="0.31496062992125984" right="0.2755905511811024" top="0.4724409448818898" bottom="0.4724409448818898" header="0.31496062992125984" footer="0.35433070866141736"/>
  <pageSetup fitToWidth="12" orientation="landscape" pageOrder="overThenDown" paperSize="9" scale="87" r:id="rId2"/>
  <headerFooter alignWithMargins="0">
    <oddFooter>&amp;LEENC 2011 - &amp;A&amp;C&amp;F&amp;RPage &amp;P / &amp;N</oddFooter>
  </headerFooter>
  <colBreaks count="3" manualBreakCount="3">
    <brk id="28" max="46" man="1"/>
    <brk id="50" max="46" man="1"/>
    <brk id="72" max="4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DR324"/>
  <sheetViews>
    <sheetView view="pageBreakPreview" zoomScaleSheetLayoutView="10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P5" sqref="P5"/>
    </sheetView>
  </sheetViews>
  <sheetFormatPr defaultColWidth="11.421875" defaultRowHeight="12.75"/>
  <cols>
    <col min="1" max="1" width="12.7109375" style="2" customWidth="1"/>
    <col min="2" max="3" width="6.7109375" style="2" customWidth="1"/>
    <col min="4" max="4" width="3.00390625" style="2" customWidth="1"/>
    <col min="5" max="5" width="25.7109375" style="2" customWidth="1"/>
    <col min="6" max="6" width="3.7109375" style="2" customWidth="1"/>
    <col min="7" max="7" width="15.7109375" style="2" customWidth="1"/>
    <col min="8" max="8" width="12.7109375" style="2" customWidth="1"/>
    <col min="9" max="9" width="3.7109375" style="2" customWidth="1"/>
    <col min="10" max="11" width="12.7109375" style="2" customWidth="1"/>
    <col min="12" max="12" width="3.7109375" style="2" customWidth="1"/>
    <col min="13" max="14" width="12.7109375" style="2" customWidth="1"/>
    <col min="15" max="31" width="5.7109375" style="2" customWidth="1"/>
    <col min="32" max="32" width="13.00390625" style="5" bestFit="1" customWidth="1"/>
    <col min="33" max="33" width="11.140625" style="5" bestFit="1" customWidth="1"/>
    <col min="34" max="35" width="5.8515625" style="5" bestFit="1" customWidth="1"/>
    <col min="36" max="37" width="5.7109375" style="5" bestFit="1" customWidth="1"/>
    <col min="38" max="39" width="5.421875" style="5" customWidth="1"/>
    <col min="40" max="40" width="13.00390625" style="5" bestFit="1" customWidth="1"/>
    <col min="41" max="41" width="11.421875" style="2" bestFit="1" customWidth="1"/>
    <col min="42" max="46" width="5.7109375" style="2" customWidth="1"/>
    <col min="47" max="47" width="13.00390625" style="2" bestFit="1" customWidth="1"/>
    <col min="48" max="48" width="11.421875" style="2" bestFit="1" customWidth="1"/>
    <col min="49" max="49" width="13.00390625" style="2" customWidth="1"/>
    <col min="50" max="50" width="11.421875" style="2" customWidth="1"/>
    <col min="51" max="58" width="5.7109375" style="2" customWidth="1"/>
    <col min="59" max="59" width="6.421875" style="15" bestFit="1" customWidth="1"/>
    <col min="60" max="60" width="12.00390625" style="15" bestFit="1" customWidth="1"/>
    <col min="61" max="61" width="9.8515625" style="15" customWidth="1"/>
    <col min="62" max="74" width="5.28125" style="5" customWidth="1"/>
    <col min="75" max="75" width="13.00390625" style="2" bestFit="1" customWidth="1"/>
    <col min="76" max="76" width="10.421875" style="2" customWidth="1"/>
    <col min="77" max="90" width="4.8515625" style="2" customWidth="1"/>
    <col min="91" max="91" width="4.8515625" style="5" customWidth="1"/>
    <col min="92" max="92" width="13.00390625" style="2" bestFit="1" customWidth="1"/>
    <col min="93" max="93" width="9.421875" style="2" customWidth="1"/>
    <col min="94" max="102" width="4.8515625" style="2" customWidth="1"/>
    <col min="103" max="103" width="4.8515625" style="5" customWidth="1"/>
    <col min="104" max="104" width="13.00390625" style="2" bestFit="1" customWidth="1"/>
    <col min="105" max="105" width="9.28125" style="2" customWidth="1"/>
    <col min="106" max="118" width="5.7109375" style="2" customWidth="1"/>
    <col min="119" max="119" width="5.7109375" style="5" customWidth="1"/>
    <col min="120" max="120" width="13.00390625" style="2" bestFit="1" customWidth="1"/>
    <col min="121" max="16384" width="11.421875" style="2" customWidth="1"/>
  </cols>
  <sheetData>
    <row r="1" spans="1:121" ht="24.75" customHeight="1" thickBot="1">
      <c r="A1" s="328" t="s">
        <v>11</v>
      </c>
      <c r="B1" s="589">
        <f>IF('Encodage réponses Es'!B1:E1="","",'Encodage réponses Es'!B1:E1)</f>
      </c>
      <c r="C1" s="589"/>
      <c r="D1" s="589"/>
      <c r="E1" s="590"/>
      <c r="F1" s="231"/>
      <c r="G1" s="540" t="s">
        <v>69</v>
      </c>
      <c r="H1" s="541"/>
      <c r="I1" s="231"/>
      <c r="J1" s="518" t="s">
        <v>37</v>
      </c>
      <c r="K1" s="519"/>
      <c r="L1" s="251"/>
      <c r="M1" s="522" t="s">
        <v>38</v>
      </c>
      <c r="N1" s="523"/>
      <c r="O1" s="231"/>
      <c r="P1" s="536" t="s">
        <v>110</v>
      </c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 t="s">
        <v>110</v>
      </c>
      <c r="AI1" s="537"/>
      <c r="AJ1" s="537"/>
      <c r="AK1" s="537"/>
      <c r="AL1" s="537"/>
      <c r="AM1" s="537"/>
      <c r="AN1" s="537"/>
      <c r="AO1" s="537"/>
      <c r="AP1" s="537"/>
      <c r="AQ1" s="537"/>
      <c r="AR1" s="537"/>
      <c r="AS1" s="537"/>
      <c r="AT1" s="537"/>
      <c r="AU1" s="537"/>
      <c r="AV1" s="537"/>
      <c r="AW1" s="537"/>
      <c r="AX1" s="537"/>
      <c r="AY1" s="537" t="s">
        <v>110</v>
      </c>
      <c r="AZ1" s="537"/>
      <c r="BA1" s="537"/>
      <c r="BB1" s="537"/>
      <c r="BC1" s="537"/>
      <c r="BD1" s="537"/>
      <c r="BE1" s="537"/>
      <c r="BF1" s="537"/>
      <c r="BG1" s="537"/>
      <c r="BH1" s="537"/>
      <c r="BI1" s="537"/>
      <c r="BJ1" s="537"/>
      <c r="BK1" s="537"/>
      <c r="BL1" s="537"/>
      <c r="BM1" s="537"/>
      <c r="BN1" s="537"/>
      <c r="BO1" s="537"/>
      <c r="BP1" s="537"/>
      <c r="BQ1" s="537"/>
      <c r="BR1" s="537"/>
      <c r="BS1" s="537"/>
      <c r="BT1" s="537"/>
      <c r="BU1" s="537"/>
      <c r="BV1" s="537"/>
      <c r="BW1" s="537"/>
      <c r="BX1" s="583"/>
      <c r="BY1" s="584" t="s">
        <v>38</v>
      </c>
      <c r="BZ1" s="534"/>
      <c r="CA1" s="534"/>
      <c r="CB1" s="534"/>
      <c r="CC1" s="534"/>
      <c r="CD1" s="534"/>
      <c r="CE1" s="534"/>
      <c r="CF1" s="534"/>
      <c r="CG1" s="534"/>
      <c r="CH1" s="534"/>
      <c r="CI1" s="534"/>
      <c r="CJ1" s="534"/>
      <c r="CK1" s="534"/>
      <c r="CL1" s="534"/>
      <c r="CM1" s="534"/>
      <c r="CN1" s="534"/>
      <c r="CO1" s="534"/>
      <c r="CP1" s="534"/>
      <c r="CQ1" s="534"/>
      <c r="CR1" s="534"/>
      <c r="CS1" s="534"/>
      <c r="CT1" s="534"/>
      <c r="CU1" s="534"/>
      <c r="CV1" s="534"/>
      <c r="CW1" s="534"/>
      <c r="CX1" s="534"/>
      <c r="CY1" s="534"/>
      <c r="CZ1" s="534"/>
      <c r="DA1" s="534"/>
      <c r="DB1" s="534" t="s">
        <v>38</v>
      </c>
      <c r="DC1" s="534"/>
      <c r="DD1" s="534"/>
      <c r="DE1" s="534"/>
      <c r="DF1" s="534"/>
      <c r="DG1" s="534"/>
      <c r="DH1" s="534"/>
      <c r="DI1" s="534"/>
      <c r="DJ1" s="534"/>
      <c r="DK1" s="534"/>
      <c r="DL1" s="534"/>
      <c r="DM1" s="534"/>
      <c r="DN1" s="534"/>
      <c r="DO1" s="534"/>
      <c r="DP1" s="534"/>
      <c r="DQ1" s="535"/>
    </row>
    <row r="2" spans="1:121" ht="45" customHeight="1" thickBot="1">
      <c r="A2" s="329" t="s">
        <v>12</v>
      </c>
      <c r="B2" s="589">
        <f>IF('Encodage réponses Es'!B2:E2="","",'Encodage réponses Es'!B2:E2)</f>
      </c>
      <c r="C2" s="589"/>
      <c r="D2" s="589"/>
      <c r="E2" s="590"/>
      <c r="F2" s="232"/>
      <c r="G2" s="542"/>
      <c r="H2" s="543"/>
      <c r="I2" s="232"/>
      <c r="J2" s="520"/>
      <c r="K2" s="521"/>
      <c r="L2" s="252"/>
      <c r="M2" s="524"/>
      <c r="N2" s="525"/>
      <c r="O2" s="232"/>
      <c r="P2" s="566" t="s">
        <v>41</v>
      </c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67"/>
      <c r="AC2" s="567"/>
      <c r="AD2" s="567"/>
      <c r="AE2" s="567"/>
      <c r="AF2" s="567"/>
      <c r="AG2" s="568"/>
      <c r="AH2" s="526" t="s">
        <v>44</v>
      </c>
      <c r="AI2" s="526"/>
      <c r="AJ2" s="526"/>
      <c r="AK2" s="526"/>
      <c r="AL2" s="526"/>
      <c r="AM2" s="526"/>
      <c r="AN2" s="526"/>
      <c r="AO2" s="527"/>
      <c r="AP2" s="531" t="s">
        <v>47</v>
      </c>
      <c r="AQ2" s="532"/>
      <c r="AR2" s="532"/>
      <c r="AS2" s="532"/>
      <c r="AT2" s="532"/>
      <c r="AU2" s="532"/>
      <c r="AV2" s="533"/>
      <c r="AW2" s="569" t="s">
        <v>65</v>
      </c>
      <c r="AX2" s="570"/>
      <c r="AY2" s="515" t="s">
        <v>48</v>
      </c>
      <c r="AZ2" s="516"/>
      <c r="BA2" s="516"/>
      <c r="BB2" s="516"/>
      <c r="BC2" s="516"/>
      <c r="BD2" s="516"/>
      <c r="BE2" s="516"/>
      <c r="BF2" s="516"/>
      <c r="BG2" s="516"/>
      <c r="BH2" s="516"/>
      <c r="BI2" s="517"/>
      <c r="BJ2" s="528" t="s">
        <v>51</v>
      </c>
      <c r="BK2" s="529"/>
      <c r="BL2" s="529"/>
      <c r="BM2" s="529"/>
      <c r="BN2" s="529"/>
      <c r="BO2" s="529"/>
      <c r="BP2" s="529"/>
      <c r="BQ2" s="529"/>
      <c r="BR2" s="529"/>
      <c r="BS2" s="529"/>
      <c r="BT2" s="529"/>
      <c r="BU2" s="529"/>
      <c r="BV2" s="529"/>
      <c r="BW2" s="529"/>
      <c r="BX2" s="530"/>
      <c r="BY2" s="512" t="s">
        <v>52</v>
      </c>
      <c r="BZ2" s="513"/>
      <c r="CA2" s="513"/>
      <c r="CB2" s="513"/>
      <c r="CC2" s="513"/>
      <c r="CD2" s="513"/>
      <c r="CE2" s="513"/>
      <c r="CF2" s="513"/>
      <c r="CG2" s="513"/>
      <c r="CH2" s="513"/>
      <c r="CI2" s="513"/>
      <c r="CJ2" s="513"/>
      <c r="CK2" s="513"/>
      <c r="CL2" s="513"/>
      <c r="CM2" s="513"/>
      <c r="CN2" s="513"/>
      <c r="CO2" s="514"/>
      <c r="CP2" s="512" t="s">
        <v>54</v>
      </c>
      <c r="CQ2" s="513"/>
      <c r="CR2" s="513"/>
      <c r="CS2" s="513"/>
      <c r="CT2" s="513"/>
      <c r="CU2" s="513"/>
      <c r="CV2" s="513"/>
      <c r="CW2" s="513"/>
      <c r="CX2" s="513"/>
      <c r="CY2" s="513"/>
      <c r="CZ2" s="513"/>
      <c r="DA2" s="514"/>
      <c r="DB2" s="512" t="s">
        <v>55</v>
      </c>
      <c r="DC2" s="513"/>
      <c r="DD2" s="513"/>
      <c r="DE2" s="513"/>
      <c r="DF2" s="513"/>
      <c r="DG2" s="513"/>
      <c r="DH2" s="513"/>
      <c r="DI2" s="513"/>
      <c r="DJ2" s="513"/>
      <c r="DK2" s="513"/>
      <c r="DL2" s="513"/>
      <c r="DM2" s="513"/>
      <c r="DN2" s="513"/>
      <c r="DO2" s="513"/>
      <c r="DP2" s="513"/>
      <c r="DQ2" s="514"/>
    </row>
    <row r="3" spans="1:121" ht="11.25" customHeight="1">
      <c r="A3" s="330" t="s">
        <v>104</v>
      </c>
      <c r="B3" s="591">
        <f>IF('Encodage réponses Es'!B3="","",'Encodage réponses Es'!B3)</f>
      </c>
      <c r="C3" s="592"/>
      <c r="D3" s="585" t="s">
        <v>40</v>
      </c>
      <c r="E3" s="586"/>
      <c r="F3" s="233"/>
      <c r="G3" s="147" t="s">
        <v>23</v>
      </c>
      <c r="H3" s="148" t="s">
        <v>24</v>
      </c>
      <c r="I3" s="235"/>
      <c r="J3" s="65" t="s">
        <v>23</v>
      </c>
      <c r="K3" s="70" t="s">
        <v>24</v>
      </c>
      <c r="L3" s="234"/>
      <c r="M3" s="67" t="s">
        <v>23</v>
      </c>
      <c r="N3" s="38" t="s">
        <v>24</v>
      </c>
      <c r="O3" s="235"/>
      <c r="P3" s="85">
        <f>'Encodage réponses Es'!AQ1</f>
        <v>37</v>
      </c>
      <c r="Q3" s="84">
        <f>'Encodage réponses Es'!AR1</f>
        <v>38</v>
      </c>
      <c r="R3" s="84">
        <f>'Encodage réponses Es'!AS1</f>
        <v>39</v>
      </c>
      <c r="S3" s="84">
        <f>'Encodage réponses Es'!AT1</f>
        <v>40</v>
      </c>
      <c r="T3" s="392">
        <f>'Encodage réponses Es'!AU1</f>
        <v>41</v>
      </c>
      <c r="U3" s="84">
        <f>'Encodage réponses Es'!AV1</f>
        <v>42</v>
      </c>
      <c r="V3" s="84">
        <f>'Encodage réponses Es'!AW1</f>
        <v>43</v>
      </c>
      <c r="W3" s="84">
        <f>'Encodage réponses Es'!AX1</f>
        <v>44</v>
      </c>
      <c r="X3" s="84">
        <f>'Encodage réponses Es'!AY1</f>
        <v>45</v>
      </c>
      <c r="Y3" s="84">
        <f>'Encodage réponses Es'!AZ1</f>
        <v>46</v>
      </c>
      <c r="Z3" s="84">
        <f>'Encodage réponses Es'!BA1</f>
        <v>47</v>
      </c>
      <c r="AA3" s="392">
        <f>'Encodage réponses Es'!BB1</f>
        <v>48</v>
      </c>
      <c r="AB3" s="392">
        <f>'Encodage réponses Es'!BC1</f>
        <v>49</v>
      </c>
      <c r="AC3" s="84">
        <f>'Encodage réponses Es'!CN1</f>
        <v>86</v>
      </c>
      <c r="AD3" s="84">
        <f>'Encodage réponses Es'!CO1</f>
        <v>87</v>
      </c>
      <c r="AE3" s="86">
        <f>'Encodage réponses Es'!CP1</f>
        <v>88</v>
      </c>
      <c r="AF3" s="595" t="s">
        <v>61</v>
      </c>
      <c r="AG3" s="575"/>
      <c r="AH3" s="87">
        <f>'Encodage réponses Es'!AH1</f>
        <v>28</v>
      </c>
      <c r="AI3" s="87">
        <f>'Encodage réponses Es'!AL1</f>
        <v>32</v>
      </c>
      <c r="AJ3" s="87">
        <f>'Encodage réponses Es'!AM1</f>
        <v>33</v>
      </c>
      <c r="AK3" s="87">
        <f>'Encodage réponses Es'!AN1</f>
        <v>34</v>
      </c>
      <c r="AL3" s="87">
        <f>'Encodage réponses Es'!AO1</f>
        <v>35</v>
      </c>
      <c r="AM3" s="87">
        <f>'Encodage réponses Es'!AP1</f>
        <v>36</v>
      </c>
      <c r="AN3" s="560" t="s">
        <v>57</v>
      </c>
      <c r="AO3" s="575"/>
      <c r="AP3" s="87">
        <f>'Encodage réponses Es'!AF1</f>
        <v>26</v>
      </c>
      <c r="AQ3" s="87">
        <f>'Encodage réponses Es'!AG1</f>
        <v>27</v>
      </c>
      <c r="AR3" s="87">
        <f>'Encodage réponses Es'!AI1</f>
        <v>29</v>
      </c>
      <c r="AS3" s="87">
        <f>'Encodage réponses Es'!AJ1</f>
        <v>30</v>
      </c>
      <c r="AT3" s="87">
        <f>'Encodage réponses Es'!AK1</f>
        <v>31</v>
      </c>
      <c r="AU3" s="560" t="s">
        <v>53</v>
      </c>
      <c r="AV3" s="575"/>
      <c r="AW3" s="571" t="s">
        <v>66</v>
      </c>
      <c r="AX3" s="572"/>
      <c r="AY3" s="132">
        <f>'Encodage réponses Es'!BR1</f>
        <v>64</v>
      </c>
      <c r="AZ3" s="87">
        <f>'Encodage réponses Es'!BS1</f>
        <v>65</v>
      </c>
      <c r="BA3" s="87">
        <f>'Encodage réponses Es'!BT1</f>
        <v>66</v>
      </c>
      <c r="BB3" s="87">
        <f>'Encodage réponses Es'!BU1</f>
        <v>67</v>
      </c>
      <c r="BC3" s="87">
        <f>'Encodage réponses Es'!BV1</f>
        <v>68</v>
      </c>
      <c r="BD3" s="87">
        <f>'Encodage réponses Es'!BW1</f>
        <v>69</v>
      </c>
      <c r="BE3" s="87">
        <f>'Encodage réponses Es'!BX1</f>
        <v>70</v>
      </c>
      <c r="BF3" s="87">
        <f>'Encodage réponses Es'!BY1</f>
        <v>71</v>
      </c>
      <c r="BG3" s="87">
        <f>'Encodage réponses Es'!BZ1</f>
        <v>72</v>
      </c>
      <c r="BH3" s="554" t="s">
        <v>59</v>
      </c>
      <c r="BI3" s="555"/>
      <c r="BJ3" s="98">
        <f>'Encodage réponses Es'!CA1</f>
        <v>73</v>
      </c>
      <c r="BK3" s="98">
        <f>'Encodage réponses Es'!CB1</f>
        <v>74</v>
      </c>
      <c r="BL3" s="98">
        <f>'Encodage réponses Es'!CC1</f>
        <v>75</v>
      </c>
      <c r="BM3" s="98">
        <f>'Encodage réponses Es'!CD1</f>
        <v>76</v>
      </c>
      <c r="BN3" s="98">
        <f>'Encodage réponses Es'!CE1</f>
        <v>77</v>
      </c>
      <c r="BO3" s="98">
        <f>'Encodage réponses Es'!CF1</f>
        <v>78</v>
      </c>
      <c r="BP3" s="98">
        <f>'Encodage réponses Es'!CG1</f>
        <v>79</v>
      </c>
      <c r="BQ3" s="98">
        <f>'Encodage réponses Es'!CH1</f>
        <v>80</v>
      </c>
      <c r="BR3" s="98">
        <f>'Encodage réponses Es'!CI1</f>
        <v>81</v>
      </c>
      <c r="BS3" s="98">
        <f>'Encodage réponses Es'!CJ1</f>
        <v>82</v>
      </c>
      <c r="BT3" s="98">
        <f>'Encodage réponses Es'!CK1</f>
        <v>83</v>
      </c>
      <c r="BU3" s="98">
        <f>'Encodage réponses Es'!CL1</f>
        <v>84</v>
      </c>
      <c r="BV3" s="98">
        <f>'Encodage réponses Es'!CM1</f>
        <v>85</v>
      </c>
      <c r="BW3" s="560" t="s">
        <v>61</v>
      </c>
      <c r="BX3" s="561"/>
      <c r="BY3" s="107">
        <f>'Encodage réponses Es'!G1</f>
        <v>1</v>
      </c>
      <c r="BZ3" s="108">
        <f>'Encodage réponses Es'!H1</f>
        <v>2</v>
      </c>
      <c r="CA3" s="108">
        <f>'Encodage réponses Es'!I1</f>
        <v>3</v>
      </c>
      <c r="CB3" s="108">
        <f>'Encodage réponses Es'!J1</f>
        <v>4</v>
      </c>
      <c r="CC3" s="108">
        <f>'Encodage réponses Es'!K1</f>
        <v>5</v>
      </c>
      <c r="CD3" s="108">
        <f>'Encodage réponses Es'!L1</f>
        <v>6</v>
      </c>
      <c r="CE3" s="108">
        <f>'Encodage réponses Es'!M1</f>
        <v>7</v>
      </c>
      <c r="CF3" s="108">
        <f>'Encodage réponses Es'!N1</f>
        <v>8</v>
      </c>
      <c r="CG3" s="108">
        <f>'Encodage réponses Es'!O1</f>
        <v>9</v>
      </c>
      <c r="CH3" s="397">
        <f>'Encodage réponses Es'!P1</f>
        <v>10</v>
      </c>
      <c r="CI3" s="108">
        <f>'Encodage réponses Es'!Q1</f>
        <v>11</v>
      </c>
      <c r="CJ3" s="108">
        <f>'Encodage réponses Es'!R1</f>
        <v>12</v>
      </c>
      <c r="CK3" s="108">
        <f>'Encodage réponses Es'!S1</f>
        <v>13</v>
      </c>
      <c r="CL3" s="108">
        <f>'Encodage réponses Es'!T1</f>
        <v>14</v>
      </c>
      <c r="CM3" s="109">
        <f>'Encodage réponses Es'!U1</f>
        <v>15</v>
      </c>
      <c r="CN3" s="548" t="s">
        <v>42</v>
      </c>
      <c r="CO3" s="549"/>
      <c r="CP3" s="107">
        <f>'Encodage réponses Es'!V1</f>
        <v>16</v>
      </c>
      <c r="CQ3" s="108">
        <f>'Encodage réponses Es'!W1</f>
        <v>17</v>
      </c>
      <c r="CR3" s="108">
        <f>'Encodage réponses Es'!X1</f>
        <v>18</v>
      </c>
      <c r="CS3" s="108">
        <f>'Encodage réponses Es'!Y1</f>
        <v>19</v>
      </c>
      <c r="CT3" s="108">
        <f>'Encodage réponses Es'!Z1</f>
        <v>20</v>
      </c>
      <c r="CU3" s="108">
        <f>'Encodage réponses Es'!AA1</f>
        <v>21</v>
      </c>
      <c r="CV3" s="108">
        <f>'Encodage réponses Es'!AB1</f>
        <v>22</v>
      </c>
      <c r="CW3" s="108">
        <f>'Encodage réponses Es'!AC1</f>
        <v>23</v>
      </c>
      <c r="CX3" s="108">
        <f>'Encodage réponses Es'!AD1</f>
        <v>24</v>
      </c>
      <c r="CY3" s="109">
        <f>'Encodage réponses Es'!AE1</f>
        <v>25</v>
      </c>
      <c r="CZ3" s="548" t="s">
        <v>45</v>
      </c>
      <c r="DA3" s="549"/>
      <c r="DB3" s="108">
        <f>'Encodage réponses Es'!BD1</f>
        <v>50</v>
      </c>
      <c r="DC3" s="108">
        <f>'Encodage réponses Es'!BE1</f>
        <v>51</v>
      </c>
      <c r="DD3" s="108">
        <f>'Encodage réponses Es'!BF1</f>
        <v>52</v>
      </c>
      <c r="DE3" s="397">
        <f>'Encodage réponses Es'!BG1</f>
        <v>53</v>
      </c>
      <c r="DF3" s="108">
        <f>'Encodage réponses Es'!BH1</f>
        <v>54</v>
      </c>
      <c r="DG3" s="108">
        <f>'Encodage réponses Es'!BI1</f>
        <v>55</v>
      </c>
      <c r="DH3" s="108">
        <f>'Encodage réponses Es'!BJ1</f>
        <v>56</v>
      </c>
      <c r="DI3" s="108">
        <f>'Encodage réponses Es'!BK1</f>
        <v>57</v>
      </c>
      <c r="DJ3" s="108">
        <f>'Encodage réponses Es'!BL1</f>
        <v>58</v>
      </c>
      <c r="DK3" s="108">
        <f>'Encodage réponses Es'!BM1</f>
        <v>59</v>
      </c>
      <c r="DL3" s="108">
        <f>'Encodage réponses Es'!BN1</f>
        <v>60</v>
      </c>
      <c r="DM3" s="108">
        <f>'Encodage réponses Es'!BO1</f>
        <v>61</v>
      </c>
      <c r="DN3" s="108">
        <f>'Encodage réponses Es'!BP1</f>
        <v>62</v>
      </c>
      <c r="DO3" s="108">
        <f>'Encodage réponses Es'!BQ1</f>
        <v>63</v>
      </c>
      <c r="DP3" s="548" t="s">
        <v>61</v>
      </c>
      <c r="DQ3" s="549"/>
    </row>
    <row r="4" spans="1:121" ht="11.25" customHeight="1" thickBot="1">
      <c r="A4" s="331" t="s">
        <v>105</v>
      </c>
      <c r="B4" s="593">
        <f>IF('Encodage réponses Es'!B4="","",'Encodage réponses Es'!B4)</f>
      </c>
      <c r="C4" s="594"/>
      <c r="D4" s="587"/>
      <c r="E4" s="588"/>
      <c r="F4" s="233"/>
      <c r="G4" s="149">
        <f>J4+M4</f>
        <v>83</v>
      </c>
      <c r="H4" s="150" t="s">
        <v>25</v>
      </c>
      <c r="I4" s="235"/>
      <c r="J4" s="66">
        <v>46</v>
      </c>
      <c r="K4" s="71" t="s">
        <v>25</v>
      </c>
      <c r="L4" s="234"/>
      <c r="M4" s="39">
        <v>37</v>
      </c>
      <c r="N4" s="40" t="s">
        <v>25</v>
      </c>
      <c r="O4" s="235"/>
      <c r="P4" s="27">
        <v>1</v>
      </c>
      <c r="Q4" s="35">
        <v>1</v>
      </c>
      <c r="R4" s="35">
        <v>1</v>
      </c>
      <c r="S4" s="35">
        <v>1</v>
      </c>
      <c r="T4" s="393">
        <v>1</v>
      </c>
      <c r="U4" s="35">
        <v>1</v>
      </c>
      <c r="V4" s="35">
        <v>1</v>
      </c>
      <c r="W4" s="35">
        <v>1</v>
      </c>
      <c r="X4" s="35">
        <v>1</v>
      </c>
      <c r="Y4" s="35">
        <v>1</v>
      </c>
      <c r="Z4" s="35">
        <v>1</v>
      </c>
      <c r="AA4" s="393">
        <v>1</v>
      </c>
      <c r="AB4" s="393">
        <v>1</v>
      </c>
      <c r="AC4" s="35">
        <v>1</v>
      </c>
      <c r="AD4" s="35">
        <v>1</v>
      </c>
      <c r="AE4" s="88">
        <v>1</v>
      </c>
      <c r="AF4" s="576"/>
      <c r="AG4" s="577"/>
      <c r="AH4" s="18">
        <v>1</v>
      </c>
      <c r="AI4" s="17">
        <v>1</v>
      </c>
      <c r="AJ4" s="17">
        <v>1</v>
      </c>
      <c r="AK4" s="17">
        <v>1</v>
      </c>
      <c r="AL4" s="17">
        <v>1</v>
      </c>
      <c r="AM4" s="19">
        <v>1</v>
      </c>
      <c r="AN4" s="576"/>
      <c r="AO4" s="577"/>
      <c r="AP4" s="27">
        <v>1</v>
      </c>
      <c r="AQ4" s="35">
        <v>1</v>
      </c>
      <c r="AR4" s="35">
        <v>1</v>
      </c>
      <c r="AS4" s="35">
        <v>1</v>
      </c>
      <c r="AT4" s="35">
        <v>1</v>
      </c>
      <c r="AU4" s="576"/>
      <c r="AV4" s="577"/>
      <c r="AW4" s="573"/>
      <c r="AX4" s="574"/>
      <c r="AY4" s="133">
        <v>1</v>
      </c>
      <c r="AZ4" s="35">
        <v>1</v>
      </c>
      <c r="BA4" s="35">
        <v>1</v>
      </c>
      <c r="BB4" s="35">
        <v>1</v>
      </c>
      <c r="BC4" s="35">
        <v>1</v>
      </c>
      <c r="BD4" s="35">
        <v>1</v>
      </c>
      <c r="BE4" s="35">
        <v>1</v>
      </c>
      <c r="BF4" s="35">
        <v>1</v>
      </c>
      <c r="BG4" s="119">
        <v>1</v>
      </c>
      <c r="BH4" s="556"/>
      <c r="BI4" s="557"/>
      <c r="BJ4" s="95">
        <v>1</v>
      </c>
      <c r="BK4" s="96">
        <v>1</v>
      </c>
      <c r="BL4" s="96">
        <v>1</v>
      </c>
      <c r="BM4" s="96">
        <v>1</v>
      </c>
      <c r="BN4" s="96">
        <v>1</v>
      </c>
      <c r="BO4" s="96">
        <v>1</v>
      </c>
      <c r="BP4" s="96">
        <v>1</v>
      </c>
      <c r="BQ4" s="96">
        <v>1</v>
      </c>
      <c r="BR4" s="96">
        <v>1</v>
      </c>
      <c r="BS4" s="96">
        <v>1</v>
      </c>
      <c r="BT4" s="96">
        <v>1</v>
      </c>
      <c r="BU4" s="96">
        <v>1</v>
      </c>
      <c r="BV4" s="97">
        <v>1</v>
      </c>
      <c r="BW4" s="562"/>
      <c r="BX4" s="563"/>
      <c r="BY4" s="110">
        <v>1</v>
      </c>
      <c r="BZ4" s="111">
        <v>1</v>
      </c>
      <c r="CA4" s="111">
        <v>1</v>
      </c>
      <c r="CB4" s="111">
        <v>1</v>
      </c>
      <c r="CC4" s="111">
        <v>1</v>
      </c>
      <c r="CD4" s="111">
        <v>1</v>
      </c>
      <c r="CE4" s="111">
        <v>1</v>
      </c>
      <c r="CF4" s="111">
        <v>1</v>
      </c>
      <c r="CG4" s="111">
        <v>1</v>
      </c>
      <c r="CH4" s="404">
        <v>1</v>
      </c>
      <c r="CI4" s="111">
        <v>1</v>
      </c>
      <c r="CJ4" s="111">
        <v>1</v>
      </c>
      <c r="CK4" s="111">
        <v>1</v>
      </c>
      <c r="CL4" s="111">
        <v>1</v>
      </c>
      <c r="CM4" s="112">
        <v>1</v>
      </c>
      <c r="CN4" s="550"/>
      <c r="CO4" s="551"/>
      <c r="CP4" s="110">
        <v>1</v>
      </c>
      <c r="CQ4" s="111">
        <v>1</v>
      </c>
      <c r="CR4" s="111">
        <v>1</v>
      </c>
      <c r="CS4" s="111">
        <v>1</v>
      </c>
      <c r="CT4" s="111">
        <v>1</v>
      </c>
      <c r="CU4" s="111">
        <v>1</v>
      </c>
      <c r="CV4" s="111">
        <v>1</v>
      </c>
      <c r="CW4" s="111">
        <v>1</v>
      </c>
      <c r="CX4" s="111">
        <v>1</v>
      </c>
      <c r="CY4" s="112">
        <v>1</v>
      </c>
      <c r="CZ4" s="550"/>
      <c r="DA4" s="551"/>
      <c r="DB4" s="115">
        <v>1</v>
      </c>
      <c r="DC4" s="115">
        <v>1</v>
      </c>
      <c r="DD4" s="115">
        <v>1</v>
      </c>
      <c r="DE4" s="402">
        <v>1</v>
      </c>
      <c r="DF4" s="115">
        <v>1</v>
      </c>
      <c r="DG4" s="115">
        <v>1</v>
      </c>
      <c r="DH4" s="115">
        <v>1</v>
      </c>
      <c r="DI4" s="115">
        <v>1</v>
      </c>
      <c r="DJ4" s="115">
        <v>1</v>
      </c>
      <c r="DK4" s="115">
        <v>1</v>
      </c>
      <c r="DL4" s="115">
        <v>1</v>
      </c>
      <c r="DM4" s="115">
        <v>1</v>
      </c>
      <c r="DN4" s="115">
        <v>1</v>
      </c>
      <c r="DO4" s="112">
        <v>1</v>
      </c>
      <c r="DP4" s="550"/>
      <c r="DQ4" s="551"/>
    </row>
    <row r="5" spans="1:121" ht="11.25" customHeight="1">
      <c r="A5" s="511" t="s">
        <v>56</v>
      </c>
      <c r="B5" s="578"/>
      <c r="C5" s="492"/>
      <c r="D5" s="82">
        <v>1</v>
      </c>
      <c r="E5" s="182">
        <f>IF('Encodage réponses Es'!F3="","",'Encodage réponses Es'!F3)</f>
      </c>
      <c r="F5" s="297"/>
      <c r="G5" s="454">
        <f>IF(OR(J5="",M5=""),"",IF(OR(J5="Absent(e)",M5="Absent(e)"),"Absent(e)",J5+M5))</f>
      </c>
      <c r="H5" s="451">
        <f>IF(G5="","",IF(G5="Absent(e)","Absent(e)",G5/$G$4))</f>
      </c>
      <c r="I5" s="234"/>
      <c r="J5" s="454">
        <f>IF(OR(AF5="",AN5="",AU5="",BH5="",BW5=""),"",IF(OR(AF5="Absent(e)",AN5="Absent(e)",AU5="Absent(e)",BH5="Absent(e)",BW5="Absent(e)"),"Absent(e)",AF5+AN5+AU5+BH5+BW5))</f>
      </c>
      <c r="K5" s="451">
        <f>IF(J5="","",IF(J5="Absent(e)","Absent(e)",J5/$J$4))</f>
      </c>
      <c r="L5" s="234"/>
      <c r="M5" s="454">
        <f>IF(OR(CN5="",CZ5="",DP5=""),"",IF(OR(CN5="Absent(e)",CZ5="Absent(e)",DP5="Absent(e)"),"Absent(e)",CN5+CZ5+DP5))</f>
      </c>
      <c r="N5" s="451">
        <f>IF(M5="","",IF(M5="Absent(e)","Absent(e)",M5/$M$4))</f>
      </c>
      <c r="O5" s="235"/>
      <c r="P5" s="433">
        <f>IF('Encodage réponses Es'!AQ3="","",'Encodage réponses Es'!AQ3)</f>
      </c>
      <c r="Q5" s="433">
        <f>IF('Encodage réponses Es'!AR3="","",'Encodage réponses Es'!AR3)</f>
      </c>
      <c r="R5" s="433">
        <f>IF('Encodage réponses Es'!AS3="","",'Encodage réponses Es'!AS3)</f>
      </c>
      <c r="S5" s="433">
        <f>IF('Encodage réponses Es'!AT3="","",'Encodage réponses Es'!AT3)</f>
      </c>
      <c r="T5" s="394"/>
      <c r="U5" s="433">
        <f>IF('Encodage réponses Es'!AV3="","",'Encodage réponses Es'!AV3)</f>
      </c>
      <c r="V5" s="433">
        <f>IF('Encodage réponses Es'!AW3="","",'Encodage réponses Es'!AW3)</f>
      </c>
      <c r="W5" s="433">
        <f>IF('Encodage réponses Es'!AX3="","",'Encodage réponses Es'!AX3)</f>
      </c>
      <c r="X5" s="433">
        <f>IF('Encodage réponses Es'!AY3="","",'Encodage réponses Es'!AY3)</f>
      </c>
      <c r="Y5" s="433">
        <f>IF('Encodage réponses Es'!AZ3="","",'Encodage réponses Es'!AZ3)</f>
      </c>
      <c r="Z5" s="433">
        <f>IF('Encodage réponses Es'!BA3="","",'Encodage réponses Es'!BA3)</f>
      </c>
      <c r="AA5" s="394"/>
      <c r="AB5" s="394"/>
      <c r="AC5" s="433">
        <f>IF('Encodage réponses Es'!CN3="","",'Encodage réponses Es'!CN3)</f>
      </c>
      <c r="AD5" s="433">
        <f>IF('Encodage réponses Es'!CO3="","",'Encodage réponses Es'!CO3)</f>
      </c>
      <c r="AE5" s="433">
        <f>IF('Encodage réponses Es'!CP3="","",'Encodage réponses Es'!CP3)</f>
      </c>
      <c r="AF5" s="558">
        <f>IF(COUNTBLANK('Encodage réponses Es'!AQ3:AT3)+COUNTBLANK('Encodage réponses Es'!AV3:BA3)+COUNTBLANK('Encodage réponses Es'!CN3:CP3)&gt;0,"",IF(COUNTIF(P5:S5,"a")+COUNTIF(U5:Z5,"a")+COUNTIF(AC5:AE5,"a")&gt;0,"Absent(e)",COUNTIF(P5:S5,1)+COUNTIF(U5:Z5,1)+COUNTIF(AC5:AE5,1)+COUNTIF(P5:S5,8)/2+COUNTIF(U5:Z5,8)/2+COUNTIF(AC5:AE5,8)/2))</f>
      </c>
      <c r="AG5" s="559"/>
      <c r="AH5" s="433">
        <f>IF('Encodage réponses Es'!AH3="","",'Encodage réponses Es'!AH3)</f>
      </c>
      <c r="AI5" s="433">
        <f>IF('Encodage réponses Es'!AL3="","",'Encodage réponses Es'!AL3)</f>
      </c>
      <c r="AJ5" s="433">
        <f>IF('Encodage réponses Es'!AM3="","",'Encodage réponses Es'!AM3)</f>
      </c>
      <c r="AK5" s="433">
        <f>IF('Encodage réponses Es'!AN3="","",'Encodage réponses Es'!AN3)</f>
      </c>
      <c r="AL5" s="433">
        <f>IF('Encodage réponses Es'!AO3="","",'Encodage réponses Es'!AO3)</f>
      </c>
      <c r="AM5" s="433">
        <f>IF('Encodage réponses Es'!AP3="","",'Encodage réponses Es'!AP3)</f>
      </c>
      <c r="AN5" s="558">
        <f>IF(COUNTBLANK('Encodage réponses Es'!AH3)+COUNTBLANK('Encodage réponses Es'!AL3:AP3)&gt;0,"",IF(COUNTIF(AH5:AM5,"a")&gt;0,"Absent(e)",COUNTIF(AH5:AM5,1)+COUNTIF(AH5:AM5,8)/2))</f>
      </c>
      <c r="AO5" s="559"/>
      <c r="AP5" s="433">
        <f>IF('Encodage réponses Es'!AF3="","",'Encodage réponses Es'!AF3)</f>
      </c>
      <c r="AQ5" s="433">
        <f>IF('Encodage réponses Es'!AG3="","",'Encodage réponses Es'!AG3)</f>
      </c>
      <c r="AR5" s="433">
        <f>IF('Encodage réponses Es'!AI3="","",'Encodage réponses Es'!AI3)</f>
      </c>
      <c r="AS5" s="433">
        <f>IF('Encodage réponses Es'!AJ3="","",'Encodage réponses Es'!AJ3)</f>
      </c>
      <c r="AT5" s="433">
        <f>IF('Encodage réponses Es'!AK3="","",'Encodage réponses Es'!AK3)</f>
      </c>
      <c r="AU5" s="558">
        <f>IF(COUNTBLANK('Encodage réponses Es'!AF3:AG3)+COUNTBLANK('Encodage réponses Es'!AI3:AK3)&gt;0,"",IF(COUNTIF(AP5:AT5,"a")&gt;0,"Absent(e)",COUNTIF(AP5:AT5,1)+COUNTIF(AP5:AT5,8)/2))</f>
      </c>
      <c r="AV5" s="559"/>
      <c r="AW5" s="558">
        <f>IF(OR(AN5="",AU5=""),"",IF(OR(AN5="Absent(e)",AU5="Absent(e)"),"Absent(e)",AN5+AU5))</f>
      </c>
      <c r="AX5" s="559"/>
      <c r="AY5" s="433">
        <f>IF('Encodage réponses Es'!BR3="","",'Encodage réponses Es'!BR3)</f>
      </c>
      <c r="AZ5" s="433">
        <f>IF('Encodage réponses Es'!BS3="","",'Encodage réponses Es'!BS3)</f>
      </c>
      <c r="BA5" s="433">
        <f>IF('Encodage réponses Es'!BT3="","",'Encodage réponses Es'!BT3)</f>
      </c>
      <c r="BB5" s="433">
        <f>IF('Encodage réponses Es'!BU3="","",'Encodage réponses Es'!BU3)</f>
      </c>
      <c r="BC5" s="433">
        <f>IF('Encodage réponses Es'!BV3="","",'Encodage réponses Es'!BV3)</f>
      </c>
      <c r="BD5" s="433">
        <f>IF('Encodage réponses Es'!BW3="","",'Encodage réponses Es'!BW3)</f>
      </c>
      <c r="BE5" s="433">
        <f>IF('Encodage réponses Es'!BX3="","",'Encodage réponses Es'!BX3)</f>
      </c>
      <c r="BF5" s="433">
        <f>IF('Encodage réponses Es'!BY3="","",'Encodage réponses Es'!BY3)</f>
      </c>
      <c r="BG5" s="433">
        <f>IF('Encodage réponses Es'!BZ3="","",'Encodage réponses Es'!BZ3)</f>
      </c>
      <c r="BH5" s="552">
        <f>IF(COUNTBLANK('Encodage réponses Es'!BR3:BZ3)&gt;0,"",IF(COUNTIF(AY5:BG5,"a")&gt;0,"Absent(e)",COUNTIF(AY5:BG5,1)+COUNTIF(AY5:BG5,8)/2))</f>
      </c>
      <c r="BI5" s="553"/>
      <c r="BJ5" s="433">
        <f>IF('Encodage réponses Es'!CA3="","",'Encodage réponses Es'!CA3)</f>
      </c>
      <c r="BK5" s="433">
        <f>IF('Encodage réponses Es'!CB3="","",'Encodage réponses Es'!CB3)</f>
      </c>
      <c r="BL5" s="433">
        <f>IF('Encodage réponses Es'!CC3="","",'Encodage réponses Es'!CC3)</f>
      </c>
      <c r="BM5" s="433">
        <f>IF('Encodage réponses Es'!CD3="","",'Encodage réponses Es'!CD3)</f>
      </c>
      <c r="BN5" s="433">
        <f>IF('Encodage réponses Es'!CE3="","",'Encodage réponses Es'!CE3)</f>
      </c>
      <c r="BO5" s="433">
        <f>IF('Encodage réponses Es'!CF3="","",'Encodage réponses Es'!CF3)</f>
      </c>
      <c r="BP5" s="433">
        <f>IF('Encodage réponses Es'!CG3="","",'Encodage réponses Es'!CG3)</f>
      </c>
      <c r="BQ5" s="433">
        <f>IF('Encodage réponses Es'!CH3="","",'Encodage réponses Es'!CH3)</f>
      </c>
      <c r="BR5" s="433">
        <f>IF('Encodage réponses Es'!CI3="","",'Encodage réponses Es'!CI3)</f>
      </c>
      <c r="BS5" s="433">
        <f>IF('Encodage réponses Es'!CJ3="","",'Encodage réponses Es'!CJ3)</f>
      </c>
      <c r="BT5" s="433">
        <f>IF('Encodage réponses Es'!CK3="","",'Encodage réponses Es'!CK3)</f>
      </c>
      <c r="BU5" s="433">
        <f>IF('Encodage réponses Es'!CL3="","",'Encodage réponses Es'!CL3)</f>
      </c>
      <c r="BV5" s="433">
        <f>IF('Encodage réponses Es'!CM3="","",'Encodage réponses Es'!CM3)</f>
      </c>
      <c r="BW5" s="558">
        <f>IF(COUNTBLANK('Encodage réponses Es'!CA3:CM3)&gt;0,"",IF(COUNTIF(BJ5:BV5,"a")&gt;0,"Absent(e)",COUNTIF(BJ5:BV5,1)+COUNTIF(BJ5:BV5,8)/2))</f>
      </c>
      <c r="BX5" s="559"/>
      <c r="BY5" s="433">
        <f>IF('Encodage réponses Es'!G3="","",'Encodage réponses Es'!G3)</f>
      </c>
      <c r="BZ5" s="433">
        <f>IF('Encodage réponses Es'!H3="","",'Encodage réponses Es'!H3)</f>
      </c>
      <c r="CA5" s="433">
        <f>IF('Encodage réponses Es'!I3="","",'Encodage réponses Es'!I3)</f>
      </c>
      <c r="CB5" s="433">
        <f>IF('Encodage réponses Es'!J3="","",'Encodage réponses Es'!J3)</f>
      </c>
      <c r="CC5" s="433">
        <f>IF('Encodage réponses Es'!K3="","",'Encodage réponses Es'!K3)</f>
      </c>
      <c r="CD5" s="433">
        <f>IF('Encodage réponses Es'!L3="","",'Encodage réponses Es'!L3)</f>
      </c>
      <c r="CE5" s="433">
        <f>IF('Encodage réponses Es'!M3="","",'Encodage réponses Es'!M3)</f>
      </c>
      <c r="CF5" s="433">
        <f>IF('Encodage réponses Es'!N3="","",'Encodage réponses Es'!N3)</f>
      </c>
      <c r="CG5" s="433">
        <f>IF('Encodage réponses Es'!O3="","",'Encodage réponses Es'!O3)</f>
      </c>
      <c r="CH5" s="405"/>
      <c r="CI5" s="433">
        <f>IF('Encodage réponses Es'!Q3="","",'Encodage réponses Es'!Q3)</f>
      </c>
      <c r="CJ5" s="433">
        <f>IF('Encodage réponses Es'!R3="","",'Encodage réponses Es'!R3)</f>
      </c>
      <c r="CK5" s="433">
        <f>IF('Encodage réponses Es'!S3="","",'Encodage réponses Es'!S3)</f>
      </c>
      <c r="CL5" s="433">
        <f>IF('Encodage réponses Es'!T3="","",'Encodage réponses Es'!T3)</f>
      </c>
      <c r="CM5" s="433">
        <f>IF('Encodage réponses Es'!U3="","",'Encodage réponses Es'!U3)</f>
      </c>
      <c r="CN5" s="552">
        <f>IF(COUNTBLANK('Encodage réponses Es'!G3:O3)+COUNTBLANK('Encodage réponses Es'!Q3:U3)&gt;0,"",IF(COUNTIF(BY5:CG5,"a")+COUNTIF(CI5:CM5,"a")&gt;0,"Absent(e)",COUNTIF(BY5:CG5,1)+COUNTIF(CI5:CM5,1)+COUNTIF(BY5:CG5,8)/2+COUNTIF(CI5:CM5,8)/2))</f>
      </c>
      <c r="CO5" s="553"/>
      <c r="CP5" s="433">
        <f>IF('Encodage réponses Es'!V3="","",'Encodage réponses Es'!V3)</f>
      </c>
      <c r="CQ5" s="433">
        <f>IF('Encodage réponses Es'!W3="","",'Encodage réponses Es'!W3)</f>
      </c>
      <c r="CR5" s="433">
        <f>IF('Encodage réponses Es'!X3="","",'Encodage réponses Es'!X3)</f>
      </c>
      <c r="CS5" s="433">
        <f>IF('Encodage réponses Es'!Y3="","",'Encodage réponses Es'!Y3)</f>
      </c>
      <c r="CT5" s="433">
        <f>IF('Encodage réponses Es'!Z3="","",'Encodage réponses Es'!Z3)</f>
      </c>
      <c r="CU5" s="433">
        <f>IF('Encodage réponses Es'!AA3="","",'Encodage réponses Es'!AA3)</f>
      </c>
      <c r="CV5" s="433">
        <f>IF('Encodage réponses Es'!AB3="","",'Encodage réponses Es'!AB3)</f>
      </c>
      <c r="CW5" s="433">
        <f>IF('Encodage réponses Es'!AC3="","",'Encodage réponses Es'!AC3)</f>
      </c>
      <c r="CX5" s="433">
        <f>IF('Encodage réponses Es'!AD3="","",'Encodage réponses Es'!AD3)</f>
      </c>
      <c r="CY5" s="433">
        <f>IF('Encodage réponses Es'!AE3="","",'Encodage réponses Es'!AE3)</f>
      </c>
      <c r="CZ5" s="552">
        <f>IF(COUNTBLANK('Encodage réponses Es'!V3:AE3)&gt;0,"",IF(COUNTIF(CP5:CY5,"a")&gt;0,"Absent(e)",COUNTIF(CP5:CY5,1)+COUNTIF(CP5:CY5,8)/2))</f>
      </c>
      <c r="DA5" s="553"/>
      <c r="DB5" s="433">
        <f>IF('Encodage réponses Es'!BD3="","",'Encodage réponses Es'!BD3)</f>
      </c>
      <c r="DC5" s="433">
        <f>IF('Encodage réponses Es'!BE3="","",'Encodage réponses Es'!BE3)</f>
      </c>
      <c r="DD5" s="433">
        <f>IF('Encodage réponses Es'!BF3="","",'Encodage réponses Es'!BF3)</f>
      </c>
      <c r="DE5" s="403">
        <f>IF('Encodage réponses Es'!BG3="","",'Encodage réponses Es'!BG3)</f>
      </c>
      <c r="DF5" s="433">
        <f>IF('Encodage réponses Es'!BH3="","",'Encodage réponses Es'!BH3)</f>
      </c>
      <c r="DG5" s="433">
        <f>IF('Encodage réponses Es'!BI3="","",'Encodage réponses Es'!BI3)</f>
      </c>
      <c r="DH5" s="433">
        <f>IF('Encodage réponses Es'!BJ3="","",'Encodage réponses Es'!BJ3)</f>
      </c>
      <c r="DI5" s="433">
        <f>IF('Encodage réponses Es'!BK3="","",'Encodage réponses Es'!BK3)</f>
      </c>
      <c r="DJ5" s="478">
        <f>IF('Encodage réponses Es'!BL3="","",'Encodage réponses Es'!BL3)</f>
      </c>
      <c r="DK5" s="478">
        <f>IF('Encodage réponses Es'!BM3="","",'Encodage réponses Es'!BM3)</f>
      </c>
      <c r="DL5" s="433">
        <f>IF('Encodage réponses Es'!BN3="","",'Encodage réponses Es'!BN3)</f>
      </c>
      <c r="DM5" s="433">
        <f>IF('Encodage réponses Es'!BO3="","",'Encodage réponses Es'!BO3)</f>
      </c>
      <c r="DN5" s="433">
        <f>IF('Encodage réponses Es'!BP3="","",'Encodage réponses Es'!BP3)</f>
      </c>
      <c r="DO5" s="433">
        <f>IF('Encodage réponses Es'!BQ3="","",'Encodage réponses Es'!BQ3)</f>
      </c>
      <c r="DP5" s="552">
        <f>IF(COUNTBLANK('Encodage réponses Es'!BD3:BF3)+COUNTBLANK('Encodage réponses Es'!BH3:BQ3)&gt;0,"",IF(COUNTIF(DB5:DD5,"a")+COUNTIF(DF5:DO5,"a")&gt;0,"Absent(e)",COUNTIF(DB5:DD5,1)+COUNTIF(DF5:DO5,1)))</f>
      </c>
      <c r="DQ5" s="553"/>
    </row>
    <row r="6" spans="1:121" ht="11.25" customHeight="1">
      <c r="A6" s="493"/>
      <c r="B6" s="579"/>
      <c r="C6" s="494"/>
      <c r="D6" s="36">
        <v>2</v>
      </c>
      <c r="E6" s="183">
        <f>IF('Encodage réponses Es'!F4="","",'Encodage réponses Es'!F4)</f>
      </c>
      <c r="F6" s="234"/>
      <c r="G6" s="455">
        <f aca="true" t="shared" si="0" ref="G6:G38">IF(OR(J6="",M6=""),"",IF(OR(J6="Absent(e)",M6="Absent(e)"),"Absent(e)",J6+M6))</f>
      </c>
      <c r="H6" s="452">
        <f aca="true" t="shared" si="1" ref="H6:H38">IF(G6="","",IF(G6="Absent(e)","Absent(e)",G6/$G$4))</f>
      </c>
      <c r="I6" s="234"/>
      <c r="J6" s="455">
        <f aca="true" t="shared" si="2" ref="J6:J38">IF(OR(AF6="",AN6="",AU6="",BH6="",BW6=""),"",IF(OR(AF6="Absent(e)",AN6="Absent(e)",AU6="Absent(e)",BH6="Absent(e)",BW6="Absent(e)"),"Absent(e)",AF6+AN6+AU6+BH6+BW6))</f>
      </c>
      <c r="K6" s="452">
        <f aca="true" t="shared" si="3" ref="K6:K38">IF(J6="","",IF(J6="Absent(e)","Absent(e)",J6/$J$4))</f>
      </c>
      <c r="L6" s="234"/>
      <c r="M6" s="455">
        <f aca="true" t="shared" si="4" ref="M6:M38">IF(OR(CN6="",CZ6="",DP6=""),"",IF(OR(CN6="Absent(e)",CZ6="Absent(e)",DP6="Absent(e)"),"Absent(e)",CN6+CZ6+DP6))</f>
      </c>
      <c r="N6" s="452">
        <f aca="true" t="shared" si="5" ref="N6:N38">IF(M6="","",IF(M6="Absent(e)","Absent(e)",M6/$M$4))</f>
      </c>
      <c r="O6" s="235"/>
      <c r="P6" s="433">
        <f>IF('Encodage réponses Es'!AQ4="","",'Encodage réponses Es'!AQ4)</f>
      </c>
      <c r="Q6" s="433">
        <f>IF('Encodage réponses Es'!AR4="","",'Encodage réponses Es'!AR4)</f>
      </c>
      <c r="R6" s="433">
        <f>IF('Encodage réponses Es'!AS4="","",'Encodage réponses Es'!AS4)</f>
      </c>
      <c r="S6" s="433">
        <f>IF('Encodage réponses Es'!AT4="","",'Encodage réponses Es'!AT4)</f>
      </c>
      <c r="T6" s="394"/>
      <c r="U6" s="433">
        <f>IF('Encodage réponses Es'!AV4="","",'Encodage réponses Es'!AV4)</f>
      </c>
      <c r="V6" s="433">
        <f>IF('Encodage réponses Es'!AW4="","",'Encodage réponses Es'!AW4)</f>
      </c>
      <c r="W6" s="433">
        <f>IF('Encodage réponses Es'!AX4="","",'Encodage réponses Es'!AX4)</f>
      </c>
      <c r="X6" s="433">
        <f>IF('Encodage réponses Es'!AY4="","",'Encodage réponses Es'!AY4)</f>
      </c>
      <c r="Y6" s="433">
        <f>IF('Encodage réponses Es'!AZ4="","",'Encodage réponses Es'!AZ4)</f>
      </c>
      <c r="Z6" s="433">
        <f>IF('Encodage réponses Es'!BA4="","",'Encodage réponses Es'!BA4)</f>
      </c>
      <c r="AA6" s="394"/>
      <c r="AB6" s="394"/>
      <c r="AC6" s="433">
        <f>IF('Encodage réponses Es'!CN4="","",'Encodage réponses Es'!CN4)</f>
      </c>
      <c r="AD6" s="433">
        <f>IF('Encodage réponses Es'!CO4="","",'Encodage réponses Es'!CO4)</f>
      </c>
      <c r="AE6" s="433">
        <f>IF('Encodage réponses Es'!CP4="","",'Encodage réponses Es'!CP4)</f>
      </c>
      <c r="AF6" s="538">
        <f>IF(COUNTBLANK('Encodage réponses Es'!AQ4:AT4)+COUNTBLANK('Encodage réponses Es'!AV4:BA4)+COUNTBLANK('Encodage réponses Es'!CN4:CP4)&gt;0,"",IF(COUNTIF(P6:S6,"a")+COUNTIF(U6:Z6,"a")+COUNTIF(AC6:AE6,"a")&gt;0,"Absent(e)",COUNTIF(P6:S6,1)+COUNTIF(U6:Z6,1)+COUNTIF(AC6:AE6,1)+COUNTIF(P6:S6,8)/2+COUNTIF(U6:Z6,8)/2+COUNTIF(AC6:AE6,8)/2))</f>
      </c>
      <c r="AG6" s="539"/>
      <c r="AH6" s="433">
        <f>IF('Encodage réponses Es'!AH4="","",'Encodage réponses Es'!AH4)</f>
      </c>
      <c r="AI6" s="433">
        <f>IF('Encodage réponses Es'!AL4="","",'Encodage réponses Es'!AL4)</f>
      </c>
      <c r="AJ6" s="433">
        <f>IF('Encodage réponses Es'!AM4="","",'Encodage réponses Es'!AM4)</f>
      </c>
      <c r="AK6" s="433">
        <f>IF('Encodage réponses Es'!AN4="","",'Encodage réponses Es'!AN4)</f>
      </c>
      <c r="AL6" s="433">
        <f>IF('Encodage réponses Es'!AO4="","",'Encodage réponses Es'!AO4)</f>
      </c>
      <c r="AM6" s="433">
        <f>IF('Encodage réponses Es'!AP4="","",'Encodage réponses Es'!AP4)</f>
      </c>
      <c r="AN6" s="538">
        <f>IF(COUNTBLANK('Encodage réponses Es'!AH4)+COUNTBLANK('Encodage réponses Es'!AL4:AP4)&gt;0,"",IF(COUNTIF(AH6:AM6,"a")&gt;0,"Absent(e)",COUNTIF(AH6:AM6,1)+COUNTIF(AH6:AM6,8)/2))</f>
      </c>
      <c r="AO6" s="539"/>
      <c r="AP6" s="433">
        <f>IF('Encodage réponses Es'!AF4="","",'Encodage réponses Es'!AF4)</f>
      </c>
      <c r="AQ6" s="433">
        <f>IF('Encodage réponses Es'!AG4="","",'Encodage réponses Es'!AG4)</f>
      </c>
      <c r="AR6" s="433">
        <f>IF('Encodage réponses Es'!AI4="","",'Encodage réponses Es'!AI4)</f>
      </c>
      <c r="AS6" s="433">
        <f>IF('Encodage réponses Es'!AJ4="","",'Encodage réponses Es'!AJ4)</f>
      </c>
      <c r="AT6" s="433">
        <f>IF('Encodage réponses Es'!AK4="","",'Encodage réponses Es'!AK4)</f>
      </c>
      <c r="AU6" s="538">
        <f>IF(COUNTBLANK('Encodage réponses Es'!AF4:AG4)+COUNTBLANK('Encodage réponses Es'!AI4:AK4)&gt;0,"",IF(COUNTIF(AP6:AT6,"a")&gt;0,"Absent(e)",COUNTIF(AP6:AT6,1)+COUNTIF(AP6:AT6,8)/2))</f>
      </c>
      <c r="AV6" s="539"/>
      <c r="AW6" s="538">
        <f aca="true" t="shared" si="6" ref="AW6:AW38">IF(OR(AN6="",AU6=""),"",IF(OR(AN6="Absent(e)",AU6="Absent(e)"),"Absent(e)",AN6+AU6))</f>
      </c>
      <c r="AX6" s="539"/>
      <c r="AY6" s="433">
        <f>IF('Encodage réponses Es'!BR4="","",'Encodage réponses Es'!BR4)</f>
      </c>
      <c r="AZ6" s="433">
        <f>IF('Encodage réponses Es'!BS4="","",'Encodage réponses Es'!BS4)</f>
      </c>
      <c r="BA6" s="433">
        <f>IF('Encodage réponses Es'!BT4="","",'Encodage réponses Es'!BT4)</f>
      </c>
      <c r="BB6" s="433">
        <f>IF('Encodage réponses Es'!BU4="","",'Encodage réponses Es'!BU4)</f>
      </c>
      <c r="BC6" s="433">
        <f>IF('Encodage réponses Es'!BV4="","",'Encodage réponses Es'!BV4)</f>
      </c>
      <c r="BD6" s="433">
        <f>IF('Encodage réponses Es'!BW4="","",'Encodage réponses Es'!BW4)</f>
      </c>
      <c r="BE6" s="433">
        <f>IF('Encodage réponses Es'!BX4="","",'Encodage réponses Es'!BX4)</f>
      </c>
      <c r="BF6" s="433">
        <f>IF('Encodage réponses Es'!BY4="","",'Encodage réponses Es'!BY4)</f>
      </c>
      <c r="BG6" s="433">
        <f>IF('Encodage réponses Es'!BZ4="","",'Encodage réponses Es'!BZ4)</f>
      </c>
      <c r="BH6" s="544">
        <f>IF(COUNTBLANK('Encodage réponses Es'!BR4:BZ4)&gt;0,"",IF(COUNTIF(AY6:BG6,"a")&gt;0,"Absent(e)",COUNTIF(AY6:BG6,1)+COUNTIF(AY6:BG6,8)/2))</f>
      </c>
      <c r="BI6" s="545"/>
      <c r="BJ6" s="433">
        <f>IF('Encodage réponses Es'!CA4="","",'Encodage réponses Es'!CA4)</f>
      </c>
      <c r="BK6" s="433">
        <f>IF('Encodage réponses Es'!CB4="","",'Encodage réponses Es'!CB4)</f>
      </c>
      <c r="BL6" s="433">
        <f>IF('Encodage réponses Es'!CC4="","",'Encodage réponses Es'!CC4)</f>
      </c>
      <c r="BM6" s="433">
        <f>IF('Encodage réponses Es'!CD4="","",'Encodage réponses Es'!CD4)</f>
      </c>
      <c r="BN6" s="433">
        <f>IF('Encodage réponses Es'!CE4="","",'Encodage réponses Es'!CE4)</f>
      </c>
      <c r="BO6" s="433">
        <f>IF('Encodage réponses Es'!CF4="","",'Encodage réponses Es'!CF4)</f>
      </c>
      <c r="BP6" s="433">
        <f>IF('Encodage réponses Es'!CG4="","",'Encodage réponses Es'!CG4)</f>
      </c>
      <c r="BQ6" s="433">
        <f>IF('Encodage réponses Es'!CH4="","",'Encodage réponses Es'!CH4)</f>
      </c>
      <c r="BR6" s="433">
        <f>IF('Encodage réponses Es'!CI4="","",'Encodage réponses Es'!CI4)</f>
      </c>
      <c r="BS6" s="433">
        <f>IF('Encodage réponses Es'!CJ4="","",'Encodage réponses Es'!CJ4)</f>
      </c>
      <c r="BT6" s="433">
        <f>IF('Encodage réponses Es'!CK4="","",'Encodage réponses Es'!CK4)</f>
      </c>
      <c r="BU6" s="433">
        <f>IF('Encodage réponses Es'!CL4="","",'Encodage réponses Es'!CL4)</f>
      </c>
      <c r="BV6" s="433">
        <f>IF('Encodage réponses Es'!CM4="","",'Encodage réponses Es'!CM4)</f>
      </c>
      <c r="BW6" s="538">
        <f>IF(COUNTBLANK('Encodage réponses Es'!CA4:CM4)&gt;0,"",IF(COUNTIF(BJ6:BV6,"a")&gt;0,"Absent(e)",COUNTIF(BJ6:BV6,1)+COUNTIF(BJ6:BV6,8)/2))</f>
      </c>
      <c r="BX6" s="539"/>
      <c r="BY6" s="433">
        <f>IF('Encodage réponses Es'!G4="","",'Encodage réponses Es'!G4)</f>
      </c>
      <c r="BZ6" s="433">
        <f>IF('Encodage réponses Es'!H4="","",'Encodage réponses Es'!H4)</f>
      </c>
      <c r="CA6" s="433">
        <f>IF('Encodage réponses Es'!I4="","",'Encodage réponses Es'!I4)</f>
      </c>
      <c r="CB6" s="433">
        <f>IF('Encodage réponses Es'!J4="","",'Encodage réponses Es'!J4)</f>
      </c>
      <c r="CC6" s="433">
        <f>IF('Encodage réponses Es'!K4="","",'Encodage réponses Es'!K4)</f>
      </c>
      <c r="CD6" s="433">
        <f>IF('Encodage réponses Es'!L4="","",'Encodage réponses Es'!L4)</f>
      </c>
      <c r="CE6" s="433">
        <f>IF('Encodage réponses Es'!M4="","",'Encodage réponses Es'!M4)</f>
      </c>
      <c r="CF6" s="433">
        <f>IF('Encodage réponses Es'!N4="","",'Encodage réponses Es'!N4)</f>
      </c>
      <c r="CG6" s="433">
        <f>IF('Encodage réponses Es'!O4="","",'Encodage réponses Es'!O4)</f>
      </c>
      <c r="CH6" s="398"/>
      <c r="CI6" s="433">
        <f>IF('Encodage réponses Es'!Q4="","",'Encodage réponses Es'!Q4)</f>
      </c>
      <c r="CJ6" s="433">
        <f>IF('Encodage réponses Es'!R4="","",'Encodage réponses Es'!R4)</f>
      </c>
      <c r="CK6" s="433">
        <f>IF('Encodage réponses Es'!S4="","",'Encodage réponses Es'!S4)</f>
      </c>
      <c r="CL6" s="433">
        <f>IF('Encodage réponses Es'!T4="","",'Encodage réponses Es'!T4)</f>
      </c>
      <c r="CM6" s="433">
        <f>IF('Encodage réponses Es'!U4="","",'Encodage réponses Es'!U4)</f>
      </c>
      <c r="CN6" s="544">
        <f>IF(COUNTBLANK('Encodage réponses Es'!G4:O4)+COUNTBLANK('Encodage réponses Es'!Q4:U4)&gt;0,"",IF(COUNTIF(BY6:CG6,"a")+COUNTIF(CI6:CM6,"a")&gt;0,"Absent(e)",COUNTIF(BY6:CG6,1)+COUNTIF(CI6:CM6,1)+COUNTIF(BY6:CG6,8)/2+COUNTIF(CI6:CM6,8)/2))</f>
      </c>
      <c r="CO6" s="545"/>
      <c r="CP6" s="433">
        <f>IF('Encodage réponses Es'!V4="","",'Encodage réponses Es'!V4)</f>
      </c>
      <c r="CQ6" s="433">
        <f>IF('Encodage réponses Es'!W4="","",'Encodage réponses Es'!W4)</f>
      </c>
      <c r="CR6" s="433">
        <f>IF('Encodage réponses Es'!X4="","",'Encodage réponses Es'!X4)</f>
      </c>
      <c r="CS6" s="433">
        <f>IF('Encodage réponses Es'!Y4="","",'Encodage réponses Es'!Y4)</f>
      </c>
      <c r="CT6" s="433">
        <f>IF('Encodage réponses Es'!Z4="","",'Encodage réponses Es'!Z4)</f>
      </c>
      <c r="CU6" s="433">
        <f>IF('Encodage réponses Es'!AA4="","",'Encodage réponses Es'!AA4)</f>
      </c>
      <c r="CV6" s="433">
        <f>IF('Encodage réponses Es'!AB4="","",'Encodage réponses Es'!AB4)</f>
      </c>
      <c r="CW6" s="433">
        <f>IF('Encodage réponses Es'!AC4="","",'Encodage réponses Es'!AC4)</f>
      </c>
      <c r="CX6" s="433">
        <f>IF('Encodage réponses Es'!AD4="","",'Encodage réponses Es'!AD4)</f>
      </c>
      <c r="CY6" s="433">
        <f>IF('Encodage réponses Es'!AE4="","",'Encodage réponses Es'!AE4)</f>
      </c>
      <c r="CZ6" s="544">
        <f>IF(COUNTBLANK('Encodage réponses Es'!V4:AE4)&gt;0,"",IF(COUNTIF(CP6:CY6,"a")&gt;0,"Absent(e)",COUNTIF(CP6:CY6,1)+COUNTIF(CP6:CY6,8)/2))</f>
      </c>
      <c r="DA6" s="545"/>
      <c r="DB6" s="433">
        <f>IF('Encodage réponses Es'!BD4="","",'Encodage réponses Es'!BD4)</f>
      </c>
      <c r="DC6" s="433">
        <f>IF('Encodage réponses Es'!BE4="","",'Encodage réponses Es'!BE4)</f>
      </c>
      <c r="DD6" s="433">
        <f>IF('Encodage réponses Es'!BF4="","",'Encodage réponses Es'!BF4)</f>
      </c>
      <c r="DE6" s="403">
        <f>IF('Encodage réponses Es'!BG4="","",'Encodage réponses Es'!BG4)</f>
      </c>
      <c r="DF6" s="433">
        <f>IF('Encodage réponses Es'!BH4="","",'Encodage réponses Es'!BH4)</f>
      </c>
      <c r="DG6" s="433">
        <f>IF('Encodage réponses Es'!BI4="","",'Encodage réponses Es'!BI4)</f>
      </c>
      <c r="DH6" s="433">
        <f>IF('Encodage réponses Es'!BJ4="","",'Encodage réponses Es'!BJ4)</f>
      </c>
      <c r="DI6" s="433">
        <f>IF('Encodage réponses Es'!BK4="","",'Encodage réponses Es'!BK4)</f>
      </c>
      <c r="DJ6" s="433">
        <f>IF('Encodage réponses Es'!BL4="","",'Encodage réponses Es'!BL4)</f>
      </c>
      <c r="DK6" s="433">
        <f>IF('Encodage réponses Es'!BM4="","",'Encodage réponses Es'!BM4)</f>
      </c>
      <c r="DL6" s="433">
        <f>IF('Encodage réponses Es'!BN4="","",'Encodage réponses Es'!BN4)</f>
      </c>
      <c r="DM6" s="433">
        <f>IF('Encodage réponses Es'!BO4="","",'Encodage réponses Es'!BO4)</f>
      </c>
      <c r="DN6" s="433">
        <f>IF('Encodage réponses Es'!BP4="","",'Encodage réponses Es'!BP4)</f>
      </c>
      <c r="DO6" s="433">
        <f>IF('Encodage réponses Es'!BQ4="","",'Encodage réponses Es'!BQ4)</f>
      </c>
      <c r="DP6" s="544">
        <f>IF(COUNTBLANK('Encodage réponses Es'!BD4:BF4)+COUNTBLANK('Encodage réponses Es'!BH4:BQ4)&gt;0,"",IF(COUNTIF(DB6:DD6,"a")+COUNTIF(DF6:DO6,"a")&gt;0,"Absent(e)",COUNTIF(DB6:DD6,1)+COUNTIF(DF6:DO6,1)))</f>
      </c>
      <c r="DQ6" s="545"/>
    </row>
    <row r="7" spans="1:121" ht="11.25" customHeight="1">
      <c r="A7" s="493"/>
      <c r="B7" s="579"/>
      <c r="C7" s="494"/>
      <c r="D7" s="36">
        <v>3</v>
      </c>
      <c r="E7" s="183">
        <f>IF('Encodage réponses Es'!F5="","",'Encodage réponses Es'!F5)</f>
      </c>
      <c r="F7" s="234"/>
      <c r="G7" s="455">
        <f t="shared" si="0"/>
      </c>
      <c r="H7" s="452">
        <f t="shared" si="1"/>
      </c>
      <c r="I7" s="234"/>
      <c r="J7" s="455">
        <f t="shared" si="2"/>
      </c>
      <c r="K7" s="452">
        <f t="shared" si="3"/>
      </c>
      <c r="L7" s="234"/>
      <c r="M7" s="455">
        <f t="shared" si="4"/>
      </c>
      <c r="N7" s="452">
        <f t="shared" si="5"/>
      </c>
      <c r="O7" s="235"/>
      <c r="P7" s="433">
        <f>IF('Encodage réponses Es'!AQ5="","",'Encodage réponses Es'!AQ5)</f>
      </c>
      <c r="Q7" s="433">
        <f>IF('Encodage réponses Es'!AR5="","",'Encodage réponses Es'!AR5)</f>
      </c>
      <c r="R7" s="433">
        <f>IF('Encodage réponses Es'!AS5="","",'Encodage réponses Es'!AS5)</f>
      </c>
      <c r="S7" s="433">
        <f>IF('Encodage réponses Es'!AT5="","",'Encodage réponses Es'!AT5)</f>
      </c>
      <c r="T7" s="394"/>
      <c r="U7" s="433">
        <f>IF('Encodage réponses Es'!AV5="","",'Encodage réponses Es'!AV5)</f>
      </c>
      <c r="V7" s="433">
        <f>IF('Encodage réponses Es'!AW5="","",'Encodage réponses Es'!AW5)</f>
      </c>
      <c r="W7" s="433">
        <f>IF('Encodage réponses Es'!AX5="","",'Encodage réponses Es'!AX5)</f>
      </c>
      <c r="X7" s="433">
        <f>IF('Encodage réponses Es'!AY5="","",'Encodage réponses Es'!AY5)</f>
      </c>
      <c r="Y7" s="433">
        <f>IF('Encodage réponses Es'!AZ5="","",'Encodage réponses Es'!AZ5)</f>
      </c>
      <c r="Z7" s="433">
        <f>IF('Encodage réponses Es'!BA5="","",'Encodage réponses Es'!BA5)</f>
      </c>
      <c r="AA7" s="394"/>
      <c r="AB7" s="394"/>
      <c r="AC7" s="433">
        <f>IF('Encodage réponses Es'!CN5="","",'Encodage réponses Es'!CN5)</f>
      </c>
      <c r="AD7" s="433">
        <f>IF('Encodage réponses Es'!CO5="","",'Encodage réponses Es'!CO5)</f>
      </c>
      <c r="AE7" s="433">
        <f>IF('Encodage réponses Es'!CP5="","",'Encodage réponses Es'!CP5)</f>
      </c>
      <c r="AF7" s="538">
        <f>IF(COUNTBLANK('Encodage réponses Es'!AQ5:AT5)+COUNTBLANK('Encodage réponses Es'!AV5:BA5)+COUNTBLANK('Encodage réponses Es'!CN5:CP5)&gt;0,"",IF(COUNTIF(P7:S7,"a")+COUNTIF(U7:Z7,"a")+COUNTIF(AC7:AE7,"a")&gt;0,"Absent(e)",COUNTIF(P7:S7,1)+COUNTIF(U7:Z7,1)+COUNTIF(AC7:AE7,1)+COUNTIF(P7:S7,8)/2+COUNTIF(U7:Z7,8)/2+COUNTIF(AC7:AE7,8)/2))</f>
      </c>
      <c r="AG7" s="539"/>
      <c r="AH7" s="433">
        <f>IF('Encodage réponses Es'!AH5="","",'Encodage réponses Es'!AH5)</f>
      </c>
      <c r="AI7" s="433">
        <f>IF('Encodage réponses Es'!AL5="","",'Encodage réponses Es'!AL5)</f>
      </c>
      <c r="AJ7" s="433">
        <f>IF('Encodage réponses Es'!AM5="","",'Encodage réponses Es'!AM5)</f>
      </c>
      <c r="AK7" s="433">
        <f>IF('Encodage réponses Es'!AN5="","",'Encodage réponses Es'!AN5)</f>
      </c>
      <c r="AL7" s="433">
        <f>IF('Encodage réponses Es'!AO5="","",'Encodage réponses Es'!AO5)</f>
      </c>
      <c r="AM7" s="433">
        <f>IF('Encodage réponses Es'!AP5="","",'Encodage réponses Es'!AP5)</f>
      </c>
      <c r="AN7" s="538">
        <f>IF(COUNTBLANK('Encodage réponses Es'!AH5)+COUNTBLANK('Encodage réponses Es'!AL5:AP5)&gt;0,"",IF(COUNTIF(AH7:AM7,"a")&gt;0,"Absent(e)",COUNTIF(AH7:AM7,1)+COUNTIF(AH7:AM7,8)/2))</f>
      </c>
      <c r="AO7" s="539"/>
      <c r="AP7" s="433">
        <f>IF('Encodage réponses Es'!AF5="","",'Encodage réponses Es'!AF5)</f>
      </c>
      <c r="AQ7" s="433">
        <f>IF('Encodage réponses Es'!AG5="","",'Encodage réponses Es'!AG5)</f>
      </c>
      <c r="AR7" s="433">
        <f>IF('Encodage réponses Es'!AI5="","",'Encodage réponses Es'!AI5)</f>
      </c>
      <c r="AS7" s="433">
        <f>IF('Encodage réponses Es'!AJ5="","",'Encodage réponses Es'!AJ5)</f>
      </c>
      <c r="AT7" s="433">
        <f>IF('Encodage réponses Es'!AK5="","",'Encodage réponses Es'!AK5)</f>
      </c>
      <c r="AU7" s="538">
        <f>IF(COUNTBLANK('Encodage réponses Es'!AF5:AG5)+COUNTBLANK('Encodage réponses Es'!AI5:AK5)&gt;0,"",IF(COUNTIF(AP7:AT7,"a")&gt;0,"Absent(e)",COUNTIF(AP7:AT7,1)+COUNTIF(AP7:AT7,8)/2))</f>
      </c>
      <c r="AV7" s="539"/>
      <c r="AW7" s="538">
        <f t="shared" si="6"/>
      </c>
      <c r="AX7" s="539"/>
      <c r="AY7" s="433">
        <f>IF('Encodage réponses Es'!BR5="","",'Encodage réponses Es'!BR5)</f>
      </c>
      <c r="AZ7" s="433">
        <f>IF('Encodage réponses Es'!BS5="","",'Encodage réponses Es'!BS5)</f>
      </c>
      <c r="BA7" s="433">
        <f>IF('Encodage réponses Es'!BT5="","",'Encodage réponses Es'!BT5)</f>
      </c>
      <c r="BB7" s="433">
        <f>IF('Encodage réponses Es'!BU5="","",'Encodage réponses Es'!BU5)</f>
      </c>
      <c r="BC7" s="433">
        <f>IF('Encodage réponses Es'!BV5="","",'Encodage réponses Es'!BV5)</f>
      </c>
      <c r="BD7" s="433">
        <f>IF('Encodage réponses Es'!BW5="","",'Encodage réponses Es'!BW5)</f>
      </c>
      <c r="BE7" s="433">
        <f>IF('Encodage réponses Es'!BX5="","",'Encodage réponses Es'!BX5)</f>
      </c>
      <c r="BF7" s="433">
        <f>IF('Encodage réponses Es'!BY5="","",'Encodage réponses Es'!BY5)</f>
      </c>
      <c r="BG7" s="433">
        <f>IF('Encodage réponses Es'!BZ5="","",'Encodage réponses Es'!BZ5)</f>
      </c>
      <c r="BH7" s="544">
        <f>IF(COUNTBLANK('Encodage réponses Es'!BR5:BZ5)&gt;0,"",IF(COUNTIF(AY7:BG7,"a")&gt;0,"Absent(e)",COUNTIF(AY7:BG7,1)+COUNTIF(AY7:BG7,8)/2))</f>
      </c>
      <c r="BI7" s="545"/>
      <c r="BJ7" s="433">
        <f>IF('Encodage réponses Es'!CA5="","",'Encodage réponses Es'!CA5)</f>
      </c>
      <c r="BK7" s="433">
        <f>IF('Encodage réponses Es'!CB5="","",'Encodage réponses Es'!CB5)</f>
      </c>
      <c r="BL7" s="433">
        <f>IF('Encodage réponses Es'!CC5="","",'Encodage réponses Es'!CC5)</f>
      </c>
      <c r="BM7" s="433">
        <f>IF('Encodage réponses Es'!CD5="","",'Encodage réponses Es'!CD5)</f>
      </c>
      <c r="BN7" s="433">
        <f>IF('Encodage réponses Es'!CE5="","",'Encodage réponses Es'!CE5)</f>
      </c>
      <c r="BO7" s="433">
        <f>IF('Encodage réponses Es'!CF5="","",'Encodage réponses Es'!CF5)</f>
      </c>
      <c r="BP7" s="433">
        <f>IF('Encodage réponses Es'!CG5="","",'Encodage réponses Es'!CG5)</f>
      </c>
      <c r="BQ7" s="433">
        <f>IF('Encodage réponses Es'!CH5="","",'Encodage réponses Es'!CH5)</f>
      </c>
      <c r="BR7" s="433">
        <f>IF('Encodage réponses Es'!CI5="","",'Encodage réponses Es'!CI5)</f>
      </c>
      <c r="BS7" s="433">
        <f>IF('Encodage réponses Es'!CJ5="","",'Encodage réponses Es'!CJ5)</f>
      </c>
      <c r="BT7" s="433">
        <f>IF('Encodage réponses Es'!CK5="","",'Encodage réponses Es'!CK5)</f>
      </c>
      <c r="BU7" s="433">
        <f>IF('Encodage réponses Es'!CL5="","",'Encodage réponses Es'!CL5)</f>
      </c>
      <c r="BV7" s="433">
        <f>IF('Encodage réponses Es'!CM5="","",'Encodage réponses Es'!CM5)</f>
      </c>
      <c r="BW7" s="538">
        <f>IF(COUNTBLANK('Encodage réponses Es'!CA5:CM5)&gt;0,"",IF(COUNTIF(BJ7:BV7,"a")&gt;0,"Absent(e)",COUNTIF(BJ7:BV7,1)+COUNTIF(BJ7:BV7,8)/2))</f>
      </c>
      <c r="BX7" s="539"/>
      <c r="BY7" s="433">
        <f>IF('Encodage réponses Es'!G5="","",'Encodage réponses Es'!G5)</f>
      </c>
      <c r="BZ7" s="433">
        <f>IF('Encodage réponses Es'!H5="","",'Encodage réponses Es'!H5)</f>
      </c>
      <c r="CA7" s="433">
        <f>IF('Encodage réponses Es'!I5="","",'Encodage réponses Es'!I5)</f>
      </c>
      <c r="CB7" s="433">
        <f>IF('Encodage réponses Es'!J5="","",'Encodage réponses Es'!J5)</f>
      </c>
      <c r="CC7" s="433">
        <f>IF('Encodage réponses Es'!K5="","",'Encodage réponses Es'!K5)</f>
      </c>
      <c r="CD7" s="433">
        <f>IF('Encodage réponses Es'!L5="","",'Encodage réponses Es'!L5)</f>
      </c>
      <c r="CE7" s="433">
        <f>IF('Encodage réponses Es'!M5="","",'Encodage réponses Es'!M5)</f>
      </c>
      <c r="CF7" s="433">
        <f>IF('Encodage réponses Es'!N5="","",'Encodage réponses Es'!N5)</f>
      </c>
      <c r="CG7" s="433">
        <f>IF('Encodage réponses Es'!O5="","",'Encodage réponses Es'!O5)</f>
      </c>
      <c r="CH7" s="398"/>
      <c r="CI7" s="433">
        <f>IF('Encodage réponses Es'!Q5="","",'Encodage réponses Es'!Q5)</f>
      </c>
      <c r="CJ7" s="433">
        <f>IF('Encodage réponses Es'!R5="","",'Encodage réponses Es'!R5)</f>
      </c>
      <c r="CK7" s="433">
        <f>IF('Encodage réponses Es'!S5="","",'Encodage réponses Es'!S5)</f>
      </c>
      <c r="CL7" s="433">
        <f>IF('Encodage réponses Es'!T5="","",'Encodage réponses Es'!T5)</f>
      </c>
      <c r="CM7" s="433">
        <f>IF('Encodage réponses Es'!U5="","",'Encodage réponses Es'!U5)</f>
      </c>
      <c r="CN7" s="544">
        <f>IF(COUNTBLANK('Encodage réponses Es'!G5:O5)+COUNTBLANK('Encodage réponses Es'!Q5:U5)&gt;0,"",IF(COUNTIF(BY7:CG7,"a")+COUNTIF(CI7:CM7,"a")&gt;0,"Absent(e)",COUNTIF(BY7:CG7,1)+COUNTIF(CI7:CM7,1)+COUNTIF(BY7:CG7,8)/2+COUNTIF(CI7:CM7,8)/2))</f>
      </c>
      <c r="CO7" s="545"/>
      <c r="CP7" s="433">
        <f>IF('Encodage réponses Es'!V5="","",'Encodage réponses Es'!V5)</f>
      </c>
      <c r="CQ7" s="433">
        <f>IF('Encodage réponses Es'!W5="","",'Encodage réponses Es'!W5)</f>
      </c>
      <c r="CR7" s="433">
        <f>IF('Encodage réponses Es'!X5="","",'Encodage réponses Es'!X5)</f>
      </c>
      <c r="CS7" s="433">
        <f>IF('Encodage réponses Es'!Y5="","",'Encodage réponses Es'!Y5)</f>
      </c>
      <c r="CT7" s="433">
        <f>IF('Encodage réponses Es'!Z5="","",'Encodage réponses Es'!Z5)</f>
      </c>
      <c r="CU7" s="433">
        <f>IF('Encodage réponses Es'!AA5="","",'Encodage réponses Es'!AA5)</f>
      </c>
      <c r="CV7" s="433">
        <f>IF('Encodage réponses Es'!AB5="","",'Encodage réponses Es'!AB5)</f>
      </c>
      <c r="CW7" s="433">
        <f>IF('Encodage réponses Es'!AC5="","",'Encodage réponses Es'!AC5)</f>
      </c>
      <c r="CX7" s="433">
        <f>IF('Encodage réponses Es'!AD5="","",'Encodage réponses Es'!AD5)</f>
      </c>
      <c r="CY7" s="433">
        <f>IF('Encodage réponses Es'!AE5="","",'Encodage réponses Es'!AE5)</f>
      </c>
      <c r="CZ7" s="544">
        <f>IF(COUNTBLANK('Encodage réponses Es'!V5:AE5)&gt;0,"",IF(COUNTIF(CP7:CY7,"a")&gt;0,"Absent(e)",COUNTIF(CP7:CY7,1)+COUNTIF(CP7:CY7,8)/2))</f>
      </c>
      <c r="DA7" s="545"/>
      <c r="DB7" s="433">
        <f>IF('Encodage réponses Es'!BD5="","",'Encodage réponses Es'!BD5)</f>
      </c>
      <c r="DC7" s="433">
        <f>IF('Encodage réponses Es'!BE5="","",'Encodage réponses Es'!BE5)</f>
      </c>
      <c r="DD7" s="433">
        <f>IF('Encodage réponses Es'!BF5="","",'Encodage réponses Es'!BF5)</f>
      </c>
      <c r="DE7" s="403">
        <f>IF('Encodage réponses Es'!BG5="","",'Encodage réponses Es'!BG5)</f>
      </c>
      <c r="DF7" s="433">
        <f>IF('Encodage réponses Es'!BH5="","",'Encodage réponses Es'!BH5)</f>
      </c>
      <c r="DG7" s="433">
        <f>IF('Encodage réponses Es'!BI5="","",'Encodage réponses Es'!BI5)</f>
      </c>
      <c r="DH7" s="433">
        <f>IF('Encodage réponses Es'!BJ5="","",'Encodage réponses Es'!BJ5)</f>
      </c>
      <c r="DI7" s="433">
        <f>IF('Encodage réponses Es'!BK5="","",'Encodage réponses Es'!BK5)</f>
      </c>
      <c r="DJ7" s="479">
        <f>IF('Encodage réponses Es'!BL5="","",'Encodage réponses Es'!BL5)</f>
      </c>
      <c r="DK7" s="479">
        <f>IF('Encodage réponses Es'!BM5="","",'Encodage réponses Es'!BM5)</f>
      </c>
      <c r="DL7" s="433">
        <f>IF('Encodage réponses Es'!BN5="","",'Encodage réponses Es'!BN5)</f>
      </c>
      <c r="DM7" s="433">
        <f>IF('Encodage réponses Es'!BO5="","",'Encodage réponses Es'!BO5)</f>
      </c>
      <c r="DN7" s="433">
        <f>IF('Encodage réponses Es'!BP5="","",'Encodage réponses Es'!BP5)</f>
      </c>
      <c r="DO7" s="433">
        <f>IF('Encodage réponses Es'!BQ5="","",'Encodage réponses Es'!BQ5)</f>
      </c>
      <c r="DP7" s="544">
        <f>IF(COUNTBLANK('Encodage réponses Es'!BD5:BF5)+COUNTBLANK('Encodage réponses Es'!BH5:BQ5)&gt;0,"",IF(COUNTIF(DB7:DD7,"a")+COUNTIF(DF7:DO7,"a")&gt;0,"Absent(e)",COUNTIF(DB7:DD7,1)+COUNTIF(DF7:DO7,1)))</f>
      </c>
      <c r="DQ7" s="545"/>
    </row>
    <row r="8" spans="1:121" ht="11.25" customHeight="1">
      <c r="A8" s="493"/>
      <c r="B8" s="579"/>
      <c r="C8" s="494"/>
      <c r="D8" s="36">
        <v>4</v>
      </c>
      <c r="E8" s="183">
        <f>IF('Encodage réponses Es'!F6="","",'Encodage réponses Es'!F6)</f>
      </c>
      <c r="F8" s="234"/>
      <c r="G8" s="455">
        <f t="shared" si="0"/>
      </c>
      <c r="H8" s="452">
        <f t="shared" si="1"/>
      </c>
      <c r="I8" s="234"/>
      <c r="J8" s="455">
        <f t="shared" si="2"/>
      </c>
      <c r="K8" s="452">
        <f t="shared" si="3"/>
      </c>
      <c r="L8" s="234"/>
      <c r="M8" s="455">
        <f t="shared" si="4"/>
      </c>
      <c r="N8" s="452">
        <f t="shared" si="5"/>
      </c>
      <c r="O8" s="235"/>
      <c r="P8" s="433">
        <f>IF('Encodage réponses Es'!AQ6="","",'Encodage réponses Es'!AQ6)</f>
      </c>
      <c r="Q8" s="433">
        <f>IF('Encodage réponses Es'!AR6="","",'Encodage réponses Es'!AR6)</f>
      </c>
      <c r="R8" s="433">
        <f>IF('Encodage réponses Es'!AS6="","",'Encodage réponses Es'!AS6)</f>
      </c>
      <c r="S8" s="433">
        <f>IF('Encodage réponses Es'!AT6="","",'Encodage réponses Es'!AT6)</f>
      </c>
      <c r="T8" s="394"/>
      <c r="U8" s="433">
        <f>IF('Encodage réponses Es'!AV6="","",'Encodage réponses Es'!AV6)</f>
      </c>
      <c r="V8" s="433">
        <f>IF('Encodage réponses Es'!AW6="","",'Encodage réponses Es'!AW6)</f>
      </c>
      <c r="W8" s="433">
        <f>IF('Encodage réponses Es'!AX6="","",'Encodage réponses Es'!AX6)</f>
      </c>
      <c r="X8" s="433">
        <f>IF('Encodage réponses Es'!AY6="","",'Encodage réponses Es'!AY6)</f>
      </c>
      <c r="Y8" s="433">
        <f>IF('Encodage réponses Es'!AZ6="","",'Encodage réponses Es'!AZ6)</f>
      </c>
      <c r="Z8" s="433">
        <f>IF('Encodage réponses Es'!BA6="","",'Encodage réponses Es'!BA6)</f>
      </c>
      <c r="AA8" s="394"/>
      <c r="AB8" s="394"/>
      <c r="AC8" s="433">
        <f>IF('Encodage réponses Es'!CN6="","",'Encodage réponses Es'!CN6)</f>
      </c>
      <c r="AD8" s="433">
        <f>IF('Encodage réponses Es'!CO6="","",'Encodage réponses Es'!CO6)</f>
      </c>
      <c r="AE8" s="433">
        <f>IF('Encodage réponses Es'!CP6="","",'Encodage réponses Es'!CP6)</f>
      </c>
      <c r="AF8" s="538">
        <f>IF(COUNTBLANK('Encodage réponses Es'!AQ6:AT6)+COUNTBLANK('Encodage réponses Es'!AV6:BA6)+COUNTBLANK('Encodage réponses Es'!CN6:CP6)&gt;0,"",IF(COUNTIF(P8:S8,"a")+COUNTIF(U8:Z8,"a")+COUNTIF(AC8:AE8,"a")&gt;0,"Absent(e)",COUNTIF(P8:S8,1)+COUNTIF(U8:Z8,1)+COUNTIF(AC8:AE8,1)+COUNTIF(P8:S8,8)/2+COUNTIF(U8:Z8,8)/2+COUNTIF(AC8:AE8,8)/2))</f>
      </c>
      <c r="AG8" s="539"/>
      <c r="AH8" s="433">
        <f>IF('Encodage réponses Es'!AH6="","",'Encodage réponses Es'!AH6)</f>
      </c>
      <c r="AI8" s="433">
        <f>IF('Encodage réponses Es'!AL6="","",'Encodage réponses Es'!AL6)</f>
      </c>
      <c r="AJ8" s="433">
        <f>IF('Encodage réponses Es'!AM6="","",'Encodage réponses Es'!AM6)</f>
      </c>
      <c r="AK8" s="433">
        <f>IF('Encodage réponses Es'!AN6="","",'Encodage réponses Es'!AN6)</f>
      </c>
      <c r="AL8" s="433">
        <f>IF('Encodage réponses Es'!AO6="","",'Encodage réponses Es'!AO6)</f>
      </c>
      <c r="AM8" s="433">
        <f>IF('Encodage réponses Es'!AP6="","",'Encodage réponses Es'!AP6)</f>
      </c>
      <c r="AN8" s="538">
        <f>IF(COUNTBLANK('Encodage réponses Es'!AH6)+COUNTBLANK('Encodage réponses Es'!AL6:AP6)&gt;0,"",IF(COUNTIF(AH8:AM8,"a")&gt;0,"Absent(e)",COUNTIF(AH8:AM8,1)+COUNTIF(AH8:AM8,8)/2))</f>
      </c>
      <c r="AO8" s="539"/>
      <c r="AP8" s="433">
        <f>IF('Encodage réponses Es'!AF6="","",'Encodage réponses Es'!AF6)</f>
      </c>
      <c r="AQ8" s="433">
        <f>IF('Encodage réponses Es'!AG6="","",'Encodage réponses Es'!AG6)</f>
      </c>
      <c r="AR8" s="433">
        <f>IF('Encodage réponses Es'!AI6="","",'Encodage réponses Es'!AI6)</f>
      </c>
      <c r="AS8" s="433">
        <f>IF('Encodage réponses Es'!AJ6="","",'Encodage réponses Es'!AJ6)</f>
      </c>
      <c r="AT8" s="433">
        <f>IF('Encodage réponses Es'!AK6="","",'Encodage réponses Es'!AK6)</f>
      </c>
      <c r="AU8" s="538">
        <f>IF(COUNTBLANK('Encodage réponses Es'!AF6:AG6)+COUNTBLANK('Encodage réponses Es'!AI6:AK6)&gt;0,"",IF(COUNTIF(AP8:AT8,"a")&gt;0,"Absent(e)",COUNTIF(AP8:AT8,1)+COUNTIF(AP8:AT8,8)/2))</f>
      </c>
      <c r="AV8" s="539"/>
      <c r="AW8" s="538">
        <f t="shared" si="6"/>
      </c>
      <c r="AX8" s="539"/>
      <c r="AY8" s="433">
        <f>IF('Encodage réponses Es'!BR6="","",'Encodage réponses Es'!BR6)</f>
      </c>
      <c r="AZ8" s="433">
        <f>IF('Encodage réponses Es'!BS6="","",'Encodage réponses Es'!BS6)</f>
      </c>
      <c r="BA8" s="433">
        <f>IF('Encodage réponses Es'!BT6="","",'Encodage réponses Es'!BT6)</f>
      </c>
      <c r="BB8" s="433">
        <f>IF('Encodage réponses Es'!BU6="","",'Encodage réponses Es'!BU6)</f>
      </c>
      <c r="BC8" s="433">
        <f>IF('Encodage réponses Es'!BV6="","",'Encodage réponses Es'!BV6)</f>
      </c>
      <c r="BD8" s="433">
        <f>IF('Encodage réponses Es'!BW6="","",'Encodage réponses Es'!BW6)</f>
      </c>
      <c r="BE8" s="433">
        <f>IF('Encodage réponses Es'!BX6="","",'Encodage réponses Es'!BX6)</f>
      </c>
      <c r="BF8" s="433">
        <f>IF('Encodage réponses Es'!BY6="","",'Encodage réponses Es'!BY6)</f>
      </c>
      <c r="BG8" s="433">
        <f>IF('Encodage réponses Es'!BZ6="","",'Encodage réponses Es'!BZ6)</f>
      </c>
      <c r="BH8" s="544">
        <f>IF(COUNTBLANK('Encodage réponses Es'!BR6:BZ6)&gt;0,"",IF(COUNTIF(AY8:BG8,"a")&gt;0,"Absent(e)",COUNTIF(AY8:BG8,1)+COUNTIF(AY8:BG8,8)/2))</f>
      </c>
      <c r="BI8" s="545"/>
      <c r="BJ8" s="433">
        <f>IF('Encodage réponses Es'!CA6="","",'Encodage réponses Es'!CA6)</f>
      </c>
      <c r="BK8" s="433">
        <f>IF('Encodage réponses Es'!CB6="","",'Encodage réponses Es'!CB6)</f>
      </c>
      <c r="BL8" s="433">
        <f>IF('Encodage réponses Es'!CC6="","",'Encodage réponses Es'!CC6)</f>
      </c>
      <c r="BM8" s="433">
        <f>IF('Encodage réponses Es'!CD6="","",'Encodage réponses Es'!CD6)</f>
      </c>
      <c r="BN8" s="433">
        <f>IF('Encodage réponses Es'!CE6="","",'Encodage réponses Es'!CE6)</f>
      </c>
      <c r="BO8" s="433">
        <f>IF('Encodage réponses Es'!CF6="","",'Encodage réponses Es'!CF6)</f>
      </c>
      <c r="BP8" s="433">
        <f>IF('Encodage réponses Es'!CG6="","",'Encodage réponses Es'!CG6)</f>
      </c>
      <c r="BQ8" s="433">
        <f>IF('Encodage réponses Es'!CH6="","",'Encodage réponses Es'!CH6)</f>
      </c>
      <c r="BR8" s="433">
        <f>IF('Encodage réponses Es'!CI6="","",'Encodage réponses Es'!CI6)</f>
      </c>
      <c r="BS8" s="433">
        <f>IF('Encodage réponses Es'!CJ6="","",'Encodage réponses Es'!CJ6)</f>
      </c>
      <c r="BT8" s="433">
        <f>IF('Encodage réponses Es'!CK6="","",'Encodage réponses Es'!CK6)</f>
      </c>
      <c r="BU8" s="433">
        <f>IF('Encodage réponses Es'!CL6="","",'Encodage réponses Es'!CL6)</f>
      </c>
      <c r="BV8" s="433">
        <f>IF('Encodage réponses Es'!CM6="","",'Encodage réponses Es'!CM6)</f>
      </c>
      <c r="BW8" s="538">
        <f>IF(COUNTBLANK('Encodage réponses Es'!CA6:CM6)&gt;0,"",IF(COUNTIF(BJ8:BV8,"a")&gt;0,"Absent(e)",COUNTIF(BJ8:BV8,1)+COUNTIF(BJ8:BV8,8)/2))</f>
      </c>
      <c r="BX8" s="539"/>
      <c r="BY8" s="433">
        <f>IF('Encodage réponses Es'!G6="","",'Encodage réponses Es'!G6)</f>
      </c>
      <c r="BZ8" s="433">
        <f>IF('Encodage réponses Es'!H6="","",'Encodage réponses Es'!H6)</f>
      </c>
      <c r="CA8" s="433">
        <f>IF('Encodage réponses Es'!I6="","",'Encodage réponses Es'!I6)</f>
      </c>
      <c r="CB8" s="433">
        <f>IF('Encodage réponses Es'!J6="","",'Encodage réponses Es'!J6)</f>
      </c>
      <c r="CC8" s="433">
        <f>IF('Encodage réponses Es'!K6="","",'Encodage réponses Es'!K6)</f>
      </c>
      <c r="CD8" s="433">
        <f>IF('Encodage réponses Es'!L6="","",'Encodage réponses Es'!L6)</f>
      </c>
      <c r="CE8" s="433">
        <f>IF('Encodage réponses Es'!M6="","",'Encodage réponses Es'!M6)</f>
      </c>
      <c r="CF8" s="433">
        <f>IF('Encodage réponses Es'!N6="","",'Encodage réponses Es'!N6)</f>
      </c>
      <c r="CG8" s="433">
        <f>IF('Encodage réponses Es'!O6="","",'Encodage réponses Es'!O6)</f>
      </c>
      <c r="CH8" s="398"/>
      <c r="CI8" s="433">
        <f>IF('Encodage réponses Es'!Q6="","",'Encodage réponses Es'!Q6)</f>
      </c>
      <c r="CJ8" s="433">
        <f>IF('Encodage réponses Es'!R6="","",'Encodage réponses Es'!R6)</f>
      </c>
      <c r="CK8" s="433">
        <f>IF('Encodage réponses Es'!S6="","",'Encodage réponses Es'!S6)</f>
      </c>
      <c r="CL8" s="433">
        <f>IF('Encodage réponses Es'!T6="","",'Encodage réponses Es'!T6)</f>
      </c>
      <c r="CM8" s="433">
        <f>IF('Encodage réponses Es'!U6="","",'Encodage réponses Es'!U6)</f>
      </c>
      <c r="CN8" s="544">
        <f>IF(COUNTBLANK('Encodage réponses Es'!G6:O6)+COUNTBLANK('Encodage réponses Es'!Q6:U6)&gt;0,"",IF(COUNTIF(BY8:CG8,"a")+COUNTIF(CI8:CM8,"a")&gt;0,"Absent(e)",COUNTIF(BY8:CG8,1)+COUNTIF(CI8:CM8,1)+COUNTIF(BY8:CG8,8)/2+COUNTIF(CI8:CM8,8)/2))</f>
      </c>
      <c r="CO8" s="545"/>
      <c r="CP8" s="433">
        <f>IF('Encodage réponses Es'!V6="","",'Encodage réponses Es'!V6)</f>
      </c>
      <c r="CQ8" s="433">
        <f>IF('Encodage réponses Es'!W6="","",'Encodage réponses Es'!W6)</f>
      </c>
      <c r="CR8" s="433">
        <f>IF('Encodage réponses Es'!X6="","",'Encodage réponses Es'!X6)</f>
      </c>
      <c r="CS8" s="433">
        <f>IF('Encodage réponses Es'!Y6="","",'Encodage réponses Es'!Y6)</f>
      </c>
      <c r="CT8" s="433">
        <f>IF('Encodage réponses Es'!Z6="","",'Encodage réponses Es'!Z6)</f>
      </c>
      <c r="CU8" s="433">
        <f>IF('Encodage réponses Es'!AA6="","",'Encodage réponses Es'!AA6)</f>
      </c>
      <c r="CV8" s="433">
        <f>IF('Encodage réponses Es'!AB6="","",'Encodage réponses Es'!AB6)</f>
      </c>
      <c r="CW8" s="433">
        <f>IF('Encodage réponses Es'!AC6="","",'Encodage réponses Es'!AC6)</f>
      </c>
      <c r="CX8" s="433">
        <f>IF('Encodage réponses Es'!AD6="","",'Encodage réponses Es'!AD6)</f>
      </c>
      <c r="CY8" s="433">
        <f>IF('Encodage réponses Es'!AE6="","",'Encodage réponses Es'!AE6)</f>
      </c>
      <c r="CZ8" s="544">
        <f>IF(COUNTBLANK('Encodage réponses Es'!V6:AE6)&gt;0,"",IF(COUNTIF(CP8:CY8,"a")&gt;0,"Absent(e)",COUNTIF(CP8:CY8,1)+COUNTIF(CP8:CY8,8)/2))</f>
      </c>
      <c r="DA8" s="545"/>
      <c r="DB8" s="433">
        <f>IF('Encodage réponses Es'!BD6="","",'Encodage réponses Es'!BD6)</f>
      </c>
      <c r="DC8" s="433">
        <f>IF('Encodage réponses Es'!BE6="","",'Encodage réponses Es'!BE6)</f>
      </c>
      <c r="DD8" s="433">
        <f>IF('Encodage réponses Es'!BF6="","",'Encodage réponses Es'!BF6)</f>
      </c>
      <c r="DE8" s="403">
        <f>IF('Encodage réponses Es'!BG6="","",'Encodage réponses Es'!BG6)</f>
      </c>
      <c r="DF8" s="433">
        <f>IF('Encodage réponses Es'!BH6="","",'Encodage réponses Es'!BH6)</f>
      </c>
      <c r="DG8" s="433">
        <f>IF('Encodage réponses Es'!BI6="","",'Encodage réponses Es'!BI6)</f>
      </c>
      <c r="DH8" s="433">
        <f>IF('Encodage réponses Es'!BJ6="","",'Encodage réponses Es'!BJ6)</f>
      </c>
      <c r="DI8" s="433">
        <f>IF('Encodage réponses Es'!BK6="","",'Encodage réponses Es'!BK6)</f>
      </c>
      <c r="DJ8" s="479">
        <f>IF('Encodage réponses Es'!BL6="","",'Encodage réponses Es'!BL6)</f>
      </c>
      <c r="DK8" s="479">
        <f>IF('Encodage réponses Es'!BM6="","",'Encodage réponses Es'!BM6)</f>
      </c>
      <c r="DL8" s="433">
        <f>IF('Encodage réponses Es'!BN6="","",'Encodage réponses Es'!BN6)</f>
      </c>
      <c r="DM8" s="433">
        <f>IF('Encodage réponses Es'!BO6="","",'Encodage réponses Es'!BO6)</f>
      </c>
      <c r="DN8" s="433">
        <f>IF('Encodage réponses Es'!BP6="","",'Encodage réponses Es'!BP6)</f>
      </c>
      <c r="DO8" s="433">
        <f>IF('Encodage réponses Es'!BQ6="","",'Encodage réponses Es'!BQ6)</f>
      </c>
      <c r="DP8" s="544">
        <f>IF(COUNTBLANK('Encodage réponses Es'!BD6:BF6)+COUNTBLANK('Encodage réponses Es'!BH6:BQ6)&gt;0,"",IF(COUNTIF(DB8:DD8,"a")+COUNTIF(DF8:DO8,"a")&gt;0,"Absent(e)",COUNTIF(DB8:DD8,1)+COUNTIF(DF8:DO8,1)))</f>
      </c>
      <c r="DQ8" s="545"/>
    </row>
    <row r="9" spans="1:121" ht="11.25" customHeight="1">
      <c r="A9" s="493"/>
      <c r="B9" s="579"/>
      <c r="C9" s="494"/>
      <c r="D9" s="36">
        <v>5</v>
      </c>
      <c r="E9" s="183">
        <f>IF('Encodage réponses Es'!F7="","",'Encodage réponses Es'!F7)</f>
      </c>
      <c r="F9" s="234"/>
      <c r="G9" s="455">
        <f t="shared" si="0"/>
      </c>
      <c r="H9" s="452">
        <f t="shared" si="1"/>
      </c>
      <c r="I9" s="234"/>
      <c r="J9" s="455">
        <f t="shared" si="2"/>
      </c>
      <c r="K9" s="452">
        <f t="shared" si="3"/>
      </c>
      <c r="L9" s="234"/>
      <c r="M9" s="455">
        <f t="shared" si="4"/>
      </c>
      <c r="N9" s="452">
        <f t="shared" si="5"/>
      </c>
      <c r="O9" s="235"/>
      <c r="P9" s="433">
        <f>IF('Encodage réponses Es'!AQ7="","",'Encodage réponses Es'!AQ7)</f>
      </c>
      <c r="Q9" s="433">
        <f>IF('Encodage réponses Es'!AR7="","",'Encodage réponses Es'!AR7)</f>
      </c>
      <c r="R9" s="433">
        <f>IF('Encodage réponses Es'!AS7="","",'Encodage réponses Es'!AS7)</f>
      </c>
      <c r="S9" s="433">
        <f>IF('Encodage réponses Es'!AT7="","",'Encodage réponses Es'!AT7)</f>
      </c>
      <c r="T9" s="394"/>
      <c r="U9" s="433">
        <f>IF('Encodage réponses Es'!AV7="","",'Encodage réponses Es'!AV7)</f>
      </c>
      <c r="V9" s="433">
        <f>IF('Encodage réponses Es'!AW7="","",'Encodage réponses Es'!AW7)</f>
      </c>
      <c r="W9" s="433">
        <f>IF('Encodage réponses Es'!AX7="","",'Encodage réponses Es'!AX7)</f>
      </c>
      <c r="X9" s="433">
        <f>IF('Encodage réponses Es'!AY7="","",'Encodage réponses Es'!AY7)</f>
      </c>
      <c r="Y9" s="433">
        <f>IF('Encodage réponses Es'!AZ7="","",'Encodage réponses Es'!AZ7)</f>
      </c>
      <c r="Z9" s="433">
        <f>IF('Encodage réponses Es'!BA7="","",'Encodage réponses Es'!BA7)</f>
      </c>
      <c r="AA9" s="394"/>
      <c r="AB9" s="394"/>
      <c r="AC9" s="433">
        <f>IF('Encodage réponses Es'!CN7="","",'Encodage réponses Es'!CN7)</f>
      </c>
      <c r="AD9" s="433">
        <f>IF('Encodage réponses Es'!CO7="","",'Encodage réponses Es'!CO7)</f>
      </c>
      <c r="AE9" s="433">
        <f>IF('Encodage réponses Es'!CP7="","",'Encodage réponses Es'!CP7)</f>
      </c>
      <c r="AF9" s="538">
        <f>IF(COUNTBLANK('Encodage réponses Es'!AQ7:AT7)+COUNTBLANK('Encodage réponses Es'!AV7:BA7)+COUNTBLANK('Encodage réponses Es'!CN7:CP7)&gt;0,"",IF(COUNTIF(P9:S9,"a")+COUNTIF(U9:Z9,"a")+COUNTIF(AC9:AE9,"a")&gt;0,"Absent(e)",COUNTIF(P9:S9,1)+COUNTIF(U9:Z9,1)+COUNTIF(AC9:AE9,1)+COUNTIF(P9:S9,8)/2+COUNTIF(U9:Z9,8)/2+COUNTIF(AC9:AE9,8)/2))</f>
      </c>
      <c r="AG9" s="539"/>
      <c r="AH9" s="433">
        <f>IF('Encodage réponses Es'!AH7="","",'Encodage réponses Es'!AH7)</f>
      </c>
      <c r="AI9" s="433">
        <f>IF('Encodage réponses Es'!AL7="","",'Encodage réponses Es'!AL7)</f>
      </c>
      <c r="AJ9" s="433">
        <f>IF('Encodage réponses Es'!AM7="","",'Encodage réponses Es'!AM7)</f>
      </c>
      <c r="AK9" s="433">
        <f>IF('Encodage réponses Es'!AN7="","",'Encodage réponses Es'!AN7)</f>
      </c>
      <c r="AL9" s="433">
        <f>IF('Encodage réponses Es'!AO7="","",'Encodage réponses Es'!AO7)</f>
      </c>
      <c r="AM9" s="433">
        <f>IF('Encodage réponses Es'!AP7="","",'Encodage réponses Es'!AP7)</f>
      </c>
      <c r="AN9" s="538">
        <f>IF(COUNTBLANK('Encodage réponses Es'!AH7)+COUNTBLANK('Encodage réponses Es'!AL7:AP7)&gt;0,"",IF(COUNTIF(AH9:AM9,"a")&gt;0,"Absent(e)",COUNTIF(AH9:AM9,1)+COUNTIF(AH9:AM9,8)/2))</f>
      </c>
      <c r="AO9" s="539"/>
      <c r="AP9" s="433">
        <f>IF('Encodage réponses Es'!AF7="","",'Encodage réponses Es'!AF7)</f>
      </c>
      <c r="AQ9" s="433">
        <f>IF('Encodage réponses Es'!AG7="","",'Encodage réponses Es'!AG7)</f>
      </c>
      <c r="AR9" s="433">
        <f>IF('Encodage réponses Es'!AI7="","",'Encodage réponses Es'!AI7)</f>
      </c>
      <c r="AS9" s="433">
        <f>IF('Encodage réponses Es'!AJ7="","",'Encodage réponses Es'!AJ7)</f>
      </c>
      <c r="AT9" s="433">
        <f>IF('Encodage réponses Es'!AK7="","",'Encodage réponses Es'!AK7)</f>
      </c>
      <c r="AU9" s="538">
        <f>IF(COUNTBLANK('Encodage réponses Es'!AF7:AG7)+COUNTBLANK('Encodage réponses Es'!AI7:AK7)&gt;0,"",IF(COUNTIF(AP9:AT9,"a")&gt;0,"Absent(e)",COUNTIF(AP9:AT9,1)+COUNTIF(AP9:AT9,8)/2))</f>
      </c>
      <c r="AV9" s="539"/>
      <c r="AW9" s="538">
        <f t="shared" si="6"/>
      </c>
      <c r="AX9" s="539"/>
      <c r="AY9" s="433">
        <f>IF('Encodage réponses Es'!BR7="","",'Encodage réponses Es'!BR7)</f>
      </c>
      <c r="AZ9" s="433">
        <f>IF('Encodage réponses Es'!BS7="","",'Encodage réponses Es'!BS7)</f>
      </c>
      <c r="BA9" s="433">
        <f>IF('Encodage réponses Es'!BT7="","",'Encodage réponses Es'!BT7)</f>
      </c>
      <c r="BB9" s="433">
        <f>IF('Encodage réponses Es'!BU7="","",'Encodage réponses Es'!BU7)</f>
      </c>
      <c r="BC9" s="433">
        <f>IF('Encodage réponses Es'!BV7="","",'Encodage réponses Es'!BV7)</f>
      </c>
      <c r="BD9" s="433">
        <f>IF('Encodage réponses Es'!BW7="","",'Encodage réponses Es'!BW7)</f>
      </c>
      <c r="BE9" s="433">
        <f>IF('Encodage réponses Es'!BX7="","",'Encodage réponses Es'!BX7)</f>
      </c>
      <c r="BF9" s="433">
        <f>IF('Encodage réponses Es'!BY7="","",'Encodage réponses Es'!BY7)</f>
      </c>
      <c r="BG9" s="433">
        <f>IF('Encodage réponses Es'!BZ7="","",'Encodage réponses Es'!BZ7)</f>
      </c>
      <c r="BH9" s="544">
        <f>IF(COUNTBLANK('Encodage réponses Es'!BR7:BZ7)&gt;0,"",IF(COUNTIF(AY9:BG9,"a")&gt;0,"Absent(e)",COUNTIF(AY9:BG9,1)+COUNTIF(AY9:BG9,8)/2))</f>
      </c>
      <c r="BI9" s="545"/>
      <c r="BJ9" s="433">
        <f>IF('Encodage réponses Es'!CA7="","",'Encodage réponses Es'!CA7)</f>
      </c>
      <c r="BK9" s="433">
        <f>IF('Encodage réponses Es'!CB7="","",'Encodage réponses Es'!CB7)</f>
      </c>
      <c r="BL9" s="433">
        <f>IF('Encodage réponses Es'!CC7="","",'Encodage réponses Es'!CC7)</f>
      </c>
      <c r="BM9" s="433">
        <f>IF('Encodage réponses Es'!CD7="","",'Encodage réponses Es'!CD7)</f>
      </c>
      <c r="BN9" s="433">
        <f>IF('Encodage réponses Es'!CE7="","",'Encodage réponses Es'!CE7)</f>
      </c>
      <c r="BO9" s="433">
        <f>IF('Encodage réponses Es'!CF7="","",'Encodage réponses Es'!CF7)</f>
      </c>
      <c r="BP9" s="433">
        <f>IF('Encodage réponses Es'!CG7="","",'Encodage réponses Es'!CG7)</f>
      </c>
      <c r="BQ9" s="433">
        <f>IF('Encodage réponses Es'!CH7="","",'Encodage réponses Es'!CH7)</f>
      </c>
      <c r="BR9" s="433">
        <f>IF('Encodage réponses Es'!CI7="","",'Encodage réponses Es'!CI7)</f>
      </c>
      <c r="BS9" s="433">
        <f>IF('Encodage réponses Es'!CJ7="","",'Encodage réponses Es'!CJ7)</f>
      </c>
      <c r="BT9" s="433">
        <f>IF('Encodage réponses Es'!CK7="","",'Encodage réponses Es'!CK7)</f>
      </c>
      <c r="BU9" s="433">
        <f>IF('Encodage réponses Es'!CL7="","",'Encodage réponses Es'!CL7)</f>
      </c>
      <c r="BV9" s="433">
        <f>IF('Encodage réponses Es'!CM7="","",'Encodage réponses Es'!CM7)</f>
      </c>
      <c r="BW9" s="538">
        <f>IF(COUNTBLANK('Encodage réponses Es'!CA7:CM7)&gt;0,"",IF(COUNTIF(BJ9:BV9,"a")&gt;0,"Absent(e)",COUNTIF(BJ9:BV9,1)+COUNTIF(BJ9:BV9,8)/2))</f>
      </c>
      <c r="BX9" s="539"/>
      <c r="BY9" s="433">
        <f>IF('Encodage réponses Es'!G7="","",'Encodage réponses Es'!G7)</f>
      </c>
      <c r="BZ9" s="433">
        <f>IF('Encodage réponses Es'!H7="","",'Encodage réponses Es'!H7)</f>
      </c>
      <c r="CA9" s="433">
        <f>IF('Encodage réponses Es'!I7="","",'Encodage réponses Es'!I7)</f>
      </c>
      <c r="CB9" s="433">
        <f>IF('Encodage réponses Es'!J7="","",'Encodage réponses Es'!J7)</f>
      </c>
      <c r="CC9" s="433">
        <f>IF('Encodage réponses Es'!K7="","",'Encodage réponses Es'!K7)</f>
      </c>
      <c r="CD9" s="433">
        <f>IF('Encodage réponses Es'!L7="","",'Encodage réponses Es'!L7)</f>
      </c>
      <c r="CE9" s="433">
        <f>IF('Encodage réponses Es'!M7="","",'Encodage réponses Es'!M7)</f>
      </c>
      <c r="CF9" s="433">
        <f>IF('Encodage réponses Es'!N7="","",'Encodage réponses Es'!N7)</f>
      </c>
      <c r="CG9" s="433">
        <f>IF('Encodage réponses Es'!O7="","",'Encodage réponses Es'!O7)</f>
      </c>
      <c r="CH9" s="398"/>
      <c r="CI9" s="433">
        <f>IF('Encodage réponses Es'!Q7="","",'Encodage réponses Es'!Q7)</f>
      </c>
      <c r="CJ9" s="433">
        <f>IF('Encodage réponses Es'!R7="","",'Encodage réponses Es'!R7)</f>
      </c>
      <c r="CK9" s="433">
        <f>IF('Encodage réponses Es'!S7="","",'Encodage réponses Es'!S7)</f>
      </c>
      <c r="CL9" s="433">
        <f>IF('Encodage réponses Es'!T7="","",'Encodage réponses Es'!T7)</f>
      </c>
      <c r="CM9" s="433">
        <f>IF('Encodage réponses Es'!U7="","",'Encodage réponses Es'!U7)</f>
      </c>
      <c r="CN9" s="544">
        <f>IF(COUNTBLANK('Encodage réponses Es'!G7:O7)+COUNTBLANK('Encodage réponses Es'!Q7:U7)&gt;0,"",IF(COUNTIF(BY9:CG9,"a")+COUNTIF(CI9:CM9,"a")&gt;0,"Absent(e)",COUNTIF(BY9:CG9,1)+COUNTIF(CI9:CM9,1)+COUNTIF(BY9:CG9,8)/2+COUNTIF(CI9:CM9,8)/2))</f>
      </c>
      <c r="CO9" s="545"/>
      <c r="CP9" s="433">
        <f>IF('Encodage réponses Es'!V7="","",'Encodage réponses Es'!V7)</f>
      </c>
      <c r="CQ9" s="433">
        <f>IF('Encodage réponses Es'!W7="","",'Encodage réponses Es'!W7)</f>
      </c>
      <c r="CR9" s="433">
        <f>IF('Encodage réponses Es'!X7="","",'Encodage réponses Es'!X7)</f>
      </c>
      <c r="CS9" s="433">
        <f>IF('Encodage réponses Es'!Y7="","",'Encodage réponses Es'!Y7)</f>
      </c>
      <c r="CT9" s="433">
        <f>IF('Encodage réponses Es'!Z7="","",'Encodage réponses Es'!Z7)</f>
      </c>
      <c r="CU9" s="433">
        <f>IF('Encodage réponses Es'!AA7="","",'Encodage réponses Es'!AA7)</f>
      </c>
      <c r="CV9" s="433">
        <f>IF('Encodage réponses Es'!AB7="","",'Encodage réponses Es'!AB7)</f>
      </c>
      <c r="CW9" s="433">
        <f>IF('Encodage réponses Es'!AC7="","",'Encodage réponses Es'!AC7)</f>
      </c>
      <c r="CX9" s="433">
        <f>IF('Encodage réponses Es'!AD7="","",'Encodage réponses Es'!AD7)</f>
      </c>
      <c r="CY9" s="433">
        <f>IF('Encodage réponses Es'!AE7="","",'Encodage réponses Es'!AE7)</f>
      </c>
      <c r="CZ9" s="544">
        <f>IF(COUNTBLANK('Encodage réponses Es'!V7:AE7)&gt;0,"",IF(COUNTIF(CP9:CY9,"a")&gt;0,"Absent(e)",COUNTIF(CP9:CY9,1)+COUNTIF(CP9:CY9,8)/2))</f>
      </c>
      <c r="DA9" s="545"/>
      <c r="DB9" s="433">
        <f>IF('Encodage réponses Es'!BD7="","",'Encodage réponses Es'!BD7)</f>
      </c>
      <c r="DC9" s="433">
        <f>IF('Encodage réponses Es'!BE7="","",'Encodage réponses Es'!BE7)</f>
      </c>
      <c r="DD9" s="433">
        <f>IF('Encodage réponses Es'!BF7="","",'Encodage réponses Es'!BF7)</f>
      </c>
      <c r="DE9" s="403">
        <f>IF('Encodage réponses Es'!BG7="","",'Encodage réponses Es'!BG7)</f>
      </c>
      <c r="DF9" s="433">
        <f>IF('Encodage réponses Es'!BH7="","",'Encodage réponses Es'!BH7)</f>
      </c>
      <c r="DG9" s="433">
        <f>IF('Encodage réponses Es'!BI7="","",'Encodage réponses Es'!BI7)</f>
      </c>
      <c r="DH9" s="433">
        <f>IF('Encodage réponses Es'!BJ7="","",'Encodage réponses Es'!BJ7)</f>
      </c>
      <c r="DI9" s="433">
        <f>IF('Encodage réponses Es'!BK7="","",'Encodage réponses Es'!BK7)</f>
      </c>
      <c r="DJ9" s="479">
        <f>IF('Encodage réponses Es'!BL7="","",'Encodage réponses Es'!BL7)</f>
      </c>
      <c r="DK9" s="479">
        <f>IF('Encodage réponses Es'!BM7="","",'Encodage réponses Es'!BM7)</f>
      </c>
      <c r="DL9" s="433">
        <f>IF('Encodage réponses Es'!BN7="","",'Encodage réponses Es'!BN7)</f>
      </c>
      <c r="DM9" s="433">
        <f>IF('Encodage réponses Es'!BO7="","",'Encodage réponses Es'!BO7)</f>
      </c>
      <c r="DN9" s="433">
        <f>IF('Encodage réponses Es'!BP7="","",'Encodage réponses Es'!BP7)</f>
      </c>
      <c r="DO9" s="433">
        <f>IF('Encodage réponses Es'!BQ7="","",'Encodage réponses Es'!BQ7)</f>
      </c>
      <c r="DP9" s="544">
        <f>IF(COUNTBLANK('Encodage réponses Es'!BD7:BF7)+COUNTBLANK('Encodage réponses Es'!BH7:BQ7)&gt;0,"",IF(COUNTIF(DB9:DD9,"a")+COUNTIF(DF9:DO9,"a")&gt;0,"Absent(e)",COUNTIF(DB9:DD9,1)+COUNTIF(DF9:DO9,1)))</f>
      </c>
      <c r="DQ9" s="545"/>
    </row>
    <row r="10" spans="1:121" ht="11.25" customHeight="1">
      <c r="A10" s="493"/>
      <c r="B10" s="579"/>
      <c r="C10" s="494"/>
      <c r="D10" s="36">
        <v>6</v>
      </c>
      <c r="E10" s="183">
        <f>IF('Encodage réponses Es'!F8="","",'Encodage réponses Es'!F8)</f>
      </c>
      <c r="F10" s="234"/>
      <c r="G10" s="455">
        <f t="shared" si="0"/>
      </c>
      <c r="H10" s="452">
        <f t="shared" si="1"/>
      </c>
      <c r="I10" s="234"/>
      <c r="J10" s="455">
        <f t="shared" si="2"/>
      </c>
      <c r="K10" s="452">
        <f t="shared" si="3"/>
      </c>
      <c r="L10" s="234"/>
      <c r="M10" s="455">
        <f t="shared" si="4"/>
      </c>
      <c r="N10" s="452">
        <f t="shared" si="5"/>
      </c>
      <c r="O10" s="235"/>
      <c r="P10" s="433">
        <f>IF('Encodage réponses Es'!AQ8="","",'Encodage réponses Es'!AQ8)</f>
      </c>
      <c r="Q10" s="433">
        <f>IF('Encodage réponses Es'!AR8="","",'Encodage réponses Es'!AR8)</f>
      </c>
      <c r="R10" s="433">
        <f>IF('Encodage réponses Es'!AS8="","",'Encodage réponses Es'!AS8)</f>
      </c>
      <c r="S10" s="433">
        <f>IF('Encodage réponses Es'!AT8="","",'Encodage réponses Es'!AT8)</f>
      </c>
      <c r="T10" s="394"/>
      <c r="U10" s="433">
        <f>IF('Encodage réponses Es'!AV8="","",'Encodage réponses Es'!AV8)</f>
      </c>
      <c r="V10" s="433">
        <f>IF('Encodage réponses Es'!AW8="","",'Encodage réponses Es'!AW8)</f>
      </c>
      <c r="W10" s="433">
        <f>IF('Encodage réponses Es'!AX8="","",'Encodage réponses Es'!AX8)</f>
      </c>
      <c r="X10" s="433">
        <f>IF('Encodage réponses Es'!AY8="","",'Encodage réponses Es'!AY8)</f>
      </c>
      <c r="Y10" s="433">
        <f>IF('Encodage réponses Es'!AZ8="","",'Encodage réponses Es'!AZ8)</f>
      </c>
      <c r="Z10" s="433">
        <f>IF('Encodage réponses Es'!BA8="","",'Encodage réponses Es'!BA8)</f>
      </c>
      <c r="AA10" s="394"/>
      <c r="AB10" s="394"/>
      <c r="AC10" s="433">
        <f>IF('Encodage réponses Es'!CN8="","",'Encodage réponses Es'!CN8)</f>
      </c>
      <c r="AD10" s="433">
        <f>IF('Encodage réponses Es'!CO8="","",'Encodage réponses Es'!CO8)</f>
      </c>
      <c r="AE10" s="433">
        <f>IF('Encodage réponses Es'!CP8="","",'Encodage réponses Es'!CP8)</f>
      </c>
      <c r="AF10" s="538">
        <f>IF(COUNTBLANK('Encodage réponses Es'!AQ8:AT8)+COUNTBLANK('Encodage réponses Es'!AV8:BA8)+COUNTBLANK('Encodage réponses Es'!CN8:CP8)&gt;0,"",IF(COUNTIF(P10:S10,"a")+COUNTIF(U10:Z10,"a")+COUNTIF(AC10:AE10,"a")&gt;0,"Absent(e)",COUNTIF(P10:S10,1)+COUNTIF(U10:Z10,1)+COUNTIF(AC10:AE10,1)+COUNTIF(P10:S10,8)/2+COUNTIF(U10:Z10,8)/2+COUNTIF(AC10:AE10,8)/2))</f>
      </c>
      <c r="AG10" s="539"/>
      <c r="AH10" s="433">
        <f>IF('Encodage réponses Es'!AH8="","",'Encodage réponses Es'!AH8)</f>
      </c>
      <c r="AI10" s="433">
        <f>IF('Encodage réponses Es'!AL8="","",'Encodage réponses Es'!AL8)</f>
      </c>
      <c r="AJ10" s="433">
        <f>IF('Encodage réponses Es'!AM8="","",'Encodage réponses Es'!AM8)</f>
      </c>
      <c r="AK10" s="433">
        <f>IF('Encodage réponses Es'!AN8="","",'Encodage réponses Es'!AN8)</f>
      </c>
      <c r="AL10" s="433">
        <f>IF('Encodage réponses Es'!AO8="","",'Encodage réponses Es'!AO8)</f>
      </c>
      <c r="AM10" s="433">
        <f>IF('Encodage réponses Es'!AP8="","",'Encodage réponses Es'!AP8)</f>
      </c>
      <c r="AN10" s="538">
        <f>IF(COUNTBLANK('Encodage réponses Es'!AH8)+COUNTBLANK('Encodage réponses Es'!AL8:AP8)&gt;0,"",IF(COUNTIF(AH10:AM10,"a")&gt;0,"Absent(e)",COUNTIF(AH10:AM10,1)+COUNTIF(AH10:AM10,8)/2))</f>
      </c>
      <c r="AO10" s="539"/>
      <c r="AP10" s="433">
        <f>IF('Encodage réponses Es'!AF8="","",'Encodage réponses Es'!AF8)</f>
      </c>
      <c r="AQ10" s="433">
        <f>IF('Encodage réponses Es'!AG8="","",'Encodage réponses Es'!AG8)</f>
      </c>
      <c r="AR10" s="433">
        <f>IF('Encodage réponses Es'!AI8="","",'Encodage réponses Es'!AI8)</f>
      </c>
      <c r="AS10" s="433">
        <f>IF('Encodage réponses Es'!AJ8="","",'Encodage réponses Es'!AJ8)</f>
      </c>
      <c r="AT10" s="433">
        <f>IF('Encodage réponses Es'!AK8="","",'Encodage réponses Es'!AK8)</f>
      </c>
      <c r="AU10" s="538">
        <f>IF(COUNTBLANK('Encodage réponses Es'!AF8:AG8)+COUNTBLANK('Encodage réponses Es'!AI8:AK8)&gt;0,"",IF(COUNTIF(AP10:AT10,"a")&gt;0,"Absent(e)",COUNTIF(AP10:AT10,1)+COUNTIF(AP10:AT10,8)/2))</f>
      </c>
      <c r="AV10" s="539"/>
      <c r="AW10" s="538">
        <f t="shared" si="6"/>
      </c>
      <c r="AX10" s="539"/>
      <c r="AY10" s="433">
        <f>IF('Encodage réponses Es'!BR8="","",'Encodage réponses Es'!BR8)</f>
      </c>
      <c r="AZ10" s="433">
        <f>IF('Encodage réponses Es'!BS8="","",'Encodage réponses Es'!BS8)</f>
      </c>
      <c r="BA10" s="433">
        <f>IF('Encodage réponses Es'!BT8="","",'Encodage réponses Es'!BT8)</f>
      </c>
      <c r="BB10" s="433">
        <f>IF('Encodage réponses Es'!BU8="","",'Encodage réponses Es'!BU8)</f>
      </c>
      <c r="BC10" s="433">
        <f>IF('Encodage réponses Es'!BV8="","",'Encodage réponses Es'!BV8)</f>
      </c>
      <c r="BD10" s="433">
        <f>IF('Encodage réponses Es'!BW8="","",'Encodage réponses Es'!BW8)</f>
      </c>
      <c r="BE10" s="433">
        <f>IF('Encodage réponses Es'!BX8="","",'Encodage réponses Es'!BX8)</f>
      </c>
      <c r="BF10" s="433">
        <f>IF('Encodage réponses Es'!BY8="","",'Encodage réponses Es'!BY8)</f>
      </c>
      <c r="BG10" s="433">
        <f>IF('Encodage réponses Es'!BZ8="","",'Encodage réponses Es'!BZ8)</f>
      </c>
      <c r="BH10" s="544">
        <f>IF(COUNTBLANK('Encodage réponses Es'!BR8:BZ8)&gt;0,"",IF(COUNTIF(AY10:BG10,"a")&gt;0,"Absent(e)",COUNTIF(AY10:BG10,1)+COUNTIF(AY10:BG10,8)/2))</f>
      </c>
      <c r="BI10" s="545"/>
      <c r="BJ10" s="433">
        <f>IF('Encodage réponses Es'!CA8="","",'Encodage réponses Es'!CA8)</f>
      </c>
      <c r="BK10" s="433">
        <f>IF('Encodage réponses Es'!CB8="","",'Encodage réponses Es'!CB8)</f>
      </c>
      <c r="BL10" s="433">
        <f>IF('Encodage réponses Es'!CC8="","",'Encodage réponses Es'!CC8)</f>
      </c>
      <c r="BM10" s="433">
        <f>IF('Encodage réponses Es'!CD8="","",'Encodage réponses Es'!CD8)</f>
      </c>
      <c r="BN10" s="433">
        <f>IF('Encodage réponses Es'!CE8="","",'Encodage réponses Es'!CE8)</f>
      </c>
      <c r="BO10" s="433">
        <f>IF('Encodage réponses Es'!CF8="","",'Encodage réponses Es'!CF8)</f>
      </c>
      <c r="BP10" s="433">
        <f>IF('Encodage réponses Es'!CG8="","",'Encodage réponses Es'!CG8)</f>
      </c>
      <c r="BQ10" s="433">
        <f>IF('Encodage réponses Es'!CH8="","",'Encodage réponses Es'!CH8)</f>
      </c>
      <c r="BR10" s="433">
        <f>IF('Encodage réponses Es'!CI8="","",'Encodage réponses Es'!CI8)</f>
      </c>
      <c r="BS10" s="433">
        <f>IF('Encodage réponses Es'!CJ8="","",'Encodage réponses Es'!CJ8)</f>
      </c>
      <c r="BT10" s="433">
        <f>IF('Encodage réponses Es'!CK8="","",'Encodage réponses Es'!CK8)</f>
      </c>
      <c r="BU10" s="433">
        <f>IF('Encodage réponses Es'!CL8="","",'Encodage réponses Es'!CL8)</f>
      </c>
      <c r="BV10" s="433">
        <f>IF('Encodage réponses Es'!CM8="","",'Encodage réponses Es'!CM8)</f>
      </c>
      <c r="BW10" s="538">
        <f>IF(COUNTBLANK('Encodage réponses Es'!CA8:CM8)&gt;0,"",IF(COUNTIF(BJ10:BV10,"a")&gt;0,"Absent(e)",COUNTIF(BJ10:BV10,1)+COUNTIF(BJ10:BV10,8)/2))</f>
      </c>
      <c r="BX10" s="539"/>
      <c r="BY10" s="433">
        <f>IF('Encodage réponses Es'!G8="","",'Encodage réponses Es'!G8)</f>
      </c>
      <c r="BZ10" s="433">
        <f>IF('Encodage réponses Es'!H8="","",'Encodage réponses Es'!H8)</f>
      </c>
      <c r="CA10" s="433">
        <f>IF('Encodage réponses Es'!I8="","",'Encodage réponses Es'!I8)</f>
      </c>
      <c r="CB10" s="433">
        <f>IF('Encodage réponses Es'!J8="","",'Encodage réponses Es'!J8)</f>
      </c>
      <c r="CC10" s="433">
        <f>IF('Encodage réponses Es'!K8="","",'Encodage réponses Es'!K8)</f>
      </c>
      <c r="CD10" s="433">
        <f>IF('Encodage réponses Es'!L8="","",'Encodage réponses Es'!L8)</f>
      </c>
      <c r="CE10" s="433">
        <f>IF('Encodage réponses Es'!M8="","",'Encodage réponses Es'!M8)</f>
      </c>
      <c r="CF10" s="433">
        <f>IF('Encodage réponses Es'!N8="","",'Encodage réponses Es'!N8)</f>
      </c>
      <c r="CG10" s="433">
        <f>IF('Encodage réponses Es'!O8="","",'Encodage réponses Es'!O8)</f>
      </c>
      <c r="CH10" s="398"/>
      <c r="CI10" s="433">
        <f>IF('Encodage réponses Es'!Q8="","",'Encodage réponses Es'!Q8)</f>
      </c>
      <c r="CJ10" s="433">
        <f>IF('Encodage réponses Es'!R8="","",'Encodage réponses Es'!R8)</f>
      </c>
      <c r="CK10" s="433">
        <f>IF('Encodage réponses Es'!S8="","",'Encodage réponses Es'!S8)</f>
      </c>
      <c r="CL10" s="433">
        <f>IF('Encodage réponses Es'!T8="","",'Encodage réponses Es'!T8)</f>
      </c>
      <c r="CM10" s="433">
        <f>IF('Encodage réponses Es'!U8="","",'Encodage réponses Es'!U8)</f>
      </c>
      <c r="CN10" s="544">
        <f>IF(COUNTBLANK('Encodage réponses Es'!G8:O8)+COUNTBLANK('Encodage réponses Es'!Q8:U8)&gt;0,"",IF(COUNTIF(BY10:CG10,"a")+COUNTIF(CI10:CM10,"a")&gt;0,"Absent(e)",COUNTIF(BY10:CG10,1)+COUNTIF(CI10:CM10,1)+COUNTIF(BY10:CG10,8)/2+COUNTIF(CI10:CM10,8)/2))</f>
      </c>
      <c r="CO10" s="545"/>
      <c r="CP10" s="433">
        <f>IF('Encodage réponses Es'!V8="","",'Encodage réponses Es'!V8)</f>
      </c>
      <c r="CQ10" s="433">
        <f>IF('Encodage réponses Es'!W8="","",'Encodage réponses Es'!W8)</f>
      </c>
      <c r="CR10" s="433">
        <f>IF('Encodage réponses Es'!X8="","",'Encodage réponses Es'!X8)</f>
      </c>
      <c r="CS10" s="433">
        <f>IF('Encodage réponses Es'!Y8="","",'Encodage réponses Es'!Y8)</f>
      </c>
      <c r="CT10" s="433">
        <f>IF('Encodage réponses Es'!Z8="","",'Encodage réponses Es'!Z8)</f>
      </c>
      <c r="CU10" s="433">
        <f>IF('Encodage réponses Es'!AA8="","",'Encodage réponses Es'!AA8)</f>
      </c>
      <c r="CV10" s="433">
        <f>IF('Encodage réponses Es'!AB8="","",'Encodage réponses Es'!AB8)</f>
      </c>
      <c r="CW10" s="433">
        <f>IF('Encodage réponses Es'!AC8="","",'Encodage réponses Es'!AC8)</f>
      </c>
      <c r="CX10" s="433">
        <f>IF('Encodage réponses Es'!AD8="","",'Encodage réponses Es'!AD8)</f>
      </c>
      <c r="CY10" s="433">
        <f>IF('Encodage réponses Es'!AE8="","",'Encodage réponses Es'!AE8)</f>
      </c>
      <c r="CZ10" s="544">
        <f>IF(COUNTBLANK('Encodage réponses Es'!V8:AE8)&gt;0,"",IF(COUNTIF(CP10:CY10,"a")&gt;0,"Absent(e)",COUNTIF(CP10:CY10,1)+COUNTIF(CP10:CY10,8)/2))</f>
      </c>
      <c r="DA10" s="545"/>
      <c r="DB10" s="433">
        <f>IF('Encodage réponses Es'!BD8="","",'Encodage réponses Es'!BD8)</f>
      </c>
      <c r="DC10" s="433">
        <f>IF('Encodage réponses Es'!BE8="","",'Encodage réponses Es'!BE8)</f>
      </c>
      <c r="DD10" s="433">
        <f>IF('Encodage réponses Es'!BF8="","",'Encodage réponses Es'!BF8)</f>
      </c>
      <c r="DE10" s="403">
        <f>IF('Encodage réponses Es'!BG8="","",'Encodage réponses Es'!BG8)</f>
      </c>
      <c r="DF10" s="433">
        <f>IF('Encodage réponses Es'!BH8="","",'Encodage réponses Es'!BH8)</f>
      </c>
      <c r="DG10" s="433">
        <f>IF('Encodage réponses Es'!BI8="","",'Encodage réponses Es'!BI8)</f>
      </c>
      <c r="DH10" s="433">
        <f>IF('Encodage réponses Es'!BJ8="","",'Encodage réponses Es'!BJ8)</f>
      </c>
      <c r="DI10" s="433">
        <f>IF('Encodage réponses Es'!BK8="","",'Encodage réponses Es'!BK8)</f>
      </c>
      <c r="DJ10" s="479">
        <f>IF('Encodage réponses Es'!BL8="","",'Encodage réponses Es'!BL8)</f>
      </c>
      <c r="DK10" s="479">
        <f>IF('Encodage réponses Es'!BM8="","",'Encodage réponses Es'!BM8)</f>
      </c>
      <c r="DL10" s="433">
        <f>IF('Encodage réponses Es'!BN8="","",'Encodage réponses Es'!BN8)</f>
      </c>
      <c r="DM10" s="433">
        <f>IF('Encodage réponses Es'!BO8="","",'Encodage réponses Es'!BO8)</f>
      </c>
      <c r="DN10" s="433">
        <f>IF('Encodage réponses Es'!BP8="","",'Encodage réponses Es'!BP8)</f>
      </c>
      <c r="DO10" s="433">
        <f>IF('Encodage réponses Es'!BQ8="","",'Encodage réponses Es'!BQ8)</f>
      </c>
      <c r="DP10" s="544">
        <f>IF(COUNTBLANK('Encodage réponses Es'!BD8:BF8)+COUNTBLANK('Encodage réponses Es'!BH8:BQ8)&gt;0,"",IF(COUNTIF(DB10:DD10,"a")+COUNTIF(DF10:DO10,"a")&gt;0,"Absent(e)",COUNTIF(DB10:DD10,1)+COUNTIF(DF10:DO10,1)))</f>
      </c>
      <c r="DQ10" s="545"/>
    </row>
    <row r="11" spans="1:121" ht="11.25" customHeight="1">
      <c r="A11" s="493"/>
      <c r="B11" s="579"/>
      <c r="C11" s="494"/>
      <c r="D11" s="36">
        <v>7</v>
      </c>
      <c r="E11" s="183">
        <f>IF('Encodage réponses Es'!F9="","",'Encodage réponses Es'!F9)</f>
      </c>
      <c r="F11" s="234"/>
      <c r="G11" s="455">
        <f t="shared" si="0"/>
      </c>
      <c r="H11" s="452">
        <f t="shared" si="1"/>
      </c>
      <c r="I11" s="234"/>
      <c r="J11" s="455">
        <f t="shared" si="2"/>
      </c>
      <c r="K11" s="452">
        <f t="shared" si="3"/>
      </c>
      <c r="L11" s="234"/>
      <c r="M11" s="455">
        <f t="shared" si="4"/>
      </c>
      <c r="N11" s="452">
        <f t="shared" si="5"/>
      </c>
      <c r="O11" s="235"/>
      <c r="P11" s="433">
        <f>IF('Encodage réponses Es'!AQ9="","",'Encodage réponses Es'!AQ9)</f>
      </c>
      <c r="Q11" s="433">
        <f>IF('Encodage réponses Es'!AR9="","",'Encodage réponses Es'!AR9)</f>
      </c>
      <c r="R11" s="433">
        <f>IF('Encodage réponses Es'!AS9="","",'Encodage réponses Es'!AS9)</f>
      </c>
      <c r="S11" s="433">
        <f>IF('Encodage réponses Es'!AT9="","",'Encodage réponses Es'!AT9)</f>
      </c>
      <c r="T11" s="394"/>
      <c r="U11" s="433">
        <f>IF('Encodage réponses Es'!AV9="","",'Encodage réponses Es'!AV9)</f>
      </c>
      <c r="V11" s="433">
        <f>IF('Encodage réponses Es'!AW9="","",'Encodage réponses Es'!AW9)</f>
      </c>
      <c r="W11" s="433">
        <f>IF('Encodage réponses Es'!AX9="","",'Encodage réponses Es'!AX9)</f>
      </c>
      <c r="X11" s="433">
        <f>IF('Encodage réponses Es'!AY9="","",'Encodage réponses Es'!AY9)</f>
      </c>
      <c r="Y11" s="433">
        <f>IF('Encodage réponses Es'!AZ9="","",'Encodage réponses Es'!AZ9)</f>
      </c>
      <c r="Z11" s="433">
        <f>IF('Encodage réponses Es'!BA9="","",'Encodage réponses Es'!BA9)</f>
      </c>
      <c r="AA11" s="394"/>
      <c r="AB11" s="394"/>
      <c r="AC11" s="433">
        <f>IF('Encodage réponses Es'!CN9="","",'Encodage réponses Es'!CN9)</f>
      </c>
      <c r="AD11" s="433">
        <f>IF('Encodage réponses Es'!CO9="","",'Encodage réponses Es'!CO9)</f>
      </c>
      <c r="AE11" s="433">
        <f>IF('Encodage réponses Es'!CP9="","",'Encodage réponses Es'!CP9)</f>
      </c>
      <c r="AF11" s="538">
        <f>IF(COUNTBLANK('Encodage réponses Es'!AQ9:AT9)+COUNTBLANK('Encodage réponses Es'!AV9:BA9)+COUNTBLANK('Encodage réponses Es'!CN9:CP9)&gt;0,"",IF(COUNTIF(P11:S11,"a")+COUNTIF(U11:Z11,"a")+COUNTIF(AC11:AE11,"a")&gt;0,"Absent(e)",COUNTIF(P11:S11,1)+COUNTIF(U11:Z11,1)+COUNTIF(AC11:AE11,1)+COUNTIF(P11:S11,8)/2+COUNTIF(U11:Z11,8)/2+COUNTIF(AC11:AE11,8)/2))</f>
      </c>
      <c r="AG11" s="539"/>
      <c r="AH11" s="433">
        <f>IF('Encodage réponses Es'!AH9="","",'Encodage réponses Es'!AH9)</f>
      </c>
      <c r="AI11" s="433">
        <f>IF('Encodage réponses Es'!AL9="","",'Encodage réponses Es'!AL9)</f>
      </c>
      <c r="AJ11" s="433">
        <f>IF('Encodage réponses Es'!AM9="","",'Encodage réponses Es'!AM9)</f>
      </c>
      <c r="AK11" s="433">
        <f>IF('Encodage réponses Es'!AN9="","",'Encodage réponses Es'!AN9)</f>
      </c>
      <c r="AL11" s="433">
        <f>IF('Encodage réponses Es'!AO9="","",'Encodage réponses Es'!AO9)</f>
      </c>
      <c r="AM11" s="433">
        <f>IF('Encodage réponses Es'!AP9="","",'Encodage réponses Es'!AP9)</f>
      </c>
      <c r="AN11" s="538">
        <f>IF(COUNTBLANK('Encodage réponses Es'!AH9)+COUNTBLANK('Encodage réponses Es'!AL9:AP9)&gt;0,"",IF(COUNTIF(AH11:AM11,"a")&gt;0,"Absent(e)",COUNTIF(AH11:AM11,1)+COUNTIF(AH11:AM11,8)/2))</f>
      </c>
      <c r="AO11" s="539"/>
      <c r="AP11" s="433">
        <f>IF('Encodage réponses Es'!AF9="","",'Encodage réponses Es'!AF9)</f>
      </c>
      <c r="AQ11" s="433">
        <f>IF('Encodage réponses Es'!AG9="","",'Encodage réponses Es'!AG9)</f>
      </c>
      <c r="AR11" s="433">
        <f>IF('Encodage réponses Es'!AI9="","",'Encodage réponses Es'!AI9)</f>
      </c>
      <c r="AS11" s="433">
        <f>IF('Encodage réponses Es'!AJ9="","",'Encodage réponses Es'!AJ9)</f>
      </c>
      <c r="AT11" s="433">
        <f>IF('Encodage réponses Es'!AK9="","",'Encodage réponses Es'!AK9)</f>
      </c>
      <c r="AU11" s="538">
        <f>IF(COUNTBLANK('Encodage réponses Es'!AF9:AG9)+COUNTBLANK('Encodage réponses Es'!AI9:AK9)&gt;0,"",IF(COUNTIF(AP11:AT11,"a")&gt;0,"Absent(e)",COUNTIF(AP11:AT11,1)+COUNTIF(AP11:AT11,8)/2))</f>
      </c>
      <c r="AV11" s="539"/>
      <c r="AW11" s="538">
        <f t="shared" si="6"/>
      </c>
      <c r="AX11" s="539"/>
      <c r="AY11" s="433">
        <f>IF('Encodage réponses Es'!BR9="","",'Encodage réponses Es'!BR9)</f>
      </c>
      <c r="AZ11" s="433">
        <f>IF('Encodage réponses Es'!BS9="","",'Encodage réponses Es'!BS9)</f>
      </c>
      <c r="BA11" s="433">
        <f>IF('Encodage réponses Es'!BT9="","",'Encodage réponses Es'!BT9)</f>
      </c>
      <c r="BB11" s="433">
        <f>IF('Encodage réponses Es'!BU9="","",'Encodage réponses Es'!BU9)</f>
      </c>
      <c r="BC11" s="433">
        <f>IF('Encodage réponses Es'!BV9="","",'Encodage réponses Es'!BV9)</f>
      </c>
      <c r="BD11" s="433">
        <f>IF('Encodage réponses Es'!BW9="","",'Encodage réponses Es'!BW9)</f>
      </c>
      <c r="BE11" s="433">
        <f>IF('Encodage réponses Es'!BX9="","",'Encodage réponses Es'!BX9)</f>
      </c>
      <c r="BF11" s="433">
        <f>IF('Encodage réponses Es'!BY9="","",'Encodage réponses Es'!BY9)</f>
      </c>
      <c r="BG11" s="433">
        <f>IF('Encodage réponses Es'!BZ9="","",'Encodage réponses Es'!BZ9)</f>
      </c>
      <c r="BH11" s="544">
        <f>IF(COUNTBLANK('Encodage réponses Es'!BR9:BZ9)&gt;0,"",IF(COUNTIF(AY11:BG11,"a")&gt;0,"Absent(e)",COUNTIF(AY11:BG11,1)+COUNTIF(AY11:BG11,8)/2))</f>
      </c>
      <c r="BI11" s="545"/>
      <c r="BJ11" s="433">
        <f>IF('Encodage réponses Es'!CA9="","",'Encodage réponses Es'!CA9)</f>
      </c>
      <c r="BK11" s="433">
        <f>IF('Encodage réponses Es'!CB9="","",'Encodage réponses Es'!CB9)</f>
      </c>
      <c r="BL11" s="433">
        <f>IF('Encodage réponses Es'!CC9="","",'Encodage réponses Es'!CC9)</f>
      </c>
      <c r="BM11" s="433">
        <f>IF('Encodage réponses Es'!CD9="","",'Encodage réponses Es'!CD9)</f>
      </c>
      <c r="BN11" s="433">
        <f>IF('Encodage réponses Es'!CE9="","",'Encodage réponses Es'!CE9)</f>
      </c>
      <c r="BO11" s="433">
        <f>IF('Encodage réponses Es'!CF9="","",'Encodage réponses Es'!CF9)</f>
      </c>
      <c r="BP11" s="433">
        <f>IF('Encodage réponses Es'!CG9="","",'Encodage réponses Es'!CG9)</f>
      </c>
      <c r="BQ11" s="433">
        <f>IF('Encodage réponses Es'!CH9="","",'Encodage réponses Es'!CH9)</f>
      </c>
      <c r="BR11" s="433">
        <f>IF('Encodage réponses Es'!CI9="","",'Encodage réponses Es'!CI9)</f>
      </c>
      <c r="BS11" s="433">
        <f>IF('Encodage réponses Es'!CJ9="","",'Encodage réponses Es'!CJ9)</f>
      </c>
      <c r="BT11" s="433">
        <f>IF('Encodage réponses Es'!CK9="","",'Encodage réponses Es'!CK9)</f>
      </c>
      <c r="BU11" s="433">
        <f>IF('Encodage réponses Es'!CL9="","",'Encodage réponses Es'!CL9)</f>
      </c>
      <c r="BV11" s="433">
        <f>IF('Encodage réponses Es'!CM9="","",'Encodage réponses Es'!CM9)</f>
      </c>
      <c r="BW11" s="538">
        <f>IF(COUNTBLANK('Encodage réponses Es'!CA9:CM9)&gt;0,"",IF(COUNTIF(BJ11:BV11,"a")&gt;0,"Absent(e)",COUNTIF(BJ11:BV11,1)+COUNTIF(BJ11:BV11,8)/2))</f>
      </c>
      <c r="BX11" s="539"/>
      <c r="BY11" s="433">
        <f>IF('Encodage réponses Es'!G9="","",'Encodage réponses Es'!G9)</f>
      </c>
      <c r="BZ11" s="433">
        <f>IF('Encodage réponses Es'!H9="","",'Encodage réponses Es'!H9)</f>
      </c>
      <c r="CA11" s="433">
        <f>IF('Encodage réponses Es'!I9="","",'Encodage réponses Es'!I9)</f>
      </c>
      <c r="CB11" s="433">
        <f>IF('Encodage réponses Es'!J9="","",'Encodage réponses Es'!J9)</f>
      </c>
      <c r="CC11" s="433">
        <f>IF('Encodage réponses Es'!K9="","",'Encodage réponses Es'!K9)</f>
      </c>
      <c r="CD11" s="433">
        <f>IF('Encodage réponses Es'!L9="","",'Encodage réponses Es'!L9)</f>
      </c>
      <c r="CE11" s="433">
        <f>IF('Encodage réponses Es'!M9="","",'Encodage réponses Es'!M9)</f>
      </c>
      <c r="CF11" s="433">
        <f>IF('Encodage réponses Es'!N9="","",'Encodage réponses Es'!N9)</f>
      </c>
      <c r="CG11" s="433">
        <f>IF('Encodage réponses Es'!O9="","",'Encodage réponses Es'!O9)</f>
      </c>
      <c r="CH11" s="398"/>
      <c r="CI11" s="433">
        <f>IF('Encodage réponses Es'!Q9="","",'Encodage réponses Es'!Q9)</f>
      </c>
      <c r="CJ11" s="433">
        <f>IF('Encodage réponses Es'!R9="","",'Encodage réponses Es'!R9)</f>
      </c>
      <c r="CK11" s="433">
        <f>IF('Encodage réponses Es'!S9="","",'Encodage réponses Es'!S9)</f>
      </c>
      <c r="CL11" s="433">
        <f>IF('Encodage réponses Es'!T9="","",'Encodage réponses Es'!T9)</f>
      </c>
      <c r="CM11" s="433">
        <f>IF('Encodage réponses Es'!U9="","",'Encodage réponses Es'!U9)</f>
      </c>
      <c r="CN11" s="544">
        <f>IF(COUNTBLANK('Encodage réponses Es'!G9:O9)+COUNTBLANK('Encodage réponses Es'!Q9:U9)&gt;0,"",IF(COUNTIF(BY11:CG11,"a")+COUNTIF(CI11:CM11,"a")&gt;0,"Absent(e)",COUNTIF(BY11:CG11,1)+COUNTIF(CI11:CM11,1)+COUNTIF(BY11:CG11,8)/2+COUNTIF(CI11:CM11,8)/2))</f>
      </c>
      <c r="CO11" s="545"/>
      <c r="CP11" s="433">
        <f>IF('Encodage réponses Es'!V9="","",'Encodage réponses Es'!V9)</f>
      </c>
      <c r="CQ11" s="433">
        <f>IF('Encodage réponses Es'!W9="","",'Encodage réponses Es'!W9)</f>
      </c>
      <c r="CR11" s="433">
        <f>IF('Encodage réponses Es'!X9="","",'Encodage réponses Es'!X9)</f>
      </c>
      <c r="CS11" s="433">
        <f>IF('Encodage réponses Es'!Y9="","",'Encodage réponses Es'!Y9)</f>
      </c>
      <c r="CT11" s="433">
        <f>IF('Encodage réponses Es'!Z9="","",'Encodage réponses Es'!Z9)</f>
      </c>
      <c r="CU11" s="433">
        <f>IF('Encodage réponses Es'!AA9="","",'Encodage réponses Es'!AA9)</f>
      </c>
      <c r="CV11" s="433">
        <f>IF('Encodage réponses Es'!AB9="","",'Encodage réponses Es'!AB9)</f>
      </c>
      <c r="CW11" s="433">
        <f>IF('Encodage réponses Es'!AC9="","",'Encodage réponses Es'!AC9)</f>
      </c>
      <c r="CX11" s="433">
        <f>IF('Encodage réponses Es'!AD9="","",'Encodage réponses Es'!AD9)</f>
      </c>
      <c r="CY11" s="433">
        <f>IF('Encodage réponses Es'!AE9="","",'Encodage réponses Es'!AE9)</f>
      </c>
      <c r="CZ11" s="544">
        <f>IF(COUNTBLANK('Encodage réponses Es'!V9:AE9)&gt;0,"",IF(COUNTIF(CP11:CY11,"a")&gt;0,"Absent(e)",COUNTIF(CP11:CY11,1)+COUNTIF(CP11:CY11,8)/2))</f>
      </c>
      <c r="DA11" s="545"/>
      <c r="DB11" s="433">
        <f>IF('Encodage réponses Es'!BD9="","",'Encodage réponses Es'!BD9)</f>
      </c>
      <c r="DC11" s="433">
        <f>IF('Encodage réponses Es'!BE9="","",'Encodage réponses Es'!BE9)</f>
      </c>
      <c r="DD11" s="433">
        <f>IF('Encodage réponses Es'!BF9="","",'Encodage réponses Es'!BF9)</f>
      </c>
      <c r="DE11" s="403">
        <f>IF('Encodage réponses Es'!BG9="","",'Encodage réponses Es'!BG9)</f>
      </c>
      <c r="DF11" s="433">
        <f>IF('Encodage réponses Es'!BH9="","",'Encodage réponses Es'!BH9)</f>
      </c>
      <c r="DG11" s="433">
        <f>IF('Encodage réponses Es'!BI9="","",'Encodage réponses Es'!BI9)</f>
      </c>
      <c r="DH11" s="433">
        <f>IF('Encodage réponses Es'!BJ9="","",'Encodage réponses Es'!BJ9)</f>
      </c>
      <c r="DI11" s="433">
        <f>IF('Encodage réponses Es'!BK9="","",'Encodage réponses Es'!BK9)</f>
      </c>
      <c r="DJ11" s="479">
        <f>IF('Encodage réponses Es'!BL9="","",'Encodage réponses Es'!BL9)</f>
      </c>
      <c r="DK11" s="479">
        <f>IF('Encodage réponses Es'!BM9="","",'Encodage réponses Es'!BM9)</f>
      </c>
      <c r="DL11" s="433">
        <f>IF('Encodage réponses Es'!BN9="","",'Encodage réponses Es'!BN9)</f>
      </c>
      <c r="DM11" s="433">
        <f>IF('Encodage réponses Es'!BO9="","",'Encodage réponses Es'!BO9)</f>
      </c>
      <c r="DN11" s="433">
        <f>IF('Encodage réponses Es'!BP9="","",'Encodage réponses Es'!BP9)</f>
      </c>
      <c r="DO11" s="433">
        <f>IF('Encodage réponses Es'!BQ9="","",'Encodage réponses Es'!BQ9)</f>
      </c>
      <c r="DP11" s="544">
        <f>IF(COUNTBLANK('Encodage réponses Es'!BD9:BF9)+COUNTBLANK('Encodage réponses Es'!BH9:BQ9)&gt;0,"",IF(COUNTIF(DB11:DD11,"a")+COUNTIF(DF11:DO11,"a")&gt;0,"Absent(e)",COUNTIF(DB11:DD11,1)+COUNTIF(DF11:DO11,1)))</f>
      </c>
      <c r="DQ11" s="545"/>
    </row>
    <row r="12" spans="1:121" ht="11.25" customHeight="1">
      <c r="A12" s="493"/>
      <c r="B12" s="579"/>
      <c r="C12" s="494"/>
      <c r="D12" s="36">
        <v>8</v>
      </c>
      <c r="E12" s="183">
        <f>IF('Encodage réponses Es'!F10="","",'Encodage réponses Es'!F10)</f>
      </c>
      <c r="F12" s="234"/>
      <c r="G12" s="455">
        <f t="shared" si="0"/>
      </c>
      <c r="H12" s="452">
        <f t="shared" si="1"/>
      </c>
      <c r="I12" s="234"/>
      <c r="J12" s="455">
        <f t="shared" si="2"/>
      </c>
      <c r="K12" s="452">
        <f t="shared" si="3"/>
      </c>
      <c r="L12" s="234"/>
      <c r="M12" s="455">
        <f t="shared" si="4"/>
      </c>
      <c r="N12" s="452">
        <f t="shared" si="5"/>
      </c>
      <c r="O12" s="235"/>
      <c r="P12" s="433">
        <f>IF('Encodage réponses Es'!AQ10="","",'Encodage réponses Es'!AQ10)</f>
      </c>
      <c r="Q12" s="433">
        <f>IF('Encodage réponses Es'!AR10="","",'Encodage réponses Es'!AR10)</f>
      </c>
      <c r="R12" s="433">
        <f>IF('Encodage réponses Es'!AS10="","",'Encodage réponses Es'!AS10)</f>
      </c>
      <c r="S12" s="433">
        <f>IF('Encodage réponses Es'!AT10="","",'Encodage réponses Es'!AT10)</f>
      </c>
      <c r="T12" s="394"/>
      <c r="U12" s="433">
        <f>IF('Encodage réponses Es'!AV10="","",'Encodage réponses Es'!AV10)</f>
      </c>
      <c r="V12" s="433">
        <f>IF('Encodage réponses Es'!AW10="","",'Encodage réponses Es'!AW10)</f>
      </c>
      <c r="W12" s="433">
        <f>IF('Encodage réponses Es'!AX10="","",'Encodage réponses Es'!AX10)</f>
      </c>
      <c r="X12" s="433">
        <f>IF('Encodage réponses Es'!AY10="","",'Encodage réponses Es'!AY10)</f>
      </c>
      <c r="Y12" s="433">
        <f>IF('Encodage réponses Es'!AZ10="","",'Encodage réponses Es'!AZ10)</f>
      </c>
      <c r="Z12" s="433">
        <f>IF('Encodage réponses Es'!BA10="","",'Encodage réponses Es'!BA10)</f>
      </c>
      <c r="AA12" s="394"/>
      <c r="AB12" s="394"/>
      <c r="AC12" s="433">
        <f>IF('Encodage réponses Es'!CN10="","",'Encodage réponses Es'!CN10)</f>
      </c>
      <c r="AD12" s="433">
        <f>IF('Encodage réponses Es'!CO10="","",'Encodage réponses Es'!CO10)</f>
      </c>
      <c r="AE12" s="433">
        <f>IF('Encodage réponses Es'!CP10="","",'Encodage réponses Es'!CP10)</f>
      </c>
      <c r="AF12" s="538">
        <f>IF(COUNTBLANK('Encodage réponses Es'!AQ10:AT10)+COUNTBLANK('Encodage réponses Es'!AV10:BA10)+COUNTBLANK('Encodage réponses Es'!CN10:CP10)&gt;0,"",IF(COUNTIF(P12:S12,"a")+COUNTIF(U12:Z12,"a")+COUNTIF(AC12:AE12,"a")&gt;0,"Absent(e)",COUNTIF(P12:S12,1)+COUNTIF(U12:Z12,1)+COUNTIF(AC12:AE12,1)+COUNTIF(P12:S12,8)/2+COUNTIF(U12:Z12,8)/2+COUNTIF(AC12:AE12,8)/2))</f>
      </c>
      <c r="AG12" s="539"/>
      <c r="AH12" s="433">
        <f>IF('Encodage réponses Es'!AH10="","",'Encodage réponses Es'!AH10)</f>
      </c>
      <c r="AI12" s="433">
        <f>IF('Encodage réponses Es'!AL10="","",'Encodage réponses Es'!AL10)</f>
      </c>
      <c r="AJ12" s="433">
        <f>IF('Encodage réponses Es'!AM10="","",'Encodage réponses Es'!AM10)</f>
      </c>
      <c r="AK12" s="433">
        <f>IF('Encodage réponses Es'!AN10="","",'Encodage réponses Es'!AN10)</f>
      </c>
      <c r="AL12" s="433">
        <f>IF('Encodage réponses Es'!AO10="","",'Encodage réponses Es'!AO10)</f>
      </c>
      <c r="AM12" s="433">
        <f>IF('Encodage réponses Es'!AP10="","",'Encodage réponses Es'!AP10)</f>
      </c>
      <c r="AN12" s="538">
        <f>IF(COUNTBLANK('Encodage réponses Es'!AH10)+COUNTBLANK('Encodage réponses Es'!AL10:AP10)&gt;0,"",IF(COUNTIF(AH12:AM12,"a")&gt;0,"Absent(e)",COUNTIF(AH12:AM12,1)+COUNTIF(AH12:AM12,8)/2))</f>
      </c>
      <c r="AO12" s="539"/>
      <c r="AP12" s="433">
        <f>IF('Encodage réponses Es'!AF10="","",'Encodage réponses Es'!AF10)</f>
      </c>
      <c r="AQ12" s="433">
        <f>IF('Encodage réponses Es'!AG10="","",'Encodage réponses Es'!AG10)</f>
      </c>
      <c r="AR12" s="433">
        <f>IF('Encodage réponses Es'!AI10="","",'Encodage réponses Es'!AI10)</f>
      </c>
      <c r="AS12" s="433">
        <f>IF('Encodage réponses Es'!AJ10="","",'Encodage réponses Es'!AJ10)</f>
      </c>
      <c r="AT12" s="433">
        <f>IF('Encodage réponses Es'!AK10="","",'Encodage réponses Es'!AK10)</f>
      </c>
      <c r="AU12" s="538">
        <f>IF(COUNTBLANK('Encodage réponses Es'!AF10:AG10)+COUNTBLANK('Encodage réponses Es'!AI10:AK10)&gt;0,"",IF(COUNTIF(AP12:AT12,"a")&gt;0,"Absent(e)",COUNTIF(AP12:AT12,1)+COUNTIF(AP12:AT12,8)/2))</f>
      </c>
      <c r="AV12" s="539"/>
      <c r="AW12" s="538">
        <f t="shared" si="6"/>
      </c>
      <c r="AX12" s="539"/>
      <c r="AY12" s="433">
        <f>IF('Encodage réponses Es'!BR10="","",'Encodage réponses Es'!BR10)</f>
      </c>
      <c r="AZ12" s="433">
        <f>IF('Encodage réponses Es'!BS10="","",'Encodage réponses Es'!BS10)</f>
      </c>
      <c r="BA12" s="433">
        <f>IF('Encodage réponses Es'!BT10="","",'Encodage réponses Es'!BT10)</f>
      </c>
      <c r="BB12" s="433">
        <f>IF('Encodage réponses Es'!BU10="","",'Encodage réponses Es'!BU10)</f>
      </c>
      <c r="BC12" s="433">
        <f>IF('Encodage réponses Es'!BV10="","",'Encodage réponses Es'!BV10)</f>
      </c>
      <c r="BD12" s="433">
        <f>IF('Encodage réponses Es'!BW10="","",'Encodage réponses Es'!BW10)</f>
      </c>
      <c r="BE12" s="433">
        <f>IF('Encodage réponses Es'!BX10="","",'Encodage réponses Es'!BX10)</f>
      </c>
      <c r="BF12" s="433">
        <f>IF('Encodage réponses Es'!BY10="","",'Encodage réponses Es'!BY10)</f>
      </c>
      <c r="BG12" s="433">
        <f>IF('Encodage réponses Es'!BZ10="","",'Encodage réponses Es'!BZ10)</f>
      </c>
      <c r="BH12" s="544">
        <f>IF(COUNTBLANK('Encodage réponses Es'!BR10:BZ10)&gt;0,"",IF(COUNTIF(AY12:BG12,"a")&gt;0,"Absent(e)",COUNTIF(AY12:BG12,1)+COUNTIF(AY12:BG12,8)/2))</f>
      </c>
      <c r="BI12" s="545"/>
      <c r="BJ12" s="433">
        <f>IF('Encodage réponses Es'!CA10="","",'Encodage réponses Es'!CA10)</f>
      </c>
      <c r="BK12" s="433">
        <f>IF('Encodage réponses Es'!CB10="","",'Encodage réponses Es'!CB10)</f>
      </c>
      <c r="BL12" s="433">
        <f>IF('Encodage réponses Es'!CC10="","",'Encodage réponses Es'!CC10)</f>
      </c>
      <c r="BM12" s="433">
        <f>IF('Encodage réponses Es'!CD10="","",'Encodage réponses Es'!CD10)</f>
      </c>
      <c r="BN12" s="433">
        <f>IF('Encodage réponses Es'!CE10="","",'Encodage réponses Es'!CE10)</f>
      </c>
      <c r="BO12" s="433">
        <f>IF('Encodage réponses Es'!CF10="","",'Encodage réponses Es'!CF10)</f>
      </c>
      <c r="BP12" s="433">
        <f>IF('Encodage réponses Es'!CG10="","",'Encodage réponses Es'!CG10)</f>
      </c>
      <c r="BQ12" s="433">
        <f>IF('Encodage réponses Es'!CH10="","",'Encodage réponses Es'!CH10)</f>
      </c>
      <c r="BR12" s="433">
        <f>IF('Encodage réponses Es'!CI10="","",'Encodage réponses Es'!CI10)</f>
      </c>
      <c r="BS12" s="433">
        <f>IF('Encodage réponses Es'!CJ10="","",'Encodage réponses Es'!CJ10)</f>
      </c>
      <c r="BT12" s="433">
        <f>IF('Encodage réponses Es'!CK10="","",'Encodage réponses Es'!CK10)</f>
      </c>
      <c r="BU12" s="433">
        <f>IF('Encodage réponses Es'!CL10="","",'Encodage réponses Es'!CL10)</f>
      </c>
      <c r="BV12" s="433">
        <f>IF('Encodage réponses Es'!CM10="","",'Encodage réponses Es'!CM10)</f>
      </c>
      <c r="BW12" s="538">
        <f>IF(COUNTBLANK('Encodage réponses Es'!CA10:CM10)&gt;0,"",IF(COUNTIF(BJ12:BV12,"a")&gt;0,"Absent(e)",COUNTIF(BJ12:BV12,1)+COUNTIF(BJ12:BV12,8)/2))</f>
      </c>
      <c r="BX12" s="539"/>
      <c r="BY12" s="433">
        <f>IF('Encodage réponses Es'!G10="","",'Encodage réponses Es'!G10)</f>
      </c>
      <c r="BZ12" s="433">
        <f>IF('Encodage réponses Es'!H10="","",'Encodage réponses Es'!H10)</f>
      </c>
      <c r="CA12" s="433">
        <f>IF('Encodage réponses Es'!I10="","",'Encodage réponses Es'!I10)</f>
      </c>
      <c r="CB12" s="433">
        <f>IF('Encodage réponses Es'!J10="","",'Encodage réponses Es'!J10)</f>
      </c>
      <c r="CC12" s="433">
        <f>IF('Encodage réponses Es'!K10="","",'Encodage réponses Es'!K10)</f>
      </c>
      <c r="CD12" s="433">
        <f>IF('Encodage réponses Es'!L10="","",'Encodage réponses Es'!L10)</f>
      </c>
      <c r="CE12" s="433">
        <f>IF('Encodage réponses Es'!M10="","",'Encodage réponses Es'!M10)</f>
      </c>
      <c r="CF12" s="433">
        <f>IF('Encodage réponses Es'!N10="","",'Encodage réponses Es'!N10)</f>
      </c>
      <c r="CG12" s="433">
        <f>IF('Encodage réponses Es'!O10="","",'Encodage réponses Es'!O10)</f>
      </c>
      <c r="CH12" s="398"/>
      <c r="CI12" s="433">
        <f>IF('Encodage réponses Es'!Q10="","",'Encodage réponses Es'!Q10)</f>
      </c>
      <c r="CJ12" s="433">
        <f>IF('Encodage réponses Es'!R10="","",'Encodage réponses Es'!R10)</f>
      </c>
      <c r="CK12" s="433">
        <f>IF('Encodage réponses Es'!S10="","",'Encodage réponses Es'!S10)</f>
      </c>
      <c r="CL12" s="433">
        <f>IF('Encodage réponses Es'!T10="","",'Encodage réponses Es'!T10)</f>
      </c>
      <c r="CM12" s="433">
        <f>IF('Encodage réponses Es'!U10="","",'Encodage réponses Es'!U10)</f>
      </c>
      <c r="CN12" s="544">
        <f>IF(COUNTBLANK('Encodage réponses Es'!G10:O10)+COUNTBLANK('Encodage réponses Es'!Q10:U10)&gt;0,"",IF(COUNTIF(BY12:CG12,"a")+COUNTIF(CI12:CM12,"a")&gt;0,"Absent(e)",COUNTIF(BY12:CG12,1)+COUNTIF(CI12:CM12,1)+COUNTIF(BY12:CG12,8)/2+COUNTIF(CI12:CM12,8)/2))</f>
      </c>
      <c r="CO12" s="545"/>
      <c r="CP12" s="433">
        <f>IF('Encodage réponses Es'!V10="","",'Encodage réponses Es'!V10)</f>
      </c>
      <c r="CQ12" s="433">
        <f>IF('Encodage réponses Es'!W10="","",'Encodage réponses Es'!W10)</f>
      </c>
      <c r="CR12" s="433">
        <f>IF('Encodage réponses Es'!X10="","",'Encodage réponses Es'!X10)</f>
      </c>
      <c r="CS12" s="433">
        <f>IF('Encodage réponses Es'!Y10="","",'Encodage réponses Es'!Y10)</f>
      </c>
      <c r="CT12" s="433">
        <f>IF('Encodage réponses Es'!Z10="","",'Encodage réponses Es'!Z10)</f>
      </c>
      <c r="CU12" s="433">
        <f>IF('Encodage réponses Es'!AA10="","",'Encodage réponses Es'!AA10)</f>
      </c>
      <c r="CV12" s="433">
        <f>IF('Encodage réponses Es'!AB10="","",'Encodage réponses Es'!AB10)</f>
      </c>
      <c r="CW12" s="433">
        <f>IF('Encodage réponses Es'!AC10="","",'Encodage réponses Es'!AC10)</f>
      </c>
      <c r="CX12" s="433">
        <f>IF('Encodage réponses Es'!AD10="","",'Encodage réponses Es'!AD10)</f>
      </c>
      <c r="CY12" s="433">
        <f>IF('Encodage réponses Es'!AE10="","",'Encodage réponses Es'!AE10)</f>
      </c>
      <c r="CZ12" s="544">
        <f>IF(COUNTBLANK('Encodage réponses Es'!V10:AE10)&gt;0,"",IF(COUNTIF(CP12:CY12,"a")&gt;0,"Absent(e)",COUNTIF(CP12:CY12,1)+COUNTIF(CP12:CY12,8)/2))</f>
      </c>
      <c r="DA12" s="545"/>
      <c r="DB12" s="433">
        <f>IF('Encodage réponses Es'!BD10="","",'Encodage réponses Es'!BD10)</f>
      </c>
      <c r="DC12" s="433">
        <f>IF('Encodage réponses Es'!BE10="","",'Encodage réponses Es'!BE10)</f>
      </c>
      <c r="DD12" s="433">
        <f>IF('Encodage réponses Es'!BF10="","",'Encodage réponses Es'!BF10)</f>
      </c>
      <c r="DE12" s="403">
        <f>IF('Encodage réponses Es'!BG10="","",'Encodage réponses Es'!BG10)</f>
      </c>
      <c r="DF12" s="433">
        <f>IF('Encodage réponses Es'!BH10="","",'Encodage réponses Es'!BH10)</f>
      </c>
      <c r="DG12" s="433">
        <f>IF('Encodage réponses Es'!BI10="","",'Encodage réponses Es'!BI10)</f>
      </c>
      <c r="DH12" s="433">
        <f>IF('Encodage réponses Es'!BJ10="","",'Encodage réponses Es'!BJ10)</f>
      </c>
      <c r="DI12" s="433">
        <f>IF('Encodage réponses Es'!BK10="","",'Encodage réponses Es'!BK10)</f>
      </c>
      <c r="DJ12" s="479">
        <f>IF('Encodage réponses Es'!BL10="","",'Encodage réponses Es'!BL10)</f>
      </c>
      <c r="DK12" s="479">
        <f>IF('Encodage réponses Es'!BM10="","",'Encodage réponses Es'!BM10)</f>
      </c>
      <c r="DL12" s="433">
        <f>IF('Encodage réponses Es'!BN10="","",'Encodage réponses Es'!BN10)</f>
      </c>
      <c r="DM12" s="433">
        <f>IF('Encodage réponses Es'!BO10="","",'Encodage réponses Es'!BO10)</f>
      </c>
      <c r="DN12" s="433">
        <f>IF('Encodage réponses Es'!BP10="","",'Encodage réponses Es'!BP10)</f>
      </c>
      <c r="DO12" s="433">
        <f>IF('Encodage réponses Es'!BQ10="","",'Encodage réponses Es'!BQ10)</f>
      </c>
      <c r="DP12" s="544">
        <f>IF(COUNTBLANK('Encodage réponses Es'!BD10:BF10)+COUNTBLANK('Encodage réponses Es'!BH10:BQ10)&gt;0,"",IF(COUNTIF(DB12:DD12,"a")+COUNTIF(DF12:DO12,"a")&gt;0,"Absent(e)",COUNTIF(DB12:DD12,1)+COUNTIF(DF12:DO12,1)))</f>
      </c>
      <c r="DQ12" s="545"/>
    </row>
    <row r="13" spans="1:121" ht="11.25" customHeight="1">
      <c r="A13" s="493"/>
      <c r="B13" s="579"/>
      <c r="C13" s="494"/>
      <c r="D13" s="36">
        <v>9</v>
      </c>
      <c r="E13" s="183">
        <f>IF('Encodage réponses Es'!F11="","",'Encodage réponses Es'!F11)</f>
      </c>
      <c r="F13" s="234"/>
      <c r="G13" s="455">
        <f t="shared" si="0"/>
      </c>
      <c r="H13" s="452">
        <f t="shared" si="1"/>
      </c>
      <c r="I13" s="234"/>
      <c r="J13" s="455">
        <f t="shared" si="2"/>
      </c>
      <c r="K13" s="452">
        <f t="shared" si="3"/>
      </c>
      <c r="L13" s="234"/>
      <c r="M13" s="455">
        <f t="shared" si="4"/>
      </c>
      <c r="N13" s="452">
        <f t="shared" si="5"/>
      </c>
      <c r="O13" s="235"/>
      <c r="P13" s="433">
        <f>IF('Encodage réponses Es'!AQ11="","",'Encodage réponses Es'!AQ11)</f>
      </c>
      <c r="Q13" s="433">
        <f>IF('Encodage réponses Es'!AR11="","",'Encodage réponses Es'!AR11)</f>
      </c>
      <c r="R13" s="433">
        <f>IF('Encodage réponses Es'!AS11="","",'Encodage réponses Es'!AS11)</f>
      </c>
      <c r="S13" s="433">
        <f>IF('Encodage réponses Es'!AT11="","",'Encodage réponses Es'!AT11)</f>
      </c>
      <c r="T13" s="394"/>
      <c r="U13" s="433">
        <f>IF('Encodage réponses Es'!AV11="","",'Encodage réponses Es'!AV11)</f>
      </c>
      <c r="V13" s="433">
        <f>IF('Encodage réponses Es'!AW11="","",'Encodage réponses Es'!AW11)</f>
      </c>
      <c r="W13" s="433">
        <f>IF('Encodage réponses Es'!AX11="","",'Encodage réponses Es'!AX11)</f>
      </c>
      <c r="X13" s="433">
        <f>IF('Encodage réponses Es'!AY11="","",'Encodage réponses Es'!AY11)</f>
      </c>
      <c r="Y13" s="433">
        <f>IF('Encodage réponses Es'!AZ11="","",'Encodage réponses Es'!AZ11)</f>
      </c>
      <c r="Z13" s="433">
        <f>IF('Encodage réponses Es'!BA11="","",'Encodage réponses Es'!BA11)</f>
      </c>
      <c r="AA13" s="394"/>
      <c r="AB13" s="394"/>
      <c r="AC13" s="433">
        <f>IF('Encodage réponses Es'!CN11="","",'Encodage réponses Es'!CN11)</f>
      </c>
      <c r="AD13" s="433">
        <f>IF('Encodage réponses Es'!CO11="","",'Encodage réponses Es'!CO11)</f>
      </c>
      <c r="AE13" s="433">
        <f>IF('Encodage réponses Es'!CP11="","",'Encodage réponses Es'!CP11)</f>
      </c>
      <c r="AF13" s="538">
        <f>IF(COUNTBLANK('Encodage réponses Es'!AQ11:AT11)+COUNTBLANK('Encodage réponses Es'!AV11:BA11)+COUNTBLANK('Encodage réponses Es'!CN11:CP11)&gt;0,"",IF(COUNTIF(P13:S13,"a")+COUNTIF(U13:Z13,"a")+COUNTIF(AC13:AE13,"a")&gt;0,"Absent(e)",COUNTIF(P13:S13,1)+COUNTIF(U13:Z13,1)+COUNTIF(AC13:AE13,1)+COUNTIF(P13:S13,8)/2+COUNTIF(U13:Z13,8)/2+COUNTIF(AC13:AE13,8)/2))</f>
      </c>
      <c r="AG13" s="539"/>
      <c r="AH13" s="433">
        <f>IF('Encodage réponses Es'!AH11="","",'Encodage réponses Es'!AH11)</f>
      </c>
      <c r="AI13" s="433">
        <f>IF('Encodage réponses Es'!AL11="","",'Encodage réponses Es'!AL11)</f>
      </c>
      <c r="AJ13" s="433">
        <f>IF('Encodage réponses Es'!AM11="","",'Encodage réponses Es'!AM11)</f>
      </c>
      <c r="AK13" s="433">
        <f>IF('Encodage réponses Es'!AN11="","",'Encodage réponses Es'!AN11)</f>
      </c>
      <c r="AL13" s="433">
        <f>IF('Encodage réponses Es'!AO11="","",'Encodage réponses Es'!AO11)</f>
      </c>
      <c r="AM13" s="433">
        <f>IF('Encodage réponses Es'!AP11="","",'Encodage réponses Es'!AP11)</f>
      </c>
      <c r="AN13" s="538">
        <f>IF(COUNTBLANK('Encodage réponses Es'!AH11)+COUNTBLANK('Encodage réponses Es'!AL11:AP11)&gt;0,"",IF(COUNTIF(AH13:AM13,"a")&gt;0,"Absent(e)",COUNTIF(AH13:AM13,1)+COUNTIF(AH13:AM13,8)/2))</f>
      </c>
      <c r="AO13" s="539"/>
      <c r="AP13" s="433">
        <f>IF('Encodage réponses Es'!AF11="","",'Encodage réponses Es'!AF11)</f>
      </c>
      <c r="AQ13" s="433">
        <f>IF('Encodage réponses Es'!AG11="","",'Encodage réponses Es'!AG11)</f>
      </c>
      <c r="AR13" s="433">
        <f>IF('Encodage réponses Es'!AI11="","",'Encodage réponses Es'!AI11)</f>
      </c>
      <c r="AS13" s="433">
        <f>IF('Encodage réponses Es'!AJ11="","",'Encodage réponses Es'!AJ11)</f>
      </c>
      <c r="AT13" s="433">
        <f>IF('Encodage réponses Es'!AK11="","",'Encodage réponses Es'!AK11)</f>
      </c>
      <c r="AU13" s="538">
        <f>IF(COUNTBLANK('Encodage réponses Es'!AF11:AG11)+COUNTBLANK('Encodage réponses Es'!AI11:AK11)&gt;0,"",IF(COUNTIF(AP13:AT13,"a")&gt;0,"Absent(e)",COUNTIF(AP13:AT13,1)+COUNTIF(AP13:AT13,8)/2))</f>
      </c>
      <c r="AV13" s="539"/>
      <c r="AW13" s="538">
        <f t="shared" si="6"/>
      </c>
      <c r="AX13" s="539"/>
      <c r="AY13" s="433">
        <f>IF('Encodage réponses Es'!BR11="","",'Encodage réponses Es'!BR11)</f>
      </c>
      <c r="AZ13" s="433">
        <f>IF('Encodage réponses Es'!BS11="","",'Encodage réponses Es'!BS11)</f>
      </c>
      <c r="BA13" s="433">
        <f>IF('Encodage réponses Es'!BT11="","",'Encodage réponses Es'!BT11)</f>
      </c>
      <c r="BB13" s="433">
        <f>IF('Encodage réponses Es'!BU11="","",'Encodage réponses Es'!BU11)</f>
      </c>
      <c r="BC13" s="433">
        <f>IF('Encodage réponses Es'!BV11="","",'Encodage réponses Es'!BV11)</f>
      </c>
      <c r="BD13" s="433">
        <f>IF('Encodage réponses Es'!BW11="","",'Encodage réponses Es'!BW11)</f>
      </c>
      <c r="BE13" s="433">
        <f>IF('Encodage réponses Es'!BX11="","",'Encodage réponses Es'!BX11)</f>
      </c>
      <c r="BF13" s="433">
        <f>IF('Encodage réponses Es'!BY11="","",'Encodage réponses Es'!BY11)</f>
      </c>
      <c r="BG13" s="433">
        <f>IF('Encodage réponses Es'!BZ11="","",'Encodage réponses Es'!BZ11)</f>
      </c>
      <c r="BH13" s="544">
        <f>IF(COUNTBLANK('Encodage réponses Es'!BR11:BZ11)&gt;0,"",IF(COUNTIF(AY13:BG13,"a")&gt;0,"Absent(e)",COUNTIF(AY13:BG13,1)+COUNTIF(AY13:BG13,8)/2))</f>
      </c>
      <c r="BI13" s="545"/>
      <c r="BJ13" s="433">
        <f>IF('Encodage réponses Es'!CA11="","",'Encodage réponses Es'!CA11)</f>
      </c>
      <c r="BK13" s="433">
        <f>IF('Encodage réponses Es'!CB11="","",'Encodage réponses Es'!CB11)</f>
      </c>
      <c r="BL13" s="433">
        <f>IF('Encodage réponses Es'!CC11="","",'Encodage réponses Es'!CC11)</f>
      </c>
      <c r="BM13" s="433">
        <f>IF('Encodage réponses Es'!CD11="","",'Encodage réponses Es'!CD11)</f>
      </c>
      <c r="BN13" s="433">
        <f>IF('Encodage réponses Es'!CE11="","",'Encodage réponses Es'!CE11)</f>
      </c>
      <c r="BO13" s="433">
        <f>IF('Encodage réponses Es'!CF11="","",'Encodage réponses Es'!CF11)</f>
      </c>
      <c r="BP13" s="433">
        <f>IF('Encodage réponses Es'!CG11="","",'Encodage réponses Es'!CG11)</f>
      </c>
      <c r="BQ13" s="433">
        <f>IF('Encodage réponses Es'!CH11="","",'Encodage réponses Es'!CH11)</f>
      </c>
      <c r="BR13" s="433">
        <f>IF('Encodage réponses Es'!CI11="","",'Encodage réponses Es'!CI11)</f>
      </c>
      <c r="BS13" s="433">
        <f>IF('Encodage réponses Es'!CJ11="","",'Encodage réponses Es'!CJ11)</f>
      </c>
      <c r="BT13" s="433">
        <f>IF('Encodage réponses Es'!CK11="","",'Encodage réponses Es'!CK11)</f>
      </c>
      <c r="BU13" s="433">
        <f>IF('Encodage réponses Es'!CL11="","",'Encodage réponses Es'!CL11)</f>
      </c>
      <c r="BV13" s="433">
        <f>IF('Encodage réponses Es'!CM11="","",'Encodage réponses Es'!CM11)</f>
      </c>
      <c r="BW13" s="538">
        <f>IF(COUNTBLANK('Encodage réponses Es'!CA11:CM11)&gt;0,"",IF(COUNTIF(BJ13:BV13,"a")&gt;0,"Absent(e)",COUNTIF(BJ13:BV13,1)+COUNTIF(BJ13:BV13,8)/2))</f>
      </c>
      <c r="BX13" s="539"/>
      <c r="BY13" s="433">
        <f>IF('Encodage réponses Es'!G11="","",'Encodage réponses Es'!G11)</f>
      </c>
      <c r="BZ13" s="433">
        <f>IF('Encodage réponses Es'!H11="","",'Encodage réponses Es'!H11)</f>
      </c>
      <c r="CA13" s="433">
        <f>IF('Encodage réponses Es'!I11="","",'Encodage réponses Es'!I11)</f>
      </c>
      <c r="CB13" s="433">
        <f>IF('Encodage réponses Es'!J11="","",'Encodage réponses Es'!J11)</f>
      </c>
      <c r="CC13" s="433">
        <f>IF('Encodage réponses Es'!K11="","",'Encodage réponses Es'!K11)</f>
      </c>
      <c r="CD13" s="433">
        <f>IF('Encodage réponses Es'!L11="","",'Encodage réponses Es'!L11)</f>
      </c>
      <c r="CE13" s="433">
        <f>IF('Encodage réponses Es'!M11="","",'Encodage réponses Es'!M11)</f>
      </c>
      <c r="CF13" s="433">
        <f>IF('Encodage réponses Es'!N11="","",'Encodage réponses Es'!N11)</f>
      </c>
      <c r="CG13" s="433">
        <f>IF('Encodage réponses Es'!O11="","",'Encodage réponses Es'!O11)</f>
      </c>
      <c r="CH13" s="398"/>
      <c r="CI13" s="433">
        <f>IF('Encodage réponses Es'!Q11="","",'Encodage réponses Es'!Q11)</f>
      </c>
      <c r="CJ13" s="433">
        <f>IF('Encodage réponses Es'!R11="","",'Encodage réponses Es'!R11)</f>
      </c>
      <c r="CK13" s="433">
        <f>IF('Encodage réponses Es'!S11="","",'Encodage réponses Es'!S11)</f>
      </c>
      <c r="CL13" s="433">
        <f>IF('Encodage réponses Es'!T11="","",'Encodage réponses Es'!T11)</f>
      </c>
      <c r="CM13" s="433">
        <f>IF('Encodage réponses Es'!U11="","",'Encodage réponses Es'!U11)</f>
      </c>
      <c r="CN13" s="544">
        <f>IF(COUNTBLANK('Encodage réponses Es'!G11:O11)+COUNTBLANK('Encodage réponses Es'!Q11:U11)&gt;0,"",IF(COUNTIF(BY13:CG13,"a")+COUNTIF(CI13:CM13,"a")&gt;0,"Absent(e)",COUNTIF(BY13:CG13,1)+COUNTIF(CI13:CM13,1)+COUNTIF(BY13:CG13,8)/2+COUNTIF(CI13:CM13,8)/2))</f>
      </c>
      <c r="CO13" s="545"/>
      <c r="CP13" s="433">
        <f>IF('Encodage réponses Es'!V11="","",'Encodage réponses Es'!V11)</f>
      </c>
      <c r="CQ13" s="433">
        <f>IF('Encodage réponses Es'!W11="","",'Encodage réponses Es'!W11)</f>
      </c>
      <c r="CR13" s="433">
        <f>IF('Encodage réponses Es'!X11="","",'Encodage réponses Es'!X11)</f>
      </c>
      <c r="CS13" s="433">
        <f>IF('Encodage réponses Es'!Y11="","",'Encodage réponses Es'!Y11)</f>
      </c>
      <c r="CT13" s="433">
        <f>IF('Encodage réponses Es'!Z11="","",'Encodage réponses Es'!Z11)</f>
      </c>
      <c r="CU13" s="433">
        <f>IF('Encodage réponses Es'!AA11="","",'Encodage réponses Es'!AA11)</f>
      </c>
      <c r="CV13" s="433">
        <f>IF('Encodage réponses Es'!AB11="","",'Encodage réponses Es'!AB11)</f>
      </c>
      <c r="CW13" s="433">
        <f>IF('Encodage réponses Es'!AC11="","",'Encodage réponses Es'!AC11)</f>
      </c>
      <c r="CX13" s="433">
        <f>IF('Encodage réponses Es'!AD11="","",'Encodage réponses Es'!AD11)</f>
      </c>
      <c r="CY13" s="433">
        <f>IF('Encodage réponses Es'!AE11="","",'Encodage réponses Es'!AE11)</f>
      </c>
      <c r="CZ13" s="544">
        <f>IF(COUNTBLANK('Encodage réponses Es'!V11:AE11)&gt;0,"",IF(COUNTIF(CP13:CY13,"a")&gt;0,"Absent(e)",COUNTIF(CP13:CY13,1)+COUNTIF(CP13:CY13,8)/2))</f>
      </c>
      <c r="DA13" s="545"/>
      <c r="DB13" s="433">
        <f>IF('Encodage réponses Es'!BD11="","",'Encodage réponses Es'!BD11)</f>
      </c>
      <c r="DC13" s="433">
        <f>IF('Encodage réponses Es'!BE11="","",'Encodage réponses Es'!BE11)</f>
      </c>
      <c r="DD13" s="433">
        <f>IF('Encodage réponses Es'!BF11="","",'Encodage réponses Es'!BF11)</f>
      </c>
      <c r="DE13" s="403">
        <f>IF('Encodage réponses Es'!BG11="","",'Encodage réponses Es'!BG11)</f>
      </c>
      <c r="DF13" s="433">
        <f>IF('Encodage réponses Es'!BH11="","",'Encodage réponses Es'!BH11)</f>
      </c>
      <c r="DG13" s="433">
        <f>IF('Encodage réponses Es'!BI11="","",'Encodage réponses Es'!BI11)</f>
      </c>
      <c r="DH13" s="433">
        <f>IF('Encodage réponses Es'!BJ11="","",'Encodage réponses Es'!BJ11)</f>
      </c>
      <c r="DI13" s="433">
        <f>IF('Encodage réponses Es'!BK11="","",'Encodage réponses Es'!BK11)</f>
      </c>
      <c r="DJ13" s="479">
        <f>IF('Encodage réponses Es'!BL11="","",'Encodage réponses Es'!BL11)</f>
      </c>
      <c r="DK13" s="479">
        <f>IF('Encodage réponses Es'!BM11="","",'Encodage réponses Es'!BM11)</f>
      </c>
      <c r="DL13" s="433">
        <f>IF('Encodage réponses Es'!BN11="","",'Encodage réponses Es'!BN11)</f>
      </c>
      <c r="DM13" s="433">
        <f>IF('Encodage réponses Es'!BO11="","",'Encodage réponses Es'!BO11)</f>
      </c>
      <c r="DN13" s="433">
        <f>IF('Encodage réponses Es'!BP11="","",'Encodage réponses Es'!BP11)</f>
      </c>
      <c r="DO13" s="433">
        <f>IF('Encodage réponses Es'!BQ11="","",'Encodage réponses Es'!BQ11)</f>
      </c>
      <c r="DP13" s="544">
        <f>IF(COUNTBLANK('Encodage réponses Es'!BD11:BF11)+COUNTBLANK('Encodage réponses Es'!BH11:BQ11)&gt;0,"",IF(COUNTIF(DB13:DD13,"a")+COUNTIF(DF13:DO13,"a")&gt;0,"Absent(e)",COUNTIF(DB13:DD13,1)+COUNTIF(DF13:DO13,1)))</f>
      </c>
      <c r="DQ13" s="545"/>
    </row>
    <row r="14" spans="1:121" ht="11.25" customHeight="1">
      <c r="A14" s="493"/>
      <c r="B14" s="579"/>
      <c r="C14" s="494"/>
      <c r="D14" s="36">
        <v>10</v>
      </c>
      <c r="E14" s="183">
        <f>IF('Encodage réponses Es'!F12="","",'Encodage réponses Es'!F12)</f>
      </c>
      <c r="F14" s="234"/>
      <c r="G14" s="455">
        <f t="shared" si="0"/>
      </c>
      <c r="H14" s="452">
        <f t="shared" si="1"/>
      </c>
      <c r="I14" s="234"/>
      <c r="J14" s="455">
        <f t="shared" si="2"/>
      </c>
      <c r="K14" s="452">
        <f t="shared" si="3"/>
      </c>
      <c r="L14" s="234"/>
      <c r="M14" s="455">
        <f t="shared" si="4"/>
      </c>
      <c r="N14" s="452">
        <f t="shared" si="5"/>
      </c>
      <c r="O14" s="235"/>
      <c r="P14" s="433">
        <f>IF('Encodage réponses Es'!AQ12="","",'Encodage réponses Es'!AQ12)</f>
      </c>
      <c r="Q14" s="433">
        <f>IF('Encodage réponses Es'!AR12="","",'Encodage réponses Es'!AR12)</f>
      </c>
      <c r="R14" s="433">
        <f>IF('Encodage réponses Es'!AS12="","",'Encodage réponses Es'!AS12)</f>
      </c>
      <c r="S14" s="433">
        <f>IF('Encodage réponses Es'!AT12="","",'Encodage réponses Es'!AT12)</f>
      </c>
      <c r="T14" s="394"/>
      <c r="U14" s="433">
        <f>IF('Encodage réponses Es'!AV12="","",'Encodage réponses Es'!AV12)</f>
      </c>
      <c r="V14" s="433">
        <f>IF('Encodage réponses Es'!AW12="","",'Encodage réponses Es'!AW12)</f>
      </c>
      <c r="W14" s="433">
        <f>IF('Encodage réponses Es'!AX12="","",'Encodage réponses Es'!AX12)</f>
      </c>
      <c r="X14" s="433">
        <f>IF('Encodage réponses Es'!AY12="","",'Encodage réponses Es'!AY12)</f>
      </c>
      <c r="Y14" s="433">
        <f>IF('Encodage réponses Es'!AZ12="","",'Encodage réponses Es'!AZ12)</f>
      </c>
      <c r="Z14" s="433">
        <f>IF('Encodage réponses Es'!BA12="","",'Encodage réponses Es'!BA12)</f>
      </c>
      <c r="AA14" s="394"/>
      <c r="AB14" s="394"/>
      <c r="AC14" s="433">
        <f>IF('Encodage réponses Es'!CN12="","",'Encodage réponses Es'!CN12)</f>
      </c>
      <c r="AD14" s="433">
        <f>IF('Encodage réponses Es'!CO12="","",'Encodage réponses Es'!CO12)</f>
      </c>
      <c r="AE14" s="433">
        <f>IF('Encodage réponses Es'!CP12="","",'Encodage réponses Es'!CP12)</f>
      </c>
      <c r="AF14" s="538">
        <f>IF(COUNTBLANK('Encodage réponses Es'!AQ12:AT12)+COUNTBLANK('Encodage réponses Es'!AV12:BA12)+COUNTBLANK('Encodage réponses Es'!CN12:CP12)&gt;0,"",IF(COUNTIF(P14:S14,"a")+COUNTIF(U14:Z14,"a")+COUNTIF(AC14:AE14,"a")&gt;0,"Absent(e)",COUNTIF(P14:S14,1)+COUNTIF(U14:Z14,1)+COUNTIF(AC14:AE14,1)+COUNTIF(P14:S14,8)/2+COUNTIF(U14:Z14,8)/2+COUNTIF(AC14:AE14,8)/2))</f>
      </c>
      <c r="AG14" s="539"/>
      <c r="AH14" s="433">
        <f>IF('Encodage réponses Es'!AH12="","",'Encodage réponses Es'!AH12)</f>
      </c>
      <c r="AI14" s="433">
        <f>IF('Encodage réponses Es'!AL12="","",'Encodage réponses Es'!AL12)</f>
      </c>
      <c r="AJ14" s="433">
        <f>IF('Encodage réponses Es'!AM12="","",'Encodage réponses Es'!AM12)</f>
      </c>
      <c r="AK14" s="433">
        <f>IF('Encodage réponses Es'!AN12="","",'Encodage réponses Es'!AN12)</f>
      </c>
      <c r="AL14" s="433">
        <f>IF('Encodage réponses Es'!AO12="","",'Encodage réponses Es'!AO12)</f>
      </c>
      <c r="AM14" s="433">
        <f>IF('Encodage réponses Es'!AP12="","",'Encodage réponses Es'!AP12)</f>
      </c>
      <c r="AN14" s="538">
        <f>IF(COUNTBLANK('Encodage réponses Es'!AH12)+COUNTBLANK('Encodage réponses Es'!AL12:AP12)&gt;0,"",IF(COUNTIF(AH14:AM14,"a")&gt;0,"Absent(e)",COUNTIF(AH14:AM14,1)+COUNTIF(AH14:AM14,8)/2))</f>
      </c>
      <c r="AO14" s="539"/>
      <c r="AP14" s="433">
        <f>IF('Encodage réponses Es'!AF12="","",'Encodage réponses Es'!AF12)</f>
      </c>
      <c r="AQ14" s="433">
        <f>IF('Encodage réponses Es'!AG12="","",'Encodage réponses Es'!AG12)</f>
      </c>
      <c r="AR14" s="433">
        <f>IF('Encodage réponses Es'!AI12="","",'Encodage réponses Es'!AI12)</f>
      </c>
      <c r="AS14" s="433">
        <f>IF('Encodage réponses Es'!AJ12="","",'Encodage réponses Es'!AJ12)</f>
      </c>
      <c r="AT14" s="433">
        <f>IF('Encodage réponses Es'!AK12="","",'Encodage réponses Es'!AK12)</f>
      </c>
      <c r="AU14" s="538">
        <f>IF(COUNTBLANK('Encodage réponses Es'!AF12:AG12)+COUNTBLANK('Encodage réponses Es'!AI12:AK12)&gt;0,"",IF(COUNTIF(AP14:AT14,"a")&gt;0,"Absent(e)",COUNTIF(AP14:AT14,1)+COUNTIF(AP14:AT14,8)/2))</f>
      </c>
      <c r="AV14" s="539"/>
      <c r="AW14" s="538">
        <f t="shared" si="6"/>
      </c>
      <c r="AX14" s="539"/>
      <c r="AY14" s="433">
        <f>IF('Encodage réponses Es'!BR12="","",'Encodage réponses Es'!BR12)</f>
      </c>
      <c r="AZ14" s="433">
        <f>IF('Encodage réponses Es'!BS12="","",'Encodage réponses Es'!BS12)</f>
      </c>
      <c r="BA14" s="433">
        <f>IF('Encodage réponses Es'!BT12="","",'Encodage réponses Es'!BT12)</f>
      </c>
      <c r="BB14" s="433">
        <f>IF('Encodage réponses Es'!BU12="","",'Encodage réponses Es'!BU12)</f>
      </c>
      <c r="BC14" s="433">
        <f>IF('Encodage réponses Es'!BV12="","",'Encodage réponses Es'!BV12)</f>
      </c>
      <c r="BD14" s="433">
        <f>IF('Encodage réponses Es'!BW12="","",'Encodage réponses Es'!BW12)</f>
      </c>
      <c r="BE14" s="433">
        <f>IF('Encodage réponses Es'!BX12="","",'Encodage réponses Es'!BX12)</f>
      </c>
      <c r="BF14" s="433">
        <f>IF('Encodage réponses Es'!BY12="","",'Encodage réponses Es'!BY12)</f>
      </c>
      <c r="BG14" s="433">
        <f>IF('Encodage réponses Es'!BZ12="","",'Encodage réponses Es'!BZ12)</f>
      </c>
      <c r="BH14" s="544">
        <f>IF(COUNTBLANK('Encodage réponses Es'!BR12:BZ12)&gt;0,"",IF(COUNTIF(AY14:BG14,"a")&gt;0,"Absent(e)",COUNTIF(AY14:BG14,1)+COUNTIF(AY14:BG14,8)/2))</f>
      </c>
      <c r="BI14" s="545"/>
      <c r="BJ14" s="433">
        <f>IF('Encodage réponses Es'!CA12="","",'Encodage réponses Es'!CA12)</f>
      </c>
      <c r="BK14" s="433">
        <f>IF('Encodage réponses Es'!CB12="","",'Encodage réponses Es'!CB12)</f>
      </c>
      <c r="BL14" s="433">
        <f>IF('Encodage réponses Es'!CC12="","",'Encodage réponses Es'!CC12)</f>
      </c>
      <c r="BM14" s="433">
        <f>IF('Encodage réponses Es'!CD12="","",'Encodage réponses Es'!CD12)</f>
      </c>
      <c r="BN14" s="433">
        <f>IF('Encodage réponses Es'!CE12="","",'Encodage réponses Es'!CE12)</f>
      </c>
      <c r="BO14" s="433">
        <f>IF('Encodage réponses Es'!CF12="","",'Encodage réponses Es'!CF12)</f>
      </c>
      <c r="BP14" s="433">
        <f>IF('Encodage réponses Es'!CG12="","",'Encodage réponses Es'!CG12)</f>
      </c>
      <c r="BQ14" s="433">
        <f>IF('Encodage réponses Es'!CH12="","",'Encodage réponses Es'!CH12)</f>
      </c>
      <c r="BR14" s="433">
        <f>IF('Encodage réponses Es'!CI12="","",'Encodage réponses Es'!CI12)</f>
      </c>
      <c r="BS14" s="433">
        <f>IF('Encodage réponses Es'!CJ12="","",'Encodage réponses Es'!CJ12)</f>
      </c>
      <c r="BT14" s="433">
        <f>IF('Encodage réponses Es'!CK12="","",'Encodage réponses Es'!CK12)</f>
      </c>
      <c r="BU14" s="433">
        <f>IF('Encodage réponses Es'!CL12="","",'Encodage réponses Es'!CL12)</f>
      </c>
      <c r="BV14" s="433">
        <f>IF('Encodage réponses Es'!CM12="","",'Encodage réponses Es'!CM12)</f>
      </c>
      <c r="BW14" s="538">
        <f>IF(COUNTBLANK('Encodage réponses Es'!CA12:CM12)&gt;0,"",IF(COUNTIF(BJ14:BV14,"a")&gt;0,"Absent(e)",COUNTIF(BJ14:BV14,1)+COUNTIF(BJ14:BV14,8)/2))</f>
      </c>
      <c r="BX14" s="539"/>
      <c r="BY14" s="433">
        <f>IF('Encodage réponses Es'!G12="","",'Encodage réponses Es'!G12)</f>
      </c>
      <c r="BZ14" s="433">
        <f>IF('Encodage réponses Es'!H12="","",'Encodage réponses Es'!H12)</f>
      </c>
      <c r="CA14" s="433">
        <f>IF('Encodage réponses Es'!I12="","",'Encodage réponses Es'!I12)</f>
      </c>
      <c r="CB14" s="433">
        <f>IF('Encodage réponses Es'!J12="","",'Encodage réponses Es'!J12)</f>
      </c>
      <c r="CC14" s="433">
        <f>IF('Encodage réponses Es'!K12="","",'Encodage réponses Es'!K12)</f>
      </c>
      <c r="CD14" s="433">
        <f>IF('Encodage réponses Es'!L12="","",'Encodage réponses Es'!L12)</f>
      </c>
      <c r="CE14" s="433">
        <f>IF('Encodage réponses Es'!M12="","",'Encodage réponses Es'!M12)</f>
      </c>
      <c r="CF14" s="433">
        <f>IF('Encodage réponses Es'!N12="","",'Encodage réponses Es'!N12)</f>
      </c>
      <c r="CG14" s="433">
        <f>IF('Encodage réponses Es'!O12="","",'Encodage réponses Es'!O12)</f>
      </c>
      <c r="CH14" s="398"/>
      <c r="CI14" s="433">
        <f>IF('Encodage réponses Es'!Q12="","",'Encodage réponses Es'!Q12)</f>
      </c>
      <c r="CJ14" s="433">
        <f>IF('Encodage réponses Es'!R12="","",'Encodage réponses Es'!R12)</f>
      </c>
      <c r="CK14" s="433">
        <f>IF('Encodage réponses Es'!S12="","",'Encodage réponses Es'!S12)</f>
      </c>
      <c r="CL14" s="433">
        <f>IF('Encodage réponses Es'!T12="","",'Encodage réponses Es'!T12)</f>
      </c>
      <c r="CM14" s="433">
        <f>IF('Encodage réponses Es'!U12="","",'Encodage réponses Es'!U12)</f>
      </c>
      <c r="CN14" s="544">
        <f>IF(COUNTBLANK('Encodage réponses Es'!G12:O12)+COUNTBLANK('Encodage réponses Es'!Q12:U12)&gt;0,"",IF(COUNTIF(BY14:CG14,"a")+COUNTIF(CI14:CM14,"a")&gt;0,"Absent(e)",COUNTIF(BY14:CG14,1)+COUNTIF(CI14:CM14,1)+COUNTIF(BY14:CG14,8)/2+COUNTIF(CI14:CM14,8)/2))</f>
      </c>
      <c r="CO14" s="545"/>
      <c r="CP14" s="433">
        <f>IF('Encodage réponses Es'!V12="","",'Encodage réponses Es'!V12)</f>
      </c>
      <c r="CQ14" s="433">
        <f>IF('Encodage réponses Es'!W12="","",'Encodage réponses Es'!W12)</f>
      </c>
      <c r="CR14" s="433">
        <f>IF('Encodage réponses Es'!X12="","",'Encodage réponses Es'!X12)</f>
      </c>
      <c r="CS14" s="433">
        <f>IF('Encodage réponses Es'!Y12="","",'Encodage réponses Es'!Y12)</f>
      </c>
      <c r="CT14" s="433">
        <f>IF('Encodage réponses Es'!Z12="","",'Encodage réponses Es'!Z12)</f>
      </c>
      <c r="CU14" s="433">
        <f>IF('Encodage réponses Es'!AA12="","",'Encodage réponses Es'!AA12)</f>
      </c>
      <c r="CV14" s="433">
        <f>IF('Encodage réponses Es'!AB12="","",'Encodage réponses Es'!AB12)</f>
      </c>
      <c r="CW14" s="433">
        <f>IF('Encodage réponses Es'!AC12="","",'Encodage réponses Es'!AC12)</f>
      </c>
      <c r="CX14" s="433">
        <f>IF('Encodage réponses Es'!AD12="","",'Encodage réponses Es'!AD12)</f>
      </c>
      <c r="CY14" s="433">
        <f>IF('Encodage réponses Es'!AE12="","",'Encodage réponses Es'!AE12)</f>
      </c>
      <c r="CZ14" s="544">
        <f>IF(COUNTBLANK('Encodage réponses Es'!V12:AE12)&gt;0,"",IF(COUNTIF(CP14:CY14,"a")&gt;0,"Absent(e)",COUNTIF(CP14:CY14,1)+COUNTIF(CP14:CY14,8)/2))</f>
      </c>
      <c r="DA14" s="545"/>
      <c r="DB14" s="433">
        <f>IF('Encodage réponses Es'!BD12="","",'Encodage réponses Es'!BD12)</f>
      </c>
      <c r="DC14" s="433">
        <f>IF('Encodage réponses Es'!BE12="","",'Encodage réponses Es'!BE12)</f>
      </c>
      <c r="DD14" s="433">
        <f>IF('Encodage réponses Es'!BF12="","",'Encodage réponses Es'!BF12)</f>
      </c>
      <c r="DE14" s="403">
        <f>IF('Encodage réponses Es'!BG12="","",'Encodage réponses Es'!BG12)</f>
      </c>
      <c r="DF14" s="433">
        <f>IF('Encodage réponses Es'!BH12="","",'Encodage réponses Es'!BH12)</f>
      </c>
      <c r="DG14" s="433">
        <f>IF('Encodage réponses Es'!BI12="","",'Encodage réponses Es'!BI12)</f>
      </c>
      <c r="DH14" s="433">
        <f>IF('Encodage réponses Es'!BJ12="","",'Encodage réponses Es'!BJ12)</f>
      </c>
      <c r="DI14" s="433">
        <f>IF('Encodage réponses Es'!BK12="","",'Encodage réponses Es'!BK12)</f>
      </c>
      <c r="DJ14" s="479">
        <f>IF('Encodage réponses Es'!BL12="","",'Encodage réponses Es'!BL12)</f>
      </c>
      <c r="DK14" s="479">
        <f>IF('Encodage réponses Es'!BM12="","",'Encodage réponses Es'!BM12)</f>
      </c>
      <c r="DL14" s="433">
        <f>IF('Encodage réponses Es'!BN12="","",'Encodage réponses Es'!BN12)</f>
      </c>
      <c r="DM14" s="433">
        <f>IF('Encodage réponses Es'!BO12="","",'Encodage réponses Es'!BO12)</f>
      </c>
      <c r="DN14" s="433">
        <f>IF('Encodage réponses Es'!BP12="","",'Encodage réponses Es'!BP12)</f>
      </c>
      <c r="DO14" s="433">
        <f>IF('Encodage réponses Es'!BQ12="","",'Encodage réponses Es'!BQ12)</f>
      </c>
      <c r="DP14" s="544">
        <f>IF(COUNTBLANK('Encodage réponses Es'!BD12:BF12)+COUNTBLANK('Encodage réponses Es'!BH12:BQ12)&gt;0,"",IF(COUNTIF(DB14:DD14,"a")+COUNTIF(DF14:DO14,"a")&gt;0,"Absent(e)",COUNTIF(DB14:DD14,1)+COUNTIF(DF14:DO14,1)))</f>
      </c>
      <c r="DQ14" s="545"/>
    </row>
    <row r="15" spans="1:121" ht="11.25" customHeight="1">
      <c r="A15" s="493"/>
      <c r="B15" s="579"/>
      <c r="C15" s="494"/>
      <c r="D15" s="36">
        <v>11</v>
      </c>
      <c r="E15" s="183">
        <f>IF('Encodage réponses Es'!F13="","",'Encodage réponses Es'!F13)</f>
      </c>
      <c r="F15" s="234"/>
      <c r="G15" s="455">
        <f t="shared" si="0"/>
      </c>
      <c r="H15" s="452">
        <f t="shared" si="1"/>
      </c>
      <c r="I15" s="234"/>
      <c r="J15" s="455">
        <f t="shared" si="2"/>
      </c>
      <c r="K15" s="452">
        <f t="shared" si="3"/>
      </c>
      <c r="L15" s="234"/>
      <c r="M15" s="455">
        <f t="shared" si="4"/>
      </c>
      <c r="N15" s="452">
        <f t="shared" si="5"/>
      </c>
      <c r="O15" s="235"/>
      <c r="P15" s="433">
        <f>IF('Encodage réponses Es'!AQ13="","",'Encodage réponses Es'!AQ13)</f>
      </c>
      <c r="Q15" s="433">
        <f>IF('Encodage réponses Es'!AR13="","",'Encodage réponses Es'!AR13)</f>
      </c>
      <c r="R15" s="433">
        <f>IF('Encodage réponses Es'!AS13="","",'Encodage réponses Es'!AS13)</f>
      </c>
      <c r="S15" s="433">
        <f>IF('Encodage réponses Es'!AT13="","",'Encodage réponses Es'!AT13)</f>
      </c>
      <c r="T15" s="394"/>
      <c r="U15" s="433">
        <f>IF('Encodage réponses Es'!AV13="","",'Encodage réponses Es'!AV13)</f>
      </c>
      <c r="V15" s="433">
        <f>IF('Encodage réponses Es'!AW13="","",'Encodage réponses Es'!AW13)</f>
      </c>
      <c r="W15" s="433">
        <f>IF('Encodage réponses Es'!AX13="","",'Encodage réponses Es'!AX13)</f>
      </c>
      <c r="X15" s="433">
        <f>IF('Encodage réponses Es'!AY13="","",'Encodage réponses Es'!AY13)</f>
      </c>
      <c r="Y15" s="433">
        <f>IF('Encodage réponses Es'!AZ13="","",'Encodage réponses Es'!AZ13)</f>
      </c>
      <c r="Z15" s="433">
        <f>IF('Encodage réponses Es'!BA13="","",'Encodage réponses Es'!BA13)</f>
      </c>
      <c r="AA15" s="394"/>
      <c r="AB15" s="394"/>
      <c r="AC15" s="433">
        <f>IF('Encodage réponses Es'!CN13="","",'Encodage réponses Es'!CN13)</f>
      </c>
      <c r="AD15" s="433">
        <f>IF('Encodage réponses Es'!CO13="","",'Encodage réponses Es'!CO13)</f>
      </c>
      <c r="AE15" s="433">
        <f>IF('Encodage réponses Es'!CP13="","",'Encodage réponses Es'!CP13)</f>
      </c>
      <c r="AF15" s="538">
        <f>IF(COUNTBLANK('Encodage réponses Es'!AQ13:AT13)+COUNTBLANK('Encodage réponses Es'!AV13:BA13)+COUNTBLANK('Encodage réponses Es'!CN13:CP13)&gt;0,"",IF(COUNTIF(P15:S15,"a")+COUNTIF(U15:Z15,"a")+COUNTIF(AC15:AE15,"a")&gt;0,"Absent(e)",COUNTIF(P15:S15,1)+COUNTIF(U15:Z15,1)+COUNTIF(AC15:AE15,1)+COUNTIF(P15:S15,8)/2+COUNTIF(U15:Z15,8)/2+COUNTIF(AC15:AE15,8)/2))</f>
      </c>
      <c r="AG15" s="539"/>
      <c r="AH15" s="433">
        <f>IF('Encodage réponses Es'!AH13="","",'Encodage réponses Es'!AH13)</f>
      </c>
      <c r="AI15" s="433">
        <f>IF('Encodage réponses Es'!AL13="","",'Encodage réponses Es'!AL13)</f>
      </c>
      <c r="AJ15" s="433">
        <f>IF('Encodage réponses Es'!AM13="","",'Encodage réponses Es'!AM13)</f>
      </c>
      <c r="AK15" s="433">
        <f>IF('Encodage réponses Es'!AN13="","",'Encodage réponses Es'!AN13)</f>
      </c>
      <c r="AL15" s="433">
        <f>IF('Encodage réponses Es'!AO13="","",'Encodage réponses Es'!AO13)</f>
      </c>
      <c r="AM15" s="433">
        <f>IF('Encodage réponses Es'!AP13="","",'Encodage réponses Es'!AP13)</f>
      </c>
      <c r="AN15" s="538">
        <f>IF(COUNTBLANK('Encodage réponses Es'!AH13)+COUNTBLANK('Encodage réponses Es'!AL13:AP13)&gt;0,"",IF(COUNTIF(AH15:AM15,"a")&gt;0,"Absent(e)",COUNTIF(AH15:AM15,1)+COUNTIF(AH15:AM15,8)/2))</f>
      </c>
      <c r="AO15" s="539"/>
      <c r="AP15" s="433">
        <f>IF('Encodage réponses Es'!AF13="","",'Encodage réponses Es'!AF13)</f>
      </c>
      <c r="AQ15" s="433">
        <f>IF('Encodage réponses Es'!AG13="","",'Encodage réponses Es'!AG13)</f>
      </c>
      <c r="AR15" s="433">
        <f>IF('Encodage réponses Es'!AI13="","",'Encodage réponses Es'!AI13)</f>
      </c>
      <c r="AS15" s="433">
        <f>IF('Encodage réponses Es'!AJ13="","",'Encodage réponses Es'!AJ13)</f>
      </c>
      <c r="AT15" s="433">
        <f>IF('Encodage réponses Es'!AK13="","",'Encodage réponses Es'!AK13)</f>
      </c>
      <c r="AU15" s="538">
        <f>IF(COUNTBLANK('Encodage réponses Es'!AF13:AG13)+COUNTBLANK('Encodage réponses Es'!AI13:AK13)&gt;0,"",IF(COUNTIF(AP15:AT15,"a")&gt;0,"Absent(e)",COUNTIF(AP15:AT15,1)+COUNTIF(AP15:AT15,8)/2))</f>
      </c>
      <c r="AV15" s="539"/>
      <c r="AW15" s="538">
        <f t="shared" si="6"/>
      </c>
      <c r="AX15" s="539"/>
      <c r="AY15" s="433">
        <f>IF('Encodage réponses Es'!BR13="","",'Encodage réponses Es'!BR13)</f>
      </c>
      <c r="AZ15" s="433">
        <f>IF('Encodage réponses Es'!BS13="","",'Encodage réponses Es'!BS13)</f>
      </c>
      <c r="BA15" s="433">
        <f>IF('Encodage réponses Es'!BT13="","",'Encodage réponses Es'!BT13)</f>
      </c>
      <c r="BB15" s="433">
        <f>IF('Encodage réponses Es'!BU13="","",'Encodage réponses Es'!BU13)</f>
      </c>
      <c r="BC15" s="433">
        <f>IF('Encodage réponses Es'!BV13="","",'Encodage réponses Es'!BV13)</f>
      </c>
      <c r="BD15" s="433">
        <f>IF('Encodage réponses Es'!BW13="","",'Encodage réponses Es'!BW13)</f>
      </c>
      <c r="BE15" s="433">
        <f>IF('Encodage réponses Es'!BX13="","",'Encodage réponses Es'!BX13)</f>
      </c>
      <c r="BF15" s="433">
        <f>IF('Encodage réponses Es'!BY13="","",'Encodage réponses Es'!BY13)</f>
      </c>
      <c r="BG15" s="433">
        <f>IF('Encodage réponses Es'!BZ13="","",'Encodage réponses Es'!BZ13)</f>
      </c>
      <c r="BH15" s="544">
        <f>IF(COUNTBLANK('Encodage réponses Es'!BR13:BZ13)&gt;0,"",IF(COUNTIF(AY15:BG15,"a")&gt;0,"Absent(e)",COUNTIF(AY15:BG15,1)+COUNTIF(AY15:BG15,8)/2))</f>
      </c>
      <c r="BI15" s="545"/>
      <c r="BJ15" s="433">
        <f>IF('Encodage réponses Es'!CA13="","",'Encodage réponses Es'!CA13)</f>
      </c>
      <c r="BK15" s="433">
        <f>IF('Encodage réponses Es'!CB13="","",'Encodage réponses Es'!CB13)</f>
      </c>
      <c r="BL15" s="433">
        <f>IF('Encodage réponses Es'!CC13="","",'Encodage réponses Es'!CC13)</f>
      </c>
      <c r="BM15" s="433">
        <f>IF('Encodage réponses Es'!CD13="","",'Encodage réponses Es'!CD13)</f>
      </c>
      <c r="BN15" s="433">
        <f>IF('Encodage réponses Es'!CE13="","",'Encodage réponses Es'!CE13)</f>
      </c>
      <c r="BO15" s="433">
        <f>IF('Encodage réponses Es'!CF13="","",'Encodage réponses Es'!CF13)</f>
      </c>
      <c r="BP15" s="433">
        <f>IF('Encodage réponses Es'!CG13="","",'Encodage réponses Es'!CG13)</f>
      </c>
      <c r="BQ15" s="433">
        <f>IF('Encodage réponses Es'!CH13="","",'Encodage réponses Es'!CH13)</f>
      </c>
      <c r="BR15" s="433">
        <f>IF('Encodage réponses Es'!CI13="","",'Encodage réponses Es'!CI13)</f>
      </c>
      <c r="BS15" s="433">
        <f>IF('Encodage réponses Es'!CJ13="","",'Encodage réponses Es'!CJ13)</f>
      </c>
      <c r="BT15" s="433">
        <f>IF('Encodage réponses Es'!CK13="","",'Encodage réponses Es'!CK13)</f>
      </c>
      <c r="BU15" s="433">
        <f>IF('Encodage réponses Es'!CL13="","",'Encodage réponses Es'!CL13)</f>
      </c>
      <c r="BV15" s="433">
        <f>IF('Encodage réponses Es'!CM13="","",'Encodage réponses Es'!CM13)</f>
      </c>
      <c r="BW15" s="538">
        <f>IF(COUNTBLANK('Encodage réponses Es'!CA13:CM13)&gt;0,"",IF(COUNTIF(BJ15:BV15,"a")&gt;0,"Absent(e)",COUNTIF(BJ15:BV15,1)+COUNTIF(BJ15:BV15,8)/2))</f>
      </c>
      <c r="BX15" s="539"/>
      <c r="BY15" s="433">
        <f>IF('Encodage réponses Es'!G13="","",'Encodage réponses Es'!G13)</f>
      </c>
      <c r="BZ15" s="433">
        <f>IF('Encodage réponses Es'!H13="","",'Encodage réponses Es'!H13)</f>
      </c>
      <c r="CA15" s="433">
        <f>IF('Encodage réponses Es'!I13="","",'Encodage réponses Es'!I13)</f>
      </c>
      <c r="CB15" s="433">
        <f>IF('Encodage réponses Es'!J13="","",'Encodage réponses Es'!J13)</f>
      </c>
      <c r="CC15" s="433">
        <f>IF('Encodage réponses Es'!K13="","",'Encodage réponses Es'!K13)</f>
      </c>
      <c r="CD15" s="433">
        <f>IF('Encodage réponses Es'!L13="","",'Encodage réponses Es'!L13)</f>
      </c>
      <c r="CE15" s="433">
        <f>IF('Encodage réponses Es'!M13="","",'Encodage réponses Es'!M13)</f>
      </c>
      <c r="CF15" s="433">
        <f>IF('Encodage réponses Es'!N13="","",'Encodage réponses Es'!N13)</f>
      </c>
      <c r="CG15" s="433">
        <f>IF('Encodage réponses Es'!O13="","",'Encodage réponses Es'!O13)</f>
      </c>
      <c r="CH15" s="398"/>
      <c r="CI15" s="433">
        <f>IF('Encodage réponses Es'!Q13="","",'Encodage réponses Es'!Q13)</f>
      </c>
      <c r="CJ15" s="433">
        <f>IF('Encodage réponses Es'!R13="","",'Encodage réponses Es'!R13)</f>
      </c>
      <c r="CK15" s="433">
        <f>IF('Encodage réponses Es'!S13="","",'Encodage réponses Es'!S13)</f>
      </c>
      <c r="CL15" s="433">
        <f>IF('Encodage réponses Es'!T13="","",'Encodage réponses Es'!T13)</f>
      </c>
      <c r="CM15" s="433">
        <f>IF('Encodage réponses Es'!U13="","",'Encodage réponses Es'!U13)</f>
      </c>
      <c r="CN15" s="544">
        <f>IF(COUNTBLANK('Encodage réponses Es'!G13:O13)+COUNTBLANK('Encodage réponses Es'!Q13:U13)&gt;0,"",IF(COUNTIF(BY15:CG15,"a")+COUNTIF(CI15:CM15,"a")&gt;0,"Absent(e)",COUNTIF(BY15:CG15,1)+COUNTIF(CI15:CM15,1)+COUNTIF(BY15:CG15,8)/2+COUNTIF(CI15:CM15,8)/2))</f>
      </c>
      <c r="CO15" s="545"/>
      <c r="CP15" s="433">
        <f>IF('Encodage réponses Es'!V13="","",'Encodage réponses Es'!V13)</f>
      </c>
      <c r="CQ15" s="433">
        <f>IF('Encodage réponses Es'!W13="","",'Encodage réponses Es'!W13)</f>
      </c>
      <c r="CR15" s="433">
        <f>IF('Encodage réponses Es'!X13="","",'Encodage réponses Es'!X13)</f>
      </c>
      <c r="CS15" s="433">
        <f>IF('Encodage réponses Es'!Y13="","",'Encodage réponses Es'!Y13)</f>
      </c>
      <c r="CT15" s="433">
        <f>IF('Encodage réponses Es'!Z13="","",'Encodage réponses Es'!Z13)</f>
      </c>
      <c r="CU15" s="433">
        <f>IF('Encodage réponses Es'!AA13="","",'Encodage réponses Es'!AA13)</f>
      </c>
      <c r="CV15" s="433">
        <f>IF('Encodage réponses Es'!AB13="","",'Encodage réponses Es'!AB13)</f>
      </c>
      <c r="CW15" s="433">
        <f>IF('Encodage réponses Es'!AC13="","",'Encodage réponses Es'!AC13)</f>
      </c>
      <c r="CX15" s="433">
        <f>IF('Encodage réponses Es'!AD13="","",'Encodage réponses Es'!AD13)</f>
      </c>
      <c r="CY15" s="433">
        <f>IF('Encodage réponses Es'!AE13="","",'Encodage réponses Es'!AE13)</f>
      </c>
      <c r="CZ15" s="544">
        <f>IF(COUNTBLANK('Encodage réponses Es'!V13:AE13)&gt;0,"",IF(COUNTIF(CP15:CY15,"a")&gt;0,"Absent(e)",COUNTIF(CP15:CY15,1)+COUNTIF(CP15:CY15,8)/2))</f>
      </c>
      <c r="DA15" s="545"/>
      <c r="DB15" s="433">
        <f>IF('Encodage réponses Es'!BD13="","",'Encodage réponses Es'!BD13)</f>
      </c>
      <c r="DC15" s="433">
        <f>IF('Encodage réponses Es'!BE13="","",'Encodage réponses Es'!BE13)</f>
      </c>
      <c r="DD15" s="433">
        <f>IF('Encodage réponses Es'!BF13="","",'Encodage réponses Es'!BF13)</f>
      </c>
      <c r="DE15" s="403">
        <f>IF('Encodage réponses Es'!BG13="","",'Encodage réponses Es'!BG13)</f>
      </c>
      <c r="DF15" s="433">
        <f>IF('Encodage réponses Es'!BH13="","",'Encodage réponses Es'!BH13)</f>
      </c>
      <c r="DG15" s="433">
        <f>IF('Encodage réponses Es'!BI13="","",'Encodage réponses Es'!BI13)</f>
      </c>
      <c r="DH15" s="433">
        <f>IF('Encodage réponses Es'!BJ13="","",'Encodage réponses Es'!BJ13)</f>
      </c>
      <c r="DI15" s="433">
        <f>IF('Encodage réponses Es'!BK13="","",'Encodage réponses Es'!BK13)</f>
      </c>
      <c r="DJ15" s="479">
        <f>IF('Encodage réponses Es'!BL13="","",'Encodage réponses Es'!BL13)</f>
      </c>
      <c r="DK15" s="479">
        <f>IF('Encodage réponses Es'!BM13="","",'Encodage réponses Es'!BM13)</f>
      </c>
      <c r="DL15" s="433">
        <f>IF('Encodage réponses Es'!BN13="","",'Encodage réponses Es'!BN13)</f>
      </c>
      <c r="DM15" s="433">
        <f>IF('Encodage réponses Es'!BO13="","",'Encodage réponses Es'!BO13)</f>
      </c>
      <c r="DN15" s="433">
        <f>IF('Encodage réponses Es'!BP13="","",'Encodage réponses Es'!BP13)</f>
      </c>
      <c r="DO15" s="433">
        <f>IF('Encodage réponses Es'!BQ13="","",'Encodage réponses Es'!BQ13)</f>
      </c>
      <c r="DP15" s="544">
        <f>IF(COUNTBLANK('Encodage réponses Es'!BD13:BF13)+COUNTBLANK('Encodage réponses Es'!BH13:BQ13)&gt;0,"",IF(COUNTIF(DB15:DD15,"a")+COUNTIF(DF15:DO15,"a")&gt;0,"Absent(e)",COUNTIF(DB15:DD15,1)+COUNTIF(DF15:DO15,1)))</f>
      </c>
      <c r="DQ15" s="545"/>
    </row>
    <row r="16" spans="1:121" ht="11.25" customHeight="1">
      <c r="A16" s="493"/>
      <c r="B16" s="579"/>
      <c r="C16" s="494"/>
      <c r="D16" s="36">
        <v>12</v>
      </c>
      <c r="E16" s="183">
        <f>IF('Encodage réponses Es'!F14="","",'Encodage réponses Es'!F14)</f>
      </c>
      <c r="F16" s="234"/>
      <c r="G16" s="455">
        <f t="shared" si="0"/>
      </c>
      <c r="H16" s="452">
        <f t="shared" si="1"/>
      </c>
      <c r="I16" s="234"/>
      <c r="J16" s="455">
        <f t="shared" si="2"/>
      </c>
      <c r="K16" s="452">
        <f t="shared" si="3"/>
      </c>
      <c r="L16" s="234"/>
      <c r="M16" s="455">
        <f t="shared" si="4"/>
      </c>
      <c r="N16" s="452">
        <f t="shared" si="5"/>
      </c>
      <c r="O16" s="235"/>
      <c r="P16" s="433">
        <f>IF('Encodage réponses Es'!AQ14="","",'Encodage réponses Es'!AQ14)</f>
      </c>
      <c r="Q16" s="433">
        <f>IF('Encodage réponses Es'!AR14="","",'Encodage réponses Es'!AR14)</f>
      </c>
      <c r="R16" s="433">
        <f>IF('Encodage réponses Es'!AS14="","",'Encodage réponses Es'!AS14)</f>
      </c>
      <c r="S16" s="433">
        <f>IF('Encodage réponses Es'!AT14="","",'Encodage réponses Es'!AT14)</f>
      </c>
      <c r="T16" s="394"/>
      <c r="U16" s="433">
        <f>IF('Encodage réponses Es'!AV14="","",'Encodage réponses Es'!AV14)</f>
      </c>
      <c r="V16" s="433">
        <f>IF('Encodage réponses Es'!AW14="","",'Encodage réponses Es'!AW14)</f>
      </c>
      <c r="W16" s="433">
        <f>IF('Encodage réponses Es'!AX14="","",'Encodage réponses Es'!AX14)</f>
      </c>
      <c r="X16" s="433">
        <f>IF('Encodage réponses Es'!AY14="","",'Encodage réponses Es'!AY14)</f>
      </c>
      <c r="Y16" s="433">
        <f>IF('Encodage réponses Es'!AZ14="","",'Encodage réponses Es'!AZ14)</f>
      </c>
      <c r="Z16" s="433">
        <f>IF('Encodage réponses Es'!BA14="","",'Encodage réponses Es'!BA14)</f>
      </c>
      <c r="AA16" s="394"/>
      <c r="AB16" s="394"/>
      <c r="AC16" s="433">
        <f>IF('Encodage réponses Es'!CN14="","",'Encodage réponses Es'!CN14)</f>
      </c>
      <c r="AD16" s="433">
        <f>IF('Encodage réponses Es'!CO14="","",'Encodage réponses Es'!CO14)</f>
      </c>
      <c r="AE16" s="433">
        <f>IF('Encodage réponses Es'!CP14="","",'Encodage réponses Es'!CP14)</f>
      </c>
      <c r="AF16" s="538">
        <f>IF(COUNTBLANK('Encodage réponses Es'!AQ14:AT14)+COUNTBLANK('Encodage réponses Es'!AV14:BA14)+COUNTBLANK('Encodage réponses Es'!CN14:CP14)&gt;0,"",IF(COUNTIF(P16:S16,"a")+COUNTIF(U16:Z16,"a")+COUNTIF(AC16:AE16,"a")&gt;0,"Absent(e)",COUNTIF(P16:S16,1)+COUNTIF(U16:Z16,1)+COUNTIF(AC16:AE16,1)+COUNTIF(P16:S16,8)/2+COUNTIF(U16:Z16,8)/2+COUNTIF(AC16:AE16,8)/2))</f>
      </c>
      <c r="AG16" s="539"/>
      <c r="AH16" s="433">
        <f>IF('Encodage réponses Es'!AH14="","",'Encodage réponses Es'!AH14)</f>
      </c>
      <c r="AI16" s="433">
        <f>IF('Encodage réponses Es'!AL14="","",'Encodage réponses Es'!AL14)</f>
      </c>
      <c r="AJ16" s="433">
        <f>IF('Encodage réponses Es'!AM14="","",'Encodage réponses Es'!AM14)</f>
      </c>
      <c r="AK16" s="433">
        <f>IF('Encodage réponses Es'!AN14="","",'Encodage réponses Es'!AN14)</f>
      </c>
      <c r="AL16" s="433">
        <f>IF('Encodage réponses Es'!AO14="","",'Encodage réponses Es'!AO14)</f>
      </c>
      <c r="AM16" s="433">
        <f>IF('Encodage réponses Es'!AP14="","",'Encodage réponses Es'!AP14)</f>
      </c>
      <c r="AN16" s="538">
        <f>IF(COUNTBLANK('Encodage réponses Es'!AH14)+COUNTBLANK('Encodage réponses Es'!AL14:AP14)&gt;0,"",IF(COUNTIF(AH16:AM16,"a")&gt;0,"Absent(e)",COUNTIF(AH16:AM16,1)+COUNTIF(AH16:AM16,8)/2))</f>
      </c>
      <c r="AO16" s="539"/>
      <c r="AP16" s="433">
        <f>IF('Encodage réponses Es'!AF14="","",'Encodage réponses Es'!AF14)</f>
      </c>
      <c r="AQ16" s="433">
        <f>IF('Encodage réponses Es'!AG14="","",'Encodage réponses Es'!AG14)</f>
      </c>
      <c r="AR16" s="433">
        <f>IF('Encodage réponses Es'!AI14="","",'Encodage réponses Es'!AI14)</f>
      </c>
      <c r="AS16" s="433">
        <f>IF('Encodage réponses Es'!AJ14="","",'Encodage réponses Es'!AJ14)</f>
      </c>
      <c r="AT16" s="433">
        <f>IF('Encodage réponses Es'!AK14="","",'Encodage réponses Es'!AK14)</f>
      </c>
      <c r="AU16" s="538">
        <f>IF(COUNTBLANK('Encodage réponses Es'!AF14:AG14)+COUNTBLANK('Encodage réponses Es'!AI14:AK14)&gt;0,"",IF(COUNTIF(AP16:AT16,"a")&gt;0,"Absent(e)",COUNTIF(AP16:AT16,1)+COUNTIF(AP16:AT16,8)/2))</f>
      </c>
      <c r="AV16" s="539"/>
      <c r="AW16" s="538">
        <f t="shared" si="6"/>
      </c>
      <c r="AX16" s="539"/>
      <c r="AY16" s="433">
        <f>IF('Encodage réponses Es'!BR14="","",'Encodage réponses Es'!BR14)</f>
      </c>
      <c r="AZ16" s="433">
        <f>IF('Encodage réponses Es'!BS14="","",'Encodage réponses Es'!BS14)</f>
      </c>
      <c r="BA16" s="433">
        <f>IF('Encodage réponses Es'!BT14="","",'Encodage réponses Es'!BT14)</f>
      </c>
      <c r="BB16" s="433">
        <f>IF('Encodage réponses Es'!BU14="","",'Encodage réponses Es'!BU14)</f>
      </c>
      <c r="BC16" s="433">
        <f>IF('Encodage réponses Es'!BV14="","",'Encodage réponses Es'!BV14)</f>
      </c>
      <c r="BD16" s="433">
        <f>IF('Encodage réponses Es'!BW14="","",'Encodage réponses Es'!BW14)</f>
      </c>
      <c r="BE16" s="433">
        <f>IF('Encodage réponses Es'!BX14="","",'Encodage réponses Es'!BX14)</f>
      </c>
      <c r="BF16" s="433">
        <f>IF('Encodage réponses Es'!BY14="","",'Encodage réponses Es'!BY14)</f>
      </c>
      <c r="BG16" s="433">
        <f>IF('Encodage réponses Es'!BZ14="","",'Encodage réponses Es'!BZ14)</f>
      </c>
      <c r="BH16" s="544">
        <f>IF(COUNTBLANK('Encodage réponses Es'!BR14:BZ14)&gt;0,"",IF(COUNTIF(AY16:BG16,"a")&gt;0,"Absent(e)",COUNTIF(AY16:BG16,1)+COUNTIF(AY16:BG16,8)/2))</f>
      </c>
      <c r="BI16" s="545"/>
      <c r="BJ16" s="433">
        <f>IF('Encodage réponses Es'!CA14="","",'Encodage réponses Es'!CA14)</f>
      </c>
      <c r="BK16" s="433">
        <f>IF('Encodage réponses Es'!CB14="","",'Encodage réponses Es'!CB14)</f>
      </c>
      <c r="BL16" s="433">
        <f>IF('Encodage réponses Es'!CC14="","",'Encodage réponses Es'!CC14)</f>
      </c>
      <c r="BM16" s="433">
        <f>IF('Encodage réponses Es'!CD14="","",'Encodage réponses Es'!CD14)</f>
      </c>
      <c r="BN16" s="433">
        <f>IF('Encodage réponses Es'!CE14="","",'Encodage réponses Es'!CE14)</f>
      </c>
      <c r="BO16" s="433">
        <f>IF('Encodage réponses Es'!CF14="","",'Encodage réponses Es'!CF14)</f>
      </c>
      <c r="BP16" s="433">
        <f>IF('Encodage réponses Es'!CG14="","",'Encodage réponses Es'!CG14)</f>
      </c>
      <c r="BQ16" s="433">
        <f>IF('Encodage réponses Es'!CH14="","",'Encodage réponses Es'!CH14)</f>
      </c>
      <c r="BR16" s="433">
        <f>IF('Encodage réponses Es'!CI14="","",'Encodage réponses Es'!CI14)</f>
      </c>
      <c r="BS16" s="433">
        <f>IF('Encodage réponses Es'!CJ14="","",'Encodage réponses Es'!CJ14)</f>
      </c>
      <c r="BT16" s="433">
        <f>IF('Encodage réponses Es'!CK14="","",'Encodage réponses Es'!CK14)</f>
      </c>
      <c r="BU16" s="433">
        <f>IF('Encodage réponses Es'!CL14="","",'Encodage réponses Es'!CL14)</f>
      </c>
      <c r="BV16" s="433">
        <f>IF('Encodage réponses Es'!CM14="","",'Encodage réponses Es'!CM14)</f>
      </c>
      <c r="BW16" s="538">
        <f>IF(COUNTBLANK('Encodage réponses Es'!CA14:CM14)&gt;0,"",IF(COUNTIF(BJ16:BV16,"a")&gt;0,"Absent(e)",COUNTIF(BJ16:BV16,1)+COUNTIF(BJ16:BV16,8)/2))</f>
      </c>
      <c r="BX16" s="539"/>
      <c r="BY16" s="433">
        <f>IF('Encodage réponses Es'!G14="","",'Encodage réponses Es'!G14)</f>
      </c>
      <c r="BZ16" s="433">
        <f>IF('Encodage réponses Es'!H14="","",'Encodage réponses Es'!H14)</f>
      </c>
      <c r="CA16" s="433">
        <f>IF('Encodage réponses Es'!I14="","",'Encodage réponses Es'!I14)</f>
      </c>
      <c r="CB16" s="433">
        <f>IF('Encodage réponses Es'!J14="","",'Encodage réponses Es'!J14)</f>
      </c>
      <c r="CC16" s="433">
        <f>IF('Encodage réponses Es'!K14="","",'Encodage réponses Es'!K14)</f>
      </c>
      <c r="CD16" s="433">
        <f>IF('Encodage réponses Es'!L14="","",'Encodage réponses Es'!L14)</f>
      </c>
      <c r="CE16" s="433">
        <f>IF('Encodage réponses Es'!M14="","",'Encodage réponses Es'!M14)</f>
      </c>
      <c r="CF16" s="433">
        <f>IF('Encodage réponses Es'!N14="","",'Encodage réponses Es'!N14)</f>
      </c>
      <c r="CG16" s="433">
        <f>IF('Encodage réponses Es'!O14="","",'Encodage réponses Es'!O14)</f>
      </c>
      <c r="CH16" s="398"/>
      <c r="CI16" s="433">
        <f>IF('Encodage réponses Es'!Q14="","",'Encodage réponses Es'!Q14)</f>
      </c>
      <c r="CJ16" s="433">
        <f>IF('Encodage réponses Es'!R14="","",'Encodage réponses Es'!R14)</f>
      </c>
      <c r="CK16" s="433">
        <f>IF('Encodage réponses Es'!S14="","",'Encodage réponses Es'!S14)</f>
      </c>
      <c r="CL16" s="433">
        <f>IF('Encodage réponses Es'!T14="","",'Encodage réponses Es'!T14)</f>
      </c>
      <c r="CM16" s="433">
        <f>IF('Encodage réponses Es'!U14="","",'Encodage réponses Es'!U14)</f>
      </c>
      <c r="CN16" s="544">
        <f>IF(COUNTBLANK('Encodage réponses Es'!G14:O14)+COUNTBLANK('Encodage réponses Es'!Q14:U14)&gt;0,"",IF(COUNTIF(BY16:CG16,"a")+COUNTIF(CI16:CM16,"a")&gt;0,"Absent(e)",COUNTIF(BY16:CG16,1)+COUNTIF(CI16:CM16,1)+COUNTIF(BY16:CG16,8)/2+COUNTIF(CI16:CM16,8)/2))</f>
      </c>
      <c r="CO16" s="545"/>
      <c r="CP16" s="433">
        <f>IF('Encodage réponses Es'!V14="","",'Encodage réponses Es'!V14)</f>
      </c>
      <c r="CQ16" s="433">
        <f>IF('Encodage réponses Es'!W14="","",'Encodage réponses Es'!W14)</f>
      </c>
      <c r="CR16" s="433">
        <f>IF('Encodage réponses Es'!X14="","",'Encodage réponses Es'!X14)</f>
      </c>
      <c r="CS16" s="433">
        <f>IF('Encodage réponses Es'!Y14="","",'Encodage réponses Es'!Y14)</f>
      </c>
      <c r="CT16" s="433">
        <f>IF('Encodage réponses Es'!Z14="","",'Encodage réponses Es'!Z14)</f>
      </c>
      <c r="CU16" s="433">
        <f>IF('Encodage réponses Es'!AA14="","",'Encodage réponses Es'!AA14)</f>
      </c>
      <c r="CV16" s="433">
        <f>IF('Encodage réponses Es'!AB14="","",'Encodage réponses Es'!AB14)</f>
      </c>
      <c r="CW16" s="433">
        <f>IF('Encodage réponses Es'!AC14="","",'Encodage réponses Es'!AC14)</f>
      </c>
      <c r="CX16" s="433">
        <f>IF('Encodage réponses Es'!AD14="","",'Encodage réponses Es'!AD14)</f>
      </c>
      <c r="CY16" s="433">
        <f>IF('Encodage réponses Es'!AE14="","",'Encodage réponses Es'!AE14)</f>
      </c>
      <c r="CZ16" s="544">
        <f>IF(COUNTBLANK('Encodage réponses Es'!V14:AE14)&gt;0,"",IF(COUNTIF(CP16:CY16,"a")&gt;0,"Absent(e)",COUNTIF(CP16:CY16,1)+COUNTIF(CP16:CY16,8)/2))</f>
      </c>
      <c r="DA16" s="545"/>
      <c r="DB16" s="433">
        <f>IF('Encodage réponses Es'!BD14="","",'Encodage réponses Es'!BD14)</f>
      </c>
      <c r="DC16" s="433">
        <f>IF('Encodage réponses Es'!BE14="","",'Encodage réponses Es'!BE14)</f>
      </c>
      <c r="DD16" s="433">
        <f>IF('Encodage réponses Es'!BF14="","",'Encodage réponses Es'!BF14)</f>
      </c>
      <c r="DE16" s="403">
        <f>IF('Encodage réponses Es'!BG14="","",'Encodage réponses Es'!BG14)</f>
      </c>
      <c r="DF16" s="433">
        <f>IF('Encodage réponses Es'!BH14="","",'Encodage réponses Es'!BH14)</f>
      </c>
      <c r="DG16" s="433">
        <f>IF('Encodage réponses Es'!BI14="","",'Encodage réponses Es'!BI14)</f>
      </c>
      <c r="DH16" s="433">
        <f>IF('Encodage réponses Es'!BJ14="","",'Encodage réponses Es'!BJ14)</f>
      </c>
      <c r="DI16" s="433">
        <f>IF('Encodage réponses Es'!BK14="","",'Encodage réponses Es'!BK14)</f>
      </c>
      <c r="DJ16" s="479">
        <f>IF('Encodage réponses Es'!BL14="","",'Encodage réponses Es'!BL14)</f>
      </c>
      <c r="DK16" s="479">
        <f>IF('Encodage réponses Es'!BM14="","",'Encodage réponses Es'!BM14)</f>
      </c>
      <c r="DL16" s="433">
        <f>IF('Encodage réponses Es'!BN14="","",'Encodage réponses Es'!BN14)</f>
      </c>
      <c r="DM16" s="433">
        <f>IF('Encodage réponses Es'!BO14="","",'Encodage réponses Es'!BO14)</f>
      </c>
      <c r="DN16" s="433">
        <f>IF('Encodage réponses Es'!BP14="","",'Encodage réponses Es'!BP14)</f>
      </c>
      <c r="DO16" s="433">
        <f>IF('Encodage réponses Es'!BQ14="","",'Encodage réponses Es'!BQ14)</f>
      </c>
      <c r="DP16" s="544">
        <f>IF(COUNTBLANK('Encodage réponses Es'!BD14:BF14)+COUNTBLANK('Encodage réponses Es'!BH14:BQ14)&gt;0,"",IF(COUNTIF(DB16:DD16,"a")+COUNTIF(DF16:DO16,"a")&gt;0,"Absent(e)",COUNTIF(DB16:DD16,1)+COUNTIF(DF16:DO16,1)))</f>
      </c>
      <c r="DQ16" s="545"/>
    </row>
    <row r="17" spans="1:121" ht="11.25" customHeight="1">
      <c r="A17" s="493"/>
      <c r="B17" s="579"/>
      <c r="C17" s="494"/>
      <c r="D17" s="36">
        <v>13</v>
      </c>
      <c r="E17" s="183">
        <f>IF('Encodage réponses Es'!F15="","",'Encodage réponses Es'!F15)</f>
      </c>
      <c r="F17" s="234"/>
      <c r="G17" s="455">
        <f t="shared" si="0"/>
      </c>
      <c r="H17" s="452">
        <f t="shared" si="1"/>
      </c>
      <c r="I17" s="234"/>
      <c r="J17" s="455">
        <f t="shared" si="2"/>
      </c>
      <c r="K17" s="452">
        <f t="shared" si="3"/>
      </c>
      <c r="L17" s="234"/>
      <c r="M17" s="455">
        <f t="shared" si="4"/>
      </c>
      <c r="N17" s="452">
        <f t="shared" si="5"/>
      </c>
      <c r="O17" s="235"/>
      <c r="P17" s="433">
        <f>IF('Encodage réponses Es'!AQ15="","",'Encodage réponses Es'!AQ15)</f>
      </c>
      <c r="Q17" s="433">
        <f>IF('Encodage réponses Es'!AR15="","",'Encodage réponses Es'!AR15)</f>
      </c>
      <c r="R17" s="433">
        <f>IF('Encodage réponses Es'!AS15="","",'Encodage réponses Es'!AS15)</f>
      </c>
      <c r="S17" s="433">
        <f>IF('Encodage réponses Es'!AT15="","",'Encodage réponses Es'!AT15)</f>
      </c>
      <c r="T17" s="394"/>
      <c r="U17" s="433">
        <f>IF('Encodage réponses Es'!AV15="","",'Encodage réponses Es'!AV15)</f>
      </c>
      <c r="V17" s="433">
        <f>IF('Encodage réponses Es'!AW15="","",'Encodage réponses Es'!AW15)</f>
      </c>
      <c r="W17" s="433">
        <f>IF('Encodage réponses Es'!AX15="","",'Encodage réponses Es'!AX15)</f>
      </c>
      <c r="X17" s="433">
        <f>IF('Encodage réponses Es'!AY15="","",'Encodage réponses Es'!AY15)</f>
      </c>
      <c r="Y17" s="433">
        <f>IF('Encodage réponses Es'!AZ15="","",'Encodage réponses Es'!AZ15)</f>
      </c>
      <c r="Z17" s="433">
        <f>IF('Encodage réponses Es'!BA15="","",'Encodage réponses Es'!BA15)</f>
      </c>
      <c r="AA17" s="394"/>
      <c r="AB17" s="394"/>
      <c r="AC17" s="433">
        <f>IF('Encodage réponses Es'!CN15="","",'Encodage réponses Es'!CN15)</f>
      </c>
      <c r="AD17" s="433">
        <f>IF('Encodage réponses Es'!CO15="","",'Encodage réponses Es'!CO15)</f>
      </c>
      <c r="AE17" s="433">
        <f>IF('Encodage réponses Es'!CP15="","",'Encodage réponses Es'!CP15)</f>
      </c>
      <c r="AF17" s="538">
        <f>IF(COUNTBLANK('Encodage réponses Es'!AQ15:AT15)+COUNTBLANK('Encodage réponses Es'!AV15:BA15)+COUNTBLANK('Encodage réponses Es'!CN15:CP15)&gt;0,"",IF(COUNTIF(P17:S17,"a")+COUNTIF(U17:Z17,"a")+COUNTIF(AC17:AE17,"a")&gt;0,"Absent(e)",COUNTIF(P17:S17,1)+COUNTIF(U17:Z17,1)+COUNTIF(AC17:AE17,1)+COUNTIF(P17:S17,8)/2+COUNTIF(U17:Z17,8)/2+COUNTIF(AC17:AE17,8)/2))</f>
      </c>
      <c r="AG17" s="539"/>
      <c r="AH17" s="433">
        <f>IF('Encodage réponses Es'!AH15="","",'Encodage réponses Es'!AH15)</f>
      </c>
      <c r="AI17" s="433">
        <f>IF('Encodage réponses Es'!AL15="","",'Encodage réponses Es'!AL15)</f>
      </c>
      <c r="AJ17" s="433">
        <f>IF('Encodage réponses Es'!AM15="","",'Encodage réponses Es'!AM15)</f>
      </c>
      <c r="AK17" s="433">
        <f>IF('Encodage réponses Es'!AN15="","",'Encodage réponses Es'!AN15)</f>
      </c>
      <c r="AL17" s="433">
        <f>IF('Encodage réponses Es'!AO15="","",'Encodage réponses Es'!AO15)</f>
      </c>
      <c r="AM17" s="433">
        <f>IF('Encodage réponses Es'!AP15="","",'Encodage réponses Es'!AP15)</f>
      </c>
      <c r="AN17" s="538">
        <f>IF(COUNTBLANK('Encodage réponses Es'!AH15)+COUNTBLANK('Encodage réponses Es'!AL15:AP15)&gt;0,"",IF(COUNTIF(AH17:AM17,"a")&gt;0,"Absent(e)",COUNTIF(AH17:AM17,1)+COUNTIF(AH17:AM17,8)/2))</f>
      </c>
      <c r="AO17" s="539"/>
      <c r="AP17" s="433">
        <f>IF('Encodage réponses Es'!AF15="","",'Encodage réponses Es'!AF15)</f>
      </c>
      <c r="AQ17" s="433">
        <f>IF('Encodage réponses Es'!AG15="","",'Encodage réponses Es'!AG15)</f>
      </c>
      <c r="AR17" s="433">
        <f>IF('Encodage réponses Es'!AI15="","",'Encodage réponses Es'!AI15)</f>
      </c>
      <c r="AS17" s="433">
        <f>IF('Encodage réponses Es'!AJ15="","",'Encodage réponses Es'!AJ15)</f>
      </c>
      <c r="AT17" s="433">
        <f>IF('Encodage réponses Es'!AK15="","",'Encodage réponses Es'!AK15)</f>
      </c>
      <c r="AU17" s="538">
        <f>IF(COUNTBLANK('Encodage réponses Es'!AF15:AG15)+COUNTBLANK('Encodage réponses Es'!AI15:AK15)&gt;0,"",IF(COUNTIF(AP17:AT17,"a")&gt;0,"Absent(e)",COUNTIF(AP17:AT17,1)+COUNTIF(AP17:AT17,8)/2))</f>
      </c>
      <c r="AV17" s="539"/>
      <c r="AW17" s="538">
        <f t="shared" si="6"/>
      </c>
      <c r="AX17" s="539"/>
      <c r="AY17" s="433">
        <f>IF('Encodage réponses Es'!BR15="","",'Encodage réponses Es'!BR15)</f>
      </c>
      <c r="AZ17" s="433">
        <f>IF('Encodage réponses Es'!BS15="","",'Encodage réponses Es'!BS15)</f>
      </c>
      <c r="BA17" s="433">
        <f>IF('Encodage réponses Es'!BT15="","",'Encodage réponses Es'!BT15)</f>
      </c>
      <c r="BB17" s="433">
        <f>IF('Encodage réponses Es'!BU15="","",'Encodage réponses Es'!BU15)</f>
      </c>
      <c r="BC17" s="433">
        <f>IF('Encodage réponses Es'!BV15="","",'Encodage réponses Es'!BV15)</f>
      </c>
      <c r="BD17" s="433">
        <f>IF('Encodage réponses Es'!BW15="","",'Encodage réponses Es'!BW15)</f>
      </c>
      <c r="BE17" s="433">
        <f>IF('Encodage réponses Es'!BX15="","",'Encodage réponses Es'!BX15)</f>
      </c>
      <c r="BF17" s="433">
        <f>IF('Encodage réponses Es'!BY15="","",'Encodage réponses Es'!BY15)</f>
      </c>
      <c r="BG17" s="433">
        <f>IF('Encodage réponses Es'!BZ15="","",'Encodage réponses Es'!BZ15)</f>
      </c>
      <c r="BH17" s="544">
        <f>IF(COUNTBLANK('Encodage réponses Es'!BR15:BZ15)&gt;0,"",IF(COUNTIF(AY17:BG17,"a")&gt;0,"Absent(e)",COUNTIF(AY17:BG17,1)+COUNTIF(AY17:BG17,8)/2))</f>
      </c>
      <c r="BI17" s="545"/>
      <c r="BJ17" s="433">
        <f>IF('Encodage réponses Es'!CA15="","",'Encodage réponses Es'!CA15)</f>
      </c>
      <c r="BK17" s="433">
        <f>IF('Encodage réponses Es'!CB15="","",'Encodage réponses Es'!CB15)</f>
      </c>
      <c r="BL17" s="433">
        <f>IF('Encodage réponses Es'!CC15="","",'Encodage réponses Es'!CC15)</f>
      </c>
      <c r="BM17" s="433">
        <f>IF('Encodage réponses Es'!CD15="","",'Encodage réponses Es'!CD15)</f>
      </c>
      <c r="BN17" s="433">
        <f>IF('Encodage réponses Es'!CE15="","",'Encodage réponses Es'!CE15)</f>
      </c>
      <c r="BO17" s="433">
        <f>IF('Encodage réponses Es'!CF15="","",'Encodage réponses Es'!CF15)</f>
      </c>
      <c r="BP17" s="433">
        <f>IF('Encodage réponses Es'!CG15="","",'Encodage réponses Es'!CG15)</f>
      </c>
      <c r="BQ17" s="433">
        <f>IF('Encodage réponses Es'!CH15="","",'Encodage réponses Es'!CH15)</f>
      </c>
      <c r="BR17" s="433">
        <f>IF('Encodage réponses Es'!CI15="","",'Encodage réponses Es'!CI15)</f>
      </c>
      <c r="BS17" s="433">
        <f>IF('Encodage réponses Es'!CJ15="","",'Encodage réponses Es'!CJ15)</f>
      </c>
      <c r="BT17" s="433">
        <f>IF('Encodage réponses Es'!CK15="","",'Encodage réponses Es'!CK15)</f>
      </c>
      <c r="BU17" s="433">
        <f>IF('Encodage réponses Es'!CL15="","",'Encodage réponses Es'!CL15)</f>
      </c>
      <c r="BV17" s="433">
        <f>IF('Encodage réponses Es'!CM15="","",'Encodage réponses Es'!CM15)</f>
      </c>
      <c r="BW17" s="538">
        <f>IF(COUNTBLANK('Encodage réponses Es'!CA15:CM15)&gt;0,"",IF(COUNTIF(BJ17:BV17,"a")&gt;0,"Absent(e)",COUNTIF(BJ17:BV17,1)+COUNTIF(BJ17:BV17,8)/2))</f>
      </c>
      <c r="BX17" s="539"/>
      <c r="BY17" s="433">
        <f>IF('Encodage réponses Es'!G15="","",'Encodage réponses Es'!G15)</f>
      </c>
      <c r="BZ17" s="433">
        <f>IF('Encodage réponses Es'!H15="","",'Encodage réponses Es'!H15)</f>
      </c>
      <c r="CA17" s="433">
        <f>IF('Encodage réponses Es'!I15="","",'Encodage réponses Es'!I15)</f>
      </c>
      <c r="CB17" s="433">
        <f>IF('Encodage réponses Es'!J15="","",'Encodage réponses Es'!J15)</f>
      </c>
      <c r="CC17" s="433">
        <f>IF('Encodage réponses Es'!K15="","",'Encodage réponses Es'!K15)</f>
      </c>
      <c r="CD17" s="433">
        <f>IF('Encodage réponses Es'!L15="","",'Encodage réponses Es'!L15)</f>
      </c>
      <c r="CE17" s="433">
        <f>IF('Encodage réponses Es'!M15="","",'Encodage réponses Es'!M15)</f>
      </c>
      <c r="CF17" s="433">
        <f>IF('Encodage réponses Es'!N15="","",'Encodage réponses Es'!N15)</f>
      </c>
      <c r="CG17" s="433">
        <f>IF('Encodage réponses Es'!O15="","",'Encodage réponses Es'!O15)</f>
      </c>
      <c r="CH17" s="398"/>
      <c r="CI17" s="433">
        <f>IF('Encodage réponses Es'!Q15="","",'Encodage réponses Es'!Q15)</f>
      </c>
      <c r="CJ17" s="433">
        <f>IF('Encodage réponses Es'!R15="","",'Encodage réponses Es'!R15)</f>
      </c>
      <c r="CK17" s="433">
        <f>IF('Encodage réponses Es'!S15="","",'Encodage réponses Es'!S15)</f>
      </c>
      <c r="CL17" s="433">
        <f>IF('Encodage réponses Es'!T15="","",'Encodage réponses Es'!T15)</f>
      </c>
      <c r="CM17" s="433">
        <f>IF('Encodage réponses Es'!U15="","",'Encodage réponses Es'!U15)</f>
      </c>
      <c r="CN17" s="544">
        <f>IF(COUNTBLANK('Encodage réponses Es'!G15:O15)+COUNTBLANK('Encodage réponses Es'!Q15:U15)&gt;0,"",IF(COUNTIF(BY17:CG17,"a")+COUNTIF(CI17:CM17,"a")&gt;0,"Absent(e)",COUNTIF(BY17:CG17,1)+COUNTIF(CI17:CM17,1)+COUNTIF(BY17:CG17,8)/2+COUNTIF(CI17:CM17,8)/2))</f>
      </c>
      <c r="CO17" s="545"/>
      <c r="CP17" s="433">
        <f>IF('Encodage réponses Es'!V15="","",'Encodage réponses Es'!V15)</f>
      </c>
      <c r="CQ17" s="433">
        <f>IF('Encodage réponses Es'!W15="","",'Encodage réponses Es'!W15)</f>
      </c>
      <c r="CR17" s="433">
        <f>IF('Encodage réponses Es'!X15="","",'Encodage réponses Es'!X15)</f>
      </c>
      <c r="CS17" s="433">
        <f>IF('Encodage réponses Es'!Y15="","",'Encodage réponses Es'!Y15)</f>
      </c>
      <c r="CT17" s="433">
        <f>IF('Encodage réponses Es'!Z15="","",'Encodage réponses Es'!Z15)</f>
      </c>
      <c r="CU17" s="433">
        <f>IF('Encodage réponses Es'!AA15="","",'Encodage réponses Es'!AA15)</f>
      </c>
      <c r="CV17" s="433">
        <f>IF('Encodage réponses Es'!AB15="","",'Encodage réponses Es'!AB15)</f>
      </c>
      <c r="CW17" s="433">
        <f>IF('Encodage réponses Es'!AC15="","",'Encodage réponses Es'!AC15)</f>
      </c>
      <c r="CX17" s="433">
        <f>IF('Encodage réponses Es'!AD15="","",'Encodage réponses Es'!AD15)</f>
      </c>
      <c r="CY17" s="433">
        <f>IF('Encodage réponses Es'!AE15="","",'Encodage réponses Es'!AE15)</f>
      </c>
      <c r="CZ17" s="544">
        <f>IF(COUNTBLANK('Encodage réponses Es'!V15:AE15)&gt;0,"",IF(COUNTIF(CP17:CY17,"a")&gt;0,"Absent(e)",COUNTIF(CP17:CY17,1)+COUNTIF(CP17:CY17,8)/2))</f>
      </c>
      <c r="DA17" s="545"/>
      <c r="DB17" s="433">
        <f>IF('Encodage réponses Es'!BD15="","",'Encodage réponses Es'!BD15)</f>
      </c>
      <c r="DC17" s="433">
        <f>IF('Encodage réponses Es'!BE15="","",'Encodage réponses Es'!BE15)</f>
      </c>
      <c r="DD17" s="433">
        <f>IF('Encodage réponses Es'!BF15="","",'Encodage réponses Es'!BF15)</f>
      </c>
      <c r="DE17" s="403">
        <f>IF('Encodage réponses Es'!BG15="","",'Encodage réponses Es'!BG15)</f>
      </c>
      <c r="DF17" s="433">
        <f>IF('Encodage réponses Es'!BH15="","",'Encodage réponses Es'!BH15)</f>
      </c>
      <c r="DG17" s="433">
        <f>IF('Encodage réponses Es'!BI15="","",'Encodage réponses Es'!BI15)</f>
      </c>
      <c r="DH17" s="433">
        <f>IF('Encodage réponses Es'!BJ15="","",'Encodage réponses Es'!BJ15)</f>
      </c>
      <c r="DI17" s="433">
        <f>IF('Encodage réponses Es'!BK15="","",'Encodage réponses Es'!BK15)</f>
      </c>
      <c r="DJ17" s="479">
        <f>IF('Encodage réponses Es'!BL15="","",'Encodage réponses Es'!BL15)</f>
      </c>
      <c r="DK17" s="479">
        <f>IF('Encodage réponses Es'!BM15="","",'Encodage réponses Es'!BM15)</f>
      </c>
      <c r="DL17" s="433">
        <f>IF('Encodage réponses Es'!BN15="","",'Encodage réponses Es'!BN15)</f>
      </c>
      <c r="DM17" s="433">
        <f>IF('Encodage réponses Es'!BO15="","",'Encodage réponses Es'!BO15)</f>
      </c>
      <c r="DN17" s="433">
        <f>IF('Encodage réponses Es'!BP15="","",'Encodage réponses Es'!BP15)</f>
      </c>
      <c r="DO17" s="433">
        <f>IF('Encodage réponses Es'!BQ15="","",'Encodage réponses Es'!BQ15)</f>
      </c>
      <c r="DP17" s="544">
        <f>IF(COUNTBLANK('Encodage réponses Es'!BD15:BF15)+COUNTBLANK('Encodage réponses Es'!BH15:BQ15)&gt;0,"",IF(COUNTIF(DB17:DD17,"a")+COUNTIF(DF17:DO17,"a")&gt;0,"Absent(e)",COUNTIF(DB17:DD17,1)+COUNTIF(DF17:DO17,1)))</f>
      </c>
      <c r="DQ17" s="545"/>
    </row>
    <row r="18" spans="1:121" ht="11.25" customHeight="1">
      <c r="A18" s="493"/>
      <c r="B18" s="579"/>
      <c r="C18" s="494"/>
      <c r="D18" s="36">
        <v>14</v>
      </c>
      <c r="E18" s="183">
        <f>IF('Encodage réponses Es'!F16="","",'Encodage réponses Es'!F16)</f>
      </c>
      <c r="F18" s="234"/>
      <c r="G18" s="455">
        <f t="shared" si="0"/>
      </c>
      <c r="H18" s="452">
        <f t="shared" si="1"/>
      </c>
      <c r="I18" s="234"/>
      <c r="J18" s="455">
        <f t="shared" si="2"/>
      </c>
      <c r="K18" s="452">
        <f t="shared" si="3"/>
      </c>
      <c r="L18" s="234"/>
      <c r="M18" s="455">
        <f t="shared" si="4"/>
      </c>
      <c r="N18" s="452">
        <f t="shared" si="5"/>
      </c>
      <c r="O18" s="235"/>
      <c r="P18" s="433">
        <f>IF('Encodage réponses Es'!AQ16="","",'Encodage réponses Es'!AQ16)</f>
      </c>
      <c r="Q18" s="433">
        <f>IF('Encodage réponses Es'!AR16="","",'Encodage réponses Es'!AR16)</f>
      </c>
      <c r="R18" s="433">
        <f>IF('Encodage réponses Es'!AS16="","",'Encodage réponses Es'!AS16)</f>
      </c>
      <c r="S18" s="433">
        <f>IF('Encodage réponses Es'!AT16="","",'Encodage réponses Es'!AT16)</f>
      </c>
      <c r="T18" s="394"/>
      <c r="U18" s="433">
        <f>IF('Encodage réponses Es'!AV16="","",'Encodage réponses Es'!AV16)</f>
      </c>
      <c r="V18" s="433">
        <f>IF('Encodage réponses Es'!AW16="","",'Encodage réponses Es'!AW16)</f>
      </c>
      <c r="W18" s="433">
        <f>IF('Encodage réponses Es'!AX16="","",'Encodage réponses Es'!AX16)</f>
      </c>
      <c r="X18" s="433">
        <f>IF('Encodage réponses Es'!AY16="","",'Encodage réponses Es'!AY16)</f>
      </c>
      <c r="Y18" s="433">
        <f>IF('Encodage réponses Es'!AZ16="","",'Encodage réponses Es'!AZ16)</f>
      </c>
      <c r="Z18" s="433">
        <f>IF('Encodage réponses Es'!BA16="","",'Encodage réponses Es'!BA16)</f>
      </c>
      <c r="AA18" s="394"/>
      <c r="AB18" s="394"/>
      <c r="AC18" s="433">
        <f>IF('Encodage réponses Es'!CN16="","",'Encodage réponses Es'!CN16)</f>
      </c>
      <c r="AD18" s="433">
        <f>IF('Encodage réponses Es'!CO16="","",'Encodage réponses Es'!CO16)</f>
      </c>
      <c r="AE18" s="433">
        <f>IF('Encodage réponses Es'!CP16="","",'Encodage réponses Es'!CP16)</f>
      </c>
      <c r="AF18" s="538">
        <f>IF(COUNTBLANK('Encodage réponses Es'!AQ16:AT16)+COUNTBLANK('Encodage réponses Es'!AV16:BA16)+COUNTBLANK('Encodage réponses Es'!CN16:CP16)&gt;0,"",IF(COUNTIF(P18:S18,"a")+COUNTIF(U18:Z18,"a")+COUNTIF(AC18:AE18,"a")&gt;0,"Absent(e)",COUNTIF(P18:S18,1)+COUNTIF(U18:Z18,1)+COUNTIF(AC18:AE18,1)+COUNTIF(P18:S18,8)/2+COUNTIF(U18:Z18,8)/2+COUNTIF(AC18:AE18,8)/2))</f>
      </c>
      <c r="AG18" s="539"/>
      <c r="AH18" s="433">
        <f>IF('Encodage réponses Es'!AH16="","",'Encodage réponses Es'!AH16)</f>
      </c>
      <c r="AI18" s="433">
        <f>IF('Encodage réponses Es'!AL16="","",'Encodage réponses Es'!AL16)</f>
      </c>
      <c r="AJ18" s="433">
        <f>IF('Encodage réponses Es'!AM16="","",'Encodage réponses Es'!AM16)</f>
      </c>
      <c r="AK18" s="433">
        <f>IF('Encodage réponses Es'!AN16="","",'Encodage réponses Es'!AN16)</f>
      </c>
      <c r="AL18" s="433">
        <f>IF('Encodage réponses Es'!AO16="","",'Encodage réponses Es'!AO16)</f>
      </c>
      <c r="AM18" s="433">
        <f>IF('Encodage réponses Es'!AP16="","",'Encodage réponses Es'!AP16)</f>
      </c>
      <c r="AN18" s="538">
        <f>IF(COUNTBLANK('Encodage réponses Es'!AH16)+COUNTBLANK('Encodage réponses Es'!AL16:AP16)&gt;0,"",IF(COUNTIF(AH18:AM18,"a")&gt;0,"Absent(e)",COUNTIF(AH18:AM18,1)+COUNTIF(AH18:AM18,8)/2))</f>
      </c>
      <c r="AO18" s="539"/>
      <c r="AP18" s="433">
        <f>IF('Encodage réponses Es'!AF16="","",'Encodage réponses Es'!AF16)</f>
      </c>
      <c r="AQ18" s="433">
        <f>IF('Encodage réponses Es'!AG16="","",'Encodage réponses Es'!AG16)</f>
      </c>
      <c r="AR18" s="433">
        <f>IF('Encodage réponses Es'!AI16="","",'Encodage réponses Es'!AI16)</f>
      </c>
      <c r="AS18" s="433">
        <f>IF('Encodage réponses Es'!AJ16="","",'Encodage réponses Es'!AJ16)</f>
      </c>
      <c r="AT18" s="433">
        <f>IF('Encodage réponses Es'!AK16="","",'Encodage réponses Es'!AK16)</f>
      </c>
      <c r="AU18" s="538">
        <f>IF(COUNTBLANK('Encodage réponses Es'!AF16:AG16)+COUNTBLANK('Encodage réponses Es'!AI16:AK16)&gt;0,"",IF(COUNTIF(AP18:AT18,"a")&gt;0,"Absent(e)",COUNTIF(AP18:AT18,1)+COUNTIF(AP18:AT18,8)/2))</f>
      </c>
      <c r="AV18" s="539"/>
      <c r="AW18" s="538">
        <f t="shared" si="6"/>
      </c>
      <c r="AX18" s="539"/>
      <c r="AY18" s="433">
        <f>IF('Encodage réponses Es'!BR16="","",'Encodage réponses Es'!BR16)</f>
      </c>
      <c r="AZ18" s="433">
        <f>IF('Encodage réponses Es'!BS16="","",'Encodage réponses Es'!BS16)</f>
      </c>
      <c r="BA18" s="433">
        <f>IF('Encodage réponses Es'!BT16="","",'Encodage réponses Es'!BT16)</f>
      </c>
      <c r="BB18" s="433">
        <f>IF('Encodage réponses Es'!BU16="","",'Encodage réponses Es'!BU16)</f>
      </c>
      <c r="BC18" s="433">
        <f>IF('Encodage réponses Es'!BV16="","",'Encodage réponses Es'!BV16)</f>
      </c>
      <c r="BD18" s="433">
        <f>IF('Encodage réponses Es'!BW16="","",'Encodage réponses Es'!BW16)</f>
      </c>
      <c r="BE18" s="433">
        <f>IF('Encodage réponses Es'!BX16="","",'Encodage réponses Es'!BX16)</f>
      </c>
      <c r="BF18" s="433">
        <f>IF('Encodage réponses Es'!BY16="","",'Encodage réponses Es'!BY16)</f>
      </c>
      <c r="BG18" s="433">
        <f>IF('Encodage réponses Es'!BZ16="","",'Encodage réponses Es'!BZ16)</f>
      </c>
      <c r="BH18" s="544">
        <f>IF(COUNTBLANK('Encodage réponses Es'!BR16:BZ16)&gt;0,"",IF(COUNTIF(AY18:BG18,"a")&gt;0,"Absent(e)",COUNTIF(AY18:BG18,1)+COUNTIF(AY18:BG18,8)/2))</f>
      </c>
      <c r="BI18" s="545"/>
      <c r="BJ18" s="433">
        <f>IF('Encodage réponses Es'!CA16="","",'Encodage réponses Es'!CA16)</f>
      </c>
      <c r="BK18" s="433">
        <f>IF('Encodage réponses Es'!CB16="","",'Encodage réponses Es'!CB16)</f>
      </c>
      <c r="BL18" s="433">
        <f>IF('Encodage réponses Es'!CC16="","",'Encodage réponses Es'!CC16)</f>
      </c>
      <c r="BM18" s="433">
        <f>IF('Encodage réponses Es'!CD16="","",'Encodage réponses Es'!CD16)</f>
      </c>
      <c r="BN18" s="433">
        <f>IF('Encodage réponses Es'!CE16="","",'Encodage réponses Es'!CE16)</f>
      </c>
      <c r="BO18" s="433">
        <f>IF('Encodage réponses Es'!CF16="","",'Encodage réponses Es'!CF16)</f>
      </c>
      <c r="BP18" s="433">
        <f>IF('Encodage réponses Es'!CG16="","",'Encodage réponses Es'!CG16)</f>
      </c>
      <c r="BQ18" s="433">
        <f>IF('Encodage réponses Es'!CH16="","",'Encodage réponses Es'!CH16)</f>
      </c>
      <c r="BR18" s="433">
        <f>IF('Encodage réponses Es'!CI16="","",'Encodage réponses Es'!CI16)</f>
      </c>
      <c r="BS18" s="433">
        <f>IF('Encodage réponses Es'!CJ16="","",'Encodage réponses Es'!CJ16)</f>
      </c>
      <c r="BT18" s="433">
        <f>IF('Encodage réponses Es'!CK16="","",'Encodage réponses Es'!CK16)</f>
      </c>
      <c r="BU18" s="433">
        <f>IF('Encodage réponses Es'!CL16="","",'Encodage réponses Es'!CL16)</f>
      </c>
      <c r="BV18" s="433">
        <f>IF('Encodage réponses Es'!CM16="","",'Encodage réponses Es'!CM16)</f>
      </c>
      <c r="BW18" s="538">
        <f>IF(COUNTBLANK('Encodage réponses Es'!CA16:CM16)&gt;0,"",IF(COUNTIF(BJ18:BV18,"a")&gt;0,"Absent(e)",COUNTIF(BJ18:BV18,1)+COUNTIF(BJ18:BV18,8)/2))</f>
      </c>
      <c r="BX18" s="539"/>
      <c r="BY18" s="433">
        <f>IF('Encodage réponses Es'!G16="","",'Encodage réponses Es'!G16)</f>
      </c>
      <c r="BZ18" s="433">
        <f>IF('Encodage réponses Es'!H16="","",'Encodage réponses Es'!H16)</f>
      </c>
      <c r="CA18" s="433">
        <f>IF('Encodage réponses Es'!I16="","",'Encodage réponses Es'!I16)</f>
      </c>
      <c r="CB18" s="433">
        <f>IF('Encodage réponses Es'!J16="","",'Encodage réponses Es'!J16)</f>
      </c>
      <c r="CC18" s="433">
        <f>IF('Encodage réponses Es'!K16="","",'Encodage réponses Es'!K16)</f>
      </c>
      <c r="CD18" s="433">
        <f>IF('Encodage réponses Es'!L16="","",'Encodage réponses Es'!L16)</f>
      </c>
      <c r="CE18" s="433">
        <f>IF('Encodage réponses Es'!M16="","",'Encodage réponses Es'!M16)</f>
      </c>
      <c r="CF18" s="433">
        <f>IF('Encodage réponses Es'!N16="","",'Encodage réponses Es'!N16)</f>
      </c>
      <c r="CG18" s="433">
        <f>IF('Encodage réponses Es'!O16="","",'Encodage réponses Es'!O16)</f>
      </c>
      <c r="CH18" s="398"/>
      <c r="CI18" s="433">
        <f>IF('Encodage réponses Es'!Q16="","",'Encodage réponses Es'!Q16)</f>
      </c>
      <c r="CJ18" s="433">
        <f>IF('Encodage réponses Es'!R16="","",'Encodage réponses Es'!R16)</f>
      </c>
      <c r="CK18" s="433">
        <f>IF('Encodage réponses Es'!S16="","",'Encodage réponses Es'!S16)</f>
      </c>
      <c r="CL18" s="433">
        <f>IF('Encodage réponses Es'!T16="","",'Encodage réponses Es'!T16)</f>
      </c>
      <c r="CM18" s="433">
        <f>IF('Encodage réponses Es'!U16="","",'Encodage réponses Es'!U16)</f>
      </c>
      <c r="CN18" s="544">
        <f>IF(COUNTBLANK('Encodage réponses Es'!G16:O16)+COUNTBLANK('Encodage réponses Es'!Q16:U16)&gt;0,"",IF(COUNTIF(BY18:CG18,"a")+COUNTIF(CI18:CM18,"a")&gt;0,"Absent(e)",COUNTIF(BY18:CG18,1)+COUNTIF(CI18:CM18,1)+COUNTIF(BY18:CG18,8)/2+COUNTIF(CI18:CM18,8)/2))</f>
      </c>
      <c r="CO18" s="545"/>
      <c r="CP18" s="433">
        <f>IF('Encodage réponses Es'!V16="","",'Encodage réponses Es'!V16)</f>
      </c>
      <c r="CQ18" s="433">
        <f>IF('Encodage réponses Es'!W16="","",'Encodage réponses Es'!W16)</f>
      </c>
      <c r="CR18" s="433">
        <f>IF('Encodage réponses Es'!X16="","",'Encodage réponses Es'!X16)</f>
      </c>
      <c r="CS18" s="433">
        <f>IF('Encodage réponses Es'!Y16="","",'Encodage réponses Es'!Y16)</f>
      </c>
      <c r="CT18" s="433">
        <f>IF('Encodage réponses Es'!Z16="","",'Encodage réponses Es'!Z16)</f>
      </c>
      <c r="CU18" s="433">
        <f>IF('Encodage réponses Es'!AA16="","",'Encodage réponses Es'!AA16)</f>
      </c>
      <c r="CV18" s="433">
        <f>IF('Encodage réponses Es'!AB16="","",'Encodage réponses Es'!AB16)</f>
      </c>
      <c r="CW18" s="433">
        <f>IF('Encodage réponses Es'!AC16="","",'Encodage réponses Es'!AC16)</f>
      </c>
      <c r="CX18" s="433">
        <f>IF('Encodage réponses Es'!AD16="","",'Encodage réponses Es'!AD16)</f>
      </c>
      <c r="CY18" s="433">
        <f>IF('Encodage réponses Es'!AE16="","",'Encodage réponses Es'!AE16)</f>
      </c>
      <c r="CZ18" s="544">
        <f>IF(COUNTBLANK('Encodage réponses Es'!V16:AE16)&gt;0,"",IF(COUNTIF(CP18:CY18,"a")&gt;0,"Absent(e)",COUNTIF(CP18:CY18,1)+COUNTIF(CP18:CY18,8)/2))</f>
      </c>
      <c r="DA18" s="545"/>
      <c r="DB18" s="433">
        <f>IF('Encodage réponses Es'!BD16="","",'Encodage réponses Es'!BD16)</f>
      </c>
      <c r="DC18" s="433">
        <f>IF('Encodage réponses Es'!BE16="","",'Encodage réponses Es'!BE16)</f>
      </c>
      <c r="DD18" s="433">
        <f>IF('Encodage réponses Es'!BF16="","",'Encodage réponses Es'!BF16)</f>
      </c>
      <c r="DE18" s="403">
        <f>IF('Encodage réponses Es'!BG16="","",'Encodage réponses Es'!BG16)</f>
      </c>
      <c r="DF18" s="433">
        <f>IF('Encodage réponses Es'!BH16="","",'Encodage réponses Es'!BH16)</f>
      </c>
      <c r="DG18" s="433">
        <f>IF('Encodage réponses Es'!BI16="","",'Encodage réponses Es'!BI16)</f>
      </c>
      <c r="DH18" s="433">
        <f>IF('Encodage réponses Es'!BJ16="","",'Encodage réponses Es'!BJ16)</f>
      </c>
      <c r="DI18" s="433">
        <f>IF('Encodage réponses Es'!BK16="","",'Encodage réponses Es'!BK16)</f>
      </c>
      <c r="DJ18" s="479">
        <f>IF('Encodage réponses Es'!BL16="","",'Encodage réponses Es'!BL16)</f>
      </c>
      <c r="DK18" s="479">
        <f>IF('Encodage réponses Es'!BM16="","",'Encodage réponses Es'!BM16)</f>
      </c>
      <c r="DL18" s="433">
        <f>IF('Encodage réponses Es'!BN16="","",'Encodage réponses Es'!BN16)</f>
      </c>
      <c r="DM18" s="433">
        <f>IF('Encodage réponses Es'!BO16="","",'Encodage réponses Es'!BO16)</f>
      </c>
      <c r="DN18" s="433">
        <f>IF('Encodage réponses Es'!BP16="","",'Encodage réponses Es'!BP16)</f>
      </c>
      <c r="DO18" s="433">
        <f>IF('Encodage réponses Es'!BQ16="","",'Encodage réponses Es'!BQ16)</f>
      </c>
      <c r="DP18" s="544">
        <f>IF(COUNTBLANK('Encodage réponses Es'!BD16:BF16)+COUNTBLANK('Encodage réponses Es'!BH16:BQ16)&gt;0,"",IF(COUNTIF(DB18:DD18,"a")+COUNTIF(DF18:DO18,"a")&gt;0,"Absent(e)",COUNTIF(DB18:DD18,1)+COUNTIF(DF18:DO18,1)))</f>
      </c>
      <c r="DQ18" s="545"/>
    </row>
    <row r="19" spans="1:121" ht="11.25" customHeight="1">
      <c r="A19" s="493"/>
      <c r="B19" s="579"/>
      <c r="C19" s="494"/>
      <c r="D19" s="36">
        <v>15</v>
      </c>
      <c r="E19" s="183">
        <f>IF('Encodage réponses Es'!F17="","",'Encodage réponses Es'!F17)</f>
      </c>
      <c r="F19" s="234"/>
      <c r="G19" s="455">
        <f t="shared" si="0"/>
      </c>
      <c r="H19" s="452">
        <f t="shared" si="1"/>
      </c>
      <c r="I19" s="234"/>
      <c r="J19" s="455">
        <f t="shared" si="2"/>
      </c>
      <c r="K19" s="452">
        <f t="shared" si="3"/>
      </c>
      <c r="L19" s="234"/>
      <c r="M19" s="455">
        <f t="shared" si="4"/>
      </c>
      <c r="N19" s="452">
        <f t="shared" si="5"/>
      </c>
      <c r="O19" s="235"/>
      <c r="P19" s="433">
        <f>IF('Encodage réponses Es'!AQ17="","",'Encodage réponses Es'!AQ17)</f>
      </c>
      <c r="Q19" s="433">
        <f>IF('Encodage réponses Es'!AR17="","",'Encodage réponses Es'!AR17)</f>
      </c>
      <c r="R19" s="433">
        <f>IF('Encodage réponses Es'!AS17="","",'Encodage réponses Es'!AS17)</f>
      </c>
      <c r="S19" s="433">
        <f>IF('Encodage réponses Es'!AT17="","",'Encodage réponses Es'!AT17)</f>
      </c>
      <c r="T19" s="394"/>
      <c r="U19" s="433">
        <f>IF('Encodage réponses Es'!AV17="","",'Encodage réponses Es'!AV17)</f>
      </c>
      <c r="V19" s="433">
        <f>IF('Encodage réponses Es'!AW17="","",'Encodage réponses Es'!AW17)</f>
      </c>
      <c r="W19" s="433">
        <f>IF('Encodage réponses Es'!AX17="","",'Encodage réponses Es'!AX17)</f>
      </c>
      <c r="X19" s="433">
        <f>IF('Encodage réponses Es'!AY17="","",'Encodage réponses Es'!AY17)</f>
      </c>
      <c r="Y19" s="433">
        <f>IF('Encodage réponses Es'!AZ17="","",'Encodage réponses Es'!AZ17)</f>
      </c>
      <c r="Z19" s="433">
        <f>IF('Encodage réponses Es'!BA17="","",'Encodage réponses Es'!BA17)</f>
      </c>
      <c r="AA19" s="394"/>
      <c r="AB19" s="394"/>
      <c r="AC19" s="433">
        <f>IF('Encodage réponses Es'!CN17="","",'Encodage réponses Es'!CN17)</f>
      </c>
      <c r="AD19" s="433">
        <f>IF('Encodage réponses Es'!CO17="","",'Encodage réponses Es'!CO17)</f>
      </c>
      <c r="AE19" s="433">
        <f>IF('Encodage réponses Es'!CP17="","",'Encodage réponses Es'!CP17)</f>
      </c>
      <c r="AF19" s="538">
        <f>IF(COUNTBLANK('Encodage réponses Es'!AQ17:AT17)+COUNTBLANK('Encodage réponses Es'!AV17:BA17)+COUNTBLANK('Encodage réponses Es'!CN17:CP17)&gt;0,"",IF(COUNTIF(P19:S19,"a")+COUNTIF(U19:Z19,"a")+COUNTIF(AC19:AE19,"a")&gt;0,"Absent(e)",COUNTIF(P19:S19,1)+COUNTIF(U19:Z19,1)+COUNTIF(AC19:AE19,1)+COUNTIF(P19:S19,8)/2+COUNTIF(U19:Z19,8)/2+COUNTIF(AC19:AE19,8)/2))</f>
      </c>
      <c r="AG19" s="539"/>
      <c r="AH19" s="433">
        <f>IF('Encodage réponses Es'!AH17="","",'Encodage réponses Es'!AH17)</f>
      </c>
      <c r="AI19" s="433">
        <f>IF('Encodage réponses Es'!AL17="","",'Encodage réponses Es'!AL17)</f>
      </c>
      <c r="AJ19" s="433">
        <f>IF('Encodage réponses Es'!AM17="","",'Encodage réponses Es'!AM17)</f>
      </c>
      <c r="AK19" s="433">
        <f>IF('Encodage réponses Es'!AN17="","",'Encodage réponses Es'!AN17)</f>
      </c>
      <c r="AL19" s="433">
        <f>IF('Encodage réponses Es'!AO17="","",'Encodage réponses Es'!AO17)</f>
      </c>
      <c r="AM19" s="433">
        <f>IF('Encodage réponses Es'!AP17="","",'Encodage réponses Es'!AP17)</f>
      </c>
      <c r="AN19" s="538">
        <f>IF(COUNTBLANK('Encodage réponses Es'!AH17)+COUNTBLANK('Encodage réponses Es'!AL17:AP17)&gt;0,"",IF(COUNTIF(AH19:AM19,"a")&gt;0,"Absent(e)",COUNTIF(AH19:AM19,1)+COUNTIF(AH19:AM19,8)/2))</f>
      </c>
      <c r="AO19" s="539"/>
      <c r="AP19" s="433">
        <f>IF('Encodage réponses Es'!AF17="","",'Encodage réponses Es'!AF17)</f>
      </c>
      <c r="AQ19" s="433">
        <f>IF('Encodage réponses Es'!AG17="","",'Encodage réponses Es'!AG17)</f>
      </c>
      <c r="AR19" s="433">
        <f>IF('Encodage réponses Es'!AI17="","",'Encodage réponses Es'!AI17)</f>
      </c>
      <c r="AS19" s="433">
        <f>IF('Encodage réponses Es'!AJ17="","",'Encodage réponses Es'!AJ17)</f>
      </c>
      <c r="AT19" s="433">
        <f>IF('Encodage réponses Es'!AK17="","",'Encodage réponses Es'!AK17)</f>
      </c>
      <c r="AU19" s="538">
        <f>IF(COUNTBLANK('Encodage réponses Es'!AF17:AG17)+COUNTBLANK('Encodage réponses Es'!AI17:AK17)&gt;0,"",IF(COUNTIF(AP19:AT19,"a")&gt;0,"Absent(e)",COUNTIF(AP19:AT19,1)+COUNTIF(AP19:AT19,8)/2))</f>
      </c>
      <c r="AV19" s="539"/>
      <c r="AW19" s="538">
        <f t="shared" si="6"/>
      </c>
      <c r="AX19" s="539"/>
      <c r="AY19" s="433">
        <f>IF('Encodage réponses Es'!BR17="","",'Encodage réponses Es'!BR17)</f>
      </c>
      <c r="AZ19" s="433">
        <f>IF('Encodage réponses Es'!BS17="","",'Encodage réponses Es'!BS17)</f>
      </c>
      <c r="BA19" s="433">
        <f>IF('Encodage réponses Es'!BT17="","",'Encodage réponses Es'!BT17)</f>
      </c>
      <c r="BB19" s="433">
        <f>IF('Encodage réponses Es'!BU17="","",'Encodage réponses Es'!BU17)</f>
      </c>
      <c r="BC19" s="433">
        <f>IF('Encodage réponses Es'!BV17="","",'Encodage réponses Es'!BV17)</f>
      </c>
      <c r="BD19" s="433">
        <f>IF('Encodage réponses Es'!BW17="","",'Encodage réponses Es'!BW17)</f>
      </c>
      <c r="BE19" s="433">
        <f>IF('Encodage réponses Es'!BX17="","",'Encodage réponses Es'!BX17)</f>
      </c>
      <c r="BF19" s="433">
        <f>IF('Encodage réponses Es'!BY17="","",'Encodage réponses Es'!BY17)</f>
      </c>
      <c r="BG19" s="433">
        <f>IF('Encodage réponses Es'!BZ17="","",'Encodage réponses Es'!BZ17)</f>
      </c>
      <c r="BH19" s="544">
        <f>IF(COUNTBLANK('Encodage réponses Es'!BR17:BZ17)&gt;0,"",IF(COUNTIF(AY19:BG19,"a")&gt;0,"Absent(e)",COUNTIF(AY19:BG19,1)+COUNTIF(AY19:BG19,8)/2))</f>
      </c>
      <c r="BI19" s="545"/>
      <c r="BJ19" s="433">
        <f>IF('Encodage réponses Es'!CA17="","",'Encodage réponses Es'!CA17)</f>
      </c>
      <c r="BK19" s="433">
        <f>IF('Encodage réponses Es'!CB17="","",'Encodage réponses Es'!CB17)</f>
      </c>
      <c r="BL19" s="433">
        <f>IF('Encodage réponses Es'!CC17="","",'Encodage réponses Es'!CC17)</f>
      </c>
      <c r="BM19" s="433">
        <f>IF('Encodage réponses Es'!CD17="","",'Encodage réponses Es'!CD17)</f>
      </c>
      <c r="BN19" s="433">
        <f>IF('Encodage réponses Es'!CE17="","",'Encodage réponses Es'!CE17)</f>
      </c>
      <c r="BO19" s="433">
        <f>IF('Encodage réponses Es'!CF17="","",'Encodage réponses Es'!CF17)</f>
      </c>
      <c r="BP19" s="433">
        <f>IF('Encodage réponses Es'!CG17="","",'Encodage réponses Es'!CG17)</f>
      </c>
      <c r="BQ19" s="433">
        <f>IF('Encodage réponses Es'!CH17="","",'Encodage réponses Es'!CH17)</f>
      </c>
      <c r="BR19" s="433">
        <f>IF('Encodage réponses Es'!CI17="","",'Encodage réponses Es'!CI17)</f>
      </c>
      <c r="BS19" s="433">
        <f>IF('Encodage réponses Es'!CJ17="","",'Encodage réponses Es'!CJ17)</f>
      </c>
      <c r="BT19" s="433">
        <f>IF('Encodage réponses Es'!CK17="","",'Encodage réponses Es'!CK17)</f>
      </c>
      <c r="BU19" s="433">
        <f>IF('Encodage réponses Es'!CL17="","",'Encodage réponses Es'!CL17)</f>
      </c>
      <c r="BV19" s="433">
        <f>IF('Encodage réponses Es'!CM17="","",'Encodage réponses Es'!CM17)</f>
      </c>
      <c r="BW19" s="538">
        <f>IF(COUNTBLANK('Encodage réponses Es'!CA17:CM17)&gt;0,"",IF(COUNTIF(BJ19:BV19,"a")&gt;0,"Absent(e)",COUNTIF(BJ19:BV19,1)+COUNTIF(BJ19:BV19,8)/2))</f>
      </c>
      <c r="BX19" s="539"/>
      <c r="BY19" s="433">
        <f>IF('Encodage réponses Es'!G17="","",'Encodage réponses Es'!G17)</f>
      </c>
      <c r="BZ19" s="433">
        <f>IF('Encodage réponses Es'!H17="","",'Encodage réponses Es'!H17)</f>
      </c>
      <c r="CA19" s="433">
        <f>IF('Encodage réponses Es'!I17="","",'Encodage réponses Es'!I17)</f>
      </c>
      <c r="CB19" s="433">
        <f>IF('Encodage réponses Es'!J17="","",'Encodage réponses Es'!J17)</f>
      </c>
      <c r="CC19" s="433">
        <f>IF('Encodage réponses Es'!K17="","",'Encodage réponses Es'!K17)</f>
      </c>
      <c r="CD19" s="433">
        <f>IF('Encodage réponses Es'!L17="","",'Encodage réponses Es'!L17)</f>
      </c>
      <c r="CE19" s="433">
        <f>IF('Encodage réponses Es'!M17="","",'Encodage réponses Es'!M17)</f>
      </c>
      <c r="CF19" s="433">
        <f>IF('Encodage réponses Es'!N17="","",'Encodage réponses Es'!N17)</f>
      </c>
      <c r="CG19" s="433">
        <f>IF('Encodage réponses Es'!O17="","",'Encodage réponses Es'!O17)</f>
      </c>
      <c r="CH19" s="398"/>
      <c r="CI19" s="433">
        <f>IF('Encodage réponses Es'!Q17="","",'Encodage réponses Es'!Q17)</f>
      </c>
      <c r="CJ19" s="433">
        <f>IF('Encodage réponses Es'!R17="","",'Encodage réponses Es'!R17)</f>
      </c>
      <c r="CK19" s="433">
        <f>IF('Encodage réponses Es'!S17="","",'Encodage réponses Es'!S17)</f>
      </c>
      <c r="CL19" s="433">
        <f>IF('Encodage réponses Es'!T17="","",'Encodage réponses Es'!T17)</f>
      </c>
      <c r="CM19" s="433">
        <f>IF('Encodage réponses Es'!U17="","",'Encodage réponses Es'!U17)</f>
      </c>
      <c r="CN19" s="544">
        <f>IF(COUNTBLANK('Encodage réponses Es'!G17:O17)+COUNTBLANK('Encodage réponses Es'!Q17:U17)&gt;0,"",IF(COUNTIF(BY19:CG19,"a")+COUNTIF(CI19:CM19,"a")&gt;0,"Absent(e)",COUNTIF(BY19:CG19,1)+COUNTIF(CI19:CM19,1)+COUNTIF(BY19:CG19,8)/2+COUNTIF(CI19:CM19,8)/2))</f>
      </c>
      <c r="CO19" s="545"/>
      <c r="CP19" s="433">
        <f>IF('Encodage réponses Es'!V17="","",'Encodage réponses Es'!V17)</f>
      </c>
      <c r="CQ19" s="433">
        <f>IF('Encodage réponses Es'!W17="","",'Encodage réponses Es'!W17)</f>
      </c>
      <c r="CR19" s="433">
        <f>IF('Encodage réponses Es'!X17="","",'Encodage réponses Es'!X17)</f>
      </c>
      <c r="CS19" s="433">
        <f>IF('Encodage réponses Es'!Y17="","",'Encodage réponses Es'!Y17)</f>
      </c>
      <c r="CT19" s="433">
        <f>IF('Encodage réponses Es'!Z17="","",'Encodage réponses Es'!Z17)</f>
      </c>
      <c r="CU19" s="433">
        <f>IF('Encodage réponses Es'!AA17="","",'Encodage réponses Es'!AA17)</f>
      </c>
      <c r="CV19" s="433">
        <f>IF('Encodage réponses Es'!AB17="","",'Encodage réponses Es'!AB17)</f>
      </c>
      <c r="CW19" s="433">
        <f>IF('Encodage réponses Es'!AC17="","",'Encodage réponses Es'!AC17)</f>
      </c>
      <c r="CX19" s="433">
        <f>IF('Encodage réponses Es'!AD17="","",'Encodage réponses Es'!AD17)</f>
      </c>
      <c r="CY19" s="433">
        <f>IF('Encodage réponses Es'!AE17="","",'Encodage réponses Es'!AE17)</f>
      </c>
      <c r="CZ19" s="544">
        <f>IF(COUNTBLANK('Encodage réponses Es'!V17:AE17)&gt;0,"",IF(COUNTIF(CP19:CY19,"a")&gt;0,"Absent(e)",COUNTIF(CP19:CY19,1)+COUNTIF(CP19:CY19,8)/2))</f>
      </c>
      <c r="DA19" s="545"/>
      <c r="DB19" s="433">
        <f>IF('Encodage réponses Es'!BD17="","",'Encodage réponses Es'!BD17)</f>
      </c>
      <c r="DC19" s="433">
        <f>IF('Encodage réponses Es'!BE17="","",'Encodage réponses Es'!BE17)</f>
      </c>
      <c r="DD19" s="433">
        <f>IF('Encodage réponses Es'!BF17="","",'Encodage réponses Es'!BF17)</f>
      </c>
      <c r="DE19" s="403">
        <f>IF('Encodage réponses Es'!BG17="","",'Encodage réponses Es'!BG17)</f>
      </c>
      <c r="DF19" s="433">
        <f>IF('Encodage réponses Es'!BH17="","",'Encodage réponses Es'!BH17)</f>
      </c>
      <c r="DG19" s="433">
        <f>IF('Encodage réponses Es'!BI17="","",'Encodage réponses Es'!BI17)</f>
      </c>
      <c r="DH19" s="433">
        <f>IF('Encodage réponses Es'!BJ17="","",'Encodage réponses Es'!BJ17)</f>
      </c>
      <c r="DI19" s="433">
        <f>IF('Encodage réponses Es'!BK17="","",'Encodage réponses Es'!BK17)</f>
      </c>
      <c r="DJ19" s="479">
        <f>IF('Encodage réponses Es'!BL17="","",'Encodage réponses Es'!BL17)</f>
      </c>
      <c r="DK19" s="479">
        <f>IF('Encodage réponses Es'!BM17="","",'Encodage réponses Es'!BM17)</f>
      </c>
      <c r="DL19" s="433">
        <f>IF('Encodage réponses Es'!BN17="","",'Encodage réponses Es'!BN17)</f>
      </c>
      <c r="DM19" s="433">
        <f>IF('Encodage réponses Es'!BO17="","",'Encodage réponses Es'!BO17)</f>
      </c>
      <c r="DN19" s="433">
        <f>IF('Encodage réponses Es'!BP17="","",'Encodage réponses Es'!BP17)</f>
      </c>
      <c r="DO19" s="433">
        <f>IF('Encodage réponses Es'!BQ17="","",'Encodage réponses Es'!BQ17)</f>
      </c>
      <c r="DP19" s="544">
        <f>IF(COUNTBLANK('Encodage réponses Es'!BD17:BF17)+COUNTBLANK('Encodage réponses Es'!BH17:BQ17)&gt;0,"",IF(COUNTIF(DB19:DD19,"a")+COUNTIF(DF19:DO19,"a")&gt;0,"Absent(e)",COUNTIF(DB19:DD19,1)+COUNTIF(DF19:DO19,1)))</f>
      </c>
      <c r="DQ19" s="545"/>
    </row>
    <row r="20" spans="1:121" ht="11.25" customHeight="1">
      <c r="A20" s="493"/>
      <c r="B20" s="579"/>
      <c r="C20" s="494"/>
      <c r="D20" s="36">
        <v>16</v>
      </c>
      <c r="E20" s="183">
        <f>IF('Encodage réponses Es'!F18="","",'Encodage réponses Es'!F18)</f>
      </c>
      <c r="F20" s="234"/>
      <c r="G20" s="455">
        <f t="shared" si="0"/>
      </c>
      <c r="H20" s="452">
        <f t="shared" si="1"/>
      </c>
      <c r="I20" s="234"/>
      <c r="J20" s="455">
        <f t="shared" si="2"/>
      </c>
      <c r="K20" s="452">
        <f t="shared" si="3"/>
      </c>
      <c r="L20" s="234"/>
      <c r="M20" s="455">
        <f t="shared" si="4"/>
      </c>
      <c r="N20" s="452">
        <f t="shared" si="5"/>
      </c>
      <c r="O20" s="235"/>
      <c r="P20" s="433">
        <f>IF('Encodage réponses Es'!AQ18="","",'Encodage réponses Es'!AQ18)</f>
      </c>
      <c r="Q20" s="433">
        <f>IF('Encodage réponses Es'!AR18="","",'Encodage réponses Es'!AR18)</f>
      </c>
      <c r="R20" s="433">
        <f>IF('Encodage réponses Es'!AS18="","",'Encodage réponses Es'!AS18)</f>
      </c>
      <c r="S20" s="433">
        <f>IF('Encodage réponses Es'!AT18="","",'Encodage réponses Es'!AT18)</f>
      </c>
      <c r="T20" s="394"/>
      <c r="U20" s="433">
        <f>IF('Encodage réponses Es'!AV18="","",'Encodage réponses Es'!AV18)</f>
      </c>
      <c r="V20" s="433">
        <f>IF('Encodage réponses Es'!AW18="","",'Encodage réponses Es'!AW18)</f>
      </c>
      <c r="W20" s="433">
        <f>IF('Encodage réponses Es'!AX18="","",'Encodage réponses Es'!AX18)</f>
      </c>
      <c r="X20" s="433">
        <f>IF('Encodage réponses Es'!AY18="","",'Encodage réponses Es'!AY18)</f>
      </c>
      <c r="Y20" s="433">
        <f>IF('Encodage réponses Es'!AZ18="","",'Encodage réponses Es'!AZ18)</f>
      </c>
      <c r="Z20" s="433">
        <f>IF('Encodage réponses Es'!BA18="","",'Encodage réponses Es'!BA18)</f>
      </c>
      <c r="AA20" s="394"/>
      <c r="AB20" s="394"/>
      <c r="AC20" s="433">
        <f>IF('Encodage réponses Es'!CN18="","",'Encodage réponses Es'!CN18)</f>
      </c>
      <c r="AD20" s="433">
        <f>IF('Encodage réponses Es'!CO18="","",'Encodage réponses Es'!CO18)</f>
      </c>
      <c r="AE20" s="433">
        <f>IF('Encodage réponses Es'!CP18="","",'Encodage réponses Es'!CP18)</f>
      </c>
      <c r="AF20" s="538">
        <f>IF(COUNTBLANK('Encodage réponses Es'!AQ18:AT18)+COUNTBLANK('Encodage réponses Es'!AV18:BA18)+COUNTBLANK('Encodage réponses Es'!CN18:CP18)&gt;0,"",IF(COUNTIF(P20:S20,"a")+COUNTIF(U20:Z20,"a")+COUNTIF(AC20:AE20,"a")&gt;0,"Absent(e)",COUNTIF(P20:S20,1)+COUNTIF(U20:Z20,1)+COUNTIF(AC20:AE20,1)+COUNTIF(P20:S20,8)/2+COUNTIF(U20:Z20,8)/2+COUNTIF(AC20:AE20,8)/2))</f>
      </c>
      <c r="AG20" s="539"/>
      <c r="AH20" s="433">
        <f>IF('Encodage réponses Es'!AH18="","",'Encodage réponses Es'!AH18)</f>
      </c>
      <c r="AI20" s="433">
        <f>IF('Encodage réponses Es'!AL18="","",'Encodage réponses Es'!AL18)</f>
      </c>
      <c r="AJ20" s="433">
        <f>IF('Encodage réponses Es'!AM18="","",'Encodage réponses Es'!AM18)</f>
      </c>
      <c r="AK20" s="433">
        <f>IF('Encodage réponses Es'!AN18="","",'Encodage réponses Es'!AN18)</f>
      </c>
      <c r="AL20" s="433">
        <f>IF('Encodage réponses Es'!AO18="","",'Encodage réponses Es'!AO18)</f>
      </c>
      <c r="AM20" s="433">
        <f>IF('Encodage réponses Es'!AP18="","",'Encodage réponses Es'!AP18)</f>
      </c>
      <c r="AN20" s="538">
        <f>IF(COUNTBLANK('Encodage réponses Es'!AH18)+COUNTBLANK('Encodage réponses Es'!AL18:AP18)&gt;0,"",IF(COUNTIF(AH20:AM20,"a")&gt;0,"Absent(e)",COUNTIF(AH20:AM20,1)+COUNTIF(AH20:AM20,8)/2))</f>
      </c>
      <c r="AO20" s="539"/>
      <c r="AP20" s="433">
        <f>IF('Encodage réponses Es'!AF18="","",'Encodage réponses Es'!AF18)</f>
      </c>
      <c r="AQ20" s="433">
        <f>IF('Encodage réponses Es'!AG18="","",'Encodage réponses Es'!AG18)</f>
      </c>
      <c r="AR20" s="433">
        <f>IF('Encodage réponses Es'!AI18="","",'Encodage réponses Es'!AI18)</f>
      </c>
      <c r="AS20" s="433">
        <f>IF('Encodage réponses Es'!AJ18="","",'Encodage réponses Es'!AJ18)</f>
      </c>
      <c r="AT20" s="433">
        <f>IF('Encodage réponses Es'!AK18="","",'Encodage réponses Es'!AK18)</f>
      </c>
      <c r="AU20" s="538">
        <f>IF(COUNTBLANK('Encodage réponses Es'!AF18:AG18)+COUNTBLANK('Encodage réponses Es'!AI18:AK18)&gt;0,"",IF(COUNTIF(AP20:AT20,"a")&gt;0,"Absent(e)",COUNTIF(AP20:AT20,1)+COUNTIF(AP20:AT20,8)/2))</f>
      </c>
      <c r="AV20" s="539"/>
      <c r="AW20" s="538">
        <f t="shared" si="6"/>
      </c>
      <c r="AX20" s="539"/>
      <c r="AY20" s="433">
        <f>IF('Encodage réponses Es'!BR18="","",'Encodage réponses Es'!BR18)</f>
      </c>
      <c r="AZ20" s="433">
        <f>IF('Encodage réponses Es'!BS18="","",'Encodage réponses Es'!BS18)</f>
      </c>
      <c r="BA20" s="433">
        <f>IF('Encodage réponses Es'!BT18="","",'Encodage réponses Es'!BT18)</f>
      </c>
      <c r="BB20" s="433">
        <f>IF('Encodage réponses Es'!BU18="","",'Encodage réponses Es'!BU18)</f>
      </c>
      <c r="BC20" s="433">
        <f>IF('Encodage réponses Es'!BV18="","",'Encodage réponses Es'!BV18)</f>
      </c>
      <c r="BD20" s="433">
        <f>IF('Encodage réponses Es'!BW18="","",'Encodage réponses Es'!BW18)</f>
      </c>
      <c r="BE20" s="433">
        <f>IF('Encodage réponses Es'!BX18="","",'Encodage réponses Es'!BX18)</f>
      </c>
      <c r="BF20" s="433">
        <f>IF('Encodage réponses Es'!BY18="","",'Encodage réponses Es'!BY18)</f>
      </c>
      <c r="BG20" s="433">
        <f>IF('Encodage réponses Es'!BZ18="","",'Encodage réponses Es'!BZ18)</f>
      </c>
      <c r="BH20" s="544">
        <f>IF(COUNTBLANK('Encodage réponses Es'!BR18:BZ18)&gt;0,"",IF(COUNTIF(AY20:BG20,"a")&gt;0,"Absent(e)",COUNTIF(AY20:BG20,1)+COUNTIF(AY20:BG20,8)/2))</f>
      </c>
      <c r="BI20" s="545"/>
      <c r="BJ20" s="433">
        <f>IF('Encodage réponses Es'!CA18="","",'Encodage réponses Es'!CA18)</f>
      </c>
      <c r="BK20" s="433">
        <f>IF('Encodage réponses Es'!CB18="","",'Encodage réponses Es'!CB18)</f>
      </c>
      <c r="BL20" s="433">
        <f>IF('Encodage réponses Es'!CC18="","",'Encodage réponses Es'!CC18)</f>
      </c>
      <c r="BM20" s="433">
        <f>IF('Encodage réponses Es'!CD18="","",'Encodage réponses Es'!CD18)</f>
      </c>
      <c r="BN20" s="433">
        <f>IF('Encodage réponses Es'!CE18="","",'Encodage réponses Es'!CE18)</f>
      </c>
      <c r="BO20" s="433">
        <f>IF('Encodage réponses Es'!CF18="","",'Encodage réponses Es'!CF18)</f>
      </c>
      <c r="BP20" s="433">
        <f>IF('Encodage réponses Es'!CG18="","",'Encodage réponses Es'!CG18)</f>
      </c>
      <c r="BQ20" s="433">
        <f>IF('Encodage réponses Es'!CH18="","",'Encodage réponses Es'!CH18)</f>
      </c>
      <c r="BR20" s="433">
        <f>IF('Encodage réponses Es'!CI18="","",'Encodage réponses Es'!CI18)</f>
      </c>
      <c r="BS20" s="433">
        <f>IF('Encodage réponses Es'!CJ18="","",'Encodage réponses Es'!CJ18)</f>
      </c>
      <c r="BT20" s="433">
        <f>IF('Encodage réponses Es'!CK18="","",'Encodage réponses Es'!CK18)</f>
      </c>
      <c r="BU20" s="433">
        <f>IF('Encodage réponses Es'!CL18="","",'Encodage réponses Es'!CL18)</f>
      </c>
      <c r="BV20" s="433">
        <f>IF('Encodage réponses Es'!CM18="","",'Encodage réponses Es'!CM18)</f>
      </c>
      <c r="BW20" s="538">
        <f>IF(COUNTBLANK('Encodage réponses Es'!CA18:CM18)&gt;0,"",IF(COUNTIF(BJ20:BV20,"a")&gt;0,"Absent(e)",COUNTIF(BJ20:BV20,1)+COUNTIF(BJ20:BV20,8)/2))</f>
      </c>
      <c r="BX20" s="539"/>
      <c r="BY20" s="433">
        <f>IF('Encodage réponses Es'!G18="","",'Encodage réponses Es'!G18)</f>
      </c>
      <c r="BZ20" s="433">
        <f>IF('Encodage réponses Es'!H18="","",'Encodage réponses Es'!H18)</f>
      </c>
      <c r="CA20" s="433">
        <f>IF('Encodage réponses Es'!I18="","",'Encodage réponses Es'!I18)</f>
      </c>
      <c r="CB20" s="433">
        <f>IF('Encodage réponses Es'!J18="","",'Encodage réponses Es'!J18)</f>
      </c>
      <c r="CC20" s="433">
        <f>IF('Encodage réponses Es'!K18="","",'Encodage réponses Es'!K18)</f>
      </c>
      <c r="CD20" s="433">
        <f>IF('Encodage réponses Es'!L18="","",'Encodage réponses Es'!L18)</f>
      </c>
      <c r="CE20" s="433">
        <f>IF('Encodage réponses Es'!M18="","",'Encodage réponses Es'!M18)</f>
      </c>
      <c r="CF20" s="433">
        <f>IF('Encodage réponses Es'!N18="","",'Encodage réponses Es'!N18)</f>
      </c>
      <c r="CG20" s="433">
        <f>IF('Encodage réponses Es'!O18="","",'Encodage réponses Es'!O18)</f>
      </c>
      <c r="CH20" s="398"/>
      <c r="CI20" s="433">
        <f>IF('Encodage réponses Es'!Q18="","",'Encodage réponses Es'!Q18)</f>
      </c>
      <c r="CJ20" s="433">
        <f>IF('Encodage réponses Es'!R18="","",'Encodage réponses Es'!R18)</f>
      </c>
      <c r="CK20" s="433">
        <f>IF('Encodage réponses Es'!S18="","",'Encodage réponses Es'!S18)</f>
      </c>
      <c r="CL20" s="433">
        <f>IF('Encodage réponses Es'!T18="","",'Encodage réponses Es'!T18)</f>
      </c>
      <c r="CM20" s="433">
        <f>IF('Encodage réponses Es'!U18="","",'Encodage réponses Es'!U18)</f>
      </c>
      <c r="CN20" s="544">
        <f>IF(COUNTBLANK('Encodage réponses Es'!G18:O18)+COUNTBLANK('Encodage réponses Es'!Q18:U18)&gt;0,"",IF(COUNTIF(BY20:CG20,"a")+COUNTIF(CI20:CM20,"a")&gt;0,"Absent(e)",COUNTIF(BY20:CG20,1)+COUNTIF(CI20:CM20,1)+COUNTIF(BY20:CG20,8)/2+COUNTIF(CI20:CM20,8)/2))</f>
      </c>
      <c r="CO20" s="545"/>
      <c r="CP20" s="433">
        <f>IF('Encodage réponses Es'!V18="","",'Encodage réponses Es'!V18)</f>
      </c>
      <c r="CQ20" s="433">
        <f>IF('Encodage réponses Es'!W18="","",'Encodage réponses Es'!W18)</f>
      </c>
      <c r="CR20" s="433">
        <f>IF('Encodage réponses Es'!X18="","",'Encodage réponses Es'!X18)</f>
      </c>
      <c r="CS20" s="433">
        <f>IF('Encodage réponses Es'!Y18="","",'Encodage réponses Es'!Y18)</f>
      </c>
      <c r="CT20" s="433">
        <f>IF('Encodage réponses Es'!Z18="","",'Encodage réponses Es'!Z18)</f>
      </c>
      <c r="CU20" s="433">
        <f>IF('Encodage réponses Es'!AA18="","",'Encodage réponses Es'!AA18)</f>
      </c>
      <c r="CV20" s="433">
        <f>IF('Encodage réponses Es'!AB18="","",'Encodage réponses Es'!AB18)</f>
      </c>
      <c r="CW20" s="433">
        <f>IF('Encodage réponses Es'!AC18="","",'Encodage réponses Es'!AC18)</f>
      </c>
      <c r="CX20" s="433">
        <f>IF('Encodage réponses Es'!AD18="","",'Encodage réponses Es'!AD18)</f>
      </c>
      <c r="CY20" s="433">
        <f>IF('Encodage réponses Es'!AE18="","",'Encodage réponses Es'!AE18)</f>
      </c>
      <c r="CZ20" s="544">
        <f>IF(COUNTBLANK('Encodage réponses Es'!V18:AE18)&gt;0,"",IF(COUNTIF(CP20:CY20,"a")&gt;0,"Absent(e)",COUNTIF(CP20:CY20,1)+COUNTIF(CP20:CY20,8)/2))</f>
      </c>
      <c r="DA20" s="545"/>
      <c r="DB20" s="433">
        <f>IF('Encodage réponses Es'!BD18="","",'Encodage réponses Es'!BD18)</f>
      </c>
      <c r="DC20" s="433">
        <f>IF('Encodage réponses Es'!BE18="","",'Encodage réponses Es'!BE18)</f>
      </c>
      <c r="DD20" s="433">
        <f>IF('Encodage réponses Es'!BF18="","",'Encodage réponses Es'!BF18)</f>
      </c>
      <c r="DE20" s="403">
        <f>IF('Encodage réponses Es'!BG18="","",'Encodage réponses Es'!BG18)</f>
      </c>
      <c r="DF20" s="433">
        <f>IF('Encodage réponses Es'!BH18="","",'Encodage réponses Es'!BH18)</f>
      </c>
      <c r="DG20" s="433">
        <f>IF('Encodage réponses Es'!BI18="","",'Encodage réponses Es'!BI18)</f>
      </c>
      <c r="DH20" s="433">
        <f>IF('Encodage réponses Es'!BJ18="","",'Encodage réponses Es'!BJ18)</f>
      </c>
      <c r="DI20" s="433">
        <f>IF('Encodage réponses Es'!BK18="","",'Encodage réponses Es'!BK18)</f>
      </c>
      <c r="DJ20" s="479">
        <f>IF('Encodage réponses Es'!BL18="","",'Encodage réponses Es'!BL18)</f>
      </c>
      <c r="DK20" s="479">
        <f>IF('Encodage réponses Es'!BM18="","",'Encodage réponses Es'!BM18)</f>
      </c>
      <c r="DL20" s="433">
        <f>IF('Encodage réponses Es'!BN18="","",'Encodage réponses Es'!BN18)</f>
      </c>
      <c r="DM20" s="433">
        <f>IF('Encodage réponses Es'!BO18="","",'Encodage réponses Es'!BO18)</f>
      </c>
      <c r="DN20" s="433">
        <f>IF('Encodage réponses Es'!BP18="","",'Encodage réponses Es'!BP18)</f>
      </c>
      <c r="DO20" s="433">
        <f>IF('Encodage réponses Es'!BQ18="","",'Encodage réponses Es'!BQ18)</f>
      </c>
      <c r="DP20" s="544">
        <f>IF(COUNTBLANK('Encodage réponses Es'!BD18:BF18)+COUNTBLANK('Encodage réponses Es'!BH18:BQ18)&gt;0,"",IF(COUNTIF(DB20:DD20,"a")+COUNTIF(DF20:DO20,"a")&gt;0,"Absent(e)",COUNTIF(DB20:DD20,1)+COUNTIF(DF20:DO20,1)))</f>
      </c>
      <c r="DQ20" s="545"/>
    </row>
    <row r="21" spans="1:121" ht="11.25" customHeight="1">
      <c r="A21" s="493"/>
      <c r="B21" s="579"/>
      <c r="C21" s="494"/>
      <c r="D21" s="36">
        <v>17</v>
      </c>
      <c r="E21" s="183">
        <f>IF('Encodage réponses Es'!F19="","",'Encodage réponses Es'!F19)</f>
      </c>
      <c r="F21" s="234"/>
      <c r="G21" s="455">
        <f t="shared" si="0"/>
      </c>
      <c r="H21" s="452">
        <f t="shared" si="1"/>
      </c>
      <c r="I21" s="234"/>
      <c r="J21" s="455">
        <f t="shared" si="2"/>
      </c>
      <c r="K21" s="452">
        <f t="shared" si="3"/>
      </c>
      <c r="L21" s="234"/>
      <c r="M21" s="455">
        <f t="shared" si="4"/>
      </c>
      <c r="N21" s="452">
        <f t="shared" si="5"/>
      </c>
      <c r="O21" s="235"/>
      <c r="P21" s="433">
        <f>IF('Encodage réponses Es'!AQ19="","",'Encodage réponses Es'!AQ19)</f>
      </c>
      <c r="Q21" s="433">
        <f>IF('Encodage réponses Es'!AR19="","",'Encodage réponses Es'!AR19)</f>
      </c>
      <c r="R21" s="433">
        <f>IF('Encodage réponses Es'!AS19="","",'Encodage réponses Es'!AS19)</f>
      </c>
      <c r="S21" s="433">
        <f>IF('Encodage réponses Es'!AT19="","",'Encodage réponses Es'!AT19)</f>
      </c>
      <c r="T21" s="394"/>
      <c r="U21" s="433">
        <f>IF('Encodage réponses Es'!AV19="","",'Encodage réponses Es'!AV19)</f>
      </c>
      <c r="V21" s="433">
        <f>IF('Encodage réponses Es'!AW19="","",'Encodage réponses Es'!AW19)</f>
      </c>
      <c r="W21" s="433">
        <f>IF('Encodage réponses Es'!AX19="","",'Encodage réponses Es'!AX19)</f>
      </c>
      <c r="X21" s="433">
        <f>IF('Encodage réponses Es'!AY19="","",'Encodage réponses Es'!AY19)</f>
      </c>
      <c r="Y21" s="433">
        <f>IF('Encodage réponses Es'!AZ19="","",'Encodage réponses Es'!AZ19)</f>
      </c>
      <c r="Z21" s="433">
        <f>IF('Encodage réponses Es'!BA19="","",'Encodage réponses Es'!BA19)</f>
      </c>
      <c r="AA21" s="394"/>
      <c r="AB21" s="394"/>
      <c r="AC21" s="433">
        <f>IF('Encodage réponses Es'!CN19="","",'Encodage réponses Es'!CN19)</f>
      </c>
      <c r="AD21" s="433">
        <f>IF('Encodage réponses Es'!CO19="","",'Encodage réponses Es'!CO19)</f>
      </c>
      <c r="AE21" s="433">
        <f>IF('Encodage réponses Es'!CP19="","",'Encodage réponses Es'!CP19)</f>
      </c>
      <c r="AF21" s="538">
        <f>IF(COUNTBLANK('Encodage réponses Es'!AQ19:AT19)+COUNTBLANK('Encodage réponses Es'!AV19:BA19)+COUNTBLANK('Encodage réponses Es'!CN19:CP19)&gt;0,"",IF(COUNTIF(P21:S21,"a")+COUNTIF(U21:Z21,"a")+COUNTIF(AC21:AE21,"a")&gt;0,"Absent(e)",COUNTIF(P21:S21,1)+COUNTIF(U21:Z21,1)+COUNTIF(AC21:AE21,1)+COUNTIF(P21:S21,8)/2+COUNTIF(U21:Z21,8)/2+COUNTIF(AC21:AE21,8)/2))</f>
      </c>
      <c r="AG21" s="539"/>
      <c r="AH21" s="433">
        <f>IF('Encodage réponses Es'!AH19="","",'Encodage réponses Es'!AH19)</f>
      </c>
      <c r="AI21" s="433">
        <f>IF('Encodage réponses Es'!AL19="","",'Encodage réponses Es'!AL19)</f>
      </c>
      <c r="AJ21" s="433">
        <f>IF('Encodage réponses Es'!AM19="","",'Encodage réponses Es'!AM19)</f>
      </c>
      <c r="AK21" s="433">
        <f>IF('Encodage réponses Es'!AN19="","",'Encodage réponses Es'!AN19)</f>
      </c>
      <c r="AL21" s="433">
        <f>IF('Encodage réponses Es'!AO19="","",'Encodage réponses Es'!AO19)</f>
      </c>
      <c r="AM21" s="433">
        <f>IF('Encodage réponses Es'!AP19="","",'Encodage réponses Es'!AP19)</f>
      </c>
      <c r="AN21" s="538">
        <f>IF(COUNTBLANK('Encodage réponses Es'!AH19)+COUNTBLANK('Encodage réponses Es'!AL19:AP19)&gt;0,"",IF(COUNTIF(AH21:AM21,"a")&gt;0,"Absent(e)",COUNTIF(AH21:AM21,1)+COUNTIF(AH21:AM21,8)/2))</f>
      </c>
      <c r="AO21" s="539"/>
      <c r="AP21" s="433">
        <f>IF('Encodage réponses Es'!AF19="","",'Encodage réponses Es'!AF19)</f>
      </c>
      <c r="AQ21" s="433">
        <f>IF('Encodage réponses Es'!AG19="","",'Encodage réponses Es'!AG19)</f>
      </c>
      <c r="AR21" s="433">
        <f>IF('Encodage réponses Es'!AI19="","",'Encodage réponses Es'!AI19)</f>
      </c>
      <c r="AS21" s="433">
        <f>IF('Encodage réponses Es'!AJ19="","",'Encodage réponses Es'!AJ19)</f>
      </c>
      <c r="AT21" s="433">
        <f>IF('Encodage réponses Es'!AK19="","",'Encodage réponses Es'!AK19)</f>
      </c>
      <c r="AU21" s="538">
        <f>IF(COUNTBLANK('Encodage réponses Es'!AF19:AG19)+COUNTBLANK('Encodage réponses Es'!AI19:AK19)&gt;0,"",IF(COUNTIF(AP21:AT21,"a")&gt;0,"Absent(e)",COUNTIF(AP21:AT21,1)+COUNTIF(AP21:AT21,8)/2))</f>
      </c>
      <c r="AV21" s="539"/>
      <c r="AW21" s="538">
        <f t="shared" si="6"/>
      </c>
      <c r="AX21" s="539"/>
      <c r="AY21" s="433">
        <f>IF('Encodage réponses Es'!BR19="","",'Encodage réponses Es'!BR19)</f>
      </c>
      <c r="AZ21" s="433">
        <f>IF('Encodage réponses Es'!BS19="","",'Encodage réponses Es'!BS19)</f>
      </c>
      <c r="BA21" s="433">
        <f>IF('Encodage réponses Es'!BT19="","",'Encodage réponses Es'!BT19)</f>
      </c>
      <c r="BB21" s="433">
        <f>IF('Encodage réponses Es'!BU19="","",'Encodage réponses Es'!BU19)</f>
      </c>
      <c r="BC21" s="433">
        <f>IF('Encodage réponses Es'!BV19="","",'Encodage réponses Es'!BV19)</f>
      </c>
      <c r="BD21" s="433">
        <f>IF('Encodage réponses Es'!BW19="","",'Encodage réponses Es'!BW19)</f>
      </c>
      <c r="BE21" s="433">
        <f>IF('Encodage réponses Es'!BX19="","",'Encodage réponses Es'!BX19)</f>
      </c>
      <c r="BF21" s="433">
        <f>IF('Encodage réponses Es'!BY19="","",'Encodage réponses Es'!BY19)</f>
      </c>
      <c r="BG21" s="433">
        <f>IF('Encodage réponses Es'!BZ19="","",'Encodage réponses Es'!BZ19)</f>
      </c>
      <c r="BH21" s="544">
        <f>IF(COUNTBLANK('Encodage réponses Es'!BR19:BZ19)&gt;0,"",IF(COUNTIF(AY21:BG21,"a")&gt;0,"Absent(e)",COUNTIF(AY21:BG21,1)+COUNTIF(AY21:BG21,8)/2))</f>
      </c>
      <c r="BI21" s="545"/>
      <c r="BJ21" s="433">
        <f>IF('Encodage réponses Es'!CA19="","",'Encodage réponses Es'!CA19)</f>
      </c>
      <c r="BK21" s="433">
        <f>IF('Encodage réponses Es'!CB19="","",'Encodage réponses Es'!CB19)</f>
      </c>
      <c r="BL21" s="433">
        <f>IF('Encodage réponses Es'!CC19="","",'Encodage réponses Es'!CC19)</f>
      </c>
      <c r="BM21" s="433">
        <f>IF('Encodage réponses Es'!CD19="","",'Encodage réponses Es'!CD19)</f>
      </c>
      <c r="BN21" s="433">
        <f>IF('Encodage réponses Es'!CE19="","",'Encodage réponses Es'!CE19)</f>
      </c>
      <c r="BO21" s="433">
        <f>IF('Encodage réponses Es'!CF19="","",'Encodage réponses Es'!CF19)</f>
      </c>
      <c r="BP21" s="433">
        <f>IF('Encodage réponses Es'!CG19="","",'Encodage réponses Es'!CG19)</f>
      </c>
      <c r="BQ21" s="433">
        <f>IF('Encodage réponses Es'!CH19="","",'Encodage réponses Es'!CH19)</f>
      </c>
      <c r="BR21" s="433">
        <f>IF('Encodage réponses Es'!CI19="","",'Encodage réponses Es'!CI19)</f>
      </c>
      <c r="BS21" s="433">
        <f>IF('Encodage réponses Es'!CJ19="","",'Encodage réponses Es'!CJ19)</f>
      </c>
      <c r="BT21" s="433">
        <f>IF('Encodage réponses Es'!CK19="","",'Encodage réponses Es'!CK19)</f>
      </c>
      <c r="BU21" s="433">
        <f>IF('Encodage réponses Es'!CL19="","",'Encodage réponses Es'!CL19)</f>
      </c>
      <c r="BV21" s="433">
        <f>IF('Encodage réponses Es'!CM19="","",'Encodage réponses Es'!CM19)</f>
      </c>
      <c r="BW21" s="538">
        <f>IF(COUNTBLANK('Encodage réponses Es'!CA19:CM19)&gt;0,"",IF(COUNTIF(BJ21:BV21,"a")&gt;0,"Absent(e)",COUNTIF(BJ21:BV21,1)+COUNTIF(BJ21:BV21,8)/2))</f>
      </c>
      <c r="BX21" s="539"/>
      <c r="BY21" s="433">
        <f>IF('Encodage réponses Es'!G19="","",'Encodage réponses Es'!G19)</f>
      </c>
      <c r="BZ21" s="433">
        <f>IF('Encodage réponses Es'!H19="","",'Encodage réponses Es'!H19)</f>
      </c>
      <c r="CA21" s="433">
        <f>IF('Encodage réponses Es'!I19="","",'Encodage réponses Es'!I19)</f>
      </c>
      <c r="CB21" s="433">
        <f>IF('Encodage réponses Es'!J19="","",'Encodage réponses Es'!J19)</f>
      </c>
      <c r="CC21" s="433">
        <f>IF('Encodage réponses Es'!K19="","",'Encodage réponses Es'!K19)</f>
      </c>
      <c r="CD21" s="433">
        <f>IF('Encodage réponses Es'!L19="","",'Encodage réponses Es'!L19)</f>
      </c>
      <c r="CE21" s="433">
        <f>IF('Encodage réponses Es'!M19="","",'Encodage réponses Es'!M19)</f>
      </c>
      <c r="CF21" s="433">
        <f>IF('Encodage réponses Es'!N19="","",'Encodage réponses Es'!N19)</f>
      </c>
      <c r="CG21" s="433">
        <f>IF('Encodage réponses Es'!O19="","",'Encodage réponses Es'!O19)</f>
      </c>
      <c r="CH21" s="398"/>
      <c r="CI21" s="433">
        <f>IF('Encodage réponses Es'!Q19="","",'Encodage réponses Es'!Q19)</f>
      </c>
      <c r="CJ21" s="433">
        <f>IF('Encodage réponses Es'!R19="","",'Encodage réponses Es'!R19)</f>
      </c>
      <c r="CK21" s="433">
        <f>IF('Encodage réponses Es'!S19="","",'Encodage réponses Es'!S19)</f>
      </c>
      <c r="CL21" s="433">
        <f>IF('Encodage réponses Es'!T19="","",'Encodage réponses Es'!T19)</f>
      </c>
      <c r="CM21" s="433">
        <f>IF('Encodage réponses Es'!U19="","",'Encodage réponses Es'!U19)</f>
      </c>
      <c r="CN21" s="544">
        <f>IF(COUNTBLANK('Encodage réponses Es'!G19:O19)+COUNTBLANK('Encodage réponses Es'!Q19:U19)&gt;0,"",IF(COUNTIF(BY21:CG21,"a")+COUNTIF(CI21:CM21,"a")&gt;0,"Absent(e)",COUNTIF(BY21:CG21,1)+COUNTIF(CI21:CM21,1)+COUNTIF(BY21:CG21,8)/2+COUNTIF(CI21:CM21,8)/2))</f>
      </c>
      <c r="CO21" s="545"/>
      <c r="CP21" s="433">
        <f>IF('Encodage réponses Es'!V19="","",'Encodage réponses Es'!V19)</f>
      </c>
      <c r="CQ21" s="433">
        <f>IF('Encodage réponses Es'!W19="","",'Encodage réponses Es'!W19)</f>
      </c>
      <c r="CR21" s="433">
        <f>IF('Encodage réponses Es'!X19="","",'Encodage réponses Es'!X19)</f>
      </c>
      <c r="CS21" s="433">
        <f>IF('Encodage réponses Es'!Y19="","",'Encodage réponses Es'!Y19)</f>
      </c>
      <c r="CT21" s="433">
        <f>IF('Encodage réponses Es'!Z19="","",'Encodage réponses Es'!Z19)</f>
      </c>
      <c r="CU21" s="433">
        <f>IF('Encodage réponses Es'!AA19="","",'Encodage réponses Es'!AA19)</f>
      </c>
      <c r="CV21" s="433">
        <f>IF('Encodage réponses Es'!AB19="","",'Encodage réponses Es'!AB19)</f>
      </c>
      <c r="CW21" s="433">
        <f>IF('Encodage réponses Es'!AC19="","",'Encodage réponses Es'!AC19)</f>
      </c>
      <c r="CX21" s="433">
        <f>IF('Encodage réponses Es'!AD19="","",'Encodage réponses Es'!AD19)</f>
      </c>
      <c r="CY21" s="433">
        <f>IF('Encodage réponses Es'!AE19="","",'Encodage réponses Es'!AE19)</f>
      </c>
      <c r="CZ21" s="544">
        <f>IF(COUNTBLANK('Encodage réponses Es'!V19:AE19)&gt;0,"",IF(COUNTIF(CP21:CY21,"a")&gt;0,"Absent(e)",COUNTIF(CP21:CY21,1)+COUNTIF(CP21:CY21,8)/2))</f>
      </c>
      <c r="DA21" s="545"/>
      <c r="DB21" s="433">
        <f>IF('Encodage réponses Es'!BD19="","",'Encodage réponses Es'!BD19)</f>
      </c>
      <c r="DC21" s="433">
        <f>IF('Encodage réponses Es'!BE19="","",'Encodage réponses Es'!BE19)</f>
      </c>
      <c r="DD21" s="433">
        <f>IF('Encodage réponses Es'!BF19="","",'Encodage réponses Es'!BF19)</f>
      </c>
      <c r="DE21" s="403">
        <f>IF('Encodage réponses Es'!BG19="","",'Encodage réponses Es'!BG19)</f>
      </c>
      <c r="DF21" s="433">
        <f>IF('Encodage réponses Es'!BH19="","",'Encodage réponses Es'!BH19)</f>
      </c>
      <c r="DG21" s="433">
        <f>IF('Encodage réponses Es'!BI19="","",'Encodage réponses Es'!BI19)</f>
      </c>
      <c r="DH21" s="433">
        <f>IF('Encodage réponses Es'!BJ19="","",'Encodage réponses Es'!BJ19)</f>
      </c>
      <c r="DI21" s="433">
        <f>IF('Encodage réponses Es'!BK19="","",'Encodage réponses Es'!BK19)</f>
      </c>
      <c r="DJ21" s="479">
        <f>IF('Encodage réponses Es'!BL19="","",'Encodage réponses Es'!BL19)</f>
      </c>
      <c r="DK21" s="479">
        <f>IF('Encodage réponses Es'!BM19="","",'Encodage réponses Es'!BM19)</f>
      </c>
      <c r="DL21" s="433">
        <f>IF('Encodage réponses Es'!BN19="","",'Encodage réponses Es'!BN19)</f>
      </c>
      <c r="DM21" s="433">
        <f>IF('Encodage réponses Es'!BO19="","",'Encodage réponses Es'!BO19)</f>
      </c>
      <c r="DN21" s="433">
        <f>IF('Encodage réponses Es'!BP19="","",'Encodage réponses Es'!BP19)</f>
      </c>
      <c r="DO21" s="433">
        <f>IF('Encodage réponses Es'!BQ19="","",'Encodage réponses Es'!BQ19)</f>
      </c>
      <c r="DP21" s="544">
        <f>IF(COUNTBLANK('Encodage réponses Es'!BD19:BF19)+COUNTBLANK('Encodage réponses Es'!BH19:BQ19)&gt;0,"",IF(COUNTIF(DB21:DD21,"a")+COUNTIF(DF21:DO21,"a")&gt;0,"Absent(e)",COUNTIF(DB21:DD21,1)+COUNTIF(DF21:DO21,1)))</f>
      </c>
      <c r="DQ21" s="545"/>
    </row>
    <row r="22" spans="1:121" ht="11.25" customHeight="1">
      <c r="A22" s="493"/>
      <c r="B22" s="579"/>
      <c r="C22" s="494"/>
      <c r="D22" s="36">
        <v>18</v>
      </c>
      <c r="E22" s="183">
        <f>IF('Encodage réponses Es'!F20="","",'Encodage réponses Es'!F20)</f>
      </c>
      <c r="F22" s="234"/>
      <c r="G22" s="455">
        <f t="shared" si="0"/>
      </c>
      <c r="H22" s="452">
        <f t="shared" si="1"/>
      </c>
      <c r="I22" s="234"/>
      <c r="J22" s="455">
        <f t="shared" si="2"/>
      </c>
      <c r="K22" s="452">
        <f t="shared" si="3"/>
      </c>
      <c r="L22" s="234"/>
      <c r="M22" s="455">
        <f t="shared" si="4"/>
      </c>
      <c r="N22" s="452">
        <f t="shared" si="5"/>
      </c>
      <c r="O22" s="235"/>
      <c r="P22" s="433">
        <f>IF('Encodage réponses Es'!AQ20="","",'Encodage réponses Es'!AQ20)</f>
      </c>
      <c r="Q22" s="433">
        <f>IF('Encodage réponses Es'!AR20="","",'Encodage réponses Es'!AR20)</f>
      </c>
      <c r="R22" s="433">
        <f>IF('Encodage réponses Es'!AS20="","",'Encodage réponses Es'!AS20)</f>
      </c>
      <c r="S22" s="433">
        <f>IF('Encodage réponses Es'!AT20="","",'Encodage réponses Es'!AT20)</f>
      </c>
      <c r="T22" s="394"/>
      <c r="U22" s="433">
        <f>IF('Encodage réponses Es'!AV20="","",'Encodage réponses Es'!AV20)</f>
      </c>
      <c r="V22" s="433">
        <f>IF('Encodage réponses Es'!AW20="","",'Encodage réponses Es'!AW20)</f>
      </c>
      <c r="W22" s="433">
        <f>IF('Encodage réponses Es'!AX20="","",'Encodage réponses Es'!AX20)</f>
      </c>
      <c r="X22" s="433">
        <f>IF('Encodage réponses Es'!AY20="","",'Encodage réponses Es'!AY20)</f>
      </c>
      <c r="Y22" s="433">
        <f>IF('Encodage réponses Es'!AZ20="","",'Encodage réponses Es'!AZ20)</f>
      </c>
      <c r="Z22" s="433">
        <f>IF('Encodage réponses Es'!BA20="","",'Encodage réponses Es'!BA20)</f>
      </c>
      <c r="AA22" s="394"/>
      <c r="AB22" s="394"/>
      <c r="AC22" s="433">
        <f>IF('Encodage réponses Es'!CN20="","",'Encodage réponses Es'!CN20)</f>
      </c>
      <c r="AD22" s="433">
        <f>IF('Encodage réponses Es'!CO20="","",'Encodage réponses Es'!CO20)</f>
      </c>
      <c r="AE22" s="433">
        <f>IF('Encodage réponses Es'!CP20="","",'Encodage réponses Es'!CP20)</f>
      </c>
      <c r="AF22" s="538">
        <f>IF(COUNTBLANK('Encodage réponses Es'!AQ20:AT20)+COUNTBLANK('Encodage réponses Es'!AV20:BA20)+COUNTBLANK('Encodage réponses Es'!CN20:CP20)&gt;0,"",IF(COUNTIF(P22:S22,"a")+COUNTIF(U22:Z22,"a")+COUNTIF(AC22:AE22,"a")&gt;0,"Absent(e)",COUNTIF(P22:S22,1)+COUNTIF(U22:Z22,1)+COUNTIF(AC22:AE22,1)+COUNTIF(P22:S22,8)/2+COUNTIF(U22:Z22,8)/2+COUNTIF(AC22:AE22,8)/2))</f>
      </c>
      <c r="AG22" s="539"/>
      <c r="AH22" s="433">
        <f>IF('Encodage réponses Es'!AH20="","",'Encodage réponses Es'!AH20)</f>
      </c>
      <c r="AI22" s="433">
        <f>IF('Encodage réponses Es'!AL20="","",'Encodage réponses Es'!AL20)</f>
      </c>
      <c r="AJ22" s="433">
        <f>IF('Encodage réponses Es'!AM20="","",'Encodage réponses Es'!AM20)</f>
      </c>
      <c r="AK22" s="433">
        <f>IF('Encodage réponses Es'!AN20="","",'Encodage réponses Es'!AN20)</f>
      </c>
      <c r="AL22" s="433">
        <f>IF('Encodage réponses Es'!AO20="","",'Encodage réponses Es'!AO20)</f>
      </c>
      <c r="AM22" s="433">
        <f>IF('Encodage réponses Es'!AP20="","",'Encodage réponses Es'!AP20)</f>
      </c>
      <c r="AN22" s="538">
        <f>IF(COUNTBLANK('Encodage réponses Es'!AH20)+COUNTBLANK('Encodage réponses Es'!AL20:AP20)&gt;0,"",IF(COUNTIF(AH22:AM22,"a")&gt;0,"Absent(e)",COUNTIF(AH22:AM22,1)+COUNTIF(AH22:AM22,8)/2))</f>
      </c>
      <c r="AO22" s="539"/>
      <c r="AP22" s="433">
        <f>IF('Encodage réponses Es'!AF20="","",'Encodage réponses Es'!AF20)</f>
      </c>
      <c r="AQ22" s="433">
        <f>IF('Encodage réponses Es'!AG20="","",'Encodage réponses Es'!AG20)</f>
      </c>
      <c r="AR22" s="433">
        <f>IF('Encodage réponses Es'!AI20="","",'Encodage réponses Es'!AI20)</f>
      </c>
      <c r="AS22" s="433">
        <f>IF('Encodage réponses Es'!AJ20="","",'Encodage réponses Es'!AJ20)</f>
      </c>
      <c r="AT22" s="433">
        <f>IF('Encodage réponses Es'!AK20="","",'Encodage réponses Es'!AK20)</f>
      </c>
      <c r="AU22" s="538">
        <f>IF(COUNTBLANK('Encodage réponses Es'!AF20:AG20)+COUNTBLANK('Encodage réponses Es'!AI20:AK20)&gt;0,"",IF(COUNTIF(AP22:AT22,"a")&gt;0,"Absent(e)",COUNTIF(AP22:AT22,1)+COUNTIF(AP22:AT22,8)/2))</f>
      </c>
      <c r="AV22" s="539"/>
      <c r="AW22" s="538">
        <f t="shared" si="6"/>
      </c>
      <c r="AX22" s="539"/>
      <c r="AY22" s="433">
        <f>IF('Encodage réponses Es'!BR20="","",'Encodage réponses Es'!BR20)</f>
      </c>
      <c r="AZ22" s="433">
        <f>IF('Encodage réponses Es'!BS20="","",'Encodage réponses Es'!BS20)</f>
      </c>
      <c r="BA22" s="433">
        <f>IF('Encodage réponses Es'!BT20="","",'Encodage réponses Es'!BT20)</f>
      </c>
      <c r="BB22" s="433">
        <f>IF('Encodage réponses Es'!BU20="","",'Encodage réponses Es'!BU20)</f>
      </c>
      <c r="BC22" s="433">
        <f>IF('Encodage réponses Es'!BV20="","",'Encodage réponses Es'!BV20)</f>
      </c>
      <c r="BD22" s="433">
        <f>IF('Encodage réponses Es'!BW20="","",'Encodage réponses Es'!BW20)</f>
      </c>
      <c r="BE22" s="433">
        <f>IF('Encodage réponses Es'!BX20="","",'Encodage réponses Es'!BX20)</f>
      </c>
      <c r="BF22" s="433">
        <f>IF('Encodage réponses Es'!BY20="","",'Encodage réponses Es'!BY20)</f>
      </c>
      <c r="BG22" s="433">
        <f>IF('Encodage réponses Es'!BZ20="","",'Encodage réponses Es'!BZ20)</f>
      </c>
      <c r="BH22" s="544">
        <f>IF(COUNTBLANK('Encodage réponses Es'!BR20:BZ20)&gt;0,"",IF(COUNTIF(AY22:BG22,"a")&gt;0,"Absent(e)",COUNTIF(AY22:BG22,1)+COUNTIF(AY22:BG22,8)/2))</f>
      </c>
      <c r="BI22" s="545"/>
      <c r="BJ22" s="433">
        <f>IF('Encodage réponses Es'!CA20="","",'Encodage réponses Es'!CA20)</f>
      </c>
      <c r="BK22" s="433">
        <f>IF('Encodage réponses Es'!CB20="","",'Encodage réponses Es'!CB20)</f>
      </c>
      <c r="BL22" s="433">
        <f>IF('Encodage réponses Es'!CC20="","",'Encodage réponses Es'!CC20)</f>
      </c>
      <c r="BM22" s="433">
        <f>IF('Encodage réponses Es'!CD20="","",'Encodage réponses Es'!CD20)</f>
      </c>
      <c r="BN22" s="433">
        <f>IF('Encodage réponses Es'!CE20="","",'Encodage réponses Es'!CE20)</f>
      </c>
      <c r="BO22" s="433">
        <f>IF('Encodage réponses Es'!CF20="","",'Encodage réponses Es'!CF20)</f>
      </c>
      <c r="BP22" s="433">
        <f>IF('Encodage réponses Es'!CG20="","",'Encodage réponses Es'!CG20)</f>
      </c>
      <c r="BQ22" s="433">
        <f>IF('Encodage réponses Es'!CH20="","",'Encodage réponses Es'!CH20)</f>
      </c>
      <c r="BR22" s="433">
        <f>IF('Encodage réponses Es'!CI20="","",'Encodage réponses Es'!CI20)</f>
      </c>
      <c r="BS22" s="433">
        <f>IF('Encodage réponses Es'!CJ20="","",'Encodage réponses Es'!CJ20)</f>
      </c>
      <c r="BT22" s="433">
        <f>IF('Encodage réponses Es'!CK20="","",'Encodage réponses Es'!CK20)</f>
      </c>
      <c r="BU22" s="433">
        <f>IF('Encodage réponses Es'!CL20="","",'Encodage réponses Es'!CL20)</f>
      </c>
      <c r="BV22" s="433">
        <f>IF('Encodage réponses Es'!CM20="","",'Encodage réponses Es'!CM20)</f>
      </c>
      <c r="BW22" s="538">
        <f>IF(COUNTBLANK('Encodage réponses Es'!CA20:CM20)&gt;0,"",IF(COUNTIF(BJ22:BV22,"a")&gt;0,"Absent(e)",COUNTIF(BJ22:BV22,1)+COUNTIF(BJ22:BV22,8)/2))</f>
      </c>
      <c r="BX22" s="539"/>
      <c r="BY22" s="433">
        <f>IF('Encodage réponses Es'!G20="","",'Encodage réponses Es'!G20)</f>
      </c>
      <c r="BZ22" s="433">
        <f>IF('Encodage réponses Es'!H20="","",'Encodage réponses Es'!H20)</f>
      </c>
      <c r="CA22" s="433">
        <f>IF('Encodage réponses Es'!I20="","",'Encodage réponses Es'!I20)</f>
      </c>
      <c r="CB22" s="433">
        <f>IF('Encodage réponses Es'!J20="","",'Encodage réponses Es'!J20)</f>
      </c>
      <c r="CC22" s="433">
        <f>IF('Encodage réponses Es'!K20="","",'Encodage réponses Es'!K20)</f>
      </c>
      <c r="CD22" s="433">
        <f>IF('Encodage réponses Es'!L20="","",'Encodage réponses Es'!L20)</f>
      </c>
      <c r="CE22" s="433">
        <f>IF('Encodage réponses Es'!M20="","",'Encodage réponses Es'!M20)</f>
      </c>
      <c r="CF22" s="433">
        <f>IF('Encodage réponses Es'!N20="","",'Encodage réponses Es'!N20)</f>
      </c>
      <c r="CG22" s="433">
        <f>IF('Encodage réponses Es'!O20="","",'Encodage réponses Es'!O20)</f>
      </c>
      <c r="CH22" s="398"/>
      <c r="CI22" s="433">
        <f>IF('Encodage réponses Es'!Q20="","",'Encodage réponses Es'!Q20)</f>
      </c>
      <c r="CJ22" s="433">
        <f>IF('Encodage réponses Es'!R20="","",'Encodage réponses Es'!R20)</f>
      </c>
      <c r="CK22" s="433">
        <f>IF('Encodage réponses Es'!S20="","",'Encodage réponses Es'!S20)</f>
      </c>
      <c r="CL22" s="433">
        <f>IF('Encodage réponses Es'!T20="","",'Encodage réponses Es'!T20)</f>
      </c>
      <c r="CM22" s="433">
        <f>IF('Encodage réponses Es'!U20="","",'Encodage réponses Es'!U20)</f>
      </c>
      <c r="CN22" s="544">
        <f>IF(COUNTBLANK('Encodage réponses Es'!G20:O20)+COUNTBLANK('Encodage réponses Es'!Q20:U20)&gt;0,"",IF(COUNTIF(BY22:CG22,"a")+COUNTIF(CI22:CM22,"a")&gt;0,"Absent(e)",COUNTIF(BY22:CG22,1)+COUNTIF(CI22:CM22,1)+COUNTIF(BY22:CG22,8)/2+COUNTIF(CI22:CM22,8)/2))</f>
      </c>
      <c r="CO22" s="545"/>
      <c r="CP22" s="433">
        <f>IF('Encodage réponses Es'!V20="","",'Encodage réponses Es'!V20)</f>
      </c>
      <c r="CQ22" s="433">
        <f>IF('Encodage réponses Es'!W20="","",'Encodage réponses Es'!W20)</f>
      </c>
      <c r="CR22" s="433">
        <f>IF('Encodage réponses Es'!X20="","",'Encodage réponses Es'!X20)</f>
      </c>
      <c r="CS22" s="433">
        <f>IF('Encodage réponses Es'!Y20="","",'Encodage réponses Es'!Y20)</f>
      </c>
      <c r="CT22" s="433">
        <f>IF('Encodage réponses Es'!Z20="","",'Encodage réponses Es'!Z20)</f>
      </c>
      <c r="CU22" s="433">
        <f>IF('Encodage réponses Es'!AA20="","",'Encodage réponses Es'!AA20)</f>
      </c>
      <c r="CV22" s="433">
        <f>IF('Encodage réponses Es'!AB20="","",'Encodage réponses Es'!AB20)</f>
      </c>
      <c r="CW22" s="433">
        <f>IF('Encodage réponses Es'!AC20="","",'Encodage réponses Es'!AC20)</f>
      </c>
      <c r="CX22" s="433">
        <f>IF('Encodage réponses Es'!AD20="","",'Encodage réponses Es'!AD20)</f>
      </c>
      <c r="CY22" s="433">
        <f>IF('Encodage réponses Es'!AE20="","",'Encodage réponses Es'!AE20)</f>
      </c>
      <c r="CZ22" s="544">
        <f>IF(COUNTBLANK('Encodage réponses Es'!V20:AE20)&gt;0,"",IF(COUNTIF(CP22:CY22,"a")&gt;0,"Absent(e)",COUNTIF(CP22:CY22,1)+COUNTIF(CP22:CY22,8)/2))</f>
      </c>
      <c r="DA22" s="545"/>
      <c r="DB22" s="433">
        <f>IF('Encodage réponses Es'!BD20="","",'Encodage réponses Es'!BD20)</f>
      </c>
      <c r="DC22" s="433">
        <f>IF('Encodage réponses Es'!BE20="","",'Encodage réponses Es'!BE20)</f>
      </c>
      <c r="DD22" s="433">
        <f>IF('Encodage réponses Es'!BF20="","",'Encodage réponses Es'!BF20)</f>
      </c>
      <c r="DE22" s="403">
        <f>IF('Encodage réponses Es'!BG20="","",'Encodage réponses Es'!BG20)</f>
      </c>
      <c r="DF22" s="433">
        <f>IF('Encodage réponses Es'!BH20="","",'Encodage réponses Es'!BH20)</f>
      </c>
      <c r="DG22" s="433">
        <f>IF('Encodage réponses Es'!BI20="","",'Encodage réponses Es'!BI20)</f>
      </c>
      <c r="DH22" s="433">
        <f>IF('Encodage réponses Es'!BJ20="","",'Encodage réponses Es'!BJ20)</f>
      </c>
      <c r="DI22" s="433">
        <f>IF('Encodage réponses Es'!BK20="","",'Encodage réponses Es'!BK20)</f>
      </c>
      <c r="DJ22" s="479">
        <f>IF('Encodage réponses Es'!BL20="","",'Encodage réponses Es'!BL20)</f>
      </c>
      <c r="DK22" s="479">
        <f>IF('Encodage réponses Es'!BM20="","",'Encodage réponses Es'!BM20)</f>
      </c>
      <c r="DL22" s="433">
        <f>IF('Encodage réponses Es'!BN20="","",'Encodage réponses Es'!BN20)</f>
      </c>
      <c r="DM22" s="433">
        <f>IF('Encodage réponses Es'!BO20="","",'Encodage réponses Es'!BO20)</f>
      </c>
      <c r="DN22" s="433">
        <f>IF('Encodage réponses Es'!BP20="","",'Encodage réponses Es'!BP20)</f>
      </c>
      <c r="DO22" s="433">
        <f>IF('Encodage réponses Es'!BQ20="","",'Encodage réponses Es'!BQ20)</f>
      </c>
      <c r="DP22" s="544">
        <f>IF(COUNTBLANK('Encodage réponses Es'!BD20:BF20)+COUNTBLANK('Encodage réponses Es'!BH20:BQ20)&gt;0,"",IF(COUNTIF(DB22:DD22,"a")+COUNTIF(DF22:DO22,"a")&gt;0,"Absent(e)",COUNTIF(DB22:DD22,1)+COUNTIF(DF22:DO22,1)))</f>
      </c>
      <c r="DQ22" s="545"/>
    </row>
    <row r="23" spans="1:121" ht="11.25" customHeight="1">
      <c r="A23" s="493"/>
      <c r="B23" s="579"/>
      <c r="C23" s="494"/>
      <c r="D23" s="36">
        <v>19</v>
      </c>
      <c r="E23" s="183">
        <f>IF('Encodage réponses Es'!F21="","",'Encodage réponses Es'!F21)</f>
      </c>
      <c r="F23" s="234"/>
      <c r="G23" s="455">
        <f t="shared" si="0"/>
      </c>
      <c r="H23" s="452">
        <f t="shared" si="1"/>
      </c>
      <c r="I23" s="234"/>
      <c r="J23" s="455">
        <f t="shared" si="2"/>
      </c>
      <c r="K23" s="452">
        <f t="shared" si="3"/>
      </c>
      <c r="L23" s="234"/>
      <c r="M23" s="455">
        <f t="shared" si="4"/>
      </c>
      <c r="N23" s="452">
        <f t="shared" si="5"/>
      </c>
      <c r="O23" s="235"/>
      <c r="P23" s="433">
        <f>IF('Encodage réponses Es'!AQ21="","",'Encodage réponses Es'!AQ21)</f>
      </c>
      <c r="Q23" s="433">
        <f>IF('Encodage réponses Es'!AR21="","",'Encodage réponses Es'!AR21)</f>
      </c>
      <c r="R23" s="433">
        <f>IF('Encodage réponses Es'!AS21="","",'Encodage réponses Es'!AS21)</f>
      </c>
      <c r="S23" s="433">
        <f>IF('Encodage réponses Es'!AT21="","",'Encodage réponses Es'!AT21)</f>
      </c>
      <c r="T23" s="394"/>
      <c r="U23" s="433">
        <f>IF('Encodage réponses Es'!AV21="","",'Encodage réponses Es'!AV21)</f>
      </c>
      <c r="V23" s="433">
        <f>IF('Encodage réponses Es'!AW21="","",'Encodage réponses Es'!AW21)</f>
      </c>
      <c r="W23" s="433">
        <f>IF('Encodage réponses Es'!AX21="","",'Encodage réponses Es'!AX21)</f>
      </c>
      <c r="X23" s="433">
        <f>IF('Encodage réponses Es'!AY21="","",'Encodage réponses Es'!AY21)</f>
      </c>
      <c r="Y23" s="433">
        <f>IF('Encodage réponses Es'!AZ21="","",'Encodage réponses Es'!AZ21)</f>
      </c>
      <c r="Z23" s="433">
        <f>IF('Encodage réponses Es'!BA21="","",'Encodage réponses Es'!BA21)</f>
      </c>
      <c r="AA23" s="394"/>
      <c r="AB23" s="394"/>
      <c r="AC23" s="433">
        <f>IF('Encodage réponses Es'!CN21="","",'Encodage réponses Es'!CN21)</f>
      </c>
      <c r="AD23" s="433">
        <f>IF('Encodage réponses Es'!CO21="","",'Encodage réponses Es'!CO21)</f>
      </c>
      <c r="AE23" s="433">
        <f>IF('Encodage réponses Es'!CP21="","",'Encodage réponses Es'!CP21)</f>
      </c>
      <c r="AF23" s="538">
        <f>IF(COUNTBLANK('Encodage réponses Es'!AQ21:AT21)+COUNTBLANK('Encodage réponses Es'!AV21:BA21)+COUNTBLANK('Encodage réponses Es'!CN21:CP21)&gt;0,"",IF(COUNTIF(P23:S23,"a")+COUNTIF(U23:Z23,"a")+COUNTIF(AC23:AE23,"a")&gt;0,"Absent(e)",COUNTIF(P23:S23,1)+COUNTIF(U23:Z23,1)+COUNTIF(AC23:AE23,1)+COUNTIF(P23:S23,8)/2+COUNTIF(U23:Z23,8)/2+COUNTIF(AC23:AE23,8)/2))</f>
      </c>
      <c r="AG23" s="539"/>
      <c r="AH23" s="433">
        <f>IF('Encodage réponses Es'!AH21="","",'Encodage réponses Es'!AH21)</f>
      </c>
      <c r="AI23" s="433">
        <f>IF('Encodage réponses Es'!AL21="","",'Encodage réponses Es'!AL21)</f>
      </c>
      <c r="AJ23" s="433">
        <f>IF('Encodage réponses Es'!AM21="","",'Encodage réponses Es'!AM21)</f>
      </c>
      <c r="AK23" s="433">
        <f>IF('Encodage réponses Es'!AN21="","",'Encodage réponses Es'!AN21)</f>
      </c>
      <c r="AL23" s="433">
        <f>IF('Encodage réponses Es'!AO21="","",'Encodage réponses Es'!AO21)</f>
      </c>
      <c r="AM23" s="433">
        <f>IF('Encodage réponses Es'!AP21="","",'Encodage réponses Es'!AP21)</f>
      </c>
      <c r="AN23" s="538">
        <f>IF(COUNTBLANK('Encodage réponses Es'!AH21)+COUNTBLANK('Encodage réponses Es'!AL21:AP21)&gt;0,"",IF(COUNTIF(AH23:AM23,"a")&gt;0,"Absent(e)",COUNTIF(AH23:AM23,1)+COUNTIF(AH23:AM23,8)/2))</f>
      </c>
      <c r="AO23" s="539"/>
      <c r="AP23" s="433">
        <f>IF('Encodage réponses Es'!AF21="","",'Encodage réponses Es'!AF21)</f>
      </c>
      <c r="AQ23" s="433">
        <f>IF('Encodage réponses Es'!AG21="","",'Encodage réponses Es'!AG21)</f>
      </c>
      <c r="AR23" s="433">
        <f>IF('Encodage réponses Es'!AI21="","",'Encodage réponses Es'!AI21)</f>
      </c>
      <c r="AS23" s="433">
        <f>IF('Encodage réponses Es'!AJ21="","",'Encodage réponses Es'!AJ21)</f>
      </c>
      <c r="AT23" s="433">
        <f>IF('Encodage réponses Es'!AK21="","",'Encodage réponses Es'!AK21)</f>
      </c>
      <c r="AU23" s="538">
        <f>IF(COUNTBLANK('Encodage réponses Es'!AF21:AG21)+COUNTBLANK('Encodage réponses Es'!AI21:AK21)&gt;0,"",IF(COUNTIF(AP23:AT23,"a")&gt;0,"Absent(e)",COUNTIF(AP23:AT23,1)+COUNTIF(AP23:AT23,8)/2))</f>
      </c>
      <c r="AV23" s="539"/>
      <c r="AW23" s="538">
        <f t="shared" si="6"/>
      </c>
      <c r="AX23" s="539"/>
      <c r="AY23" s="433">
        <f>IF('Encodage réponses Es'!BR21="","",'Encodage réponses Es'!BR21)</f>
      </c>
      <c r="AZ23" s="433">
        <f>IF('Encodage réponses Es'!BS21="","",'Encodage réponses Es'!BS21)</f>
      </c>
      <c r="BA23" s="433">
        <f>IF('Encodage réponses Es'!BT21="","",'Encodage réponses Es'!BT21)</f>
      </c>
      <c r="BB23" s="433">
        <f>IF('Encodage réponses Es'!BU21="","",'Encodage réponses Es'!BU21)</f>
      </c>
      <c r="BC23" s="433">
        <f>IF('Encodage réponses Es'!BV21="","",'Encodage réponses Es'!BV21)</f>
      </c>
      <c r="BD23" s="433">
        <f>IF('Encodage réponses Es'!BW21="","",'Encodage réponses Es'!BW21)</f>
      </c>
      <c r="BE23" s="433">
        <f>IF('Encodage réponses Es'!BX21="","",'Encodage réponses Es'!BX21)</f>
      </c>
      <c r="BF23" s="433">
        <f>IF('Encodage réponses Es'!BY21="","",'Encodage réponses Es'!BY21)</f>
      </c>
      <c r="BG23" s="433">
        <f>IF('Encodage réponses Es'!BZ21="","",'Encodage réponses Es'!BZ21)</f>
      </c>
      <c r="BH23" s="544">
        <f>IF(COUNTBLANK('Encodage réponses Es'!BR21:BZ21)&gt;0,"",IF(COUNTIF(AY23:BG23,"a")&gt;0,"Absent(e)",COUNTIF(AY23:BG23,1)+COUNTIF(AY23:BG23,8)/2))</f>
      </c>
      <c r="BI23" s="545"/>
      <c r="BJ23" s="433">
        <f>IF('Encodage réponses Es'!CA21="","",'Encodage réponses Es'!CA21)</f>
      </c>
      <c r="BK23" s="433">
        <f>IF('Encodage réponses Es'!CB21="","",'Encodage réponses Es'!CB21)</f>
      </c>
      <c r="BL23" s="433">
        <f>IF('Encodage réponses Es'!CC21="","",'Encodage réponses Es'!CC21)</f>
      </c>
      <c r="BM23" s="433">
        <f>IF('Encodage réponses Es'!CD21="","",'Encodage réponses Es'!CD21)</f>
      </c>
      <c r="BN23" s="433">
        <f>IF('Encodage réponses Es'!CE21="","",'Encodage réponses Es'!CE21)</f>
      </c>
      <c r="BO23" s="433">
        <f>IF('Encodage réponses Es'!CF21="","",'Encodage réponses Es'!CF21)</f>
      </c>
      <c r="BP23" s="433">
        <f>IF('Encodage réponses Es'!CG21="","",'Encodage réponses Es'!CG21)</f>
      </c>
      <c r="BQ23" s="433">
        <f>IF('Encodage réponses Es'!CH21="","",'Encodage réponses Es'!CH21)</f>
      </c>
      <c r="BR23" s="433">
        <f>IF('Encodage réponses Es'!CI21="","",'Encodage réponses Es'!CI21)</f>
      </c>
      <c r="BS23" s="433">
        <f>IF('Encodage réponses Es'!CJ21="","",'Encodage réponses Es'!CJ21)</f>
      </c>
      <c r="BT23" s="433">
        <f>IF('Encodage réponses Es'!CK21="","",'Encodage réponses Es'!CK21)</f>
      </c>
      <c r="BU23" s="433">
        <f>IF('Encodage réponses Es'!CL21="","",'Encodage réponses Es'!CL21)</f>
      </c>
      <c r="BV23" s="433">
        <f>IF('Encodage réponses Es'!CM21="","",'Encodage réponses Es'!CM21)</f>
      </c>
      <c r="BW23" s="538">
        <f>IF(COUNTBLANK('Encodage réponses Es'!CA21:CM21)&gt;0,"",IF(COUNTIF(BJ23:BV23,"a")&gt;0,"Absent(e)",COUNTIF(BJ23:BV23,1)+COUNTIF(BJ23:BV23,8)/2))</f>
      </c>
      <c r="BX23" s="539"/>
      <c r="BY23" s="433">
        <f>IF('Encodage réponses Es'!G21="","",'Encodage réponses Es'!G21)</f>
      </c>
      <c r="BZ23" s="433">
        <f>IF('Encodage réponses Es'!H21="","",'Encodage réponses Es'!H21)</f>
      </c>
      <c r="CA23" s="433">
        <f>IF('Encodage réponses Es'!I21="","",'Encodage réponses Es'!I21)</f>
      </c>
      <c r="CB23" s="433">
        <f>IF('Encodage réponses Es'!J21="","",'Encodage réponses Es'!J21)</f>
      </c>
      <c r="CC23" s="433">
        <f>IF('Encodage réponses Es'!K21="","",'Encodage réponses Es'!K21)</f>
      </c>
      <c r="CD23" s="433">
        <f>IF('Encodage réponses Es'!L21="","",'Encodage réponses Es'!L21)</f>
      </c>
      <c r="CE23" s="433">
        <f>IF('Encodage réponses Es'!M21="","",'Encodage réponses Es'!M21)</f>
      </c>
      <c r="CF23" s="433">
        <f>IF('Encodage réponses Es'!N21="","",'Encodage réponses Es'!N21)</f>
      </c>
      <c r="CG23" s="433">
        <f>IF('Encodage réponses Es'!O21="","",'Encodage réponses Es'!O21)</f>
      </c>
      <c r="CH23" s="398"/>
      <c r="CI23" s="433">
        <f>IF('Encodage réponses Es'!Q21="","",'Encodage réponses Es'!Q21)</f>
      </c>
      <c r="CJ23" s="433">
        <f>IF('Encodage réponses Es'!R21="","",'Encodage réponses Es'!R21)</f>
      </c>
      <c r="CK23" s="433">
        <f>IF('Encodage réponses Es'!S21="","",'Encodage réponses Es'!S21)</f>
      </c>
      <c r="CL23" s="433">
        <f>IF('Encodage réponses Es'!T21="","",'Encodage réponses Es'!T21)</f>
      </c>
      <c r="CM23" s="433">
        <f>IF('Encodage réponses Es'!U21="","",'Encodage réponses Es'!U21)</f>
      </c>
      <c r="CN23" s="544">
        <f>IF(COUNTBLANK('Encodage réponses Es'!G21:O21)+COUNTBLANK('Encodage réponses Es'!Q21:U21)&gt;0,"",IF(COUNTIF(BY23:CG23,"a")+COUNTIF(CI23:CM23,"a")&gt;0,"Absent(e)",COUNTIF(BY23:CG23,1)+COUNTIF(CI23:CM23,1)+COUNTIF(BY23:CG23,8)/2+COUNTIF(CI23:CM23,8)/2))</f>
      </c>
      <c r="CO23" s="545"/>
      <c r="CP23" s="433">
        <f>IF('Encodage réponses Es'!V21="","",'Encodage réponses Es'!V21)</f>
      </c>
      <c r="CQ23" s="433">
        <f>IF('Encodage réponses Es'!W21="","",'Encodage réponses Es'!W21)</f>
      </c>
      <c r="CR23" s="433">
        <f>IF('Encodage réponses Es'!X21="","",'Encodage réponses Es'!X21)</f>
      </c>
      <c r="CS23" s="433">
        <f>IF('Encodage réponses Es'!Y21="","",'Encodage réponses Es'!Y21)</f>
      </c>
      <c r="CT23" s="433">
        <f>IF('Encodage réponses Es'!Z21="","",'Encodage réponses Es'!Z21)</f>
      </c>
      <c r="CU23" s="433">
        <f>IF('Encodage réponses Es'!AA21="","",'Encodage réponses Es'!AA21)</f>
      </c>
      <c r="CV23" s="433">
        <f>IF('Encodage réponses Es'!AB21="","",'Encodage réponses Es'!AB21)</f>
      </c>
      <c r="CW23" s="433">
        <f>IF('Encodage réponses Es'!AC21="","",'Encodage réponses Es'!AC21)</f>
      </c>
      <c r="CX23" s="433">
        <f>IF('Encodage réponses Es'!AD21="","",'Encodage réponses Es'!AD21)</f>
      </c>
      <c r="CY23" s="433">
        <f>IF('Encodage réponses Es'!AE21="","",'Encodage réponses Es'!AE21)</f>
      </c>
      <c r="CZ23" s="544">
        <f>IF(COUNTBLANK('Encodage réponses Es'!V21:AE21)&gt;0,"",IF(COUNTIF(CP23:CY23,"a")&gt;0,"Absent(e)",COUNTIF(CP23:CY23,1)+COUNTIF(CP23:CY23,8)/2))</f>
      </c>
      <c r="DA23" s="545"/>
      <c r="DB23" s="433">
        <f>IF('Encodage réponses Es'!BD21="","",'Encodage réponses Es'!BD21)</f>
      </c>
      <c r="DC23" s="433">
        <f>IF('Encodage réponses Es'!BE21="","",'Encodage réponses Es'!BE21)</f>
      </c>
      <c r="DD23" s="433">
        <f>IF('Encodage réponses Es'!BF21="","",'Encodage réponses Es'!BF21)</f>
      </c>
      <c r="DE23" s="403">
        <f>IF('Encodage réponses Es'!BG21="","",'Encodage réponses Es'!BG21)</f>
      </c>
      <c r="DF23" s="433">
        <f>IF('Encodage réponses Es'!BH21="","",'Encodage réponses Es'!BH21)</f>
      </c>
      <c r="DG23" s="433">
        <f>IF('Encodage réponses Es'!BI21="","",'Encodage réponses Es'!BI21)</f>
      </c>
      <c r="DH23" s="433">
        <f>IF('Encodage réponses Es'!BJ21="","",'Encodage réponses Es'!BJ21)</f>
      </c>
      <c r="DI23" s="433">
        <f>IF('Encodage réponses Es'!BK21="","",'Encodage réponses Es'!BK21)</f>
      </c>
      <c r="DJ23" s="479">
        <f>IF('Encodage réponses Es'!BL21="","",'Encodage réponses Es'!BL21)</f>
      </c>
      <c r="DK23" s="479">
        <f>IF('Encodage réponses Es'!BM21="","",'Encodage réponses Es'!BM21)</f>
      </c>
      <c r="DL23" s="433">
        <f>IF('Encodage réponses Es'!BN21="","",'Encodage réponses Es'!BN21)</f>
      </c>
      <c r="DM23" s="433">
        <f>IF('Encodage réponses Es'!BO21="","",'Encodage réponses Es'!BO21)</f>
      </c>
      <c r="DN23" s="433">
        <f>IF('Encodage réponses Es'!BP21="","",'Encodage réponses Es'!BP21)</f>
      </c>
      <c r="DO23" s="433">
        <f>IF('Encodage réponses Es'!BQ21="","",'Encodage réponses Es'!BQ21)</f>
      </c>
      <c r="DP23" s="544">
        <f>IF(COUNTBLANK('Encodage réponses Es'!BD21:BF21)+COUNTBLANK('Encodage réponses Es'!BH21:BQ21)&gt;0,"",IF(COUNTIF(DB23:DD23,"a")+COUNTIF(DF23:DO23,"a")&gt;0,"Absent(e)",COUNTIF(DB23:DD23,1)+COUNTIF(DF23:DO23,1)))</f>
      </c>
      <c r="DQ23" s="545"/>
    </row>
    <row r="24" spans="1:121" ht="11.25" customHeight="1">
      <c r="A24" s="493"/>
      <c r="B24" s="579"/>
      <c r="C24" s="494"/>
      <c r="D24" s="36">
        <v>20</v>
      </c>
      <c r="E24" s="183">
        <f>IF('Encodage réponses Es'!F22="","",'Encodage réponses Es'!F22)</f>
      </c>
      <c r="F24" s="234"/>
      <c r="G24" s="455">
        <f t="shared" si="0"/>
      </c>
      <c r="H24" s="452">
        <f t="shared" si="1"/>
      </c>
      <c r="I24" s="234"/>
      <c r="J24" s="455">
        <f t="shared" si="2"/>
      </c>
      <c r="K24" s="452">
        <f t="shared" si="3"/>
      </c>
      <c r="L24" s="234"/>
      <c r="M24" s="455">
        <f t="shared" si="4"/>
      </c>
      <c r="N24" s="452">
        <f t="shared" si="5"/>
      </c>
      <c r="O24" s="235"/>
      <c r="P24" s="433">
        <f>IF('Encodage réponses Es'!AQ22="","",'Encodage réponses Es'!AQ22)</f>
      </c>
      <c r="Q24" s="433">
        <f>IF('Encodage réponses Es'!AR22="","",'Encodage réponses Es'!AR22)</f>
      </c>
      <c r="R24" s="433">
        <f>IF('Encodage réponses Es'!AS22="","",'Encodage réponses Es'!AS22)</f>
      </c>
      <c r="S24" s="433">
        <f>IF('Encodage réponses Es'!AT22="","",'Encodage réponses Es'!AT22)</f>
      </c>
      <c r="T24" s="394"/>
      <c r="U24" s="433">
        <f>IF('Encodage réponses Es'!AV22="","",'Encodage réponses Es'!AV22)</f>
      </c>
      <c r="V24" s="433">
        <f>IF('Encodage réponses Es'!AW22="","",'Encodage réponses Es'!AW22)</f>
      </c>
      <c r="W24" s="433">
        <f>IF('Encodage réponses Es'!AX22="","",'Encodage réponses Es'!AX22)</f>
      </c>
      <c r="X24" s="433">
        <f>IF('Encodage réponses Es'!AY22="","",'Encodage réponses Es'!AY22)</f>
      </c>
      <c r="Y24" s="433">
        <f>IF('Encodage réponses Es'!AZ22="","",'Encodage réponses Es'!AZ22)</f>
      </c>
      <c r="Z24" s="433">
        <f>IF('Encodage réponses Es'!BA22="","",'Encodage réponses Es'!BA22)</f>
      </c>
      <c r="AA24" s="394"/>
      <c r="AB24" s="394"/>
      <c r="AC24" s="433">
        <f>IF('Encodage réponses Es'!CN22="","",'Encodage réponses Es'!CN22)</f>
      </c>
      <c r="AD24" s="433">
        <f>IF('Encodage réponses Es'!CO22="","",'Encodage réponses Es'!CO22)</f>
      </c>
      <c r="AE24" s="433">
        <f>IF('Encodage réponses Es'!CP22="","",'Encodage réponses Es'!CP22)</f>
      </c>
      <c r="AF24" s="538">
        <f>IF(COUNTBLANK('Encodage réponses Es'!AQ22:AT22)+COUNTBLANK('Encodage réponses Es'!AV22:BA22)+COUNTBLANK('Encodage réponses Es'!CN22:CP22)&gt;0,"",IF(COUNTIF(P24:S24,"a")+COUNTIF(U24:Z24,"a")+COUNTIF(AC24:AE24,"a")&gt;0,"Absent(e)",COUNTIF(P24:S24,1)+COUNTIF(U24:Z24,1)+COUNTIF(AC24:AE24,1)+COUNTIF(P24:S24,8)/2+COUNTIF(U24:Z24,8)/2+COUNTIF(AC24:AE24,8)/2))</f>
      </c>
      <c r="AG24" s="539"/>
      <c r="AH24" s="433">
        <f>IF('Encodage réponses Es'!AH22="","",'Encodage réponses Es'!AH22)</f>
      </c>
      <c r="AI24" s="433">
        <f>IF('Encodage réponses Es'!AL22="","",'Encodage réponses Es'!AL22)</f>
      </c>
      <c r="AJ24" s="433">
        <f>IF('Encodage réponses Es'!AM22="","",'Encodage réponses Es'!AM22)</f>
      </c>
      <c r="AK24" s="433">
        <f>IF('Encodage réponses Es'!AN22="","",'Encodage réponses Es'!AN22)</f>
      </c>
      <c r="AL24" s="433">
        <f>IF('Encodage réponses Es'!AO22="","",'Encodage réponses Es'!AO22)</f>
      </c>
      <c r="AM24" s="433">
        <f>IF('Encodage réponses Es'!AP22="","",'Encodage réponses Es'!AP22)</f>
      </c>
      <c r="AN24" s="538">
        <f>IF(COUNTBLANK('Encodage réponses Es'!AH22)+COUNTBLANK('Encodage réponses Es'!AL22:AP22)&gt;0,"",IF(COUNTIF(AH24:AM24,"a")&gt;0,"Absent(e)",COUNTIF(AH24:AM24,1)+COUNTIF(AH24:AM24,8)/2))</f>
      </c>
      <c r="AO24" s="539"/>
      <c r="AP24" s="433">
        <f>IF('Encodage réponses Es'!AF22="","",'Encodage réponses Es'!AF22)</f>
      </c>
      <c r="AQ24" s="433">
        <f>IF('Encodage réponses Es'!AG22="","",'Encodage réponses Es'!AG22)</f>
      </c>
      <c r="AR24" s="433">
        <f>IF('Encodage réponses Es'!AI22="","",'Encodage réponses Es'!AI22)</f>
      </c>
      <c r="AS24" s="433">
        <f>IF('Encodage réponses Es'!AJ22="","",'Encodage réponses Es'!AJ22)</f>
      </c>
      <c r="AT24" s="433">
        <f>IF('Encodage réponses Es'!AK22="","",'Encodage réponses Es'!AK22)</f>
      </c>
      <c r="AU24" s="538">
        <f>IF(COUNTBLANK('Encodage réponses Es'!AF22:AG22)+COUNTBLANK('Encodage réponses Es'!AI22:AK22)&gt;0,"",IF(COUNTIF(AP24:AT24,"a")&gt;0,"Absent(e)",COUNTIF(AP24:AT24,1)+COUNTIF(AP24:AT24,8)/2))</f>
      </c>
      <c r="AV24" s="539"/>
      <c r="AW24" s="538">
        <f t="shared" si="6"/>
      </c>
      <c r="AX24" s="539"/>
      <c r="AY24" s="433">
        <f>IF('Encodage réponses Es'!BR22="","",'Encodage réponses Es'!BR22)</f>
      </c>
      <c r="AZ24" s="433">
        <f>IF('Encodage réponses Es'!BS22="","",'Encodage réponses Es'!BS22)</f>
      </c>
      <c r="BA24" s="433">
        <f>IF('Encodage réponses Es'!BT22="","",'Encodage réponses Es'!BT22)</f>
      </c>
      <c r="BB24" s="433">
        <f>IF('Encodage réponses Es'!BU22="","",'Encodage réponses Es'!BU22)</f>
      </c>
      <c r="BC24" s="433">
        <f>IF('Encodage réponses Es'!BV22="","",'Encodage réponses Es'!BV22)</f>
      </c>
      <c r="BD24" s="433">
        <f>IF('Encodage réponses Es'!BW22="","",'Encodage réponses Es'!BW22)</f>
      </c>
      <c r="BE24" s="433">
        <f>IF('Encodage réponses Es'!BX22="","",'Encodage réponses Es'!BX22)</f>
      </c>
      <c r="BF24" s="433">
        <f>IF('Encodage réponses Es'!BY22="","",'Encodage réponses Es'!BY22)</f>
      </c>
      <c r="BG24" s="433">
        <f>IF('Encodage réponses Es'!BZ22="","",'Encodage réponses Es'!BZ22)</f>
      </c>
      <c r="BH24" s="544">
        <f>IF(COUNTBLANK('Encodage réponses Es'!BR22:BZ22)&gt;0,"",IF(COUNTIF(AY24:BG24,"a")&gt;0,"Absent(e)",COUNTIF(AY24:BG24,1)+COUNTIF(AY24:BG24,8)/2))</f>
      </c>
      <c r="BI24" s="545"/>
      <c r="BJ24" s="433">
        <f>IF('Encodage réponses Es'!CA22="","",'Encodage réponses Es'!CA22)</f>
      </c>
      <c r="BK24" s="433">
        <f>IF('Encodage réponses Es'!CB22="","",'Encodage réponses Es'!CB22)</f>
      </c>
      <c r="BL24" s="433">
        <f>IF('Encodage réponses Es'!CC22="","",'Encodage réponses Es'!CC22)</f>
      </c>
      <c r="BM24" s="433">
        <f>IF('Encodage réponses Es'!CD22="","",'Encodage réponses Es'!CD22)</f>
      </c>
      <c r="BN24" s="433">
        <f>IF('Encodage réponses Es'!CE22="","",'Encodage réponses Es'!CE22)</f>
      </c>
      <c r="BO24" s="433">
        <f>IF('Encodage réponses Es'!CF22="","",'Encodage réponses Es'!CF22)</f>
      </c>
      <c r="BP24" s="433">
        <f>IF('Encodage réponses Es'!CG22="","",'Encodage réponses Es'!CG22)</f>
      </c>
      <c r="BQ24" s="433">
        <f>IF('Encodage réponses Es'!CH22="","",'Encodage réponses Es'!CH22)</f>
      </c>
      <c r="BR24" s="433">
        <f>IF('Encodage réponses Es'!CI22="","",'Encodage réponses Es'!CI22)</f>
      </c>
      <c r="BS24" s="433">
        <f>IF('Encodage réponses Es'!CJ22="","",'Encodage réponses Es'!CJ22)</f>
      </c>
      <c r="BT24" s="433">
        <f>IF('Encodage réponses Es'!CK22="","",'Encodage réponses Es'!CK22)</f>
      </c>
      <c r="BU24" s="433">
        <f>IF('Encodage réponses Es'!CL22="","",'Encodage réponses Es'!CL22)</f>
      </c>
      <c r="BV24" s="433">
        <f>IF('Encodage réponses Es'!CM22="","",'Encodage réponses Es'!CM22)</f>
      </c>
      <c r="BW24" s="538">
        <f>IF(COUNTBLANK('Encodage réponses Es'!CA22:CM22)&gt;0,"",IF(COUNTIF(BJ24:BV24,"a")&gt;0,"Absent(e)",COUNTIF(BJ24:BV24,1)+COUNTIF(BJ24:BV24,8)/2))</f>
      </c>
      <c r="BX24" s="539"/>
      <c r="BY24" s="433">
        <f>IF('Encodage réponses Es'!G22="","",'Encodage réponses Es'!G22)</f>
      </c>
      <c r="BZ24" s="433">
        <f>IF('Encodage réponses Es'!H22="","",'Encodage réponses Es'!H22)</f>
      </c>
      <c r="CA24" s="433">
        <f>IF('Encodage réponses Es'!I22="","",'Encodage réponses Es'!I22)</f>
      </c>
      <c r="CB24" s="433">
        <f>IF('Encodage réponses Es'!J22="","",'Encodage réponses Es'!J22)</f>
      </c>
      <c r="CC24" s="433">
        <f>IF('Encodage réponses Es'!K22="","",'Encodage réponses Es'!K22)</f>
      </c>
      <c r="CD24" s="433">
        <f>IF('Encodage réponses Es'!L22="","",'Encodage réponses Es'!L22)</f>
      </c>
      <c r="CE24" s="433">
        <f>IF('Encodage réponses Es'!M22="","",'Encodage réponses Es'!M22)</f>
      </c>
      <c r="CF24" s="433">
        <f>IF('Encodage réponses Es'!N22="","",'Encodage réponses Es'!N22)</f>
      </c>
      <c r="CG24" s="433">
        <f>IF('Encodage réponses Es'!O22="","",'Encodage réponses Es'!O22)</f>
      </c>
      <c r="CH24" s="398"/>
      <c r="CI24" s="433">
        <f>IF('Encodage réponses Es'!Q22="","",'Encodage réponses Es'!Q22)</f>
      </c>
      <c r="CJ24" s="433">
        <f>IF('Encodage réponses Es'!R22="","",'Encodage réponses Es'!R22)</f>
      </c>
      <c r="CK24" s="433">
        <f>IF('Encodage réponses Es'!S22="","",'Encodage réponses Es'!S22)</f>
      </c>
      <c r="CL24" s="433">
        <f>IF('Encodage réponses Es'!T22="","",'Encodage réponses Es'!T22)</f>
      </c>
      <c r="CM24" s="433">
        <f>IF('Encodage réponses Es'!U22="","",'Encodage réponses Es'!U22)</f>
      </c>
      <c r="CN24" s="544">
        <f>IF(COUNTBLANK('Encodage réponses Es'!G22:O22)+COUNTBLANK('Encodage réponses Es'!Q22:U22)&gt;0,"",IF(COUNTIF(BY24:CG24,"a")+COUNTIF(CI24:CM24,"a")&gt;0,"Absent(e)",COUNTIF(BY24:CG24,1)+COUNTIF(CI24:CM24,1)+COUNTIF(BY24:CG24,8)/2+COUNTIF(CI24:CM24,8)/2))</f>
      </c>
      <c r="CO24" s="545"/>
      <c r="CP24" s="433">
        <f>IF('Encodage réponses Es'!V22="","",'Encodage réponses Es'!V22)</f>
      </c>
      <c r="CQ24" s="433">
        <f>IF('Encodage réponses Es'!W22="","",'Encodage réponses Es'!W22)</f>
      </c>
      <c r="CR24" s="433">
        <f>IF('Encodage réponses Es'!X22="","",'Encodage réponses Es'!X22)</f>
      </c>
      <c r="CS24" s="433">
        <f>IF('Encodage réponses Es'!Y22="","",'Encodage réponses Es'!Y22)</f>
      </c>
      <c r="CT24" s="433">
        <f>IF('Encodage réponses Es'!Z22="","",'Encodage réponses Es'!Z22)</f>
      </c>
      <c r="CU24" s="433">
        <f>IF('Encodage réponses Es'!AA22="","",'Encodage réponses Es'!AA22)</f>
      </c>
      <c r="CV24" s="433">
        <f>IF('Encodage réponses Es'!AB22="","",'Encodage réponses Es'!AB22)</f>
      </c>
      <c r="CW24" s="433">
        <f>IF('Encodage réponses Es'!AC22="","",'Encodage réponses Es'!AC22)</f>
      </c>
      <c r="CX24" s="433">
        <f>IF('Encodage réponses Es'!AD22="","",'Encodage réponses Es'!AD22)</f>
      </c>
      <c r="CY24" s="433">
        <f>IF('Encodage réponses Es'!AE22="","",'Encodage réponses Es'!AE22)</f>
      </c>
      <c r="CZ24" s="544">
        <f>IF(COUNTBLANK('Encodage réponses Es'!V22:AE22)&gt;0,"",IF(COUNTIF(CP24:CY24,"a")&gt;0,"Absent(e)",COUNTIF(CP24:CY24,1)+COUNTIF(CP24:CY24,8)/2))</f>
      </c>
      <c r="DA24" s="545"/>
      <c r="DB24" s="433">
        <f>IF('Encodage réponses Es'!BD22="","",'Encodage réponses Es'!BD22)</f>
      </c>
      <c r="DC24" s="433">
        <f>IF('Encodage réponses Es'!BE22="","",'Encodage réponses Es'!BE22)</f>
      </c>
      <c r="DD24" s="433">
        <f>IF('Encodage réponses Es'!BF22="","",'Encodage réponses Es'!BF22)</f>
      </c>
      <c r="DE24" s="403">
        <f>IF('Encodage réponses Es'!BG22="","",'Encodage réponses Es'!BG22)</f>
      </c>
      <c r="DF24" s="433">
        <f>IF('Encodage réponses Es'!BH22="","",'Encodage réponses Es'!BH22)</f>
      </c>
      <c r="DG24" s="433">
        <f>IF('Encodage réponses Es'!BI22="","",'Encodage réponses Es'!BI22)</f>
      </c>
      <c r="DH24" s="433">
        <f>IF('Encodage réponses Es'!BJ22="","",'Encodage réponses Es'!BJ22)</f>
      </c>
      <c r="DI24" s="433">
        <f>IF('Encodage réponses Es'!BK22="","",'Encodage réponses Es'!BK22)</f>
      </c>
      <c r="DJ24" s="479">
        <f>IF('Encodage réponses Es'!BL22="","",'Encodage réponses Es'!BL22)</f>
      </c>
      <c r="DK24" s="479">
        <f>IF('Encodage réponses Es'!BM22="","",'Encodage réponses Es'!BM22)</f>
      </c>
      <c r="DL24" s="433">
        <f>IF('Encodage réponses Es'!BN22="","",'Encodage réponses Es'!BN22)</f>
      </c>
      <c r="DM24" s="433">
        <f>IF('Encodage réponses Es'!BO22="","",'Encodage réponses Es'!BO22)</f>
      </c>
      <c r="DN24" s="433">
        <f>IF('Encodage réponses Es'!BP22="","",'Encodage réponses Es'!BP22)</f>
      </c>
      <c r="DO24" s="433">
        <f>IF('Encodage réponses Es'!BQ22="","",'Encodage réponses Es'!BQ22)</f>
      </c>
      <c r="DP24" s="544">
        <f>IF(COUNTBLANK('Encodage réponses Es'!BD22:BF22)+COUNTBLANK('Encodage réponses Es'!BH22:BQ22)&gt;0,"",IF(COUNTIF(DB24:DD24,"a")+COUNTIF(DF24:DO24,"a")&gt;0,"Absent(e)",COUNTIF(DB24:DD24,1)+COUNTIF(DF24:DO24,1)))</f>
      </c>
      <c r="DQ24" s="545"/>
    </row>
    <row r="25" spans="1:121" ht="11.25" customHeight="1">
      <c r="A25" s="493"/>
      <c r="B25" s="579"/>
      <c r="C25" s="494"/>
      <c r="D25" s="36">
        <v>21</v>
      </c>
      <c r="E25" s="183">
        <f>IF('Encodage réponses Es'!F23="","",'Encodage réponses Es'!F23)</f>
      </c>
      <c r="F25" s="234"/>
      <c r="G25" s="455">
        <f t="shared" si="0"/>
      </c>
      <c r="H25" s="452">
        <f t="shared" si="1"/>
      </c>
      <c r="I25" s="234"/>
      <c r="J25" s="455">
        <f t="shared" si="2"/>
      </c>
      <c r="K25" s="452">
        <f t="shared" si="3"/>
      </c>
      <c r="L25" s="234"/>
      <c r="M25" s="455">
        <f t="shared" si="4"/>
      </c>
      <c r="N25" s="452">
        <f t="shared" si="5"/>
      </c>
      <c r="O25" s="235"/>
      <c r="P25" s="433">
        <f>IF('Encodage réponses Es'!AQ23="","",'Encodage réponses Es'!AQ23)</f>
      </c>
      <c r="Q25" s="433">
        <f>IF('Encodage réponses Es'!AR23="","",'Encodage réponses Es'!AR23)</f>
      </c>
      <c r="R25" s="433">
        <f>IF('Encodage réponses Es'!AS23="","",'Encodage réponses Es'!AS23)</f>
      </c>
      <c r="S25" s="433">
        <f>IF('Encodage réponses Es'!AT23="","",'Encodage réponses Es'!AT23)</f>
      </c>
      <c r="T25" s="394"/>
      <c r="U25" s="433">
        <f>IF('Encodage réponses Es'!AV23="","",'Encodage réponses Es'!AV23)</f>
      </c>
      <c r="V25" s="433">
        <f>IF('Encodage réponses Es'!AW23="","",'Encodage réponses Es'!AW23)</f>
      </c>
      <c r="W25" s="433">
        <f>IF('Encodage réponses Es'!AX23="","",'Encodage réponses Es'!AX23)</f>
      </c>
      <c r="X25" s="433">
        <f>IF('Encodage réponses Es'!AY23="","",'Encodage réponses Es'!AY23)</f>
      </c>
      <c r="Y25" s="433">
        <f>IF('Encodage réponses Es'!AZ23="","",'Encodage réponses Es'!AZ23)</f>
      </c>
      <c r="Z25" s="433">
        <f>IF('Encodage réponses Es'!BA23="","",'Encodage réponses Es'!BA23)</f>
      </c>
      <c r="AA25" s="394"/>
      <c r="AB25" s="394"/>
      <c r="AC25" s="433">
        <f>IF('Encodage réponses Es'!CN23="","",'Encodage réponses Es'!CN23)</f>
      </c>
      <c r="AD25" s="433">
        <f>IF('Encodage réponses Es'!CO23="","",'Encodage réponses Es'!CO23)</f>
      </c>
      <c r="AE25" s="433">
        <f>IF('Encodage réponses Es'!CP23="","",'Encodage réponses Es'!CP23)</f>
      </c>
      <c r="AF25" s="538">
        <f>IF(COUNTBLANK('Encodage réponses Es'!AQ23:AT23)+COUNTBLANK('Encodage réponses Es'!AV23:BA23)+COUNTBLANK('Encodage réponses Es'!CN23:CP23)&gt;0,"",IF(COUNTIF(P25:S25,"a")+COUNTIF(U25:Z25,"a")+COUNTIF(AC25:AE25,"a")&gt;0,"Absent(e)",COUNTIF(P25:S25,1)+COUNTIF(U25:Z25,1)+COUNTIF(AC25:AE25,1)+COUNTIF(P25:S25,8)/2+COUNTIF(U25:Z25,8)/2+COUNTIF(AC25:AE25,8)/2))</f>
      </c>
      <c r="AG25" s="539"/>
      <c r="AH25" s="433">
        <f>IF('Encodage réponses Es'!AH23="","",'Encodage réponses Es'!AH23)</f>
      </c>
      <c r="AI25" s="433">
        <f>IF('Encodage réponses Es'!AL23="","",'Encodage réponses Es'!AL23)</f>
      </c>
      <c r="AJ25" s="433">
        <f>IF('Encodage réponses Es'!AM23="","",'Encodage réponses Es'!AM23)</f>
      </c>
      <c r="AK25" s="433">
        <f>IF('Encodage réponses Es'!AN23="","",'Encodage réponses Es'!AN23)</f>
      </c>
      <c r="AL25" s="433">
        <f>IF('Encodage réponses Es'!AO23="","",'Encodage réponses Es'!AO23)</f>
      </c>
      <c r="AM25" s="433">
        <f>IF('Encodage réponses Es'!AP23="","",'Encodage réponses Es'!AP23)</f>
      </c>
      <c r="AN25" s="538">
        <f>IF(COUNTBLANK('Encodage réponses Es'!AH23)+COUNTBLANK('Encodage réponses Es'!AL23:AP23)&gt;0,"",IF(COUNTIF(AH25:AM25,"a")&gt;0,"Absent(e)",COUNTIF(AH25:AM25,1)+COUNTIF(AH25:AM25,8)/2))</f>
      </c>
      <c r="AO25" s="539"/>
      <c r="AP25" s="433">
        <f>IF('Encodage réponses Es'!AF23="","",'Encodage réponses Es'!AF23)</f>
      </c>
      <c r="AQ25" s="433">
        <f>IF('Encodage réponses Es'!AG23="","",'Encodage réponses Es'!AG23)</f>
      </c>
      <c r="AR25" s="433">
        <f>IF('Encodage réponses Es'!AI23="","",'Encodage réponses Es'!AI23)</f>
      </c>
      <c r="AS25" s="433">
        <f>IF('Encodage réponses Es'!AJ23="","",'Encodage réponses Es'!AJ23)</f>
      </c>
      <c r="AT25" s="433">
        <f>IF('Encodage réponses Es'!AK23="","",'Encodage réponses Es'!AK23)</f>
      </c>
      <c r="AU25" s="538">
        <f>IF(COUNTBLANK('Encodage réponses Es'!AF23:AG23)+COUNTBLANK('Encodage réponses Es'!AI23:AK23)&gt;0,"",IF(COUNTIF(AP25:AT25,"a")&gt;0,"Absent(e)",COUNTIF(AP25:AT25,1)+COUNTIF(AP25:AT25,8)/2))</f>
      </c>
      <c r="AV25" s="539"/>
      <c r="AW25" s="538">
        <f t="shared" si="6"/>
      </c>
      <c r="AX25" s="539"/>
      <c r="AY25" s="433">
        <f>IF('Encodage réponses Es'!BR23="","",'Encodage réponses Es'!BR23)</f>
      </c>
      <c r="AZ25" s="433">
        <f>IF('Encodage réponses Es'!BS23="","",'Encodage réponses Es'!BS23)</f>
      </c>
      <c r="BA25" s="433">
        <f>IF('Encodage réponses Es'!BT23="","",'Encodage réponses Es'!BT23)</f>
      </c>
      <c r="BB25" s="433">
        <f>IF('Encodage réponses Es'!BU23="","",'Encodage réponses Es'!BU23)</f>
      </c>
      <c r="BC25" s="433">
        <f>IF('Encodage réponses Es'!BV23="","",'Encodage réponses Es'!BV23)</f>
      </c>
      <c r="BD25" s="433">
        <f>IF('Encodage réponses Es'!BW23="","",'Encodage réponses Es'!BW23)</f>
      </c>
      <c r="BE25" s="433">
        <f>IF('Encodage réponses Es'!BX23="","",'Encodage réponses Es'!BX23)</f>
      </c>
      <c r="BF25" s="433">
        <f>IF('Encodage réponses Es'!BY23="","",'Encodage réponses Es'!BY23)</f>
      </c>
      <c r="BG25" s="433">
        <f>IF('Encodage réponses Es'!BZ23="","",'Encodage réponses Es'!BZ23)</f>
      </c>
      <c r="BH25" s="544">
        <f>IF(COUNTBLANK('Encodage réponses Es'!BR23:BZ23)&gt;0,"",IF(COUNTIF(AY25:BG25,"a")&gt;0,"Absent(e)",COUNTIF(AY25:BG25,1)+COUNTIF(AY25:BG25,8)/2))</f>
      </c>
      <c r="BI25" s="545"/>
      <c r="BJ25" s="433">
        <f>IF('Encodage réponses Es'!CA23="","",'Encodage réponses Es'!CA23)</f>
      </c>
      <c r="BK25" s="433">
        <f>IF('Encodage réponses Es'!CB23="","",'Encodage réponses Es'!CB23)</f>
      </c>
      <c r="BL25" s="433">
        <f>IF('Encodage réponses Es'!CC23="","",'Encodage réponses Es'!CC23)</f>
      </c>
      <c r="BM25" s="433">
        <f>IF('Encodage réponses Es'!CD23="","",'Encodage réponses Es'!CD23)</f>
      </c>
      <c r="BN25" s="433">
        <f>IF('Encodage réponses Es'!CE23="","",'Encodage réponses Es'!CE23)</f>
      </c>
      <c r="BO25" s="433">
        <f>IF('Encodage réponses Es'!CF23="","",'Encodage réponses Es'!CF23)</f>
      </c>
      <c r="BP25" s="433">
        <f>IF('Encodage réponses Es'!CG23="","",'Encodage réponses Es'!CG23)</f>
      </c>
      <c r="BQ25" s="433">
        <f>IF('Encodage réponses Es'!CH23="","",'Encodage réponses Es'!CH23)</f>
      </c>
      <c r="BR25" s="433">
        <f>IF('Encodage réponses Es'!CI23="","",'Encodage réponses Es'!CI23)</f>
      </c>
      <c r="BS25" s="433">
        <f>IF('Encodage réponses Es'!CJ23="","",'Encodage réponses Es'!CJ23)</f>
      </c>
      <c r="BT25" s="433">
        <f>IF('Encodage réponses Es'!CK23="","",'Encodage réponses Es'!CK23)</f>
      </c>
      <c r="BU25" s="433">
        <f>IF('Encodage réponses Es'!CL23="","",'Encodage réponses Es'!CL23)</f>
      </c>
      <c r="BV25" s="433">
        <f>IF('Encodage réponses Es'!CM23="","",'Encodage réponses Es'!CM23)</f>
      </c>
      <c r="BW25" s="538">
        <f>IF(COUNTBLANK('Encodage réponses Es'!CA23:CM23)&gt;0,"",IF(COUNTIF(BJ25:BV25,"a")&gt;0,"Absent(e)",COUNTIF(BJ25:BV25,1)+COUNTIF(BJ25:BV25,8)/2))</f>
      </c>
      <c r="BX25" s="539"/>
      <c r="BY25" s="433">
        <f>IF('Encodage réponses Es'!G23="","",'Encodage réponses Es'!G23)</f>
      </c>
      <c r="BZ25" s="433">
        <f>IF('Encodage réponses Es'!H23="","",'Encodage réponses Es'!H23)</f>
      </c>
      <c r="CA25" s="433">
        <f>IF('Encodage réponses Es'!I23="","",'Encodage réponses Es'!I23)</f>
      </c>
      <c r="CB25" s="433">
        <f>IF('Encodage réponses Es'!J23="","",'Encodage réponses Es'!J23)</f>
      </c>
      <c r="CC25" s="433">
        <f>IF('Encodage réponses Es'!K23="","",'Encodage réponses Es'!K23)</f>
      </c>
      <c r="CD25" s="433">
        <f>IF('Encodage réponses Es'!L23="","",'Encodage réponses Es'!L23)</f>
      </c>
      <c r="CE25" s="433">
        <f>IF('Encodage réponses Es'!M23="","",'Encodage réponses Es'!M23)</f>
      </c>
      <c r="CF25" s="433">
        <f>IF('Encodage réponses Es'!N23="","",'Encodage réponses Es'!N23)</f>
      </c>
      <c r="CG25" s="433">
        <f>IF('Encodage réponses Es'!O23="","",'Encodage réponses Es'!O23)</f>
      </c>
      <c r="CH25" s="398"/>
      <c r="CI25" s="433">
        <f>IF('Encodage réponses Es'!Q23="","",'Encodage réponses Es'!Q23)</f>
      </c>
      <c r="CJ25" s="433">
        <f>IF('Encodage réponses Es'!R23="","",'Encodage réponses Es'!R23)</f>
      </c>
      <c r="CK25" s="433">
        <f>IF('Encodage réponses Es'!S23="","",'Encodage réponses Es'!S23)</f>
      </c>
      <c r="CL25" s="433">
        <f>IF('Encodage réponses Es'!T23="","",'Encodage réponses Es'!T23)</f>
      </c>
      <c r="CM25" s="433">
        <f>IF('Encodage réponses Es'!U23="","",'Encodage réponses Es'!U23)</f>
      </c>
      <c r="CN25" s="544">
        <f>IF(COUNTBLANK('Encodage réponses Es'!G23:O23)+COUNTBLANK('Encodage réponses Es'!Q23:U23)&gt;0,"",IF(COUNTIF(BY25:CG25,"a")+COUNTIF(CI25:CM25,"a")&gt;0,"Absent(e)",COUNTIF(BY25:CG25,1)+COUNTIF(CI25:CM25,1)+COUNTIF(BY25:CG25,8)/2+COUNTIF(CI25:CM25,8)/2))</f>
      </c>
      <c r="CO25" s="545"/>
      <c r="CP25" s="433">
        <f>IF('Encodage réponses Es'!V23="","",'Encodage réponses Es'!V23)</f>
      </c>
      <c r="CQ25" s="433">
        <f>IF('Encodage réponses Es'!W23="","",'Encodage réponses Es'!W23)</f>
      </c>
      <c r="CR25" s="433">
        <f>IF('Encodage réponses Es'!X23="","",'Encodage réponses Es'!X23)</f>
      </c>
      <c r="CS25" s="433">
        <f>IF('Encodage réponses Es'!Y23="","",'Encodage réponses Es'!Y23)</f>
      </c>
      <c r="CT25" s="433">
        <f>IF('Encodage réponses Es'!Z23="","",'Encodage réponses Es'!Z23)</f>
      </c>
      <c r="CU25" s="433">
        <f>IF('Encodage réponses Es'!AA23="","",'Encodage réponses Es'!AA23)</f>
      </c>
      <c r="CV25" s="433">
        <f>IF('Encodage réponses Es'!AB23="","",'Encodage réponses Es'!AB23)</f>
      </c>
      <c r="CW25" s="433">
        <f>IF('Encodage réponses Es'!AC23="","",'Encodage réponses Es'!AC23)</f>
      </c>
      <c r="CX25" s="433">
        <f>IF('Encodage réponses Es'!AD23="","",'Encodage réponses Es'!AD23)</f>
      </c>
      <c r="CY25" s="433">
        <f>IF('Encodage réponses Es'!AE23="","",'Encodage réponses Es'!AE23)</f>
      </c>
      <c r="CZ25" s="544">
        <f>IF(COUNTBLANK('Encodage réponses Es'!V23:AE23)&gt;0,"",IF(COUNTIF(CP25:CY25,"a")&gt;0,"Absent(e)",COUNTIF(CP25:CY25,1)+COUNTIF(CP25:CY25,8)/2))</f>
      </c>
      <c r="DA25" s="545"/>
      <c r="DB25" s="433">
        <f>IF('Encodage réponses Es'!BD23="","",'Encodage réponses Es'!BD23)</f>
      </c>
      <c r="DC25" s="433">
        <f>IF('Encodage réponses Es'!BE23="","",'Encodage réponses Es'!BE23)</f>
      </c>
      <c r="DD25" s="433">
        <f>IF('Encodage réponses Es'!BF23="","",'Encodage réponses Es'!BF23)</f>
      </c>
      <c r="DE25" s="403">
        <f>IF('Encodage réponses Es'!BG23="","",'Encodage réponses Es'!BG23)</f>
      </c>
      <c r="DF25" s="433">
        <f>IF('Encodage réponses Es'!BH23="","",'Encodage réponses Es'!BH23)</f>
      </c>
      <c r="DG25" s="433">
        <f>IF('Encodage réponses Es'!BI23="","",'Encodage réponses Es'!BI23)</f>
      </c>
      <c r="DH25" s="433">
        <f>IF('Encodage réponses Es'!BJ23="","",'Encodage réponses Es'!BJ23)</f>
      </c>
      <c r="DI25" s="433">
        <f>IF('Encodage réponses Es'!BK23="","",'Encodage réponses Es'!BK23)</f>
      </c>
      <c r="DJ25" s="479">
        <f>IF('Encodage réponses Es'!BL23="","",'Encodage réponses Es'!BL23)</f>
      </c>
      <c r="DK25" s="479">
        <f>IF('Encodage réponses Es'!BM23="","",'Encodage réponses Es'!BM23)</f>
      </c>
      <c r="DL25" s="433">
        <f>IF('Encodage réponses Es'!BN23="","",'Encodage réponses Es'!BN23)</f>
      </c>
      <c r="DM25" s="433">
        <f>IF('Encodage réponses Es'!BO23="","",'Encodage réponses Es'!BO23)</f>
      </c>
      <c r="DN25" s="433">
        <f>IF('Encodage réponses Es'!BP23="","",'Encodage réponses Es'!BP23)</f>
      </c>
      <c r="DO25" s="433">
        <f>IF('Encodage réponses Es'!BQ23="","",'Encodage réponses Es'!BQ23)</f>
      </c>
      <c r="DP25" s="544">
        <f>IF(COUNTBLANK('Encodage réponses Es'!BD23:BF23)+COUNTBLANK('Encodage réponses Es'!BH23:BQ23)&gt;0,"",IF(COUNTIF(DB25:DD25,"a")+COUNTIF(DF25:DO25,"a")&gt;0,"Absent(e)",COUNTIF(DB25:DD25,1)+COUNTIF(DF25:DO25,1)))</f>
      </c>
      <c r="DQ25" s="545"/>
    </row>
    <row r="26" spans="1:121" ht="11.25" customHeight="1">
      <c r="A26" s="493"/>
      <c r="B26" s="579"/>
      <c r="C26" s="494"/>
      <c r="D26" s="36">
        <v>22</v>
      </c>
      <c r="E26" s="183">
        <f>IF('Encodage réponses Es'!F24="","",'Encodage réponses Es'!F24)</f>
      </c>
      <c r="F26" s="234"/>
      <c r="G26" s="455">
        <f t="shared" si="0"/>
      </c>
      <c r="H26" s="452">
        <f t="shared" si="1"/>
      </c>
      <c r="I26" s="234"/>
      <c r="J26" s="455">
        <f t="shared" si="2"/>
      </c>
      <c r="K26" s="452">
        <f t="shared" si="3"/>
      </c>
      <c r="L26" s="234"/>
      <c r="M26" s="455">
        <f t="shared" si="4"/>
      </c>
      <c r="N26" s="452">
        <f t="shared" si="5"/>
      </c>
      <c r="O26" s="235"/>
      <c r="P26" s="433">
        <f>IF('Encodage réponses Es'!AQ24="","",'Encodage réponses Es'!AQ24)</f>
      </c>
      <c r="Q26" s="433">
        <f>IF('Encodage réponses Es'!AR24="","",'Encodage réponses Es'!AR24)</f>
      </c>
      <c r="R26" s="433">
        <f>IF('Encodage réponses Es'!AS24="","",'Encodage réponses Es'!AS24)</f>
      </c>
      <c r="S26" s="433">
        <f>IF('Encodage réponses Es'!AT24="","",'Encodage réponses Es'!AT24)</f>
      </c>
      <c r="T26" s="394"/>
      <c r="U26" s="433">
        <f>IF('Encodage réponses Es'!AV24="","",'Encodage réponses Es'!AV24)</f>
      </c>
      <c r="V26" s="433">
        <f>IF('Encodage réponses Es'!AW24="","",'Encodage réponses Es'!AW24)</f>
      </c>
      <c r="W26" s="433">
        <f>IF('Encodage réponses Es'!AX24="","",'Encodage réponses Es'!AX24)</f>
      </c>
      <c r="X26" s="433">
        <f>IF('Encodage réponses Es'!AY24="","",'Encodage réponses Es'!AY24)</f>
      </c>
      <c r="Y26" s="433">
        <f>IF('Encodage réponses Es'!AZ24="","",'Encodage réponses Es'!AZ24)</f>
      </c>
      <c r="Z26" s="433">
        <f>IF('Encodage réponses Es'!BA24="","",'Encodage réponses Es'!BA24)</f>
      </c>
      <c r="AA26" s="394"/>
      <c r="AB26" s="394"/>
      <c r="AC26" s="433">
        <f>IF('Encodage réponses Es'!CN24="","",'Encodage réponses Es'!CN24)</f>
      </c>
      <c r="AD26" s="433">
        <f>IF('Encodage réponses Es'!CO24="","",'Encodage réponses Es'!CO24)</f>
      </c>
      <c r="AE26" s="433">
        <f>IF('Encodage réponses Es'!CP24="","",'Encodage réponses Es'!CP24)</f>
      </c>
      <c r="AF26" s="538">
        <f>IF(COUNTBLANK('Encodage réponses Es'!AQ24:AT24)+COUNTBLANK('Encodage réponses Es'!AV24:BA24)+COUNTBLANK('Encodage réponses Es'!CN24:CP24)&gt;0,"",IF(COUNTIF(P26:S26,"a")+COUNTIF(U26:Z26,"a")+COUNTIF(AC26:AE26,"a")&gt;0,"Absent(e)",COUNTIF(P26:S26,1)+COUNTIF(U26:Z26,1)+COUNTIF(AC26:AE26,1)+COUNTIF(P26:S26,8)/2+COUNTIF(U26:Z26,8)/2+COUNTIF(AC26:AE26,8)/2))</f>
      </c>
      <c r="AG26" s="539"/>
      <c r="AH26" s="433">
        <f>IF('Encodage réponses Es'!AH24="","",'Encodage réponses Es'!AH24)</f>
      </c>
      <c r="AI26" s="433">
        <f>IF('Encodage réponses Es'!AL24="","",'Encodage réponses Es'!AL24)</f>
      </c>
      <c r="AJ26" s="433">
        <f>IF('Encodage réponses Es'!AM24="","",'Encodage réponses Es'!AM24)</f>
      </c>
      <c r="AK26" s="433">
        <f>IF('Encodage réponses Es'!AN24="","",'Encodage réponses Es'!AN24)</f>
      </c>
      <c r="AL26" s="433">
        <f>IF('Encodage réponses Es'!AO24="","",'Encodage réponses Es'!AO24)</f>
      </c>
      <c r="AM26" s="433">
        <f>IF('Encodage réponses Es'!AP24="","",'Encodage réponses Es'!AP24)</f>
      </c>
      <c r="AN26" s="538">
        <f>IF(COUNTBLANK('Encodage réponses Es'!AH24)+COUNTBLANK('Encodage réponses Es'!AL24:AP24)&gt;0,"",IF(COUNTIF(AH26:AM26,"a")&gt;0,"Absent(e)",COUNTIF(AH26:AM26,1)+COUNTIF(AH26:AM26,8)/2))</f>
      </c>
      <c r="AO26" s="539"/>
      <c r="AP26" s="433">
        <f>IF('Encodage réponses Es'!AF24="","",'Encodage réponses Es'!AF24)</f>
      </c>
      <c r="AQ26" s="433">
        <f>IF('Encodage réponses Es'!AG24="","",'Encodage réponses Es'!AG24)</f>
      </c>
      <c r="AR26" s="433">
        <f>IF('Encodage réponses Es'!AI24="","",'Encodage réponses Es'!AI24)</f>
      </c>
      <c r="AS26" s="433">
        <f>IF('Encodage réponses Es'!AJ24="","",'Encodage réponses Es'!AJ24)</f>
      </c>
      <c r="AT26" s="433">
        <f>IF('Encodage réponses Es'!AK24="","",'Encodage réponses Es'!AK24)</f>
      </c>
      <c r="AU26" s="538">
        <f>IF(COUNTBLANK('Encodage réponses Es'!AF24:AG24)+COUNTBLANK('Encodage réponses Es'!AI24:AK24)&gt;0,"",IF(COUNTIF(AP26:AT26,"a")&gt;0,"Absent(e)",COUNTIF(AP26:AT26,1)+COUNTIF(AP26:AT26,8)/2))</f>
      </c>
      <c r="AV26" s="539"/>
      <c r="AW26" s="538">
        <f t="shared" si="6"/>
      </c>
      <c r="AX26" s="539"/>
      <c r="AY26" s="433">
        <f>IF('Encodage réponses Es'!BR24="","",'Encodage réponses Es'!BR24)</f>
      </c>
      <c r="AZ26" s="433">
        <f>IF('Encodage réponses Es'!BS24="","",'Encodage réponses Es'!BS24)</f>
      </c>
      <c r="BA26" s="433">
        <f>IF('Encodage réponses Es'!BT24="","",'Encodage réponses Es'!BT24)</f>
      </c>
      <c r="BB26" s="433">
        <f>IF('Encodage réponses Es'!BU24="","",'Encodage réponses Es'!BU24)</f>
      </c>
      <c r="BC26" s="433">
        <f>IF('Encodage réponses Es'!BV24="","",'Encodage réponses Es'!BV24)</f>
      </c>
      <c r="BD26" s="433">
        <f>IF('Encodage réponses Es'!BW24="","",'Encodage réponses Es'!BW24)</f>
      </c>
      <c r="BE26" s="433">
        <f>IF('Encodage réponses Es'!BX24="","",'Encodage réponses Es'!BX24)</f>
      </c>
      <c r="BF26" s="433">
        <f>IF('Encodage réponses Es'!BY24="","",'Encodage réponses Es'!BY24)</f>
      </c>
      <c r="BG26" s="433">
        <f>IF('Encodage réponses Es'!BZ24="","",'Encodage réponses Es'!BZ24)</f>
      </c>
      <c r="BH26" s="544">
        <f>IF(COUNTBLANK('Encodage réponses Es'!BR24:BZ24)&gt;0,"",IF(COUNTIF(AY26:BG26,"a")&gt;0,"Absent(e)",COUNTIF(AY26:BG26,1)+COUNTIF(AY26:BG26,8)/2))</f>
      </c>
      <c r="BI26" s="545"/>
      <c r="BJ26" s="433">
        <f>IF('Encodage réponses Es'!CA24="","",'Encodage réponses Es'!CA24)</f>
      </c>
      <c r="BK26" s="433">
        <f>IF('Encodage réponses Es'!CB24="","",'Encodage réponses Es'!CB24)</f>
      </c>
      <c r="BL26" s="433">
        <f>IF('Encodage réponses Es'!CC24="","",'Encodage réponses Es'!CC24)</f>
      </c>
      <c r="BM26" s="433">
        <f>IF('Encodage réponses Es'!CD24="","",'Encodage réponses Es'!CD24)</f>
      </c>
      <c r="BN26" s="433">
        <f>IF('Encodage réponses Es'!CE24="","",'Encodage réponses Es'!CE24)</f>
      </c>
      <c r="BO26" s="433">
        <f>IF('Encodage réponses Es'!CF24="","",'Encodage réponses Es'!CF24)</f>
      </c>
      <c r="BP26" s="433">
        <f>IF('Encodage réponses Es'!CG24="","",'Encodage réponses Es'!CG24)</f>
      </c>
      <c r="BQ26" s="433">
        <f>IF('Encodage réponses Es'!CH24="","",'Encodage réponses Es'!CH24)</f>
      </c>
      <c r="BR26" s="433">
        <f>IF('Encodage réponses Es'!CI24="","",'Encodage réponses Es'!CI24)</f>
      </c>
      <c r="BS26" s="433">
        <f>IF('Encodage réponses Es'!CJ24="","",'Encodage réponses Es'!CJ24)</f>
      </c>
      <c r="BT26" s="433">
        <f>IF('Encodage réponses Es'!CK24="","",'Encodage réponses Es'!CK24)</f>
      </c>
      <c r="BU26" s="433">
        <f>IF('Encodage réponses Es'!CL24="","",'Encodage réponses Es'!CL24)</f>
      </c>
      <c r="BV26" s="433">
        <f>IF('Encodage réponses Es'!CM24="","",'Encodage réponses Es'!CM24)</f>
      </c>
      <c r="BW26" s="538">
        <f>IF(COUNTBLANK('Encodage réponses Es'!CA24:CM24)&gt;0,"",IF(COUNTIF(BJ26:BV26,"a")&gt;0,"Absent(e)",COUNTIF(BJ26:BV26,1)+COUNTIF(BJ26:BV26,8)/2))</f>
      </c>
      <c r="BX26" s="539"/>
      <c r="BY26" s="433">
        <f>IF('Encodage réponses Es'!G24="","",'Encodage réponses Es'!G24)</f>
      </c>
      <c r="BZ26" s="433">
        <f>IF('Encodage réponses Es'!H24="","",'Encodage réponses Es'!H24)</f>
      </c>
      <c r="CA26" s="433">
        <f>IF('Encodage réponses Es'!I24="","",'Encodage réponses Es'!I24)</f>
      </c>
      <c r="CB26" s="433">
        <f>IF('Encodage réponses Es'!J24="","",'Encodage réponses Es'!J24)</f>
      </c>
      <c r="CC26" s="433">
        <f>IF('Encodage réponses Es'!K24="","",'Encodage réponses Es'!K24)</f>
      </c>
      <c r="CD26" s="433">
        <f>IF('Encodage réponses Es'!L24="","",'Encodage réponses Es'!L24)</f>
      </c>
      <c r="CE26" s="433">
        <f>IF('Encodage réponses Es'!M24="","",'Encodage réponses Es'!M24)</f>
      </c>
      <c r="CF26" s="433">
        <f>IF('Encodage réponses Es'!N24="","",'Encodage réponses Es'!N24)</f>
      </c>
      <c r="CG26" s="433">
        <f>IF('Encodage réponses Es'!O24="","",'Encodage réponses Es'!O24)</f>
      </c>
      <c r="CH26" s="398"/>
      <c r="CI26" s="433">
        <f>IF('Encodage réponses Es'!Q24="","",'Encodage réponses Es'!Q24)</f>
      </c>
      <c r="CJ26" s="433">
        <f>IF('Encodage réponses Es'!R24="","",'Encodage réponses Es'!R24)</f>
      </c>
      <c r="CK26" s="433">
        <f>IF('Encodage réponses Es'!S24="","",'Encodage réponses Es'!S24)</f>
      </c>
      <c r="CL26" s="433">
        <f>IF('Encodage réponses Es'!T24="","",'Encodage réponses Es'!T24)</f>
      </c>
      <c r="CM26" s="433">
        <f>IF('Encodage réponses Es'!U24="","",'Encodage réponses Es'!U24)</f>
      </c>
      <c r="CN26" s="544">
        <f>IF(COUNTBLANK('Encodage réponses Es'!G24:O24)+COUNTBLANK('Encodage réponses Es'!Q24:U24)&gt;0,"",IF(COUNTIF(BY26:CG26,"a")+COUNTIF(CI26:CM26,"a")&gt;0,"Absent(e)",COUNTIF(BY26:CG26,1)+COUNTIF(CI26:CM26,1)+COUNTIF(BY26:CG26,8)/2+COUNTIF(CI26:CM26,8)/2))</f>
      </c>
      <c r="CO26" s="545"/>
      <c r="CP26" s="433">
        <f>IF('Encodage réponses Es'!V24="","",'Encodage réponses Es'!V24)</f>
      </c>
      <c r="CQ26" s="433">
        <f>IF('Encodage réponses Es'!W24="","",'Encodage réponses Es'!W24)</f>
      </c>
      <c r="CR26" s="433">
        <f>IF('Encodage réponses Es'!X24="","",'Encodage réponses Es'!X24)</f>
      </c>
      <c r="CS26" s="433">
        <f>IF('Encodage réponses Es'!Y24="","",'Encodage réponses Es'!Y24)</f>
      </c>
      <c r="CT26" s="433">
        <f>IF('Encodage réponses Es'!Z24="","",'Encodage réponses Es'!Z24)</f>
      </c>
      <c r="CU26" s="433">
        <f>IF('Encodage réponses Es'!AA24="","",'Encodage réponses Es'!AA24)</f>
      </c>
      <c r="CV26" s="433">
        <f>IF('Encodage réponses Es'!AB24="","",'Encodage réponses Es'!AB24)</f>
      </c>
      <c r="CW26" s="433">
        <f>IF('Encodage réponses Es'!AC24="","",'Encodage réponses Es'!AC24)</f>
      </c>
      <c r="CX26" s="433">
        <f>IF('Encodage réponses Es'!AD24="","",'Encodage réponses Es'!AD24)</f>
      </c>
      <c r="CY26" s="433">
        <f>IF('Encodage réponses Es'!AE24="","",'Encodage réponses Es'!AE24)</f>
      </c>
      <c r="CZ26" s="544">
        <f>IF(COUNTBLANK('Encodage réponses Es'!V24:AE24)&gt;0,"",IF(COUNTIF(CP26:CY26,"a")&gt;0,"Absent(e)",COUNTIF(CP26:CY26,1)+COUNTIF(CP26:CY26,8)/2))</f>
      </c>
      <c r="DA26" s="545"/>
      <c r="DB26" s="433">
        <f>IF('Encodage réponses Es'!BD24="","",'Encodage réponses Es'!BD24)</f>
      </c>
      <c r="DC26" s="433">
        <f>IF('Encodage réponses Es'!BE24="","",'Encodage réponses Es'!BE24)</f>
      </c>
      <c r="DD26" s="433">
        <f>IF('Encodage réponses Es'!BF24="","",'Encodage réponses Es'!BF24)</f>
      </c>
      <c r="DE26" s="403">
        <f>IF('Encodage réponses Es'!BG24="","",'Encodage réponses Es'!BG24)</f>
      </c>
      <c r="DF26" s="433">
        <f>IF('Encodage réponses Es'!BH24="","",'Encodage réponses Es'!BH24)</f>
      </c>
      <c r="DG26" s="433">
        <f>IF('Encodage réponses Es'!BI24="","",'Encodage réponses Es'!BI24)</f>
      </c>
      <c r="DH26" s="433">
        <f>IF('Encodage réponses Es'!BJ24="","",'Encodage réponses Es'!BJ24)</f>
      </c>
      <c r="DI26" s="433">
        <f>IF('Encodage réponses Es'!BK24="","",'Encodage réponses Es'!BK24)</f>
      </c>
      <c r="DJ26" s="479">
        <f>IF('Encodage réponses Es'!BL24="","",'Encodage réponses Es'!BL24)</f>
      </c>
      <c r="DK26" s="479">
        <f>IF('Encodage réponses Es'!BM24="","",'Encodage réponses Es'!BM24)</f>
      </c>
      <c r="DL26" s="433">
        <f>IF('Encodage réponses Es'!BN24="","",'Encodage réponses Es'!BN24)</f>
      </c>
      <c r="DM26" s="433">
        <f>IF('Encodage réponses Es'!BO24="","",'Encodage réponses Es'!BO24)</f>
      </c>
      <c r="DN26" s="433">
        <f>IF('Encodage réponses Es'!BP24="","",'Encodage réponses Es'!BP24)</f>
      </c>
      <c r="DO26" s="433">
        <f>IF('Encodage réponses Es'!BQ24="","",'Encodage réponses Es'!BQ24)</f>
      </c>
      <c r="DP26" s="544">
        <f>IF(COUNTBLANK('Encodage réponses Es'!BD24:BF24)+COUNTBLANK('Encodage réponses Es'!BH24:BQ24)&gt;0,"",IF(COUNTIF(DB26:DD26,"a")+COUNTIF(DF26:DO26,"a")&gt;0,"Absent(e)",COUNTIF(DB26:DD26,1)+COUNTIF(DF26:DO26,1)))</f>
      </c>
      <c r="DQ26" s="545"/>
    </row>
    <row r="27" spans="1:121" ht="11.25" customHeight="1">
      <c r="A27" s="493"/>
      <c r="B27" s="579"/>
      <c r="C27" s="494"/>
      <c r="D27" s="36">
        <v>23</v>
      </c>
      <c r="E27" s="183">
        <f>IF('Encodage réponses Es'!F25="","",'Encodage réponses Es'!F25)</f>
      </c>
      <c r="F27" s="234"/>
      <c r="G27" s="455">
        <f t="shared" si="0"/>
      </c>
      <c r="H27" s="452">
        <f t="shared" si="1"/>
      </c>
      <c r="I27" s="234"/>
      <c r="J27" s="455">
        <f t="shared" si="2"/>
      </c>
      <c r="K27" s="452">
        <f t="shared" si="3"/>
      </c>
      <c r="L27" s="234"/>
      <c r="M27" s="455">
        <f t="shared" si="4"/>
      </c>
      <c r="N27" s="452">
        <f t="shared" si="5"/>
      </c>
      <c r="O27" s="235"/>
      <c r="P27" s="433">
        <f>IF('Encodage réponses Es'!AQ25="","",'Encodage réponses Es'!AQ25)</f>
      </c>
      <c r="Q27" s="433">
        <f>IF('Encodage réponses Es'!AR25="","",'Encodage réponses Es'!AR25)</f>
      </c>
      <c r="R27" s="433">
        <f>IF('Encodage réponses Es'!AS25="","",'Encodage réponses Es'!AS25)</f>
      </c>
      <c r="S27" s="433">
        <f>IF('Encodage réponses Es'!AT25="","",'Encodage réponses Es'!AT25)</f>
      </c>
      <c r="T27" s="394"/>
      <c r="U27" s="433">
        <f>IF('Encodage réponses Es'!AV25="","",'Encodage réponses Es'!AV25)</f>
      </c>
      <c r="V27" s="433">
        <f>IF('Encodage réponses Es'!AW25="","",'Encodage réponses Es'!AW25)</f>
      </c>
      <c r="W27" s="433">
        <f>IF('Encodage réponses Es'!AX25="","",'Encodage réponses Es'!AX25)</f>
      </c>
      <c r="X27" s="433">
        <f>IF('Encodage réponses Es'!AY25="","",'Encodage réponses Es'!AY25)</f>
      </c>
      <c r="Y27" s="433">
        <f>IF('Encodage réponses Es'!AZ25="","",'Encodage réponses Es'!AZ25)</f>
      </c>
      <c r="Z27" s="433">
        <f>IF('Encodage réponses Es'!BA25="","",'Encodage réponses Es'!BA25)</f>
      </c>
      <c r="AA27" s="394"/>
      <c r="AB27" s="394"/>
      <c r="AC27" s="433">
        <f>IF('Encodage réponses Es'!CN25="","",'Encodage réponses Es'!CN25)</f>
      </c>
      <c r="AD27" s="433">
        <f>IF('Encodage réponses Es'!CO25="","",'Encodage réponses Es'!CO25)</f>
      </c>
      <c r="AE27" s="433">
        <f>IF('Encodage réponses Es'!CP25="","",'Encodage réponses Es'!CP25)</f>
      </c>
      <c r="AF27" s="538">
        <f>IF(COUNTBLANK('Encodage réponses Es'!AQ25:AT25)+COUNTBLANK('Encodage réponses Es'!AV25:BA25)+COUNTBLANK('Encodage réponses Es'!CN25:CP25)&gt;0,"",IF(COUNTIF(P27:S27,"a")+COUNTIF(U27:Z27,"a")+COUNTIF(AC27:AE27,"a")&gt;0,"Absent(e)",COUNTIF(P27:S27,1)+COUNTIF(U27:Z27,1)+COUNTIF(AC27:AE27,1)+COUNTIF(P27:S27,8)/2+COUNTIF(U27:Z27,8)/2+COUNTIF(AC27:AE27,8)/2))</f>
      </c>
      <c r="AG27" s="539"/>
      <c r="AH27" s="433">
        <f>IF('Encodage réponses Es'!AH25="","",'Encodage réponses Es'!AH25)</f>
      </c>
      <c r="AI27" s="433">
        <f>IF('Encodage réponses Es'!AL25="","",'Encodage réponses Es'!AL25)</f>
      </c>
      <c r="AJ27" s="433">
        <f>IF('Encodage réponses Es'!AM25="","",'Encodage réponses Es'!AM25)</f>
      </c>
      <c r="AK27" s="433">
        <f>IF('Encodage réponses Es'!AN25="","",'Encodage réponses Es'!AN25)</f>
      </c>
      <c r="AL27" s="433">
        <f>IF('Encodage réponses Es'!AO25="","",'Encodage réponses Es'!AO25)</f>
      </c>
      <c r="AM27" s="433">
        <f>IF('Encodage réponses Es'!AP25="","",'Encodage réponses Es'!AP25)</f>
      </c>
      <c r="AN27" s="538">
        <f>IF(COUNTBLANK('Encodage réponses Es'!AH25)+COUNTBLANK('Encodage réponses Es'!AL25:AP25)&gt;0,"",IF(COUNTIF(AH27:AM27,"a")&gt;0,"Absent(e)",COUNTIF(AH27:AM27,1)+COUNTIF(AH27:AM27,8)/2))</f>
      </c>
      <c r="AO27" s="539"/>
      <c r="AP27" s="433">
        <f>IF('Encodage réponses Es'!AF25="","",'Encodage réponses Es'!AF25)</f>
      </c>
      <c r="AQ27" s="433">
        <f>IF('Encodage réponses Es'!AG25="","",'Encodage réponses Es'!AG25)</f>
      </c>
      <c r="AR27" s="433">
        <f>IF('Encodage réponses Es'!AI25="","",'Encodage réponses Es'!AI25)</f>
      </c>
      <c r="AS27" s="433">
        <f>IF('Encodage réponses Es'!AJ25="","",'Encodage réponses Es'!AJ25)</f>
      </c>
      <c r="AT27" s="433">
        <f>IF('Encodage réponses Es'!AK25="","",'Encodage réponses Es'!AK25)</f>
      </c>
      <c r="AU27" s="538">
        <f>IF(COUNTBLANK('Encodage réponses Es'!AF25:AG25)+COUNTBLANK('Encodage réponses Es'!AI25:AK25)&gt;0,"",IF(COUNTIF(AP27:AT27,"a")&gt;0,"Absent(e)",COUNTIF(AP27:AT27,1)+COUNTIF(AP27:AT27,8)/2))</f>
      </c>
      <c r="AV27" s="539"/>
      <c r="AW27" s="538">
        <f t="shared" si="6"/>
      </c>
      <c r="AX27" s="539"/>
      <c r="AY27" s="433">
        <f>IF('Encodage réponses Es'!BR25="","",'Encodage réponses Es'!BR25)</f>
      </c>
      <c r="AZ27" s="433">
        <f>IF('Encodage réponses Es'!BS25="","",'Encodage réponses Es'!BS25)</f>
      </c>
      <c r="BA27" s="433">
        <f>IF('Encodage réponses Es'!BT25="","",'Encodage réponses Es'!BT25)</f>
      </c>
      <c r="BB27" s="433">
        <f>IF('Encodage réponses Es'!BU25="","",'Encodage réponses Es'!BU25)</f>
      </c>
      <c r="BC27" s="433">
        <f>IF('Encodage réponses Es'!BV25="","",'Encodage réponses Es'!BV25)</f>
      </c>
      <c r="BD27" s="433">
        <f>IF('Encodage réponses Es'!BW25="","",'Encodage réponses Es'!BW25)</f>
      </c>
      <c r="BE27" s="433">
        <f>IF('Encodage réponses Es'!BX25="","",'Encodage réponses Es'!BX25)</f>
      </c>
      <c r="BF27" s="433">
        <f>IF('Encodage réponses Es'!BY25="","",'Encodage réponses Es'!BY25)</f>
      </c>
      <c r="BG27" s="433">
        <f>IF('Encodage réponses Es'!BZ25="","",'Encodage réponses Es'!BZ25)</f>
      </c>
      <c r="BH27" s="544">
        <f>IF(COUNTBLANK('Encodage réponses Es'!BR25:BZ25)&gt;0,"",IF(COUNTIF(AY27:BG27,"a")&gt;0,"Absent(e)",COUNTIF(AY27:BG27,1)+COUNTIF(AY27:BG27,8)/2))</f>
      </c>
      <c r="BI27" s="545"/>
      <c r="BJ27" s="433">
        <f>IF('Encodage réponses Es'!CA25="","",'Encodage réponses Es'!CA25)</f>
      </c>
      <c r="BK27" s="433">
        <f>IF('Encodage réponses Es'!CB25="","",'Encodage réponses Es'!CB25)</f>
      </c>
      <c r="BL27" s="433">
        <f>IF('Encodage réponses Es'!CC25="","",'Encodage réponses Es'!CC25)</f>
      </c>
      <c r="BM27" s="433">
        <f>IF('Encodage réponses Es'!CD25="","",'Encodage réponses Es'!CD25)</f>
      </c>
      <c r="BN27" s="433">
        <f>IF('Encodage réponses Es'!CE25="","",'Encodage réponses Es'!CE25)</f>
      </c>
      <c r="BO27" s="433">
        <f>IF('Encodage réponses Es'!CF25="","",'Encodage réponses Es'!CF25)</f>
      </c>
      <c r="BP27" s="433">
        <f>IF('Encodage réponses Es'!CG25="","",'Encodage réponses Es'!CG25)</f>
      </c>
      <c r="BQ27" s="433">
        <f>IF('Encodage réponses Es'!CH25="","",'Encodage réponses Es'!CH25)</f>
      </c>
      <c r="BR27" s="433">
        <f>IF('Encodage réponses Es'!CI25="","",'Encodage réponses Es'!CI25)</f>
      </c>
      <c r="BS27" s="433">
        <f>IF('Encodage réponses Es'!CJ25="","",'Encodage réponses Es'!CJ25)</f>
      </c>
      <c r="BT27" s="433">
        <f>IF('Encodage réponses Es'!CK25="","",'Encodage réponses Es'!CK25)</f>
      </c>
      <c r="BU27" s="433">
        <f>IF('Encodage réponses Es'!CL25="","",'Encodage réponses Es'!CL25)</f>
      </c>
      <c r="BV27" s="433">
        <f>IF('Encodage réponses Es'!CM25="","",'Encodage réponses Es'!CM25)</f>
      </c>
      <c r="BW27" s="538">
        <f>IF(COUNTBLANK('Encodage réponses Es'!CA25:CM25)&gt;0,"",IF(COUNTIF(BJ27:BV27,"a")&gt;0,"Absent(e)",COUNTIF(BJ27:BV27,1)+COUNTIF(BJ27:BV27,8)/2))</f>
      </c>
      <c r="BX27" s="539"/>
      <c r="BY27" s="433">
        <f>IF('Encodage réponses Es'!G25="","",'Encodage réponses Es'!G25)</f>
      </c>
      <c r="BZ27" s="433">
        <f>IF('Encodage réponses Es'!H25="","",'Encodage réponses Es'!H25)</f>
      </c>
      <c r="CA27" s="433">
        <f>IF('Encodage réponses Es'!I25="","",'Encodage réponses Es'!I25)</f>
      </c>
      <c r="CB27" s="433">
        <f>IF('Encodage réponses Es'!J25="","",'Encodage réponses Es'!J25)</f>
      </c>
      <c r="CC27" s="433">
        <f>IF('Encodage réponses Es'!K25="","",'Encodage réponses Es'!K25)</f>
      </c>
      <c r="CD27" s="433">
        <f>IF('Encodage réponses Es'!L25="","",'Encodage réponses Es'!L25)</f>
      </c>
      <c r="CE27" s="433">
        <f>IF('Encodage réponses Es'!M25="","",'Encodage réponses Es'!M25)</f>
      </c>
      <c r="CF27" s="433">
        <f>IF('Encodage réponses Es'!N25="","",'Encodage réponses Es'!N25)</f>
      </c>
      <c r="CG27" s="433">
        <f>IF('Encodage réponses Es'!O25="","",'Encodage réponses Es'!O25)</f>
      </c>
      <c r="CH27" s="398"/>
      <c r="CI27" s="433">
        <f>IF('Encodage réponses Es'!Q25="","",'Encodage réponses Es'!Q25)</f>
      </c>
      <c r="CJ27" s="433">
        <f>IF('Encodage réponses Es'!R25="","",'Encodage réponses Es'!R25)</f>
      </c>
      <c r="CK27" s="433">
        <f>IF('Encodage réponses Es'!S25="","",'Encodage réponses Es'!S25)</f>
      </c>
      <c r="CL27" s="433">
        <f>IF('Encodage réponses Es'!T25="","",'Encodage réponses Es'!T25)</f>
      </c>
      <c r="CM27" s="433">
        <f>IF('Encodage réponses Es'!U25="","",'Encodage réponses Es'!U25)</f>
      </c>
      <c r="CN27" s="544">
        <f>IF(COUNTBLANK('Encodage réponses Es'!G25:O25)+COUNTBLANK('Encodage réponses Es'!Q25:U25)&gt;0,"",IF(COUNTIF(BY27:CG27,"a")+COUNTIF(CI27:CM27,"a")&gt;0,"Absent(e)",COUNTIF(BY27:CG27,1)+COUNTIF(CI27:CM27,1)+COUNTIF(BY27:CG27,8)/2+COUNTIF(CI27:CM27,8)/2))</f>
      </c>
      <c r="CO27" s="545"/>
      <c r="CP27" s="433">
        <f>IF('Encodage réponses Es'!V25="","",'Encodage réponses Es'!V25)</f>
      </c>
      <c r="CQ27" s="433">
        <f>IF('Encodage réponses Es'!W25="","",'Encodage réponses Es'!W25)</f>
      </c>
      <c r="CR27" s="433">
        <f>IF('Encodage réponses Es'!X25="","",'Encodage réponses Es'!X25)</f>
      </c>
      <c r="CS27" s="433">
        <f>IF('Encodage réponses Es'!Y25="","",'Encodage réponses Es'!Y25)</f>
      </c>
      <c r="CT27" s="433">
        <f>IF('Encodage réponses Es'!Z25="","",'Encodage réponses Es'!Z25)</f>
      </c>
      <c r="CU27" s="433">
        <f>IF('Encodage réponses Es'!AA25="","",'Encodage réponses Es'!AA25)</f>
      </c>
      <c r="CV27" s="433">
        <f>IF('Encodage réponses Es'!AB25="","",'Encodage réponses Es'!AB25)</f>
      </c>
      <c r="CW27" s="433">
        <f>IF('Encodage réponses Es'!AC25="","",'Encodage réponses Es'!AC25)</f>
      </c>
      <c r="CX27" s="433">
        <f>IF('Encodage réponses Es'!AD25="","",'Encodage réponses Es'!AD25)</f>
      </c>
      <c r="CY27" s="433">
        <f>IF('Encodage réponses Es'!AE25="","",'Encodage réponses Es'!AE25)</f>
      </c>
      <c r="CZ27" s="544">
        <f>IF(COUNTBLANK('Encodage réponses Es'!V25:AE25)&gt;0,"",IF(COUNTIF(CP27:CY27,"a")&gt;0,"Absent(e)",COUNTIF(CP27:CY27,1)+COUNTIF(CP27:CY27,8)/2))</f>
      </c>
      <c r="DA27" s="545"/>
      <c r="DB27" s="433">
        <f>IF('Encodage réponses Es'!BD25="","",'Encodage réponses Es'!BD25)</f>
      </c>
      <c r="DC27" s="433">
        <f>IF('Encodage réponses Es'!BE25="","",'Encodage réponses Es'!BE25)</f>
      </c>
      <c r="DD27" s="433">
        <f>IF('Encodage réponses Es'!BF25="","",'Encodage réponses Es'!BF25)</f>
      </c>
      <c r="DE27" s="403">
        <f>IF('Encodage réponses Es'!BG25="","",'Encodage réponses Es'!BG25)</f>
      </c>
      <c r="DF27" s="433">
        <f>IF('Encodage réponses Es'!BH25="","",'Encodage réponses Es'!BH25)</f>
      </c>
      <c r="DG27" s="433">
        <f>IF('Encodage réponses Es'!BI25="","",'Encodage réponses Es'!BI25)</f>
      </c>
      <c r="DH27" s="433">
        <f>IF('Encodage réponses Es'!BJ25="","",'Encodage réponses Es'!BJ25)</f>
      </c>
      <c r="DI27" s="433">
        <f>IF('Encodage réponses Es'!BK25="","",'Encodage réponses Es'!BK25)</f>
      </c>
      <c r="DJ27" s="479">
        <f>IF('Encodage réponses Es'!BL25="","",'Encodage réponses Es'!BL25)</f>
      </c>
      <c r="DK27" s="479">
        <f>IF('Encodage réponses Es'!BM25="","",'Encodage réponses Es'!BM25)</f>
      </c>
      <c r="DL27" s="433">
        <f>IF('Encodage réponses Es'!BN25="","",'Encodage réponses Es'!BN25)</f>
      </c>
      <c r="DM27" s="433">
        <f>IF('Encodage réponses Es'!BO25="","",'Encodage réponses Es'!BO25)</f>
      </c>
      <c r="DN27" s="433">
        <f>IF('Encodage réponses Es'!BP25="","",'Encodage réponses Es'!BP25)</f>
      </c>
      <c r="DO27" s="433">
        <f>IF('Encodage réponses Es'!BQ25="","",'Encodage réponses Es'!BQ25)</f>
      </c>
      <c r="DP27" s="544">
        <f>IF(COUNTBLANK('Encodage réponses Es'!BD25:BF25)+COUNTBLANK('Encodage réponses Es'!BH25:BQ25)&gt;0,"",IF(COUNTIF(DB27:DD27,"a")+COUNTIF(DF27:DO27,"a")&gt;0,"Absent(e)",COUNTIF(DB27:DD27,1)+COUNTIF(DF27:DO27,1)))</f>
      </c>
      <c r="DQ27" s="545"/>
    </row>
    <row r="28" spans="1:121" ht="11.25" customHeight="1">
      <c r="A28" s="493"/>
      <c r="B28" s="579"/>
      <c r="C28" s="494"/>
      <c r="D28" s="36">
        <v>24</v>
      </c>
      <c r="E28" s="183">
        <f>IF('Encodage réponses Es'!F26="","",'Encodage réponses Es'!F26)</f>
      </c>
      <c r="F28" s="234"/>
      <c r="G28" s="455">
        <f t="shared" si="0"/>
      </c>
      <c r="H28" s="452">
        <f t="shared" si="1"/>
      </c>
      <c r="I28" s="234"/>
      <c r="J28" s="455">
        <f t="shared" si="2"/>
      </c>
      <c r="K28" s="452">
        <f t="shared" si="3"/>
      </c>
      <c r="L28" s="234"/>
      <c r="M28" s="455">
        <f t="shared" si="4"/>
      </c>
      <c r="N28" s="452">
        <f t="shared" si="5"/>
      </c>
      <c r="O28" s="235"/>
      <c r="P28" s="433">
        <f>IF('Encodage réponses Es'!AQ26="","",'Encodage réponses Es'!AQ26)</f>
      </c>
      <c r="Q28" s="433">
        <f>IF('Encodage réponses Es'!AR26="","",'Encodage réponses Es'!AR26)</f>
      </c>
      <c r="R28" s="433">
        <f>IF('Encodage réponses Es'!AS26="","",'Encodage réponses Es'!AS26)</f>
      </c>
      <c r="S28" s="433">
        <f>IF('Encodage réponses Es'!AT26="","",'Encodage réponses Es'!AT26)</f>
      </c>
      <c r="T28" s="394"/>
      <c r="U28" s="433">
        <f>IF('Encodage réponses Es'!AV26="","",'Encodage réponses Es'!AV26)</f>
      </c>
      <c r="V28" s="433">
        <f>IF('Encodage réponses Es'!AW26="","",'Encodage réponses Es'!AW26)</f>
      </c>
      <c r="W28" s="433">
        <f>IF('Encodage réponses Es'!AX26="","",'Encodage réponses Es'!AX26)</f>
      </c>
      <c r="X28" s="433">
        <f>IF('Encodage réponses Es'!AY26="","",'Encodage réponses Es'!AY26)</f>
      </c>
      <c r="Y28" s="433">
        <f>IF('Encodage réponses Es'!AZ26="","",'Encodage réponses Es'!AZ26)</f>
      </c>
      <c r="Z28" s="433">
        <f>IF('Encodage réponses Es'!BA26="","",'Encodage réponses Es'!BA26)</f>
      </c>
      <c r="AA28" s="394"/>
      <c r="AB28" s="394"/>
      <c r="AC28" s="433">
        <f>IF('Encodage réponses Es'!CN26="","",'Encodage réponses Es'!CN26)</f>
      </c>
      <c r="AD28" s="433">
        <f>IF('Encodage réponses Es'!CO26="","",'Encodage réponses Es'!CO26)</f>
      </c>
      <c r="AE28" s="433">
        <f>IF('Encodage réponses Es'!CP26="","",'Encodage réponses Es'!CP26)</f>
      </c>
      <c r="AF28" s="538">
        <f>IF(COUNTBLANK('Encodage réponses Es'!AQ26:AT26)+COUNTBLANK('Encodage réponses Es'!AV26:BA26)+COUNTBLANK('Encodage réponses Es'!CN26:CP26)&gt;0,"",IF(COUNTIF(P28:S28,"a")+COUNTIF(U28:Z28,"a")+COUNTIF(AC28:AE28,"a")&gt;0,"Absent(e)",COUNTIF(P28:S28,1)+COUNTIF(U28:Z28,1)+COUNTIF(AC28:AE28,1)+COUNTIF(P28:S28,8)/2+COUNTIF(U28:Z28,8)/2+COUNTIF(AC28:AE28,8)/2))</f>
      </c>
      <c r="AG28" s="539"/>
      <c r="AH28" s="433">
        <f>IF('Encodage réponses Es'!AH26="","",'Encodage réponses Es'!AH26)</f>
      </c>
      <c r="AI28" s="433">
        <f>IF('Encodage réponses Es'!AL26="","",'Encodage réponses Es'!AL26)</f>
      </c>
      <c r="AJ28" s="433">
        <f>IF('Encodage réponses Es'!AM26="","",'Encodage réponses Es'!AM26)</f>
      </c>
      <c r="AK28" s="433">
        <f>IF('Encodage réponses Es'!AN26="","",'Encodage réponses Es'!AN26)</f>
      </c>
      <c r="AL28" s="433">
        <f>IF('Encodage réponses Es'!AO26="","",'Encodage réponses Es'!AO26)</f>
      </c>
      <c r="AM28" s="433">
        <f>IF('Encodage réponses Es'!AP26="","",'Encodage réponses Es'!AP26)</f>
      </c>
      <c r="AN28" s="538">
        <f>IF(COUNTBLANK('Encodage réponses Es'!AH26)+COUNTBLANK('Encodage réponses Es'!AL26:AP26)&gt;0,"",IF(COUNTIF(AH28:AM28,"a")&gt;0,"Absent(e)",COUNTIF(AH28:AM28,1)+COUNTIF(AH28:AM28,8)/2))</f>
      </c>
      <c r="AO28" s="539"/>
      <c r="AP28" s="433">
        <f>IF('Encodage réponses Es'!AF26="","",'Encodage réponses Es'!AF26)</f>
      </c>
      <c r="AQ28" s="433">
        <f>IF('Encodage réponses Es'!AG26="","",'Encodage réponses Es'!AG26)</f>
      </c>
      <c r="AR28" s="433">
        <f>IF('Encodage réponses Es'!AI26="","",'Encodage réponses Es'!AI26)</f>
      </c>
      <c r="AS28" s="433">
        <f>IF('Encodage réponses Es'!AJ26="","",'Encodage réponses Es'!AJ26)</f>
      </c>
      <c r="AT28" s="433">
        <f>IF('Encodage réponses Es'!AK26="","",'Encodage réponses Es'!AK26)</f>
      </c>
      <c r="AU28" s="538">
        <f>IF(COUNTBLANK('Encodage réponses Es'!AF26:AG26)+COUNTBLANK('Encodage réponses Es'!AI26:AK26)&gt;0,"",IF(COUNTIF(AP28:AT28,"a")&gt;0,"Absent(e)",COUNTIF(AP28:AT28,1)+COUNTIF(AP28:AT28,8)/2))</f>
      </c>
      <c r="AV28" s="539"/>
      <c r="AW28" s="538">
        <f t="shared" si="6"/>
      </c>
      <c r="AX28" s="539"/>
      <c r="AY28" s="433">
        <f>IF('Encodage réponses Es'!BR26="","",'Encodage réponses Es'!BR26)</f>
      </c>
      <c r="AZ28" s="433">
        <f>IF('Encodage réponses Es'!BS26="","",'Encodage réponses Es'!BS26)</f>
      </c>
      <c r="BA28" s="433">
        <f>IF('Encodage réponses Es'!BT26="","",'Encodage réponses Es'!BT26)</f>
      </c>
      <c r="BB28" s="433">
        <f>IF('Encodage réponses Es'!BU26="","",'Encodage réponses Es'!BU26)</f>
      </c>
      <c r="BC28" s="433">
        <f>IF('Encodage réponses Es'!BV26="","",'Encodage réponses Es'!BV26)</f>
      </c>
      <c r="BD28" s="433">
        <f>IF('Encodage réponses Es'!BW26="","",'Encodage réponses Es'!BW26)</f>
      </c>
      <c r="BE28" s="433">
        <f>IF('Encodage réponses Es'!BX26="","",'Encodage réponses Es'!BX26)</f>
      </c>
      <c r="BF28" s="433">
        <f>IF('Encodage réponses Es'!BY26="","",'Encodage réponses Es'!BY26)</f>
      </c>
      <c r="BG28" s="433">
        <f>IF('Encodage réponses Es'!BZ26="","",'Encodage réponses Es'!BZ26)</f>
      </c>
      <c r="BH28" s="544">
        <f>IF(COUNTBLANK('Encodage réponses Es'!BR26:BZ26)&gt;0,"",IF(COUNTIF(AY28:BG28,"a")&gt;0,"Absent(e)",COUNTIF(AY28:BG28,1)+COUNTIF(AY28:BG28,8)/2))</f>
      </c>
      <c r="BI28" s="545"/>
      <c r="BJ28" s="433">
        <f>IF('Encodage réponses Es'!CA26="","",'Encodage réponses Es'!CA26)</f>
      </c>
      <c r="BK28" s="433">
        <f>IF('Encodage réponses Es'!CB26="","",'Encodage réponses Es'!CB26)</f>
      </c>
      <c r="BL28" s="433">
        <f>IF('Encodage réponses Es'!CC26="","",'Encodage réponses Es'!CC26)</f>
      </c>
      <c r="BM28" s="433">
        <f>IF('Encodage réponses Es'!CD26="","",'Encodage réponses Es'!CD26)</f>
      </c>
      <c r="BN28" s="433">
        <f>IF('Encodage réponses Es'!CE26="","",'Encodage réponses Es'!CE26)</f>
      </c>
      <c r="BO28" s="433">
        <f>IF('Encodage réponses Es'!CF26="","",'Encodage réponses Es'!CF26)</f>
      </c>
      <c r="BP28" s="433">
        <f>IF('Encodage réponses Es'!CG26="","",'Encodage réponses Es'!CG26)</f>
      </c>
      <c r="BQ28" s="433">
        <f>IF('Encodage réponses Es'!CH26="","",'Encodage réponses Es'!CH26)</f>
      </c>
      <c r="BR28" s="433">
        <f>IF('Encodage réponses Es'!CI26="","",'Encodage réponses Es'!CI26)</f>
      </c>
      <c r="BS28" s="433">
        <f>IF('Encodage réponses Es'!CJ26="","",'Encodage réponses Es'!CJ26)</f>
      </c>
      <c r="BT28" s="433">
        <f>IF('Encodage réponses Es'!CK26="","",'Encodage réponses Es'!CK26)</f>
      </c>
      <c r="BU28" s="433">
        <f>IF('Encodage réponses Es'!CL26="","",'Encodage réponses Es'!CL26)</f>
      </c>
      <c r="BV28" s="433">
        <f>IF('Encodage réponses Es'!CM26="","",'Encodage réponses Es'!CM26)</f>
      </c>
      <c r="BW28" s="538">
        <f>IF(COUNTBLANK('Encodage réponses Es'!CA26:CM26)&gt;0,"",IF(COUNTIF(BJ28:BV28,"a")&gt;0,"Absent(e)",COUNTIF(BJ28:BV28,1)+COUNTIF(BJ28:BV28,8)/2))</f>
      </c>
      <c r="BX28" s="539"/>
      <c r="BY28" s="433">
        <f>IF('Encodage réponses Es'!G26="","",'Encodage réponses Es'!G26)</f>
      </c>
      <c r="BZ28" s="433">
        <f>IF('Encodage réponses Es'!H26="","",'Encodage réponses Es'!H26)</f>
      </c>
      <c r="CA28" s="433">
        <f>IF('Encodage réponses Es'!I26="","",'Encodage réponses Es'!I26)</f>
      </c>
      <c r="CB28" s="433">
        <f>IF('Encodage réponses Es'!J26="","",'Encodage réponses Es'!J26)</f>
      </c>
      <c r="CC28" s="433">
        <f>IF('Encodage réponses Es'!K26="","",'Encodage réponses Es'!K26)</f>
      </c>
      <c r="CD28" s="433">
        <f>IF('Encodage réponses Es'!L26="","",'Encodage réponses Es'!L26)</f>
      </c>
      <c r="CE28" s="433">
        <f>IF('Encodage réponses Es'!M26="","",'Encodage réponses Es'!M26)</f>
      </c>
      <c r="CF28" s="433">
        <f>IF('Encodage réponses Es'!N26="","",'Encodage réponses Es'!N26)</f>
      </c>
      <c r="CG28" s="433">
        <f>IF('Encodage réponses Es'!O26="","",'Encodage réponses Es'!O26)</f>
      </c>
      <c r="CH28" s="398"/>
      <c r="CI28" s="433">
        <f>IF('Encodage réponses Es'!Q26="","",'Encodage réponses Es'!Q26)</f>
      </c>
      <c r="CJ28" s="433">
        <f>IF('Encodage réponses Es'!R26="","",'Encodage réponses Es'!R26)</f>
      </c>
      <c r="CK28" s="433">
        <f>IF('Encodage réponses Es'!S26="","",'Encodage réponses Es'!S26)</f>
      </c>
      <c r="CL28" s="433">
        <f>IF('Encodage réponses Es'!T26="","",'Encodage réponses Es'!T26)</f>
      </c>
      <c r="CM28" s="433">
        <f>IF('Encodage réponses Es'!U26="","",'Encodage réponses Es'!U26)</f>
      </c>
      <c r="CN28" s="544">
        <f>IF(COUNTBLANK('Encodage réponses Es'!G26:O26)+COUNTBLANK('Encodage réponses Es'!Q26:U26)&gt;0,"",IF(COUNTIF(BY28:CG28,"a")+COUNTIF(CI28:CM28,"a")&gt;0,"Absent(e)",COUNTIF(BY28:CG28,1)+COUNTIF(CI28:CM28,1)+COUNTIF(BY28:CG28,8)/2+COUNTIF(CI28:CM28,8)/2))</f>
      </c>
      <c r="CO28" s="545"/>
      <c r="CP28" s="433">
        <f>IF('Encodage réponses Es'!V26="","",'Encodage réponses Es'!V26)</f>
      </c>
      <c r="CQ28" s="433">
        <f>IF('Encodage réponses Es'!W26="","",'Encodage réponses Es'!W26)</f>
      </c>
      <c r="CR28" s="433">
        <f>IF('Encodage réponses Es'!X26="","",'Encodage réponses Es'!X26)</f>
      </c>
      <c r="CS28" s="433">
        <f>IF('Encodage réponses Es'!Y26="","",'Encodage réponses Es'!Y26)</f>
      </c>
      <c r="CT28" s="433">
        <f>IF('Encodage réponses Es'!Z26="","",'Encodage réponses Es'!Z26)</f>
      </c>
      <c r="CU28" s="433">
        <f>IF('Encodage réponses Es'!AA26="","",'Encodage réponses Es'!AA26)</f>
      </c>
      <c r="CV28" s="433">
        <f>IF('Encodage réponses Es'!AB26="","",'Encodage réponses Es'!AB26)</f>
      </c>
      <c r="CW28" s="433">
        <f>IF('Encodage réponses Es'!AC26="","",'Encodage réponses Es'!AC26)</f>
      </c>
      <c r="CX28" s="433">
        <f>IF('Encodage réponses Es'!AD26="","",'Encodage réponses Es'!AD26)</f>
      </c>
      <c r="CY28" s="433">
        <f>IF('Encodage réponses Es'!AE26="","",'Encodage réponses Es'!AE26)</f>
      </c>
      <c r="CZ28" s="544">
        <f>IF(COUNTBLANK('Encodage réponses Es'!V26:AE26)&gt;0,"",IF(COUNTIF(CP28:CY28,"a")&gt;0,"Absent(e)",COUNTIF(CP28:CY28,1)+COUNTIF(CP28:CY28,8)/2))</f>
      </c>
      <c r="DA28" s="545"/>
      <c r="DB28" s="433">
        <f>IF('Encodage réponses Es'!BD26="","",'Encodage réponses Es'!BD26)</f>
      </c>
      <c r="DC28" s="433">
        <f>IF('Encodage réponses Es'!BE26="","",'Encodage réponses Es'!BE26)</f>
      </c>
      <c r="DD28" s="433">
        <f>IF('Encodage réponses Es'!BF26="","",'Encodage réponses Es'!BF26)</f>
      </c>
      <c r="DE28" s="403">
        <f>IF('Encodage réponses Es'!BG26="","",'Encodage réponses Es'!BG26)</f>
      </c>
      <c r="DF28" s="433">
        <f>IF('Encodage réponses Es'!BH26="","",'Encodage réponses Es'!BH26)</f>
      </c>
      <c r="DG28" s="433">
        <f>IF('Encodage réponses Es'!BI26="","",'Encodage réponses Es'!BI26)</f>
      </c>
      <c r="DH28" s="433">
        <f>IF('Encodage réponses Es'!BJ26="","",'Encodage réponses Es'!BJ26)</f>
      </c>
      <c r="DI28" s="433">
        <f>IF('Encodage réponses Es'!BK26="","",'Encodage réponses Es'!BK26)</f>
      </c>
      <c r="DJ28" s="479">
        <f>IF('Encodage réponses Es'!BL26="","",'Encodage réponses Es'!BL26)</f>
      </c>
      <c r="DK28" s="479">
        <f>IF('Encodage réponses Es'!BM26="","",'Encodage réponses Es'!BM26)</f>
      </c>
      <c r="DL28" s="433">
        <f>IF('Encodage réponses Es'!BN26="","",'Encodage réponses Es'!BN26)</f>
      </c>
      <c r="DM28" s="433">
        <f>IF('Encodage réponses Es'!BO26="","",'Encodage réponses Es'!BO26)</f>
      </c>
      <c r="DN28" s="433">
        <f>IF('Encodage réponses Es'!BP26="","",'Encodage réponses Es'!BP26)</f>
      </c>
      <c r="DO28" s="433">
        <f>IF('Encodage réponses Es'!BQ26="","",'Encodage réponses Es'!BQ26)</f>
      </c>
      <c r="DP28" s="544">
        <f>IF(COUNTBLANK('Encodage réponses Es'!BD26:BF26)+COUNTBLANK('Encodage réponses Es'!BH26:BQ26)&gt;0,"",IF(COUNTIF(DB28:DD28,"a")+COUNTIF(DF28:DO28,"a")&gt;0,"Absent(e)",COUNTIF(DB28:DD28,1)+COUNTIF(DF28:DO28,1)))</f>
      </c>
      <c r="DQ28" s="545"/>
    </row>
    <row r="29" spans="1:121" ht="11.25" customHeight="1">
      <c r="A29" s="493"/>
      <c r="B29" s="579"/>
      <c r="C29" s="494"/>
      <c r="D29" s="36">
        <v>25</v>
      </c>
      <c r="E29" s="183">
        <f>IF('Encodage réponses Es'!F27="","",'Encodage réponses Es'!F27)</f>
      </c>
      <c r="F29" s="234"/>
      <c r="G29" s="455">
        <f t="shared" si="0"/>
      </c>
      <c r="H29" s="452">
        <f t="shared" si="1"/>
      </c>
      <c r="I29" s="234"/>
      <c r="J29" s="455">
        <f t="shared" si="2"/>
      </c>
      <c r="K29" s="452">
        <f t="shared" si="3"/>
      </c>
      <c r="L29" s="234"/>
      <c r="M29" s="455">
        <f t="shared" si="4"/>
      </c>
      <c r="N29" s="452">
        <f t="shared" si="5"/>
      </c>
      <c r="O29" s="235"/>
      <c r="P29" s="433">
        <f>IF('Encodage réponses Es'!AQ27="","",'Encodage réponses Es'!AQ27)</f>
      </c>
      <c r="Q29" s="433">
        <f>IF('Encodage réponses Es'!AR27="","",'Encodage réponses Es'!AR27)</f>
      </c>
      <c r="R29" s="433">
        <f>IF('Encodage réponses Es'!AS27="","",'Encodage réponses Es'!AS27)</f>
      </c>
      <c r="S29" s="433">
        <f>IF('Encodage réponses Es'!AT27="","",'Encodage réponses Es'!AT27)</f>
      </c>
      <c r="T29" s="394"/>
      <c r="U29" s="433">
        <f>IF('Encodage réponses Es'!AV27="","",'Encodage réponses Es'!AV27)</f>
      </c>
      <c r="V29" s="433">
        <f>IF('Encodage réponses Es'!AW27="","",'Encodage réponses Es'!AW27)</f>
      </c>
      <c r="W29" s="433">
        <f>IF('Encodage réponses Es'!AX27="","",'Encodage réponses Es'!AX27)</f>
      </c>
      <c r="X29" s="433">
        <f>IF('Encodage réponses Es'!AY27="","",'Encodage réponses Es'!AY27)</f>
      </c>
      <c r="Y29" s="433">
        <f>IF('Encodage réponses Es'!AZ27="","",'Encodage réponses Es'!AZ27)</f>
      </c>
      <c r="Z29" s="433">
        <f>IF('Encodage réponses Es'!BA27="","",'Encodage réponses Es'!BA27)</f>
      </c>
      <c r="AA29" s="394"/>
      <c r="AB29" s="394"/>
      <c r="AC29" s="433">
        <f>IF('Encodage réponses Es'!CN27="","",'Encodage réponses Es'!CN27)</f>
      </c>
      <c r="AD29" s="433">
        <f>IF('Encodage réponses Es'!CO27="","",'Encodage réponses Es'!CO27)</f>
      </c>
      <c r="AE29" s="433">
        <f>IF('Encodage réponses Es'!CP27="","",'Encodage réponses Es'!CP27)</f>
      </c>
      <c r="AF29" s="538">
        <f>IF(COUNTBLANK('Encodage réponses Es'!AQ27:AT27)+COUNTBLANK('Encodage réponses Es'!AV27:BA27)+COUNTBLANK('Encodage réponses Es'!CN27:CP27)&gt;0,"",IF(COUNTIF(P29:S29,"a")+COUNTIF(U29:Z29,"a")+COUNTIF(AC29:AE29,"a")&gt;0,"Absent(e)",COUNTIF(P29:S29,1)+COUNTIF(U29:Z29,1)+COUNTIF(AC29:AE29,1)+COUNTIF(P29:S29,8)/2+COUNTIF(U29:Z29,8)/2+COUNTIF(AC29:AE29,8)/2))</f>
      </c>
      <c r="AG29" s="539"/>
      <c r="AH29" s="433">
        <f>IF('Encodage réponses Es'!AH27="","",'Encodage réponses Es'!AH27)</f>
      </c>
      <c r="AI29" s="433">
        <f>IF('Encodage réponses Es'!AL27="","",'Encodage réponses Es'!AL27)</f>
      </c>
      <c r="AJ29" s="433">
        <f>IF('Encodage réponses Es'!AM27="","",'Encodage réponses Es'!AM27)</f>
      </c>
      <c r="AK29" s="433">
        <f>IF('Encodage réponses Es'!AN27="","",'Encodage réponses Es'!AN27)</f>
      </c>
      <c r="AL29" s="433">
        <f>IF('Encodage réponses Es'!AO27="","",'Encodage réponses Es'!AO27)</f>
      </c>
      <c r="AM29" s="433">
        <f>IF('Encodage réponses Es'!AP27="","",'Encodage réponses Es'!AP27)</f>
      </c>
      <c r="AN29" s="538">
        <f>IF(COUNTBLANK('Encodage réponses Es'!AH27)+COUNTBLANK('Encodage réponses Es'!AL27:AP27)&gt;0,"",IF(COUNTIF(AH29:AM29,"a")&gt;0,"Absent(e)",COUNTIF(AH29:AM29,1)+COUNTIF(AH29:AM29,8)/2))</f>
      </c>
      <c r="AO29" s="539"/>
      <c r="AP29" s="433">
        <f>IF('Encodage réponses Es'!AF27="","",'Encodage réponses Es'!AF27)</f>
      </c>
      <c r="AQ29" s="433">
        <f>IF('Encodage réponses Es'!AG27="","",'Encodage réponses Es'!AG27)</f>
      </c>
      <c r="AR29" s="433">
        <f>IF('Encodage réponses Es'!AI27="","",'Encodage réponses Es'!AI27)</f>
      </c>
      <c r="AS29" s="433">
        <f>IF('Encodage réponses Es'!AJ27="","",'Encodage réponses Es'!AJ27)</f>
      </c>
      <c r="AT29" s="433">
        <f>IF('Encodage réponses Es'!AK27="","",'Encodage réponses Es'!AK27)</f>
      </c>
      <c r="AU29" s="538">
        <f>IF(COUNTBLANK('Encodage réponses Es'!AF27:AG27)+COUNTBLANK('Encodage réponses Es'!AI27:AK27)&gt;0,"",IF(COUNTIF(AP29:AT29,"a")&gt;0,"Absent(e)",COUNTIF(AP29:AT29,1)+COUNTIF(AP29:AT29,8)/2))</f>
      </c>
      <c r="AV29" s="539"/>
      <c r="AW29" s="538">
        <f t="shared" si="6"/>
      </c>
      <c r="AX29" s="539"/>
      <c r="AY29" s="433">
        <f>IF('Encodage réponses Es'!BR27="","",'Encodage réponses Es'!BR27)</f>
      </c>
      <c r="AZ29" s="433">
        <f>IF('Encodage réponses Es'!BS27="","",'Encodage réponses Es'!BS27)</f>
      </c>
      <c r="BA29" s="433">
        <f>IF('Encodage réponses Es'!BT27="","",'Encodage réponses Es'!BT27)</f>
      </c>
      <c r="BB29" s="433">
        <f>IF('Encodage réponses Es'!BU27="","",'Encodage réponses Es'!BU27)</f>
      </c>
      <c r="BC29" s="433">
        <f>IF('Encodage réponses Es'!BV27="","",'Encodage réponses Es'!BV27)</f>
      </c>
      <c r="BD29" s="433">
        <f>IF('Encodage réponses Es'!BW27="","",'Encodage réponses Es'!BW27)</f>
      </c>
      <c r="BE29" s="433">
        <f>IF('Encodage réponses Es'!BX27="","",'Encodage réponses Es'!BX27)</f>
      </c>
      <c r="BF29" s="433">
        <f>IF('Encodage réponses Es'!BY27="","",'Encodage réponses Es'!BY27)</f>
      </c>
      <c r="BG29" s="433">
        <f>IF('Encodage réponses Es'!BZ27="","",'Encodage réponses Es'!BZ27)</f>
      </c>
      <c r="BH29" s="544">
        <f>IF(COUNTBLANK('Encodage réponses Es'!BR27:BZ27)&gt;0,"",IF(COUNTIF(AY29:BG29,"a")&gt;0,"Absent(e)",COUNTIF(AY29:BG29,1)+COUNTIF(AY29:BG29,8)/2))</f>
      </c>
      <c r="BI29" s="545"/>
      <c r="BJ29" s="433">
        <f>IF('Encodage réponses Es'!CA27="","",'Encodage réponses Es'!CA27)</f>
      </c>
      <c r="BK29" s="433">
        <f>IF('Encodage réponses Es'!CB27="","",'Encodage réponses Es'!CB27)</f>
      </c>
      <c r="BL29" s="433">
        <f>IF('Encodage réponses Es'!CC27="","",'Encodage réponses Es'!CC27)</f>
      </c>
      <c r="BM29" s="433">
        <f>IF('Encodage réponses Es'!CD27="","",'Encodage réponses Es'!CD27)</f>
      </c>
      <c r="BN29" s="433">
        <f>IF('Encodage réponses Es'!CE27="","",'Encodage réponses Es'!CE27)</f>
      </c>
      <c r="BO29" s="433">
        <f>IF('Encodage réponses Es'!CF27="","",'Encodage réponses Es'!CF27)</f>
      </c>
      <c r="BP29" s="433">
        <f>IF('Encodage réponses Es'!CG27="","",'Encodage réponses Es'!CG27)</f>
      </c>
      <c r="BQ29" s="433">
        <f>IF('Encodage réponses Es'!CH27="","",'Encodage réponses Es'!CH27)</f>
      </c>
      <c r="BR29" s="433">
        <f>IF('Encodage réponses Es'!CI27="","",'Encodage réponses Es'!CI27)</f>
      </c>
      <c r="BS29" s="433">
        <f>IF('Encodage réponses Es'!CJ27="","",'Encodage réponses Es'!CJ27)</f>
      </c>
      <c r="BT29" s="433">
        <f>IF('Encodage réponses Es'!CK27="","",'Encodage réponses Es'!CK27)</f>
      </c>
      <c r="BU29" s="433">
        <f>IF('Encodage réponses Es'!CL27="","",'Encodage réponses Es'!CL27)</f>
      </c>
      <c r="BV29" s="433">
        <f>IF('Encodage réponses Es'!CM27="","",'Encodage réponses Es'!CM27)</f>
      </c>
      <c r="BW29" s="538">
        <f>IF(COUNTBLANK('Encodage réponses Es'!CA27:CM27)&gt;0,"",IF(COUNTIF(BJ29:BV29,"a")&gt;0,"Absent(e)",COUNTIF(BJ29:BV29,1)+COUNTIF(BJ29:BV29,8)/2))</f>
      </c>
      <c r="BX29" s="539"/>
      <c r="BY29" s="433">
        <f>IF('Encodage réponses Es'!G27="","",'Encodage réponses Es'!G27)</f>
      </c>
      <c r="BZ29" s="433">
        <f>IF('Encodage réponses Es'!H27="","",'Encodage réponses Es'!H27)</f>
      </c>
      <c r="CA29" s="433">
        <f>IF('Encodage réponses Es'!I27="","",'Encodage réponses Es'!I27)</f>
      </c>
      <c r="CB29" s="433">
        <f>IF('Encodage réponses Es'!J27="","",'Encodage réponses Es'!J27)</f>
      </c>
      <c r="CC29" s="433">
        <f>IF('Encodage réponses Es'!K27="","",'Encodage réponses Es'!K27)</f>
      </c>
      <c r="CD29" s="433">
        <f>IF('Encodage réponses Es'!L27="","",'Encodage réponses Es'!L27)</f>
      </c>
      <c r="CE29" s="433">
        <f>IF('Encodage réponses Es'!M27="","",'Encodage réponses Es'!M27)</f>
      </c>
      <c r="CF29" s="433">
        <f>IF('Encodage réponses Es'!N27="","",'Encodage réponses Es'!N27)</f>
      </c>
      <c r="CG29" s="433">
        <f>IF('Encodage réponses Es'!O27="","",'Encodage réponses Es'!O27)</f>
      </c>
      <c r="CH29" s="398"/>
      <c r="CI29" s="433">
        <f>IF('Encodage réponses Es'!Q27="","",'Encodage réponses Es'!Q27)</f>
      </c>
      <c r="CJ29" s="433">
        <f>IF('Encodage réponses Es'!R27="","",'Encodage réponses Es'!R27)</f>
      </c>
      <c r="CK29" s="433">
        <f>IF('Encodage réponses Es'!S27="","",'Encodage réponses Es'!S27)</f>
      </c>
      <c r="CL29" s="433">
        <f>IF('Encodage réponses Es'!T27="","",'Encodage réponses Es'!T27)</f>
      </c>
      <c r="CM29" s="433">
        <f>IF('Encodage réponses Es'!U27="","",'Encodage réponses Es'!U27)</f>
      </c>
      <c r="CN29" s="544">
        <f>IF(COUNTBLANK('Encodage réponses Es'!G27:O27)+COUNTBLANK('Encodage réponses Es'!Q27:U27)&gt;0,"",IF(COUNTIF(BY29:CG29,"a")+COUNTIF(CI29:CM29,"a")&gt;0,"Absent(e)",COUNTIF(BY29:CG29,1)+COUNTIF(CI29:CM29,1)+COUNTIF(BY29:CG29,8)/2+COUNTIF(CI29:CM29,8)/2))</f>
      </c>
      <c r="CO29" s="545"/>
      <c r="CP29" s="433">
        <f>IF('Encodage réponses Es'!V27="","",'Encodage réponses Es'!V27)</f>
      </c>
      <c r="CQ29" s="433">
        <f>IF('Encodage réponses Es'!W27="","",'Encodage réponses Es'!W27)</f>
      </c>
      <c r="CR29" s="433">
        <f>IF('Encodage réponses Es'!X27="","",'Encodage réponses Es'!X27)</f>
      </c>
      <c r="CS29" s="433">
        <f>IF('Encodage réponses Es'!Y27="","",'Encodage réponses Es'!Y27)</f>
      </c>
      <c r="CT29" s="433">
        <f>IF('Encodage réponses Es'!Z27="","",'Encodage réponses Es'!Z27)</f>
      </c>
      <c r="CU29" s="433">
        <f>IF('Encodage réponses Es'!AA27="","",'Encodage réponses Es'!AA27)</f>
      </c>
      <c r="CV29" s="433">
        <f>IF('Encodage réponses Es'!AB27="","",'Encodage réponses Es'!AB27)</f>
      </c>
      <c r="CW29" s="433">
        <f>IF('Encodage réponses Es'!AC27="","",'Encodage réponses Es'!AC27)</f>
      </c>
      <c r="CX29" s="433">
        <f>IF('Encodage réponses Es'!AD27="","",'Encodage réponses Es'!AD27)</f>
      </c>
      <c r="CY29" s="433">
        <f>IF('Encodage réponses Es'!AE27="","",'Encodage réponses Es'!AE27)</f>
      </c>
      <c r="CZ29" s="544">
        <f>IF(COUNTBLANK('Encodage réponses Es'!V27:AE27)&gt;0,"",IF(COUNTIF(CP29:CY29,"a")&gt;0,"Absent(e)",COUNTIF(CP29:CY29,1)+COUNTIF(CP29:CY29,8)/2))</f>
      </c>
      <c r="DA29" s="545"/>
      <c r="DB29" s="433">
        <f>IF('Encodage réponses Es'!BD27="","",'Encodage réponses Es'!BD27)</f>
      </c>
      <c r="DC29" s="433">
        <f>IF('Encodage réponses Es'!BE27="","",'Encodage réponses Es'!BE27)</f>
      </c>
      <c r="DD29" s="433">
        <f>IF('Encodage réponses Es'!BF27="","",'Encodage réponses Es'!BF27)</f>
      </c>
      <c r="DE29" s="403">
        <f>IF('Encodage réponses Es'!BG27="","",'Encodage réponses Es'!BG27)</f>
      </c>
      <c r="DF29" s="433">
        <f>IF('Encodage réponses Es'!BH27="","",'Encodage réponses Es'!BH27)</f>
      </c>
      <c r="DG29" s="433">
        <f>IF('Encodage réponses Es'!BI27="","",'Encodage réponses Es'!BI27)</f>
      </c>
      <c r="DH29" s="433">
        <f>IF('Encodage réponses Es'!BJ27="","",'Encodage réponses Es'!BJ27)</f>
      </c>
      <c r="DI29" s="433">
        <f>IF('Encodage réponses Es'!BK27="","",'Encodage réponses Es'!BK27)</f>
      </c>
      <c r="DJ29" s="479">
        <f>IF('Encodage réponses Es'!BL27="","",'Encodage réponses Es'!BL27)</f>
      </c>
      <c r="DK29" s="479">
        <f>IF('Encodage réponses Es'!BM27="","",'Encodage réponses Es'!BM27)</f>
      </c>
      <c r="DL29" s="433">
        <f>IF('Encodage réponses Es'!BN27="","",'Encodage réponses Es'!BN27)</f>
      </c>
      <c r="DM29" s="433">
        <f>IF('Encodage réponses Es'!BO27="","",'Encodage réponses Es'!BO27)</f>
      </c>
      <c r="DN29" s="433">
        <f>IF('Encodage réponses Es'!BP27="","",'Encodage réponses Es'!BP27)</f>
      </c>
      <c r="DO29" s="433">
        <f>IF('Encodage réponses Es'!BQ27="","",'Encodage réponses Es'!BQ27)</f>
      </c>
      <c r="DP29" s="544">
        <f>IF(COUNTBLANK('Encodage réponses Es'!BD27:BF27)+COUNTBLANK('Encodage réponses Es'!BH27:BQ27)&gt;0,"",IF(COUNTIF(DB29:DD29,"a")+COUNTIF(DF29:DO29,"a")&gt;0,"Absent(e)",COUNTIF(DB29:DD29,1)+COUNTIF(DF29:DO29,1)))</f>
      </c>
      <c r="DQ29" s="545"/>
    </row>
    <row r="30" spans="1:121" ht="11.25" customHeight="1">
      <c r="A30" s="493"/>
      <c r="B30" s="579"/>
      <c r="C30" s="494"/>
      <c r="D30" s="36">
        <v>26</v>
      </c>
      <c r="E30" s="183">
        <f>IF('Encodage réponses Es'!F28="","",'Encodage réponses Es'!F28)</f>
      </c>
      <c r="F30" s="234"/>
      <c r="G30" s="455">
        <f t="shared" si="0"/>
      </c>
      <c r="H30" s="452">
        <f t="shared" si="1"/>
      </c>
      <c r="I30" s="234"/>
      <c r="J30" s="455">
        <f t="shared" si="2"/>
      </c>
      <c r="K30" s="452">
        <f t="shared" si="3"/>
      </c>
      <c r="L30" s="234"/>
      <c r="M30" s="455">
        <f t="shared" si="4"/>
      </c>
      <c r="N30" s="452">
        <f t="shared" si="5"/>
      </c>
      <c r="O30" s="235"/>
      <c r="P30" s="433">
        <f>IF('Encodage réponses Es'!AQ28="","",'Encodage réponses Es'!AQ28)</f>
      </c>
      <c r="Q30" s="433">
        <f>IF('Encodage réponses Es'!AR28="","",'Encodage réponses Es'!AR28)</f>
      </c>
      <c r="R30" s="433">
        <f>IF('Encodage réponses Es'!AS28="","",'Encodage réponses Es'!AS28)</f>
      </c>
      <c r="S30" s="433">
        <f>IF('Encodage réponses Es'!AT28="","",'Encodage réponses Es'!AT28)</f>
      </c>
      <c r="T30" s="394"/>
      <c r="U30" s="433">
        <f>IF('Encodage réponses Es'!AV28="","",'Encodage réponses Es'!AV28)</f>
      </c>
      <c r="V30" s="433">
        <f>IF('Encodage réponses Es'!AW28="","",'Encodage réponses Es'!AW28)</f>
      </c>
      <c r="W30" s="433">
        <f>IF('Encodage réponses Es'!AX28="","",'Encodage réponses Es'!AX28)</f>
      </c>
      <c r="X30" s="433">
        <f>IF('Encodage réponses Es'!AY28="","",'Encodage réponses Es'!AY28)</f>
      </c>
      <c r="Y30" s="433">
        <f>IF('Encodage réponses Es'!AZ28="","",'Encodage réponses Es'!AZ28)</f>
      </c>
      <c r="Z30" s="433">
        <f>IF('Encodage réponses Es'!BA28="","",'Encodage réponses Es'!BA28)</f>
      </c>
      <c r="AA30" s="394"/>
      <c r="AB30" s="394"/>
      <c r="AC30" s="433">
        <f>IF('Encodage réponses Es'!CN28="","",'Encodage réponses Es'!CN28)</f>
      </c>
      <c r="AD30" s="433">
        <f>IF('Encodage réponses Es'!CO28="","",'Encodage réponses Es'!CO28)</f>
      </c>
      <c r="AE30" s="433">
        <f>IF('Encodage réponses Es'!CP28="","",'Encodage réponses Es'!CP28)</f>
      </c>
      <c r="AF30" s="538">
        <f>IF(COUNTBLANK('Encodage réponses Es'!AQ28:AT28)+COUNTBLANK('Encodage réponses Es'!AV28:BA28)+COUNTBLANK('Encodage réponses Es'!CN28:CP28)&gt;0,"",IF(COUNTIF(P30:S30,"a")+COUNTIF(U30:Z30,"a")+COUNTIF(AC30:AE30,"a")&gt;0,"Absent(e)",COUNTIF(P30:S30,1)+COUNTIF(U30:Z30,1)+COUNTIF(AC30:AE30,1)+COUNTIF(P30:S30,8)/2+COUNTIF(U30:Z30,8)/2+COUNTIF(AC30:AE30,8)/2))</f>
      </c>
      <c r="AG30" s="539"/>
      <c r="AH30" s="433">
        <f>IF('Encodage réponses Es'!AH28="","",'Encodage réponses Es'!AH28)</f>
      </c>
      <c r="AI30" s="433">
        <f>IF('Encodage réponses Es'!AL28="","",'Encodage réponses Es'!AL28)</f>
      </c>
      <c r="AJ30" s="433">
        <f>IF('Encodage réponses Es'!AM28="","",'Encodage réponses Es'!AM28)</f>
      </c>
      <c r="AK30" s="433">
        <f>IF('Encodage réponses Es'!AN28="","",'Encodage réponses Es'!AN28)</f>
      </c>
      <c r="AL30" s="433">
        <f>IF('Encodage réponses Es'!AO28="","",'Encodage réponses Es'!AO28)</f>
      </c>
      <c r="AM30" s="433">
        <f>IF('Encodage réponses Es'!AP28="","",'Encodage réponses Es'!AP28)</f>
      </c>
      <c r="AN30" s="538">
        <f>IF(COUNTBLANK('Encodage réponses Es'!AH28)+COUNTBLANK('Encodage réponses Es'!AL28:AP28)&gt;0,"",IF(COUNTIF(AH30:AM30,"a")&gt;0,"Absent(e)",COUNTIF(AH30:AM30,1)+COUNTIF(AH30:AM30,8)/2))</f>
      </c>
      <c r="AO30" s="539"/>
      <c r="AP30" s="433">
        <f>IF('Encodage réponses Es'!AF28="","",'Encodage réponses Es'!AF28)</f>
      </c>
      <c r="AQ30" s="433">
        <f>IF('Encodage réponses Es'!AG28="","",'Encodage réponses Es'!AG28)</f>
      </c>
      <c r="AR30" s="433">
        <f>IF('Encodage réponses Es'!AI28="","",'Encodage réponses Es'!AI28)</f>
      </c>
      <c r="AS30" s="433">
        <f>IF('Encodage réponses Es'!AJ28="","",'Encodage réponses Es'!AJ28)</f>
      </c>
      <c r="AT30" s="433">
        <f>IF('Encodage réponses Es'!AK28="","",'Encodage réponses Es'!AK28)</f>
      </c>
      <c r="AU30" s="538">
        <f>IF(COUNTBLANK('Encodage réponses Es'!AF28:AG28)+COUNTBLANK('Encodage réponses Es'!AI28:AK28)&gt;0,"",IF(COUNTIF(AP30:AT30,"a")&gt;0,"Absent(e)",COUNTIF(AP30:AT30,1)+COUNTIF(AP30:AT30,8)/2))</f>
      </c>
      <c r="AV30" s="539"/>
      <c r="AW30" s="538">
        <f t="shared" si="6"/>
      </c>
      <c r="AX30" s="539"/>
      <c r="AY30" s="433">
        <f>IF('Encodage réponses Es'!BR28="","",'Encodage réponses Es'!BR28)</f>
      </c>
      <c r="AZ30" s="433">
        <f>IF('Encodage réponses Es'!BS28="","",'Encodage réponses Es'!BS28)</f>
      </c>
      <c r="BA30" s="433">
        <f>IF('Encodage réponses Es'!BT28="","",'Encodage réponses Es'!BT28)</f>
      </c>
      <c r="BB30" s="433">
        <f>IF('Encodage réponses Es'!BU28="","",'Encodage réponses Es'!BU28)</f>
      </c>
      <c r="BC30" s="433">
        <f>IF('Encodage réponses Es'!BV28="","",'Encodage réponses Es'!BV28)</f>
      </c>
      <c r="BD30" s="433">
        <f>IF('Encodage réponses Es'!BW28="","",'Encodage réponses Es'!BW28)</f>
      </c>
      <c r="BE30" s="433">
        <f>IF('Encodage réponses Es'!BX28="","",'Encodage réponses Es'!BX28)</f>
      </c>
      <c r="BF30" s="433">
        <f>IF('Encodage réponses Es'!BY28="","",'Encodage réponses Es'!BY28)</f>
      </c>
      <c r="BG30" s="433">
        <f>IF('Encodage réponses Es'!BZ28="","",'Encodage réponses Es'!BZ28)</f>
      </c>
      <c r="BH30" s="544">
        <f>IF(COUNTBLANK('Encodage réponses Es'!BR28:BZ28)&gt;0,"",IF(COUNTIF(AY30:BG30,"a")&gt;0,"Absent(e)",COUNTIF(AY30:BG30,1)+COUNTIF(AY30:BG30,8)/2))</f>
      </c>
      <c r="BI30" s="545"/>
      <c r="BJ30" s="433">
        <f>IF('Encodage réponses Es'!CA28="","",'Encodage réponses Es'!CA28)</f>
      </c>
      <c r="BK30" s="433">
        <f>IF('Encodage réponses Es'!CB28="","",'Encodage réponses Es'!CB28)</f>
      </c>
      <c r="BL30" s="433">
        <f>IF('Encodage réponses Es'!CC28="","",'Encodage réponses Es'!CC28)</f>
      </c>
      <c r="BM30" s="433">
        <f>IF('Encodage réponses Es'!CD28="","",'Encodage réponses Es'!CD28)</f>
      </c>
      <c r="BN30" s="433">
        <f>IF('Encodage réponses Es'!CE28="","",'Encodage réponses Es'!CE28)</f>
      </c>
      <c r="BO30" s="433">
        <f>IF('Encodage réponses Es'!CF28="","",'Encodage réponses Es'!CF28)</f>
      </c>
      <c r="BP30" s="433">
        <f>IF('Encodage réponses Es'!CG28="","",'Encodage réponses Es'!CG28)</f>
      </c>
      <c r="BQ30" s="433">
        <f>IF('Encodage réponses Es'!CH28="","",'Encodage réponses Es'!CH28)</f>
      </c>
      <c r="BR30" s="433">
        <f>IF('Encodage réponses Es'!CI28="","",'Encodage réponses Es'!CI28)</f>
      </c>
      <c r="BS30" s="433">
        <f>IF('Encodage réponses Es'!CJ28="","",'Encodage réponses Es'!CJ28)</f>
      </c>
      <c r="BT30" s="433">
        <f>IF('Encodage réponses Es'!CK28="","",'Encodage réponses Es'!CK28)</f>
      </c>
      <c r="BU30" s="433">
        <f>IF('Encodage réponses Es'!CL28="","",'Encodage réponses Es'!CL28)</f>
      </c>
      <c r="BV30" s="433">
        <f>IF('Encodage réponses Es'!CM28="","",'Encodage réponses Es'!CM28)</f>
      </c>
      <c r="BW30" s="538">
        <f>IF(COUNTBLANK('Encodage réponses Es'!CA28:CM28)&gt;0,"",IF(COUNTIF(BJ30:BV30,"a")&gt;0,"Absent(e)",COUNTIF(BJ30:BV30,1)+COUNTIF(BJ30:BV30,8)/2))</f>
      </c>
      <c r="BX30" s="539"/>
      <c r="BY30" s="433">
        <f>IF('Encodage réponses Es'!G28="","",'Encodage réponses Es'!G28)</f>
      </c>
      <c r="BZ30" s="433">
        <f>IF('Encodage réponses Es'!H28="","",'Encodage réponses Es'!H28)</f>
      </c>
      <c r="CA30" s="433">
        <f>IF('Encodage réponses Es'!I28="","",'Encodage réponses Es'!I28)</f>
      </c>
      <c r="CB30" s="433">
        <f>IF('Encodage réponses Es'!J28="","",'Encodage réponses Es'!J28)</f>
      </c>
      <c r="CC30" s="433">
        <f>IF('Encodage réponses Es'!K28="","",'Encodage réponses Es'!K28)</f>
      </c>
      <c r="CD30" s="433">
        <f>IF('Encodage réponses Es'!L28="","",'Encodage réponses Es'!L28)</f>
      </c>
      <c r="CE30" s="433">
        <f>IF('Encodage réponses Es'!M28="","",'Encodage réponses Es'!M28)</f>
      </c>
      <c r="CF30" s="433">
        <f>IF('Encodage réponses Es'!N28="","",'Encodage réponses Es'!N28)</f>
      </c>
      <c r="CG30" s="433">
        <f>IF('Encodage réponses Es'!O28="","",'Encodage réponses Es'!O28)</f>
      </c>
      <c r="CH30" s="398"/>
      <c r="CI30" s="433">
        <f>IF('Encodage réponses Es'!Q28="","",'Encodage réponses Es'!Q28)</f>
      </c>
      <c r="CJ30" s="433">
        <f>IF('Encodage réponses Es'!R28="","",'Encodage réponses Es'!R28)</f>
      </c>
      <c r="CK30" s="433">
        <f>IF('Encodage réponses Es'!S28="","",'Encodage réponses Es'!S28)</f>
      </c>
      <c r="CL30" s="433">
        <f>IF('Encodage réponses Es'!T28="","",'Encodage réponses Es'!T28)</f>
      </c>
      <c r="CM30" s="433">
        <f>IF('Encodage réponses Es'!U28="","",'Encodage réponses Es'!U28)</f>
      </c>
      <c r="CN30" s="544">
        <f>IF(COUNTBLANK('Encodage réponses Es'!G28:O28)+COUNTBLANK('Encodage réponses Es'!Q28:U28)&gt;0,"",IF(COUNTIF(BY30:CG30,"a")+COUNTIF(CI30:CM30,"a")&gt;0,"Absent(e)",COUNTIF(BY30:CG30,1)+COUNTIF(CI30:CM30,1)+COUNTIF(BY30:CG30,8)/2+COUNTIF(CI30:CM30,8)/2))</f>
      </c>
      <c r="CO30" s="545"/>
      <c r="CP30" s="433">
        <f>IF('Encodage réponses Es'!V28="","",'Encodage réponses Es'!V28)</f>
      </c>
      <c r="CQ30" s="433">
        <f>IF('Encodage réponses Es'!W28="","",'Encodage réponses Es'!W28)</f>
      </c>
      <c r="CR30" s="433">
        <f>IF('Encodage réponses Es'!X28="","",'Encodage réponses Es'!X28)</f>
      </c>
      <c r="CS30" s="433">
        <f>IF('Encodage réponses Es'!Y28="","",'Encodage réponses Es'!Y28)</f>
      </c>
      <c r="CT30" s="433">
        <f>IF('Encodage réponses Es'!Z28="","",'Encodage réponses Es'!Z28)</f>
      </c>
      <c r="CU30" s="433">
        <f>IF('Encodage réponses Es'!AA28="","",'Encodage réponses Es'!AA28)</f>
      </c>
      <c r="CV30" s="433">
        <f>IF('Encodage réponses Es'!AB28="","",'Encodage réponses Es'!AB28)</f>
      </c>
      <c r="CW30" s="433">
        <f>IF('Encodage réponses Es'!AC28="","",'Encodage réponses Es'!AC28)</f>
      </c>
      <c r="CX30" s="433">
        <f>IF('Encodage réponses Es'!AD28="","",'Encodage réponses Es'!AD28)</f>
      </c>
      <c r="CY30" s="433">
        <f>IF('Encodage réponses Es'!AE28="","",'Encodage réponses Es'!AE28)</f>
      </c>
      <c r="CZ30" s="544">
        <f>IF(COUNTBLANK('Encodage réponses Es'!V28:AE28)&gt;0,"",IF(COUNTIF(CP30:CY30,"a")&gt;0,"Absent(e)",COUNTIF(CP30:CY30,1)+COUNTIF(CP30:CY30,8)/2))</f>
      </c>
      <c r="DA30" s="545"/>
      <c r="DB30" s="433">
        <f>IF('Encodage réponses Es'!BD28="","",'Encodage réponses Es'!BD28)</f>
      </c>
      <c r="DC30" s="433">
        <f>IF('Encodage réponses Es'!BE28="","",'Encodage réponses Es'!BE28)</f>
      </c>
      <c r="DD30" s="433">
        <f>IF('Encodage réponses Es'!BF28="","",'Encodage réponses Es'!BF28)</f>
      </c>
      <c r="DE30" s="403">
        <f>IF('Encodage réponses Es'!BG28="","",'Encodage réponses Es'!BG28)</f>
      </c>
      <c r="DF30" s="433">
        <f>IF('Encodage réponses Es'!BH28="","",'Encodage réponses Es'!BH28)</f>
      </c>
      <c r="DG30" s="433">
        <f>IF('Encodage réponses Es'!BI28="","",'Encodage réponses Es'!BI28)</f>
      </c>
      <c r="DH30" s="433">
        <f>IF('Encodage réponses Es'!BJ28="","",'Encodage réponses Es'!BJ28)</f>
      </c>
      <c r="DI30" s="433">
        <f>IF('Encodage réponses Es'!BK28="","",'Encodage réponses Es'!BK28)</f>
      </c>
      <c r="DJ30" s="479">
        <f>IF('Encodage réponses Es'!BL28="","",'Encodage réponses Es'!BL28)</f>
      </c>
      <c r="DK30" s="479">
        <f>IF('Encodage réponses Es'!BM28="","",'Encodage réponses Es'!BM28)</f>
      </c>
      <c r="DL30" s="433">
        <f>IF('Encodage réponses Es'!BN28="","",'Encodage réponses Es'!BN28)</f>
      </c>
      <c r="DM30" s="433">
        <f>IF('Encodage réponses Es'!BO28="","",'Encodage réponses Es'!BO28)</f>
      </c>
      <c r="DN30" s="433">
        <f>IF('Encodage réponses Es'!BP28="","",'Encodage réponses Es'!BP28)</f>
      </c>
      <c r="DO30" s="433">
        <f>IF('Encodage réponses Es'!BQ28="","",'Encodage réponses Es'!BQ28)</f>
      </c>
      <c r="DP30" s="544">
        <f>IF(COUNTBLANK('Encodage réponses Es'!BD28:BF28)+COUNTBLANK('Encodage réponses Es'!BH28:BQ28)&gt;0,"",IF(COUNTIF(DB30:DD30,"a")+COUNTIF(DF30:DO30,"a")&gt;0,"Absent(e)",COUNTIF(DB30:DD30,1)+COUNTIF(DF30:DO30,1)))</f>
      </c>
      <c r="DQ30" s="545"/>
    </row>
    <row r="31" spans="1:121" ht="11.25" customHeight="1">
      <c r="A31" s="493"/>
      <c r="B31" s="579"/>
      <c r="C31" s="494"/>
      <c r="D31" s="36">
        <v>27</v>
      </c>
      <c r="E31" s="183">
        <f>IF('Encodage réponses Es'!F29="","",'Encodage réponses Es'!F29)</f>
      </c>
      <c r="F31" s="234"/>
      <c r="G31" s="455">
        <f t="shared" si="0"/>
      </c>
      <c r="H31" s="452">
        <f t="shared" si="1"/>
      </c>
      <c r="I31" s="234"/>
      <c r="J31" s="455">
        <f t="shared" si="2"/>
      </c>
      <c r="K31" s="452">
        <f t="shared" si="3"/>
      </c>
      <c r="L31" s="234"/>
      <c r="M31" s="455">
        <f t="shared" si="4"/>
      </c>
      <c r="N31" s="452">
        <f t="shared" si="5"/>
      </c>
      <c r="O31" s="235"/>
      <c r="P31" s="433">
        <f>IF('Encodage réponses Es'!AQ29="","",'Encodage réponses Es'!AQ29)</f>
      </c>
      <c r="Q31" s="433">
        <f>IF('Encodage réponses Es'!AR29="","",'Encodage réponses Es'!AR29)</f>
      </c>
      <c r="R31" s="433">
        <f>IF('Encodage réponses Es'!AS29="","",'Encodage réponses Es'!AS29)</f>
      </c>
      <c r="S31" s="433">
        <f>IF('Encodage réponses Es'!AT29="","",'Encodage réponses Es'!AT29)</f>
      </c>
      <c r="T31" s="394"/>
      <c r="U31" s="433">
        <f>IF('Encodage réponses Es'!AV29="","",'Encodage réponses Es'!AV29)</f>
      </c>
      <c r="V31" s="433">
        <f>IF('Encodage réponses Es'!AW29="","",'Encodage réponses Es'!AW29)</f>
      </c>
      <c r="W31" s="433">
        <f>IF('Encodage réponses Es'!AX29="","",'Encodage réponses Es'!AX29)</f>
      </c>
      <c r="X31" s="433">
        <f>IF('Encodage réponses Es'!AY29="","",'Encodage réponses Es'!AY29)</f>
      </c>
      <c r="Y31" s="433">
        <f>IF('Encodage réponses Es'!AZ29="","",'Encodage réponses Es'!AZ29)</f>
      </c>
      <c r="Z31" s="433">
        <f>IF('Encodage réponses Es'!BA29="","",'Encodage réponses Es'!BA29)</f>
      </c>
      <c r="AA31" s="394"/>
      <c r="AB31" s="394"/>
      <c r="AC31" s="433">
        <f>IF('Encodage réponses Es'!CN29="","",'Encodage réponses Es'!CN29)</f>
      </c>
      <c r="AD31" s="433">
        <f>IF('Encodage réponses Es'!CO29="","",'Encodage réponses Es'!CO29)</f>
      </c>
      <c r="AE31" s="433">
        <f>IF('Encodage réponses Es'!CP29="","",'Encodage réponses Es'!CP29)</f>
      </c>
      <c r="AF31" s="538">
        <f>IF(COUNTBLANK('Encodage réponses Es'!AQ29:AT29)+COUNTBLANK('Encodage réponses Es'!AV29:BA29)+COUNTBLANK('Encodage réponses Es'!CN29:CP29)&gt;0,"",IF(COUNTIF(P31:S31,"a")+COUNTIF(U31:Z31,"a")+COUNTIF(AC31:AE31,"a")&gt;0,"Absent(e)",COUNTIF(P31:S31,1)+COUNTIF(U31:Z31,1)+COUNTIF(AC31:AE31,1)+COUNTIF(P31:S31,8)/2+COUNTIF(U31:Z31,8)/2+COUNTIF(AC31:AE31,8)/2))</f>
      </c>
      <c r="AG31" s="539"/>
      <c r="AH31" s="433">
        <f>IF('Encodage réponses Es'!AH29="","",'Encodage réponses Es'!AH29)</f>
      </c>
      <c r="AI31" s="433">
        <f>IF('Encodage réponses Es'!AL29="","",'Encodage réponses Es'!AL29)</f>
      </c>
      <c r="AJ31" s="433">
        <f>IF('Encodage réponses Es'!AM29="","",'Encodage réponses Es'!AM29)</f>
      </c>
      <c r="AK31" s="433">
        <f>IF('Encodage réponses Es'!AN29="","",'Encodage réponses Es'!AN29)</f>
      </c>
      <c r="AL31" s="433">
        <f>IF('Encodage réponses Es'!AO29="","",'Encodage réponses Es'!AO29)</f>
      </c>
      <c r="AM31" s="433">
        <f>IF('Encodage réponses Es'!AP29="","",'Encodage réponses Es'!AP29)</f>
      </c>
      <c r="AN31" s="538">
        <f>IF(COUNTBLANK('Encodage réponses Es'!AH29)+COUNTBLANK('Encodage réponses Es'!AL29:AP29)&gt;0,"",IF(COUNTIF(AH31:AM31,"a")&gt;0,"Absent(e)",COUNTIF(AH31:AM31,1)+COUNTIF(AH31:AM31,8)/2))</f>
      </c>
      <c r="AO31" s="539"/>
      <c r="AP31" s="433">
        <f>IF('Encodage réponses Es'!AF29="","",'Encodage réponses Es'!AF29)</f>
      </c>
      <c r="AQ31" s="433">
        <f>IF('Encodage réponses Es'!AG29="","",'Encodage réponses Es'!AG29)</f>
      </c>
      <c r="AR31" s="433">
        <f>IF('Encodage réponses Es'!AI29="","",'Encodage réponses Es'!AI29)</f>
      </c>
      <c r="AS31" s="433">
        <f>IF('Encodage réponses Es'!AJ29="","",'Encodage réponses Es'!AJ29)</f>
      </c>
      <c r="AT31" s="433">
        <f>IF('Encodage réponses Es'!AK29="","",'Encodage réponses Es'!AK29)</f>
      </c>
      <c r="AU31" s="538">
        <f>IF(COUNTBLANK('Encodage réponses Es'!AF29:AG29)+COUNTBLANK('Encodage réponses Es'!AI29:AK29)&gt;0,"",IF(COUNTIF(AP31:AT31,"a")&gt;0,"Absent(e)",COUNTIF(AP31:AT31,1)+COUNTIF(AP31:AT31,8)/2))</f>
      </c>
      <c r="AV31" s="539"/>
      <c r="AW31" s="538">
        <f t="shared" si="6"/>
      </c>
      <c r="AX31" s="539"/>
      <c r="AY31" s="433">
        <f>IF('Encodage réponses Es'!BR29="","",'Encodage réponses Es'!BR29)</f>
      </c>
      <c r="AZ31" s="433">
        <f>IF('Encodage réponses Es'!BS29="","",'Encodage réponses Es'!BS29)</f>
      </c>
      <c r="BA31" s="433">
        <f>IF('Encodage réponses Es'!BT29="","",'Encodage réponses Es'!BT29)</f>
      </c>
      <c r="BB31" s="433">
        <f>IF('Encodage réponses Es'!BU29="","",'Encodage réponses Es'!BU29)</f>
      </c>
      <c r="BC31" s="433">
        <f>IF('Encodage réponses Es'!BV29="","",'Encodage réponses Es'!BV29)</f>
      </c>
      <c r="BD31" s="433">
        <f>IF('Encodage réponses Es'!BW29="","",'Encodage réponses Es'!BW29)</f>
      </c>
      <c r="BE31" s="433">
        <f>IF('Encodage réponses Es'!BX29="","",'Encodage réponses Es'!BX29)</f>
      </c>
      <c r="BF31" s="433">
        <f>IF('Encodage réponses Es'!BY29="","",'Encodage réponses Es'!BY29)</f>
      </c>
      <c r="BG31" s="433">
        <f>IF('Encodage réponses Es'!BZ29="","",'Encodage réponses Es'!BZ29)</f>
      </c>
      <c r="BH31" s="544">
        <f>IF(COUNTBLANK('Encodage réponses Es'!BR29:BZ29)&gt;0,"",IF(COUNTIF(AY31:BG31,"a")&gt;0,"Absent(e)",COUNTIF(AY31:BG31,1)+COUNTIF(AY31:BG31,8)/2))</f>
      </c>
      <c r="BI31" s="545"/>
      <c r="BJ31" s="433">
        <f>IF('Encodage réponses Es'!CA29="","",'Encodage réponses Es'!CA29)</f>
      </c>
      <c r="BK31" s="433">
        <f>IF('Encodage réponses Es'!CB29="","",'Encodage réponses Es'!CB29)</f>
      </c>
      <c r="BL31" s="433">
        <f>IF('Encodage réponses Es'!CC29="","",'Encodage réponses Es'!CC29)</f>
      </c>
      <c r="BM31" s="433">
        <f>IF('Encodage réponses Es'!CD29="","",'Encodage réponses Es'!CD29)</f>
      </c>
      <c r="BN31" s="433">
        <f>IF('Encodage réponses Es'!CE29="","",'Encodage réponses Es'!CE29)</f>
      </c>
      <c r="BO31" s="433">
        <f>IF('Encodage réponses Es'!CF29="","",'Encodage réponses Es'!CF29)</f>
      </c>
      <c r="BP31" s="433">
        <f>IF('Encodage réponses Es'!CG29="","",'Encodage réponses Es'!CG29)</f>
      </c>
      <c r="BQ31" s="433">
        <f>IF('Encodage réponses Es'!CH29="","",'Encodage réponses Es'!CH29)</f>
      </c>
      <c r="BR31" s="433">
        <f>IF('Encodage réponses Es'!CI29="","",'Encodage réponses Es'!CI29)</f>
      </c>
      <c r="BS31" s="433">
        <f>IF('Encodage réponses Es'!CJ29="","",'Encodage réponses Es'!CJ29)</f>
      </c>
      <c r="BT31" s="433">
        <f>IF('Encodage réponses Es'!CK29="","",'Encodage réponses Es'!CK29)</f>
      </c>
      <c r="BU31" s="433">
        <f>IF('Encodage réponses Es'!CL29="","",'Encodage réponses Es'!CL29)</f>
      </c>
      <c r="BV31" s="433">
        <f>IF('Encodage réponses Es'!CM29="","",'Encodage réponses Es'!CM29)</f>
      </c>
      <c r="BW31" s="538">
        <f>IF(COUNTBLANK('Encodage réponses Es'!CA29:CM29)&gt;0,"",IF(COUNTIF(BJ31:BV31,"a")&gt;0,"Absent(e)",COUNTIF(BJ31:BV31,1)+COUNTIF(BJ31:BV31,8)/2))</f>
      </c>
      <c r="BX31" s="539"/>
      <c r="BY31" s="433">
        <f>IF('Encodage réponses Es'!G29="","",'Encodage réponses Es'!G29)</f>
      </c>
      <c r="BZ31" s="433">
        <f>IF('Encodage réponses Es'!H29="","",'Encodage réponses Es'!H29)</f>
      </c>
      <c r="CA31" s="433">
        <f>IF('Encodage réponses Es'!I29="","",'Encodage réponses Es'!I29)</f>
      </c>
      <c r="CB31" s="433">
        <f>IF('Encodage réponses Es'!J29="","",'Encodage réponses Es'!J29)</f>
      </c>
      <c r="CC31" s="433">
        <f>IF('Encodage réponses Es'!K29="","",'Encodage réponses Es'!K29)</f>
      </c>
      <c r="CD31" s="433">
        <f>IF('Encodage réponses Es'!L29="","",'Encodage réponses Es'!L29)</f>
      </c>
      <c r="CE31" s="433">
        <f>IF('Encodage réponses Es'!M29="","",'Encodage réponses Es'!M29)</f>
      </c>
      <c r="CF31" s="433">
        <f>IF('Encodage réponses Es'!N29="","",'Encodage réponses Es'!N29)</f>
      </c>
      <c r="CG31" s="433">
        <f>IF('Encodage réponses Es'!O29="","",'Encodage réponses Es'!O29)</f>
      </c>
      <c r="CH31" s="398"/>
      <c r="CI31" s="433">
        <f>IF('Encodage réponses Es'!Q29="","",'Encodage réponses Es'!Q29)</f>
      </c>
      <c r="CJ31" s="433">
        <f>IF('Encodage réponses Es'!R29="","",'Encodage réponses Es'!R29)</f>
      </c>
      <c r="CK31" s="433">
        <f>IF('Encodage réponses Es'!S29="","",'Encodage réponses Es'!S29)</f>
      </c>
      <c r="CL31" s="433">
        <f>IF('Encodage réponses Es'!T29="","",'Encodage réponses Es'!T29)</f>
      </c>
      <c r="CM31" s="433">
        <f>IF('Encodage réponses Es'!U29="","",'Encodage réponses Es'!U29)</f>
      </c>
      <c r="CN31" s="544">
        <f>IF(COUNTBLANK('Encodage réponses Es'!G29:O29)+COUNTBLANK('Encodage réponses Es'!Q29:U29)&gt;0,"",IF(COUNTIF(BY31:CG31,"a")+COUNTIF(CI31:CM31,"a")&gt;0,"Absent(e)",COUNTIF(BY31:CG31,1)+COUNTIF(CI31:CM31,1)+COUNTIF(BY31:CG31,8)/2+COUNTIF(CI31:CM31,8)/2))</f>
      </c>
      <c r="CO31" s="545"/>
      <c r="CP31" s="433">
        <f>IF('Encodage réponses Es'!V29="","",'Encodage réponses Es'!V29)</f>
      </c>
      <c r="CQ31" s="433">
        <f>IF('Encodage réponses Es'!W29="","",'Encodage réponses Es'!W29)</f>
      </c>
      <c r="CR31" s="433">
        <f>IF('Encodage réponses Es'!X29="","",'Encodage réponses Es'!X29)</f>
      </c>
      <c r="CS31" s="433">
        <f>IF('Encodage réponses Es'!Y29="","",'Encodage réponses Es'!Y29)</f>
      </c>
      <c r="CT31" s="433">
        <f>IF('Encodage réponses Es'!Z29="","",'Encodage réponses Es'!Z29)</f>
      </c>
      <c r="CU31" s="433">
        <f>IF('Encodage réponses Es'!AA29="","",'Encodage réponses Es'!AA29)</f>
      </c>
      <c r="CV31" s="433">
        <f>IF('Encodage réponses Es'!AB29="","",'Encodage réponses Es'!AB29)</f>
      </c>
      <c r="CW31" s="433">
        <f>IF('Encodage réponses Es'!AC29="","",'Encodage réponses Es'!AC29)</f>
      </c>
      <c r="CX31" s="433">
        <f>IF('Encodage réponses Es'!AD29="","",'Encodage réponses Es'!AD29)</f>
      </c>
      <c r="CY31" s="433">
        <f>IF('Encodage réponses Es'!AE29="","",'Encodage réponses Es'!AE29)</f>
      </c>
      <c r="CZ31" s="544">
        <f>IF(COUNTBLANK('Encodage réponses Es'!V29:AE29)&gt;0,"",IF(COUNTIF(CP31:CY31,"a")&gt;0,"Absent(e)",COUNTIF(CP31:CY31,1)+COUNTIF(CP31:CY31,8)/2))</f>
      </c>
      <c r="DA31" s="545"/>
      <c r="DB31" s="433">
        <f>IF('Encodage réponses Es'!BD29="","",'Encodage réponses Es'!BD29)</f>
      </c>
      <c r="DC31" s="433">
        <f>IF('Encodage réponses Es'!BE29="","",'Encodage réponses Es'!BE29)</f>
      </c>
      <c r="DD31" s="433">
        <f>IF('Encodage réponses Es'!BF29="","",'Encodage réponses Es'!BF29)</f>
      </c>
      <c r="DE31" s="403">
        <f>IF('Encodage réponses Es'!BG29="","",'Encodage réponses Es'!BG29)</f>
      </c>
      <c r="DF31" s="433">
        <f>IF('Encodage réponses Es'!BH29="","",'Encodage réponses Es'!BH29)</f>
      </c>
      <c r="DG31" s="433">
        <f>IF('Encodage réponses Es'!BI29="","",'Encodage réponses Es'!BI29)</f>
      </c>
      <c r="DH31" s="433">
        <f>IF('Encodage réponses Es'!BJ29="","",'Encodage réponses Es'!BJ29)</f>
      </c>
      <c r="DI31" s="433">
        <f>IF('Encodage réponses Es'!BK29="","",'Encodage réponses Es'!BK29)</f>
      </c>
      <c r="DJ31" s="479">
        <f>IF('Encodage réponses Es'!BL29="","",'Encodage réponses Es'!BL29)</f>
      </c>
      <c r="DK31" s="479">
        <f>IF('Encodage réponses Es'!BM29="","",'Encodage réponses Es'!BM29)</f>
      </c>
      <c r="DL31" s="433">
        <f>IF('Encodage réponses Es'!BN29="","",'Encodage réponses Es'!BN29)</f>
      </c>
      <c r="DM31" s="433">
        <f>IF('Encodage réponses Es'!BO29="","",'Encodage réponses Es'!BO29)</f>
      </c>
      <c r="DN31" s="433">
        <f>IF('Encodage réponses Es'!BP29="","",'Encodage réponses Es'!BP29)</f>
      </c>
      <c r="DO31" s="433">
        <f>IF('Encodage réponses Es'!BQ29="","",'Encodage réponses Es'!BQ29)</f>
      </c>
      <c r="DP31" s="544">
        <f>IF(COUNTBLANK('Encodage réponses Es'!BD29:BF29)+COUNTBLANK('Encodage réponses Es'!BH29:BQ29)&gt;0,"",IF(COUNTIF(DB31:DD31,"a")+COUNTIF(DF31:DO31,"a")&gt;0,"Absent(e)",COUNTIF(DB31:DD31,1)+COUNTIF(DF31:DO31,1)))</f>
      </c>
      <c r="DQ31" s="545"/>
    </row>
    <row r="32" spans="1:121" ht="11.25" customHeight="1">
      <c r="A32" s="493"/>
      <c r="B32" s="579"/>
      <c r="C32" s="494"/>
      <c r="D32" s="36">
        <v>28</v>
      </c>
      <c r="E32" s="183">
        <f>IF('Encodage réponses Es'!F30="","",'Encodage réponses Es'!F30)</f>
      </c>
      <c r="F32" s="234"/>
      <c r="G32" s="455">
        <f t="shared" si="0"/>
      </c>
      <c r="H32" s="452">
        <f t="shared" si="1"/>
      </c>
      <c r="I32" s="234"/>
      <c r="J32" s="455">
        <f t="shared" si="2"/>
      </c>
      <c r="K32" s="452">
        <f t="shared" si="3"/>
      </c>
      <c r="L32" s="234"/>
      <c r="M32" s="455">
        <f t="shared" si="4"/>
      </c>
      <c r="N32" s="452">
        <f t="shared" si="5"/>
      </c>
      <c r="O32" s="235"/>
      <c r="P32" s="433">
        <f>IF('Encodage réponses Es'!AQ30="","",'Encodage réponses Es'!AQ30)</f>
      </c>
      <c r="Q32" s="433">
        <f>IF('Encodage réponses Es'!AR30="","",'Encodage réponses Es'!AR30)</f>
      </c>
      <c r="R32" s="433">
        <f>IF('Encodage réponses Es'!AS30="","",'Encodage réponses Es'!AS30)</f>
      </c>
      <c r="S32" s="433">
        <f>IF('Encodage réponses Es'!AT30="","",'Encodage réponses Es'!AT30)</f>
      </c>
      <c r="T32" s="394"/>
      <c r="U32" s="433">
        <f>IF('Encodage réponses Es'!AV30="","",'Encodage réponses Es'!AV30)</f>
      </c>
      <c r="V32" s="433">
        <f>IF('Encodage réponses Es'!AW30="","",'Encodage réponses Es'!AW30)</f>
      </c>
      <c r="W32" s="433">
        <f>IF('Encodage réponses Es'!AX30="","",'Encodage réponses Es'!AX30)</f>
      </c>
      <c r="X32" s="433">
        <f>IF('Encodage réponses Es'!AY30="","",'Encodage réponses Es'!AY30)</f>
      </c>
      <c r="Y32" s="433">
        <f>IF('Encodage réponses Es'!AZ30="","",'Encodage réponses Es'!AZ30)</f>
      </c>
      <c r="Z32" s="433">
        <f>IF('Encodage réponses Es'!BA30="","",'Encodage réponses Es'!BA30)</f>
      </c>
      <c r="AA32" s="394"/>
      <c r="AB32" s="394"/>
      <c r="AC32" s="433">
        <f>IF('Encodage réponses Es'!CN30="","",'Encodage réponses Es'!CN30)</f>
      </c>
      <c r="AD32" s="433">
        <f>IF('Encodage réponses Es'!CO30="","",'Encodage réponses Es'!CO30)</f>
      </c>
      <c r="AE32" s="433">
        <f>IF('Encodage réponses Es'!CP30="","",'Encodage réponses Es'!CP30)</f>
      </c>
      <c r="AF32" s="538">
        <f>IF(COUNTBLANK('Encodage réponses Es'!AQ30:AT30)+COUNTBLANK('Encodage réponses Es'!AV30:BA30)+COUNTBLANK('Encodage réponses Es'!CN30:CP30)&gt;0,"",IF(COUNTIF(P32:S32,"a")+COUNTIF(U32:Z32,"a")+COUNTIF(AC32:AE32,"a")&gt;0,"Absent(e)",COUNTIF(P32:S32,1)+COUNTIF(U32:Z32,1)+COUNTIF(AC32:AE32,1)+COUNTIF(P32:S32,8)/2+COUNTIF(U32:Z32,8)/2+COUNTIF(AC32:AE32,8)/2))</f>
      </c>
      <c r="AG32" s="539"/>
      <c r="AH32" s="433">
        <f>IF('Encodage réponses Es'!AH30="","",'Encodage réponses Es'!AH30)</f>
      </c>
      <c r="AI32" s="433">
        <f>IF('Encodage réponses Es'!AL30="","",'Encodage réponses Es'!AL30)</f>
      </c>
      <c r="AJ32" s="433">
        <f>IF('Encodage réponses Es'!AM30="","",'Encodage réponses Es'!AM30)</f>
      </c>
      <c r="AK32" s="433">
        <f>IF('Encodage réponses Es'!AN30="","",'Encodage réponses Es'!AN30)</f>
      </c>
      <c r="AL32" s="433">
        <f>IF('Encodage réponses Es'!AO30="","",'Encodage réponses Es'!AO30)</f>
      </c>
      <c r="AM32" s="433">
        <f>IF('Encodage réponses Es'!AP30="","",'Encodage réponses Es'!AP30)</f>
      </c>
      <c r="AN32" s="538">
        <f>IF(COUNTBLANK('Encodage réponses Es'!AH30)+COUNTBLANK('Encodage réponses Es'!AL30:AP30)&gt;0,"",IF(COUNTIF(AH32:AM32,"a")&gt;0,"Absent(e)",COUNTIF(AH32:AM32,1)+COUNTIF(AH32:AM32,8)/2))</f>
      </c>
      <c r="AO32" s="539"/>
      <c r="AP32" s="433">
        <f>IF('Encodage réponses Es'!AF30="","",'Encodage réponses Es'!AF30)</f>
      </c>
      <c r="AQ32" s="433">
        <f>IF('Encodage réponses Es'!AG30="","",'Encodage réponses Es'!AG30)</f>
      </c>
      <c r="AR32" s="433">
        <f>IF('Encodage réponses Es'!AI30="","",'Encodage réponses Es'!AI30)</f>
      </c>
      <c r="AS32" s="433">
        <f>IF('Encodage réponses Es'!AJ30="","",'Encodage réponses Es'!AJ30)</f>
      </c>
      <c r="AT32" s="433">
        <f>IF('Encodage réponses Es'!AK30="","",'Encodage réponses Es'!AK30)</f>
      </c>
      <c r="AU32" s="538">
        <f>IF(COUNTBLANK('Encodage réponses Es'!AF30:AG30)+COUNTBLANK('Encodage réponses Es'!AI30:AK30)&gt;0,"",IF(COUNTIF(AP32:AT32,"a")&gt;0,"Absent(e)",COUNTIF(AP32:AT32,1)+COUNTIF(AP32:AT32,8)/2))</f>
      </c>
      <c r="AV32" s="539"/>
      <c r="AW32" s="538">
        <f t="shared" si="6"/>
      </c>
      <c r="AX32" s="539"/>
      <c r="AY32" s="433">
        <f>IF('Encodage réponses Es'!BR30="","",'Encodage réponses Es'!BR30)</f>
      </c>
      <c r="AZ32" s="433">
        <f>IF('Encodage réponses Es'!BS30="","",'Encodage réponses Es'!BS30)</f>
      </c>
      <c r="BA32" s="433">
        <f>IF('Encodage réponses Es'!BT30="","",'Encodage réponses Es'!BT30)</f>
      </c>
      <c r="BB32" s="433">
        <f>IF('Encodage réponses Es'!BU30="","",'Encodage réponses Es'!BU30)</f>
      </c>
      <c r="BC32" s="433">
        <f>IF('Encodage réponses Es'!BV30="","",'Encodage réponses Es'!BV30)</f>
      </c>
      <c r="BD32" s="433">
        <f>IF('Encodage réponses Es'!BW30="","",'Encodage réponses Es'!BW30)</f>
      </c>
      <c r="BE32" s="433">
        <f>IF('Encodage réponses Es'!BX30="","",'Encodage réponses Es'!BX30)</f>
      </c>
      <c r="BF32" s="433">
        <f>IF('Encodage réponses Es'!BY30="","",'Encodage réponses Es'!BY30)</f>
      </c>
      <c r="BG32" s="433">
        <f>IF('Encodage réponses Es'!BZ30="","",'Encodage réponses Es'!BZ30)</f>
      </c>
      <c r="BH32" s="544">
        <f>IF(COUNTBLANK('Encodage réponses Es'!BR30:BZ30)&gt;0,"",IF(COUNTIF(AY32:BG32,"a")&gt;0,"Absent(e)",COUNTIF(AY32:BG32,1)+COUNTIF(AY32:BG32,8)/2))</f>
      </c>
      <c r="BI32" s="545"/>
      <c r="BJ32" s="433">
        <f>IF('Encodage réponses Es'!CA30="","",'Encodage réponses Es'!CA30)</f>
      </c>
      <c r="BK32" s="433">
        <f>IF('Encodage réponses Es'!CB30="","",'Encodage réponses Es'!CB30)</f>
      </c>
      <c r="BL32" s="433">
        <f>IF('Encodage réponses Es'!CC30="","",'Encodage réponses Es'!CC30)</f>
      </c>
      <c r="BM32" s="433">
        <f>IF('Encodage réponses Es'!CD30="","",'Encodage réponses Es'!CD30)</f>
      </c>
      <c r="BN32" s="433">
        <f>IF('Encodage réponses Es'!CE30="","",'Encodage réponses Es'!CE30)</f>
      </c>
      <c r="BO32" s="433">
        <f>IF('Encodage réponses Es'!CF30="","",'Encodage réponses Es'!CF30)</f>
      </c>
      <c r="BP32" s="433">
        <f>IF('Encodage réponses Es'!CG30="","",'Encodage réponses Es'!CG30)</f>
      </c>
      <c r="BQ32" s="433">
        <f>IF('Encodage réponses Es'!CH30="","",'Encodage réponses Es'!CH30)</f>
      </c>
      <c r="BR32" s="433">
        <f>IF('Encodage réponses Es'!CI30="","",'Encodage réponses Es'!CI30)</f>
      </c>
      <c r="BS32" s="433">
        <f>IF('Encodage réponses Es'!CJ30="","",'Encodage réponses Es'!CJ30)</f>
      </c>
      <c r="BT32" s="433">
        <f>IF('Encodage réponses Es'!CK30="","",'Encodage réponses Es'!CK30)</f>
      </c>
      <c r="BU32" s="433">
        <f>IF('Encodage réponses Es'!CL30="","",'Encodage réponses Es'!CL30)</f>
      </c>
      <c r="BV32" s="433">
        <f>IF('Encodage réponses Es'!CM30="","",'Encodage réponses Es'!CM30)</f>
      </c>
      <c r="BW32" s="538">
        <f>IF(COUNTBLANK('Encodage réponses Es'!CA30:CM30)&gt;0,"",IF(COUNTIF(BJ32:BV32,"a")&gt;0,"Absent(e)",COUNTIF(BJ32:BV32,1)+COUNTIF(BJ32:BV32,8)/2))</f>
      </c>
      <c r="BX32" s="539"/>
      <c r="BY32" s="433">
        <f>IF('Encodage réponses Es'!G30="","",'Encodage réponses Es'!G30)</f>
      </c>
      <c r="BZ32" s="433">
        <f>IF('Encodage réponses Es'!H30="","",'Encodage réponses Es'!H30)</f>
      </c>
      <c r="CA32" s="433">
        <f>IF('Encodage réponses Es'!I30="","",'Encodage réponses Es'!I30)</f>
      </c>
      <c r="CB32" s="433">
        <f>IF('Encodage réponses Es'!J30="","",'Encodage réponses Es'!J30)</f>
      </c>
      <c r="CC32" s="433">
        <f>IF('Encodage réponses Es'!K30="","",'Encodage réponses Es'!K30)</f>
      </c>
      <c r="CD32" s="433">
        <f>IF('Encodage réponses Es'!L30="","",'Encodage réponses Es'!L30)</f>
      </c>
      <c r="CE32" s="433">
        <f>IF('Encodage réponses Es'!M30="","",'Encodage réponses Es'!M30)</f>
      </c>
      <c r="CF32" s="433">
        <f>IF('Encodage réponses Es'!N30="","",'Encodage réponses Es'!N30)</f>
      </c>
      <c r="CG32" s="433">
        <f>IF('Encodage réponses Es'!O30="","",'Encodage réponses Es'!O30)</f>
      </c>
      <c r="CH32" s="398"/>
      <c r="CI32" s="433">
        <f>IF('Encodage réponses Es'!Q30="","",'Encodage réponses Es'!Q30)</f>
      </c>
      <c r="CJ32" s="433">
        <f>IF('Encodage réponses Es'!R30="","",'Encodage réponses Es'!R30)</f>
      </c>
      <c r="CK32" s="433">
        <f>IF('Encodage réponses Es'!S30="","",'Encodage réponses Es'!S30)</f>
      </c>
      <c r="CL32" s="433">
        <f>IF('Encodage réponses Es'!T30="","",'Encodage réponses Es'!T30)</f>
      </c>
      <c r="CM32" s="433">
        <f>IF('Encodage réponses Es'!U30="","",'Encodage réponses Es'!U30)</f>
      </c>
      <c r="CN32" s="544">
        <f>IF(COUNTBLANK('Encodage réponses Es'!G30:O30)+COUNTBLANK('Encodage réponses Es'!Q30:U30)&gt;0,"",IF(COUNTIF(BY32:CG32,"a")+COUNTIF(CI32:CM32,"a")&gt;0,"Absent(e)",COUNTIF(BY32:CG32,1)+COUNTIF(CI32:CM32,1)+COUNTIF(BY32:CG32,8)/2+COUNTIF(CI32:CM32,8)/2))</f>
      </c>
      <c r="CO32" s="545"/>
      <c r="CP32" s="433">
        <f>IF('Encodage réponses Es'!V30="","",'Encodage réponses Es'!V30)</f>
      </c>
      <c r="CQ32" s="433">
        <f>IF('Encodage réponses Es'!W30="","",'Encodage réponses Es'!W30)</f>
      </c>
      <c r="CR32" s="433">
        <f>IF('Encodage réponses Es'!X30="","",'Encodage réponses Es'!X30)</f>
      </c>
      <c r="CS32" s="433">
        <f>IF('Encodage réponses Es'!Y30="","",'Encodage réponses Es'!Y30)</f>
      </c>
      <c r="CT32" s="433">
        <f>IF('Encodage réponses Es'!Z30="","",'Encodage réponses Es'!Z30)</f>
      </c>
      <c r="CU32" s="433">
        <f>IF('Encodage réponses Es'!AA30="","",'Encodage réponses Es'!AA30)</f>
      </c>
      <c r="CV32" s="433">
        <f>IF('Encodage réponses Es'!AB30="","",'Encodage réponses Es'!AB30)</f>
      </c>
      <c r="CW32" s="433">
        <f>IF('Encodage réponses Es'!AC30="","",'Encodage réponses Es'!AC30)</f>
      </c>
      <c r="CX32" s="433">
        <f>IF('Encodage réponses Es'!AD30="","",'Encodage réponses Es'!AD30)</f>
      </c>
      <c r="CY32" s="433">
        <f>IF('Encodage réponses Es'!AE30="","",'Encodage réponses Es'!AE30)</f>
      </c>
      <c r="CZ32" s="544">
        <f>IF(COUNTBLANK('Encodage réponses Es'!V30:AE30)&gt;0,"",IF(COUNTIF(CP32:CY32,"a")&gt;0,"Absent(e)",COUNTIF(CP32:CY32,1)+COUNTIF(CP32:CY32,8)/2))</f>
      </c>
      <c r="DA32" s="545"/>
      <c r="DB32" s="433">
        <f>IF('Encodage réponses Es'!BD30="","",'Encodage réponses Es'!BD30)</f>
      </c>
      <c r="DC32" s="433">
        <f>IF('Encodage réponses Es'!BE30="","",'Encodage réponses Es'!BE30)</f>
      </c>
      <c r="DD32" s="433">
        <f>IF('Encodage réponses Es'!BF30="","",'Encodage réponses Es'!BF30)</f>
      </c>
      <c r="DE32" s="403">
        <f>IF('Encodage réponses Es'!BG30="","",'Encodage réponses Es'!BG30)</f>
      </c>
      <c r="DF32" s="433">
        <f>IF('Encodage réponses Es'!BH30="","",'Encodage réponses Es'!BH30)</f>
      </c>
      <c r="DG32" s="433">
        <f>IF('Encodage réponses Es'!BI30="","",'Encodage réponses Es'!BI30)</f>
      </c>
      <c r="DH32" s="433">
        <f>IF('Encodage réponses Es'!BJ30="","",'Encodage réponses Es'!BJ30)</f>
      </c>
      <c r="DI32" s="433">
        <f>IF('Encodage réponses Es'!BK30="","",'Encodage réponses Es'!BK30)</f>
      </c>
      <c r="DJ32" s="479">
        <f>IF('Encodage réponses Es'!BL30="","",'Encodage réponses Es'!BL30)</f>
      </c>
      <c r="DK32" s="479">
        <f>IF('Encodage réponses Es'!BM30="","",'Encodage réponses Es'!BM30)</f>
      </c>
      <c r="DL32" s="433">
        <f>IF('Encodage réponses Es'!BN30="","",'Encodage réponses Es'!BN30)</f>
      </c>
      <c r="DM32" s="433">
        <f>IF('Encodage réponses Es'!BO30="","",'Encodage réponses Es'!BO30)</f>
      </c>
      <c r="DN32" s="433">
        <f>IF('Encodage réponses Es'!BP30="","",'Encodage réponses Es'!BP30)</f>
      </c>
      <c r="DO32" s="433">
        <f>IF('Encodage réponses Es'!BQ30="","",'Encodage réponses Es'!BQ30)</f>
      </c>
      <c r="DP32" s="544">
        <f>IF(COUNTBLANK('Encodage réponses Es'!BD30:BF30)+COUNTBLANK('Encodage réponses Es'!BH30:BQ30)&gt;0,"",IF(COUNTIF(DB32:DD32,"a")+COUNTIF(DF32:DO32,"a")&gt;0,"Absent(e)",COUNTIF(DB32:DD32,1)+COUNTIF(DF32:DO32,1)))</f>
      </c>
      <c r="DQ32" s="545"/>
    </row>
    <row r="33" spans="1:121" ht="11.25" customHeight="1">
      <c r="A33" s="493"/>
      <c r="B33" s="579"/>
      <c r="C33" s="494"/>
      <c r="D33" s="36">
        <v>29</v>
      </c>
      <c r="E33" s="183">
        <f>IF('Encodage réponses Es'!F31="","",'Encodage réponses Es'!F31)</f>
      </c>
      <c r="F33" s="234"/>
      <c r="G33" s="455">
        <f t="shared" si="0"/>
      </c>
      <c r="H33" s="452">
        <f t="shared" si="1"/>
      </c>
      <c r="I33" s="234"/>
      <c r="J33" s="455">
        <f t="shared" si="2"/>
      </c>
      <c r="K33" s="452">
        <f t="shared" si="3"/>
      </c>
      <c r="L33" s="234"/>
      <c r="M33" s="455">
        <f t="shared" si="4"/>
      </c>
      <c r="N33" s="452">
        <f t="shared" si="5"/>
      </c>
      <c r="O33" s="235"/>
      <c r="P33" s="433">
        <f>IF('Encodage réponses Es'!AQ31="","",'Encodage réponses Es'!AQ31)</f>
      </c>
      <c r="Q33" s="433">
        <f>IF('Encodage réponses Es'!AR31="","",'Encodage réponses Es'!AR31)</f>
      </c>
      <c r="R33" s="433">
        <f>IF('Encodage réponses Es'!AS31="","",'Encodage réponses Es'!AS31)</f>
      </c>
      <c r="S33" s="433">
        <f>IF('Encodage réponses Es'!AT31="","",'Encodage réponses Es'!AT31)</f>
      </c>
      <c r="T33" s="394"/>
      <c r="U33" s="433">
        <f>IF('Encodage réponses Es'!AV31="","",'Encodage réponses Es'!AV31)</f>
      </c>
      <c r="V33" s="433">
        <f>IF('Encodage réponses Es'!AW31="","",'Encodage réponses Es'!AW31)</f>
      </c>
      <c r="W33" s="433">
        <f>IF('Encodage réponses Es'!AX31="","",'Encodage réponses Es'!AX31)</f>
      </c>
      <c r="X33" s="433">
        <f>IF('Encodage réponses Es'!AY31="","",'Encodage réponses Es'!AY31)</f>
      </c>
      <c r="Y33" s="433">
        <f>IF('Encodage réponses Es'!AZ31="","",'Encodage réponses Es'!AZ31)</f>
      </c>
      <c r="Z33" s="433">
        <f>IF('Encodage réponses Es'!BA31="","",'Encodage réponses Es'!BA31)</f>
      </c>
      <c r="AA33" s="394"/>
      <c r="AB33" s="394"/>
      <c r="AC33" s="433">
        <f>IF('Encodage réponses Es'!CN31="","",'Encodage réponses Es'!CN31)</f>
      </c>
      <c r="AD33" s="433">
        <f>IF('Encodage réponses Es'!CO31="","",'Encodage réponses Es'!CO31)</f>
      </c>
      <c r="AE33" s="433">
        <f>IF('Encodage réponses Es'!CP31="","",'Encodage réponses Es'!CP31)</f>
      </c>
      <c r="AF33" s="538">
        <f>IF(COUNTBLANK('Encodage réponses Es'!AQ31:AT31)+COUNTBLANK('Encodage réponses Es'!AV31:BA31)+COUNTBLANK('Encodage réponses Es'!CN31:CP31)&gt;0,"",IF(COUNTIF(P33:S33,"a")+COUNTIF(U33:Z33,"a")+COUNTIF(AC33:AE33,"a")&gt;0,"Absent(e)",COUNTIF(P33:S33,1)+COUNTIF(U33:Z33,1)+COUNTIF(AC33:AE33,1)+COUNTIF(P33:S33,8)/2+COUNTIF(U33:Z33,8)/2+COUNTIF(AC33:AE33,8)/2))</f>
      </c>
      <c r="AG33" s="539"/>
      <c r="AH33" s="433">
        <f>IF('Encodage réponses Es'!AH31="","",'Encodage réponses Es'!AH31)</f>
      </c>
      <c r="AI33" s="433">
        <f>IF('Encodage réponses Es'!AL31="","",'Encodage réponses Es'!AL31)</f>
      </c>
      <c r="AJ33" s="433">
        <f>IF('Encodage réponses Es'!AM31="","",'Encodage réponses Es'!AM31)</f>
      </c>
      <c r="AK33" s="433">
        <f>IF('Encodage réponses Es'!AN31="","",'Encodage réponses Es'!AN31)</f>
      </c>
      <c r="AL33" s="433">
        <f>IF('Encodage réponses Es'!AO31="","",'Encodage réponses Es'!AO31)</f>
      </c>
      <c r="AM33" s="433">
        <f>IF('Encodage réponses Es'!AP31="","",'Encodage réponses Es'!AP31)</f>
      </c>
      <c r="AN33" s="538">
        <f>IF(COUNTBLANK('Encodage réponses Es'!AH31)+COUNTBLANK('Encodage réponses Es'!AL31:AP31)&gt;0,"",IF(COUNTIF(AH33:AM33,"a")&gt;0,"Absent(e)",COUNTIF(AH33:AM33,1)+COUNTIF(AH33:AM33,8)/2))</f>
      </c>
      <c r="AO33" s="539"/>
      <c r="AP33" s="433">
        <f>IF('Encodage réponses Es'!AF31="","",'Encodage réponses Es'!AF31)</f>
      </c>
      <c r="AQ33" s="433">
        <f>IF('Encodage réponses Es'!AG31="","",'Encodage réponses Es'!AG31)</f>
      </c>
      <c r="AR33" s="433">
        <f>IF('Encodage réponses Es'!AI31="","",'Encodage réponses Es'!AI31)</f>
      </c>
      <c r="AS33" s="433">
        <f>IF('Encodage réponses Es'!AJ31="","",'Encodage réponses Es'!AJ31)</f>
      </c>
      <c r="AT33" s="433">
        <f>IF('Encodage réponses Es'!AK31="","",'Encodage réponses Es'!AK31)</f>
      </c>
      <c r="AU33" s="538">
        <f>IF(COUNTBLANK('Encodage réponses Es'!AF31:AG31)+COUNTBLANK('Encodage réponses Es'!AI31:AK31)&gt;0,"",IF(COUNTIF(AP33:AT33,"a")&gt;0,"Absent(e)",COUNTIF(AP33:AT33,1)+COUNTIF(AP33:AT33,8)/2))</f>
      </c>
      <c r="AV33" s="539"/>
      <c r="AW33" s="538">
        <f t="shared" si="6"/>
      </c>
      <c r="AX33" s="539"/>
      <c r="AY33" s="433">
        <f>IF('Encodage réponses Es'!BR31="","",'Encodage réponses Es'!BR31)</f>
      </c>
      <c r="AZ33" s="433">
        <f>IF('Encodage réponses Es'!BS31="","",'Encodage réponses Es'!BS31)</f>
      </c>
      <c r="BA33" s="433">
        <f>IF('Encodage réponses Es'!BT31="","",'Encodage réponses Es'!BT31)</f>
      </c>
      <c r="BB33" s="433">
        <f>IF('Encodage réponses Es'!BU31="","",'Encodage réponses Es'!BU31)</f>
      </c>
      <c r="BC33" s="433">
        <f>IF('Encodage réponses Es'!BV31="","",'Encodage réponses Es'!BV31)</f>
      </c>
      <c r="BD33" s="433">
        <f>IF('Encodage réponses Es'!BW31="","",'Encodage réponses Es'!BW31)</f>
      </c>
      <c r="BE33" s="433">
        <f>IF('Encodage réponses Es'!BX31="","",'Encodage réponses Es'!BX31)</f>
      </c>
      <c r="BF33" s="433">
        <f>IF('Encodage réponses Es'!BY31="","",'Encodage réponses Es'!BY31)</f>
      </c>
      <c r="BG33" s="433">
        <f>IF('Encodage réponses Es'!BZ31="","",'Encodage réponses Es'!BZ31)</f>
      </c>
      <c r="BH33" s="544">
        <f>IF(COUNTBLANK('Encodage réponses Es'!BR31:BZ31)&gt;0,"",IF(COUNTIF(AY33:BG33,"a")&gt;0,"Absent(e)",COUNTIF(AY33:BG33,1)+COUNTIF(AY33:BG33,8)/2))</f>
      </c>
      <c r="BI33" s="545"/>
      <c r="BJ33" s="433">
        <f>IF('Encodage réponses Es'!CA31="","",'Encodage réponses Es'!CA31)</f>
      </c>
      <c r="BK33" s="433">
        <f>IF('Encodage réponses Es'!CB31="","",'Encodage réponses Es'!CB31)</f>
      </c>
      <c r="BL33" s="433">
        <f>IF('Encodage réponses Es'!CC31="","",'Encodage réponses Es'!CC31)</f>
      </c>
      <c r="BM33" s="433">
        <f>IF('Encodage réponses Es'!CD31="","",'Encodage réponses Es'!CD31)</f>
      </c>
      <c r="BN33" s="433">
        <f>IF('Encodage réponses Es'!CE31="","",'Encodage réponses Es'!CE31)</f>
      </c>
      <c r="BO33" s="433">
        <f>IF('Encodage réponses Es'!CF31="","",'Encodage réponses Es'!CF31)</f>
      </c>
      <c r="BP33" s="433">
        <f>IF('Encodage réponses Es'!CG31="","",'Encodage réponses Es'!CG31)</f>
      </c>
      <c r="BQ33" s="433">
        <f>IF('Encodage réponses Es'!CH31="","",'Encodage réponses Es'!CH31)</f>
      </c>
      <c r="BR33" s="433">
        <f>IF('Encodage réponses Es'!CI31="","",'Encodage réponses Es'!CI31)</f>
      </c>
      <c r="BS33" s="433">
        <f>IF('Encodage réponses Es'!CJ31="","",'Encodage réponses Es'!CJ31)</f>
      </c>
      <c r="BT33" s="433">
        <f>IF('Encodage réponses Es'!CK31="","",'Encodage réponses Es'!CK31)</f>
      </c>
      <c r="BU33" s="433">
        <f>IF('Encodage réponses Es'!CL31="","",'Encodage réponses Es'!CL31)</f>
      </c>
      <c r="BV33" s="433">
        <f>IF('Encodage réponses Es'!CM31="","",'Encodage réponses Es'!CM31)</f>
      </c>
      <c r="BW33" s="538">
        <f>IF(COUNTBLANK('Encodage réponses Es'!CA31:CM31)&gt;0,"",IF(COUNTIF(BJ33:BV33,"a")&gt;0,"Absent(e)",COUNTIF(BJ33:BV33,1)+COUNTIF(BJ33:BV33,8)/2))</f>
      </c>
      <c r="BX33" s="539"/>
      <c r="BY33" s="433">
        <f>IF('Encodage réponses Es'!G31="","",'Encodage réponses Es'!G31)</f>
      </c>
      <c r="BZ33" s="433">
        <f>IF('Encodage réponses Es'!H31="","",'Encodage réponses Es'!H31)</f>
      </c>
      <c r="CA33" s="433">
        <f>IF('Encodage réponses Es'!I31="","",'Encodage réponses Es'!I31)</f>
      </c>
      <c r="CB33" s="433">
        <f>IF('Encodage réponses Es'!J31="","",'Encodage réponses Es'!J31)</f>
      </c>
      <c r="CC33" s="433">
        <f>IF('Encodage réponses Es'!K31="","",'Encodage réponses Es'!K31)</f>
      </c>
      <c r="CD33" s="433">
        <f>IF('Encodage réponses Es'!L31="","",'Encodage réponses Es'!L31)</f>
      </c>
      <c r="CE33" s="433">
        <f>IF('Encodage réponses Es'!M31="","",'Encodage réponses Es'!M31)</f>
      </c>
      <c r="CF33" s="433">
        <f>IF('Encodage réponses Es'!N31="","",'Encodage réponses Es'!N31)</f>
      </c>
      <c r="CG33" s="433">
        <f>IF('Encodage réponses Es'!O31="","",'Encodage réponses Es'!O31)</f>
      </c>
      <c r="CH33" s="398"/>
      <c r="CI33" s="433">
        <f>IF('Encodage réponses Es'!Q31="","",'Encodage réponses Es'!Q31)</f>
      </c>
      <c r="CJ33" s="433">
        <f>IF('Encodage réponses Es'!R31="","",'Encodage réponses Es'!R31)</f>
      </c>
      <c r="CK33" s="433">
        <f>IF('Encodage réponses Es'!S31="","",'Encodage réponses Es'!S31)</f>
      </c>
      <c r="CL33" s="433">
        <f>IF('Encodage réponses Es'!T31="","",'Encodage réponses Es'!T31)</f>
      </c>
      <c r="CM33" s="433">
        <f>IF('Encodage réponses Es'!U31="","",'Encodage réponses Es'!U31)</f>
      </c>
      <c r="CN33" s="544">
        <f>IF(COUNTBLANK('Encodage réponses Es'!G31:O31)+COUNTBLANK('Encodage réponses Es'!Q31:U31)&gt;0,"",IF(COUNTIF(BY33:CG33,"a")+COUNTIF(CI33:CM33,"a")&gt;0,"Absent(e)",COUNTIF(BY33:CG33,1)+COUNTIF(CI33:CM33,1)+COUNTIF(BY33:CG33,8)/2+COUNTIF(CI33:CM33,8)/2))</f>
      </c>
      <c r="CO33" s="545"/>
      <c r="CP33" s="433">
        <f>IF('Encodage réponses Es'!V31="","",'Encodage réponses Es'!V31)</f>
      </c>
      <c r="CQ33" s="433">
        <f>IF('Encodage réponses Es'!W31="","",'Encodage réponses Es'!W31)</f>
      </c>
      <c r="CR33" s="433">
        <f>IF('Encodage réponses Es'!X31="","",'Encodage réponses Es'!X31)</f>
      </c>
      <c r="CS33" s="433">
        <f>IF('Encodage réponses Es'!Y31="","",'Encodage réponses Es'!Y31)</f>
      </c>
      <c r="CT33" s="433">
        <f>IF('Encodage réponses Es'!Z31="","",'Encodage réponses Es'!Z31)</f>
      </c>
      <c r="CU33" s="433">
        <f>IF('Encodage réponses Es'!AA31="","",'Encodage réponses Es'!AA31)</f>
      </c>
      <c r="CV33" s="433">
        <f>IF('Encodage réponses Es'!AB31="","",'Encodage réponses Es'!AB31)</f>
      </c>
      <c r="CW33" s="433">
        <f>IF('Encodage réponses Es'!AC31="","",'Encodage réponses Es'!AC31)</f>
      </c>
      <c r="CX33" s="433">
        <f>IF('Encodage réponses Es'!AD31="","",'Encodage réponses Es'!AD31)</f>
      </c>
      <c r="CY33" s="433">
        <f>IF('Encodage réponses Es'!AE31="","",'Encodage réponses Es'!AE31)</f>
      </c>
      <c r="CZ33" s="544">
        <f>IF(COUNTBLANK('Encodage réponses Es'!V31:AE31)&gt;0,"",IF(COUNTIF(CP33:CY33,"a")&gt;0,"Absent(e)",COUNTIF(CP33:CY33,1)+COUNTIF(CP33:CY33,8)/2))</f>
      </c>
      <c r="DA33" s="545"/>
      <c r="DB33" s="433">
        <f>IF('Encodage réponses Es'!BD31="","",'Encodage réponses Es'!BD31)</f>
      </c>
      <c r="DC33" s="433">
        <f>IF('Encodage réponses Es'!BE31="","",'Encodage réponses Es'!BE31)</f>
      </c>
      <c r="DD33" s="433">
        <f>IF('Encodage réponses Es'!BF31="","",'Encodage réponses Es'!BF31)</f>
      </c>
      <c r="DE33" s="403">
        <f>IF('Encodage réponses Es'!BG31="","",'Encodage réponses Es'!BG31)</f>
      </c>
      <c r="DF33" s="433">
        <f>IF('Encodage réponses Es'!BH31="","",'Encodage réponses Es'!BH31)</f>
      </c>
      <c r="DG33" s="433">
        <f>IF('Encodage réponses Es'!BI31="","",'Encodage réponses Es'!BI31)</f>
      </c>
      <c r="DH33" s="433">
        <f>IF('Encodage réponses Es'!BJ31="","",'Encodage réponses Es'!BJ31)</f>
      </c>
      <c r="DI33" s="433">
        <f>IF('Encodage réponses Es'!BK31="","",'Encodage réponses Es'!BK31)</f>
      </c>
      <c r="DJ33" s="479">
        <f>IF('Encodage réponses Es'!BL31="","",'Encodage réponses Es'!BL31)</f>
      </c>
      <c r="DK33" s="479">
        <f>IF('Encodage réponses Es'!BM31="","",'Encodage réponses Es'!BM31)</f>
      </c>
      <c r="DL33" s="433">
        <f>IF('Encodage réponses Es'!BN31="","",'Encodage réponses Es'!BN31)</f>
      </c>
      <c r="DM33" s="433">
        <f>IF('Encodage réponses Es'!BO31="","",'Encodage réponses Es'!BO31)</f>
      </c>
      <c r="DN33" s="433">
        <f>IF('Encodage réponses Es'!BP31="","",'Encodage réponses Es'!BP31)</f>
      </c>
      <c r="DO33" s="433">
        <f>IF('Encodage réponses Es'!BQ31="","",'Encodage réponses Es'!BQ31)</f>
      </c>
      <c r="DP33" s="544">
        <f>IF(COUNTBLANK('Encodage réponses Es'!BD31:BF31)+COUNTBLANK('Encodage réponses Es'!BH31:BQ31)&gt;0,"",IF(COUNTIF(DB33:DD33,"a")+COUNTIF(DF33:DO33,"a")&gt;0,"Absent(e)",COUNTIF(DB33:DD33,1)+COUNTIF(DF33:DO33,1)))</f>
      </c>
      <c r="DQ33" s="545"/>
    </row>
    <row r="34" spans="1:121" ht="11.25" customHeight="1">
      <c r="A34" s="493"/>
      <c r="B34" s="579"/>
      <c r="C34" s="494"/>
      <c r="D34" s="36">
        <v>30</v>
      </c>
      <c r="E34" s="183">
        <f>IF('Encodage réponses Es'!F32="","",'Encodage réponses Es'!F32)</f>
      </c>
      <c r="F34" s="234"/>
      <c r="G34" s="455">
        <f t="shared" si="0"/>
      </c>
      <c r="H34" s="452">
        <f t="shared" si="1"/>
      </c>
      <c r="I34" s="234"/>
      <c r="J34" s="455">
        <f t="shared" si="2"/>
      </c>
      <c r="K34" s="452">
        <f t="shared" si="3"/>
      </c>
      <c r="L34" s="234"/>
      <c r="M34" s="455">
        <f t="shared" si="4"/>
      </c>
      <c r="N34" s="452">
        <f t="shared" si="5"/>
      </c>
      <c r="O34" s="235"/>
      <c r="P34" s="433">
        <f>IF('Encodage réponses Es'!AQ32="","",'Encodage réponses Es'!AQ32)</f>
      </c>
      <c r="Q34" s="433">
        <f>IF('Encodage réponses Es'!AR32="","",'Encodage réponses Es'!AR32)</f>
      </c>
      <c r="R34" s="433">
        <f>IF('Encodage réponses Es'!AS32="","",'Encodage réponses Es'!AS32)</f>
      </c>
      <c r="S34" s="433">
        <f>IF('Encodage réponses Es'!AT32="","",'Encodage réponses Es'!AT32)</f>
      </c>
      <c r="T34" s="394"/>
      <c r="U34" s="433">
        <f>IF('Encodage réponses Es'!AV32="","",'Encodage réponses Es'!AV32)</f>
      </c>
      <c r="V34" s="433">
        <f>IF('Encodage réponses Es'!AW32="","",'Encodage réponses Es'!AW32)</f>
      </c>
      <c r="W34" s="433">
        <f>IF('Encodage réponses Es'!AX32="","",'Encodage réponses Es'!AX32)</f>
      </c>
      <c r="X34" s="433">
        <f>IF('Encodage réponses Es'!AY32="","",'Encodage réponses Es'!AY32)</f>
      </c>
      <c r="Y34" s="433">
        <f>IF('Encodage réponses Es'!AZ32="","",'Encodage réponses Es'!AZ32)</f>
      </c>
      <c r="Z34" s="433">
        <f>IF('Encodage réponses Es'!BA32="","",'Encodage réponses Es'!BA32)</f>
      </c>
      <c r="AA34" s="394"/>
      <c r="AB34" s="394"/>
      <c r="AC34" s="433">
        <f>IF('Encodage réponses Es'!CN32="","",'Encodage réponses Es'!CN32)</f>
      </c>
      <c r="AD34" s="433">
        <f>IF('Encodage réponses Es'!CO32="","",'Encodage réponses Es'!CO32)</f>
      </c>
      <c r="AE34" s="433">
        <f>IF('Encodage réponses Es'!CP32="","",'Encodage réponses Es'!CP32)</f>
      </c>
      <c r="AF34" s="538">
        <f>IF(COUNTBLANK('Encodage réponses Es'!AQ32:AT32)+COUNTBLANK('Encodage réponses Es'!AV32:BA32)+COUNTBLANK('Encodage réponses Es'!CN32:CP32)&gt;0,"",IF(COUNTIF(P34:S34,"a")+COUNTIF(U34:Z34,"a")+COUNTIF(AC34:AE34,"a")&gt;0,"Absent(e)",COUNTIF(P34:S34,1)+COUNTIF(U34:Z34,1)+COUNTIF(AC34:AE34,1)+COUNTIF(P34:S34,8)/2+COUNTIF(U34:Z34,8)/2+COUNTIF(AC34:AE34,8)/2))</f>
      </c>
      <c r="AG34" s="539"/>
      <c r="AH34" s="433">
        <f>IF('Encodage réponses Es'!AH32="","",'Encodage réponses Es'!AH32)</f>
      </c>
      <c r="AI34" s="433">
        <f>IF('Encodage réponses Es'!AL32="","",'Encodage réponses Es'!AL32)</f>
      </c>
      <c r="AJ34" s="433">
        <f>IF('Encodage réponses Es'!AM32="","",'Encodage réponses Es'!AM32)</f>
      </c>
      <c r="AK34" s="433">
        <f>IF('Encodage réponses Es'!AN32="","",'Encodage réponses Es'!AN32)</f>
      </c>
      <c r="AL34" s="433">
        <f>IF('Encodage réponses Es'!AO32="","",'Encodage réponses Es'!AO32)</f>
      </c>
      <c r="AM34" s="433">
        <f>IF('Encodage réponses Es'!AP32="","",'Encodage réponses Es'!AP32)</f>
      </c>
      <c r="AN34" s="538">
        <f>IF(COUNTBLANK('Encodage réponses Es'!AH32)+COUNTBLANK('Encodage réponses Es'!AL32:AP32)&gt;0,"",IF(COUNTIF(AH34:AM34,"a")&gt;0,"Absent(e)",COUNTIF(AH34:AM34,1)+COUNTIF(AH34:AM34,8)/2))</f>
      </c>
      <c r="AO34" s="539"/>
      <c r="AP34" s="433">
        <f>IF('Encodage réponses Es'!AF32="","",'Encodage réponses Es'!AF32)</f>
      </c>
      <c r="AQ34" s="433">
        <f>IF('Encodage réponses Es'!AG32="","",'Encodage réponses Es'!AG32)</f>
      </c>
      <c r="AR34" s="433">
        <f>IF('Encodage réponses Es'!AI32="","",'Encodage réponses Es'!AI32)</f>
      </c>
      <c r="AS34" s="433">
        <f>IF('Encodage réponses Es'!AJ32="","",'Encodage réponses Es'!AJ32)</f>
      </c>
      <c r="AT34" s="433">
        <f>IF('Encodage réponses Es'!AK32="","",'Encodage réponses Es'!AK32)</f>
      </c>
      <c r="AU34" s="538">
        <f>IF(COUNTBLANK('Encodage réponses Es'!AF32:AG32)+COUNTBLANK('Encodage réponses Es'!AI32:AK32)&gt;0,"",IF(COUNTIF(AP34:AT34,"a")&gt;0,"Absent(e)",COUNTIF(AP34:AT34,1)+COUNTIF(AP34:AT34,8)/2))</f>
      </c>
      <c r="AV34" s="539"/>
      <c r="AW34" s="538">
        <f t="shared" si="6"/>
      </c>
      <c r="AX34" s="539"/>
      <c r="AY34" s="433">
        <f>IF('Encodage réponses Es'!BR32="","",'Encodage réponses Es'!BR32)</f>
      </c>
      <c r="AZ34" s="433">
        <f>IF('Encodage réponses Es'!BS32="","",'Encodage réponses Es'!BS32)</f>
      </c>
      <c r="BA34" s="433">
        <f>IF('Encodage réponses Es'!BT32="","",'Encodage réponses Es'!BT32)</f>
      </c>
      <c r="BB34" s="433">
        <f>IF('Encodage réponses Es'!BU32="","",'Encodage réponses Es'!BU32)</f>
      </c>
      <c r="BC34" s="433">
        <f>IF('Encodage réponses Es'!BV32="","",'Encodage réponses Es'!BV32)</f>
      </c>
      <c r="BD34" s="433">
        <f>IF('Encodage réponses Es'!BW32="","",'Encodage réponses Es'!BW32)</f>
      </c>
      <c r="BE34" s="433">
        <f>IF('Encodage réponses Es'!BX32="","",'Encodage réponses Es'!BX32)</f>
      </c>
      <c r="BF34" s="433">
        <f>IF('Encodage réponses Es'!BY32="","",'Encodage réponses Es'!BY32)</f>
      </c>
      <c r="BG34" s="433">
        <f>IF('Encodage réponses Es'!BZ32="","",'Encodage réponses Es'!BZ32)</f>
      </c>
      <c r="BH34" s="544">
        <f>IF(COUNTBLANK('Encodage réponses Es'!BR32:BZ32)&gt;0,"",IF(COUNTIF(AY34:BG34,"a")&gt;0,"Absent(e)",COUNTIF(AY34:BG34,1)+COUNTIF(AY34:BG34,8)/2))</f>
      </c>
      <c r="BI34" s="545"/>
      <c r="BJ34" s="433">
        <f>IF('Encodage réponses Es'!CA32="","",'Encodage réponses Es'!CA32)</f>
      </c>
      <c r="BK34" s="433">
        <f>IF('Encodage réponses Es'!CB32="","",'Encodage réponses Es'!CB32)</f>
      </c>
      <c r="BL34" s="433">
        <f>IF('Encodage réponses Es'!CC32="","",'Encodage réponses Es'!CC32)</f>
      </c>
      <c r="BM34" s="433">
        <f>IF('Encodage réponses Es'!CD32="","",'Encodage réponses Es'!CD32)</f>
      </c>
      <c r="BN34" s="433">
        <f>IF('Encodage réponses Es'!CE32="","",'Encodage réponses Es'!CE32)</f>
      </c>
      <c r="BO34" s="433">
        <f>IF('Encodage réponses Es'!CF32="","",'Encodage réponses Es'!CF32)</f>
      </c>
      <c r="BP34" s="433">
        <f>IF('Encodage réponses Es'!CG32="","",'Encodage réponses Es'!CG32)</f>
      </c>
      <c r="BQ34" s="433">
        <f>IF('Encodage réponses Es'!CH32="","",'Encodage réponses Es'!CH32)</f>
      </c>
      <c r="BR34" s="433">
        <f>IF('Encodage réponses Es'!CI32="","",'Encodage réponses Es'!CI32)</f>
      </c>
      <c r="BS34" s="433">
        <f>IF('Encodage réponses Es'!CJ32="","",'Encodage réponses Es'!CJ32)</f>
      </c>
      <c r="BT34" s="433">
        <f>IF('Encodage réponses Es'!CK32="","",'Encodage réponses Es'!CK32)</f>
      </c>
      <c r="BU34" s="433">
        <f>IF('Encodage réponses Es'!CL32="","",'Encodage réponses Es'!CL32)</f>
      </c>
      <c r="BV34" s="433">
        <f>IF('Encodage réponses Es'!CM32="","",'Encodage réponses Es'!CM32)</f>
      </c>
      <c r="BW34" s="538">
        <f>IF(COUNTBLANK('Encodage réponses Es'!CA32:CM32)&gt;0,"",IF(COUNTIF(BJ34:BV34,"a")&gt;0,"Absent(e)",COUNTIF(BJ34:BV34,1)+COUNTIF(BJ34:BV34,8)/2))</f>
      </c>
      <c r="BX34" s="539"/>
      <c r="BY34" s="433">
        <f>IF('Encodage réponses Es'!G32="","",'Encodage réponses Es'!G32)</f>
      </c>
      <c r="BZ34" s="433">
        <f>IF('Encodage réponses Es'!H32="","",'Encodage réponses Es'!H32)</f>
      </c>
      <c r="CA34" s="433">
        <f>IF('Encodage réponses Es'!I32="","",'Encodage réponses Es'!I32)</f>
      </c>
      <c r="CB34" s="433">
        <f>IF('Encodage réponses Es'!J32="","",'Encodage réponses Es'!J32)</f>
      </c>
      <c r="CC34" s="433">
        <f>IF('Encodage réponses Es'!K32="","",'Encodage réponses Es'!K32)</f>
      </c>
      <c r="CD34" s="433">
        <f>IF('Encodage réponses Es'!L32="","",'Encodage réponses Es'!L32)</f>
      </c>
      <c r="CE34" s="433">
        <f>IF('Encodage réponses Es'!M32="","",'Encodage réponses Es'!M32)</f>
      </c>
      <c r="CF34" s="433">
        <f>IF('Encodage réponses Es'!N32="","",'Encodage réponses Es'!N32)</f>
      </c>
      <c r="CG34" s="433">
        <f>IF('Encodage réponses Es'!O32="","",'Encodage réponses Es'!O32)</f>
      </c>
      <c r="CH34" s="398"/>
      <c r="CI34" s="433">
        <f>IF('Encodage réponses Es'!Q32="","",'Encodage réponses Es'!Q32)</f>
      </c>
      <c r="CJ34" s="433">
        <f>IF('Encodage réponses Es'!R32="","",'Encodage réponses Es'!R32)</f>
      </c>
      <c r="CK34" s="433">
        <f>IF('Encodage réponses Es'!S32="","",'Encodage réponses Es'!S32)</f>
      </c>
      <c r="CL34" s="433">
        <f>IF('Encodage réponses Es'!T32="","",'Encodage réponses Es'!T32)</f>
      </c>
      <c r="CM34" s="433">
        <f>IF('Encodage réponses Es'!U32="","",'Encodage réponses Es'!U32)</f>
      </c>
      <c r="CN34" s="544">
        <f>IF(COUNTBLANK('Encodage réponses Es'!G32:O32)+COUNTBLANK('Encodage réponses Es'!Q32:U32)&gt;0,"",IF(COUNTIF(BY34:CG34,"a")+COUNTIF(CI34:CM34,"a")&gt;0,"Absent(e)",COUNTIF(BY34:CG34,1)+COUNTIF(CI34:CM34,1)+COUNTIF(BY34:CG34,8)/2+COUNTIF(CI34:CM34,8)/2))</f>
      </c>
      <c r="CO34" s="545"/>
      <c r="CP34" s="433">
        <f>IF('Encodage réponses Es'!V32="","",'Encodage réponses Es'!V32)</f>
      </c>
      <c r="CQ34" s="433">
        <f>IF('Encodage réponses Es'!W32="","",'Encodage réponses Es'!W32)</f>
      </c>
      <c r="CR34" s="433">
        <f>IF('Encodage réponses Es'!X32="","",'Encodage réponses Es'!X32)</f>
      </c>
      <c r="CS34" s="433">
        <f>IF('Encodage réponses Es'!Y32="","",'Encodage réponses Es'!Y32)</f>
      </c>
      <c r="CT34" s="433">
        <f>IF('Encodage réponses Es'!Z32="","",'Encodage réponses Es'!Z32)</f>
      </c>
      <c r="CU34" s="433">
        <f>IF('Encodage réponses Es'!AA32="","",'Encodage réponses Es'!AA32)</f>
      </c>
      <c r="CV34" s="433">
        <f>IF('Encodage réponses Es'!AB32="","",'Encodage réponses Es'!AB32)</f>
      </c>
      <c r="CW34" s="433">
        <f>IF('Encodage réponses Es'!AC32="","",'Encodage réponses Es'!AC32)</f>
      </c>
      <c r="CX34" s="433">
        <f>IF('Encodage réponses Es'!AD32="","",'Encodage réponses Es'!AD32)</f>
      </c>
      <c r="CY34" s="433">
        <f>IF('Encodage réponses Es'!AE32="","",'Encodage réponses Es'!AE32)</f>
      </c>
      <c r="CZ34" s="544">
        <f>IF(COUNTBLANK('Encodage réponses Es'!V32:AE32)&gt;0,"",IF(COUNTIF(CP34:CY34,"a")&gt;0,"Absent(e)",COUNTIF(CP34:CY34,1)+COUNTIF(CP34:CY34,8)/2))</f>
      </c>
      <c r="DA34" s="545"/>
      <c r="DB34" s="433">
        <f>IF('Encodage réponses Es'!BD32="","",'Encodage réponses Es'!BD32)</f>
      </c>
      <c r="DC34" s="433">
        <f>IF('Encodage réponses Es'!BE32="","",'Encodage réponses Es'!BE32)</f>
      </c>
      <c r="DD34" s="433">
        <f>IF('Encodage réponses Es'!BF32="","",'Encodage réponses Es'!BF32)</f>
      </c>
      <c r="DE34" s="403">
        <f>IF('Encodage réponses Es'!BG32="","",'Encodage réponses Es'!BG32)</f>
      </c>
      <c r="DF34" s="433">
        <f>IF('Encodage réponses Es'!BH32="","",'Encodage réponses Es'!BH32)</f>
      </c>
      <c r="DG34" s="433">
        <f>IF('Encodage réponses Es'!BI32="","",'Encodage réponses Es'!BI32)</f>
      </c>
      <c r="DH34" s="433">
        <f>IF('Encodage réponses Es'!BJ32="","",'Encodage réponses Es'!BJ32)</f>
      </c>
      <c r="DI34" s="433">
        <f>IF('Encodage réponses Es'!BK32="","",'Encodage réponses Es'!BK32)</f>
      </c>
      <c r="DJ34" s="479">
        <f>IF('Encodage réponses Es'!BL32="","",'Encodage réponses Es'!BL32)</f>
      </c>
      <c r="DK34" s="479">
        <f>IF('Encodage réponses Es'!BM32="","",'Encodage réponses Es'!BM32)</f>
      </c>
      <c r="DL34" s="433">
        <f>IF('Encodage réponses Es'!BN32="","",'Encodage réponses Es'!BN32)</f>
      </c>
      <c r="DM34" s="433">
        <f>IF('Encodage réponses Es'!BO32="","",'Encodage réponses Es'!BO32)</f>
      </c>
      <c r="DN34" s="433">
        <f>IF('Encodage réponses Es'!BP32="","",'Encodage réponses Es'!BP32)</f>
      </c>
      <c r="DO34" s="433">
        <f>IF('Encodage réponses Es'!BQ32="","",'Encodage réponses Es'!BQ32)</f>
      </c>
      <c r="DP34" s="544">
        <f>IF(COUNTBLANK('Encodage réponses Es'!BD32:BF32)+COUNTBLANK('Encodage réponses Es'!BH32:BQ32)&gt;0,"",IF(COUNTIF(DB34:DD34,"a")+COUNTIF(DF34:DO34,"a")&gt;0,"Absent(e)",COUNTIF(DB34:DD34,1)+COUNTIF(DF34:DO34,1)))</f>
      </c>
      <c r="DQ34" s="545"/>
    </row>
    <row r="35" spans="1:121" ht="11.25" customHeight="1">
      <c r="A35" s="493"/>
      <c r="B35" s="579"/>
      <c r="C35" s="494"/>
      <c r="D35" s="36">
        <v>31</v>
      </c>
      <c r="E35" s="183">
        <f>IF('Encodage réponses Es'!F33="","",'Encodage réponses Es'!F33)</f>
      </c>
      <c r="F35" s="234"/>
      <c r="G35" s="455">
        <f t="shared" si="0"/>
      </c>
      <c r="H35" s="452">
        <f t="shared" si="1"/>
      </c>
      <c r="I35" s="234"/>
      <c r="J35" s="455">
        <f t="shared" si="2"/>
      </c>
      <c r="K35" s="452">
        <f t="shared" si="3"/>
      </c>
      <c r="L35" s="234"/>
      <c r="M35" s="455">
        <f t="shared" si="4"/>
      </c>
      <c r="N35" s="452">
        <f t="shared" si="5"/>
      </c>
      <c r="O35" s="235"/>
      <c r="P35" s="433">
        <f>IF('Encodage réponses Es'!AQ33="","",'Encodage réponses Es'!AQ33)</f>
      </c>
      <c r="Q35" s="433">
        <f>IF('Encodage réponses Es'!AR33="","",'Encodage réponses Es'!AR33)</f>
      </c>
      <c r="R35" s="433">
        <f>IF('Encodage réponses Es'!AS33="","",'Encodage réponses Es'!AS33)</f>
      </c>
      <c r="S35" s="433">
        <f>IF('Encodage réponses Es'!AT33="","",'Encodage réponses Es'!AT33)</f>
      </c>
      <c r="T35" s="394"/>
      <c r="U35" s="433">
        <f>IF('Encodage réponses Es'!AV33="","",'Encodage réponses Es'!AV33)</f>
      </c>
      <c r="V35" s="433">
        <f>IF('Encodage réponses Es'!AW33="","",'Encodage réponses Es'!AW33)</f>
      </c>
      <c r="W35" s="433">
        <f>IF('Encodage réponses Es'!AX33="","",'Encodage réponses Es'!AX33)</f>
      </c>
      <c r="X35" s="433">
        <f>IF('Encodage réponses Es'!AY33="","",'Encodage réponses Es'!AY33)</f>
      </c>
      <c r="Y35" s="433">
        <f>IF('Encodage réponses Es'!AZ33="","",'Encodage réponses Es'!AZ33)</f>
      </c>
      <c r="Z35" s="433">
        <f>IF('Encodage réponses Es'!BA33="","",'Encodage réponses Es'!BA33)</f>
      </c>
      <c r="AA35" s="394"/>
      <c r="AB35" s="394"/>
      <c r="AC35" s="433">
        <f>IF('Encodage réponses Es'!CN33="","",'Encodage réponses Es'!CN33)</f>
      </c>
      <c r="AD35" s="433">
        <f>IF('Encodage réponses Es'!CO33="","",'Encodage réponses Es'!CO33)</f>
      </c>
      <c r="AE35" s="433">
        <f>IF('Encodage réponses Es'!CP33="","",'Encodage réponses Es'!CP33)</f>
      </c>
      <c r="AF35" s="538">
        <f>IF(COUNTBLANK('Encodage réponses Es'!AQ33:AT33)+COUNTBLANK('Encodage réponses Es'!AV33:BA33)+COUNTBLANK('Encodage réponses Es'!CN33:CP33)&gt;0,"",IF(COUNTIF(P35:S35,"a")+COUNTIF(U35:Z35,"a")+COUNTIF(AC35:AE35,"a")&gt;0,"Absent(e)",COUNTIF(P35:S35,1)+COUNTIF(U35:Z35,1)+COUNTIF(AC35:AE35,1)+COUNTIF(P35:S35,8)/2+COUNTIF(U35:Z35,8)/2+COUNTIF(AC35:AE35,8)/2))</f>
      </c>
      <c r="AG35" s="539"/>
      <c r="AH35" s="433">
        <f>IF('Encodage réponses Es'!AH33="","",'Encodage réponses Es'!AH33)</f>
      </c>
      <c r="AI35" s="433">
        <f>IF('Encodage réponses Es'!AL33="","",'Encodage réponses Es'!AL33)</f>
      </c>
      <c r="AJ35" s="433">
        <f>IF('Encodage réponses Es'!AM33="","",'Encodage réponses Es'!AM33)</f>
      </c>
      <c r="AK35" s="433">
        <f>IF('Encodage réponses Es'!AN33="","",'Encodage réponses Es'!AN33)</f>
      </c>
      <c r="AL35" s="433">
        <f>IF('Encodage réponses Es'!AO33="","",'Encodage réponses Es'!AO33)</f>
      </c>
      <c r="AM35" s="433">
        <f>IF('Encodage réponses Es'!AP33="","",'Encodage réponses Es'!AP33)</f>
      </c>
      <c r="AN35" s="538">
        <f>IF(COUNTBLANK('Encodage réponses Es'!AH33)+COUNTBLANK('Encodage réponses Es'!AL33:AP33)&gt;0,"",IF(COUNTIF(AH35:AM35,"a")&gt;0,"Absent(e)",COUNTIF(AH35:AM35,1)+COUNTIF(AH35:AM35,8)/2))</f>
      </c>
      <c r="AO35" s="539"/>
      <c r="AP35" s="433">
        <f>IF('Encodage réponses Es'!AF33="","",'Encodage réponses Es'!AF33)</f>
      </c>
      <c r="AQ35" s="433">
        <f>IF('Encodage réponses Es'!AG33="","",'Encodage réponses Es'!AG33)</f>
      </c>
      <c r="AR35" s="433">
        <f>IF('Encodage réponses Es'!AI33="","",'Encodage réponses Es'!AI33)</f>
      </c>
      <c r="AS35" s="433">
        <f>IF('Encodage réponses Es'!AJ33="","",'Encodage réponses Es'!AJ33)</f>
      </c>
      <c r="AT35" s="433">
        <f>IF('Encodage réponses Es'!AK33="","",'Encodage réponses Es'!AK33)</f>
      </c>
      <c r="AU35" s="538">
        <f>IF(COUNTBLANK('Encodage réponses Es'!AF33:AG33)+COUNTBLANK('Encodage réponses Es'!AI33:AK33)&gt;0,"",IF(COUNTIF(AP35:AT35,"a")&gt;0,"Absent(e)",COUNTIF(AP35:AT35,1)+COUNTIF(AP35:AT35,8)/2))</f>
      </c>
      <c r="AV35" s="539"/>
      <c r="AW35" s="538">
        <f t="shared" si="6"/>
      </c>
      <c r="AX35" s="539"/>
      <c r="AY35" s="433">
        <f>IF('Encodage réponses Es'!BR33="","",'Encodage réponses Es'!BR33)</f>
      </c>
      <c r="AZ35" s="433">
        <f>IF('Encodage réponses Es'!BS33="","",'Encodage réponses Es'!BS33)</f>
      </c>
      <c r="BA35" s="433">
        <f>IF('Encodage réponses Es'!BT33="","",'Encodage réponses Es'!BT33)</f>
      </c>
      <c r="BB35" s="433">
        <f>IF('Encodage réponses Es'!BU33="","",'Encodage réponses Es'!BU33)</f>
      </c>
      <c r="BC35" s="433">
        <f>IF('Encodage réponses Es'!BV33="","",'Encodage réponses Es'!BV33)</f>
      </c>
      <c r="BD35" s="433">
        <f>IF('Encodage réponses Es'!BW33="","",'Encodage réponses Es'!BW33)</f>
      </c>
      <c r="BE35" s="433">
        <f>IF('Encodage réponses Es'!BX33="","",'Encodage réponses Es'!BX33)</f>
      </c>
      <c r="BF35" s="433">
        <f>IF('Encodage réponses Es'!BY33="","",'Encodage réponses Es'!BY33)</f>
      </c>
      <c r="BG35" s="433">
        <f>IF('Encodage réponses Es'!BZ33="","",'Encodage réponses Es'!BZ33)</f>
      </c>
      <c r="BH35" s="544">
        <f>IF(COUNTBLANK('Encodage réponses Es'!BR33:BZ33)&gt;0,"",IF(COUNTIF(AY35:BG35,"a")&gt;0,"Absent(e)",COUNTIF(AY35:BG35,1)+COUNTIF(AY35:BG35,8)/2))</f>
      </c>
      <c r="BI35" s="545"/>
      <c r="BJ35" s="433">
        <f>IF('Encodage réponses Es'!CA33="","",'Encodage réponses Es'!CA33)</f>
      </c>
      <c r="BK35" s="433">
        <f>IF('Encodage réponses Es'!CB33="","",'Encodage réponses Es'!CB33)</f>
      </c>
      <c r="BL35" s="433">
        <f>IF('Encodage réponses Es'!CC33="","",'Encodage réponses Es'!CC33)</f>
      </c>
      <c r="BM35" s="433">
        <f>IF('Encodage réponses Es'!CD33="","",'Encodage réponses Es'!CD33)</f>
      </c>
      <c r="BN35" s="433">
        <f>IF('Encodage réponses Es'!CE33="","",'Encodage réponses Es'!CE33)</f>
      </c>
      <c r="BO35" s="433">
        <f>IF('Encodage réponses Es'!CF33="","",'Encodage réponses Es'!CF33)</f>
      </c>
      <c r="BP35" s="433">
        <f>IF('Encodage réponses Es'!CG33="","",'Encodage réponses Es'!CG33)</f>
      </c>
      <c r="BQ35" s="433">
        <f>IF('Encodage réponses Es'!CH33="","",'Encodage réponses Es'!CH33)</f>
      </c>
      <c r="BR35" s="433">
        <f>IF('Encodage réponses Es'!CI33="","",'Encodage réponses Es'!CI33)</f>
      </c>
      <c r="BS35" s="433">
        <f>IF('Encodage réponses Es'!CJ33="","",'Encodage réponses Es'!CJ33)</f>
      </c>
      <c r="BT35" s="433">
        <f>IF('Encodage réponses Es'!CK33="","",'Encodage réponses Es'!CK33)</f>
      </c>
      <c r="BU35" s="433">
        <f>IF('Encodage réponses Es'!CL33="","",'Encodage réponses Es'!CL33)</f>
      </c>
      <c r="BV35" s="433">
        <f>IF('Encodage réponses Es'!CM33="","",'Encodage réponses Es'!CM33)</f>
      </c>
      <c r="BW35" s="538">
        <f>IF(COUNTBLANK('Encodage réponses Es'!CA33:CM33)&gt;0,"",IF(COUNTIF(BJ35:BV35,"a")&gt;0,"Absent(e)",COUNTIF(BJ35:BV35,1)+COUNTIF(BJ35:BV35,8)/2))</f>
      </c>
      <c r="BX35" s="539"/>
      <c r="BY35" s="433">
        <f>IF('Encodage réponses Es'!G33="","",'Encodage réponses Es'!G33)</f>
      </c>
      <c r="BZ35" s="433">
        <f>IF('Encodage réponses Es'!H33="","",'Encodage réponses Es'!H33)</f>
      </c>
      <c r="CA35" s="433">
        <f>IF('Encodage réponses Es'!I33="","",'Encodage réponses Es'!I33)</f>
      </c>
      <c r="CB35" s="433">
        <f>IF('Encodage réponses Es'!J33="","",'Encodage réponses Es'!J33)</f>
      </c>
      <c r="CC35" s="433">
        <f>IF('Encodage réponses Es'!K33="","",'Encodage réponses Es'!K33)</f>
      </c>
      <c r="CD35" s="433">
        <f>IF('Encodage réponses Es'!L33="","",'Encodage réponses Es'!L33)</f>
      </c>
      <c r="CE35" s="433">
        <f>IF('Encodage réponses Es'!M33="","",'Encodage réponses Es'!M33)</f>
      </c>
      <c r="CF35" s="433">
        <f>IF('Encodage réponses Es'!N33="","",'Encodage réponses Es'!N33)</f>
      </c>
      <c r="CG35" s="433">
        <f>IF('Encodage réponses Es'!O33="","",'Encodage réponses Es'!O33)</f>
      </c>
      <c r="CH35" s="398"/>
      <c r="CI35" s="433">
        <f>IF('Encodage réponses Es'!Q33="","",'Encodage réponses Es'!Q33)</f>
      </c>
      <c r="CJ35" s="433">
        <f>IF('Encodage réponses Es'!R33="","",'Encodage réponses Es'!R33)</f>
      </c>
      <c r="CK35" s="433">
        <f>IF('Encodage réponses Es'!S33="","",'Encodage réponses Es'!S33)</f>
      </c>
      <c r="CL35" s="433">
        <f>IF('Encodage réponses Es'!T33="","",'Encodage réponses Es'!T33)</f>
      </c>
      <c r="CM35" s="433">
        <f>IF('Encodage réponses Es'!U33="","",'Encodage réponses Es'!U33)</f>
      </c>
      <c r="CN35" s="544">
        <f>IF(COUNTBLANK('Encodage réponses Es'!G33:O33)+COUNTBLANK('Encodage réponses Es'!Q33:U33)&gt;0,"",IF(COUNTIF(BY35:CG35,"a")+COUNTIF(CI35:CM35,"a")&gt;0,"Absent(e)",COUNTIF(BY35:CG35,1)+COUNTIF(CI35:CM35,1)+COUNTIF(BY35:CG35,8)/2+COUNTIF(CI35:CM35,8)/2))</f>
      </c>
      <c r="CO35" s="545"/>
      <c r="CP35" s="433">
        <f>IF('Encodage réponses Es'!V33="","",'Encodage réponses Es'!V33)</f>
      </c>
      <c r="CQ35" s="433">
        <f>IF('Encodage réponses Es'!W33="","",'Encodage réponses Es'!W33)</f>
      </c>
      <c r="CR35" s="433">
        <f>IF('Encodage réponses Es'!X33="","",'Encodage réponses Es'!X33)</f>
      </c>
      <c r="CS35" s="433">
        <f>IF('Encodage réponses Es'!Y33="","",'Encodage réponses Es'!Y33)</f>
      </c>
      <c r="CT35" s="433">
        <f>IF('Encodage réponses Es'!Z33="","",'Encodage réponses Es'!Z33)</f>
      </c>
      <c r="CU35" s="433">
        <f>IF('Encodage réponses Es'!AA33="","",'Encodage réponses Es'!AA33)</f>
      </c>
      <c r="CV35" s="433">
        <f>IF('Encodage réponses Es'!AB33="","",'Encodage réponses Es'!AB33)</f>
      </c>
      <c r="CW35" s="433">
        <f>IF('Encodage réponses Es'!AC33="","",'Encodage réponses Es'!AC33)</f>
      </c>
      <c r="CX35" s="433">
        <f>IF('Encodage réponses Es'!AD33="","",'Encodage réponses Es'!AD33)</f>
      </c>
      <c r="CY35" s="433">
        <f>IF('Encodage réponses Es'!AE33="","",'Encodage réponses Es'!AE33)</f>
      </c>
      <c r="CZ35" s="544">
        <f>IF(COUNTBLANK('Encodage réponses Es'!V33:AE33)&gt;0,"",IF(COUNTIF(CP35:CY35,"a")&gt;0,"Absent(e)",COUNTIF(CP35:CY35,1)+COUNTIF(CP35:CY35,8)/2))</f>
      </c>
      <c r="DA35" s="545"/>
      <c r="DB35" s="433">
        <f>IF('Encodage réponses Es'!BD33="","",'Encodage réponses Es'!BD33)</f>
      </c>
      <c r="DC35" s="433">
        <f>IF('Encodage réponses Es'!BE33="","",'Encodage réponses Es'!BE33)</f>
      </c>
      <c r="DD35" s="433">
        <f>IF('Encodage réponses Es'!BF33="","",'Encodage réponses Es'!BF33)</f>
      </c>
      <c r="DE35" s="403">
        <f>IF('Encodage réponses Es'!BG33="","",'Encodage réponses Es'!BG33)</f>
      </c>
      <c r="DF35" s="433">
        <f>IF('Encodage réponses Es'!BH33="","",'Encodage réponses Es'!BH33)</f>
      </c>
      <c r="DG35" s="433">
        <f>IF('Encodage réponses Es'!BI33="","",'Encodage réponses Es'!BI33)</f>
      </c>
      <c r="DH35" s="433">
        <f>IF('Encodage réponses Es'!BJ33="","",'Encodage réponses Es'!BJ33)</f>
      </c>
      <c r="DI35" s="433">
        <f>IF('Encodage réponses Es'!BK33="","",'Encodage réponses Es'!BK33)</f>
      </c>
      <c r="DJ35" s="479">
        <f>IF('Encodage réponses Es'!BL33="","",'Encodage réponses Es'!BL33)</f>
      </c>
      <c r="DK35" s="479">
        <f>IF('Encodage réponses Es'!BM33="","",'Encodage réponses Es'!BM33)</f>
      </c>
      <c r="DL35" s="433">
        <f>IF('Encodage réponses Es'!BN33="","",'Encodage réponses Es'!BN33)</f>
      </c>
      <c r="DM35" s="433">
        <f>IF('Encodage réponses Es'!BO33="","",'Encodage réponses Es'!BO33)</f>
      </c>
      <c r="DN35" s="433">
        <f>IF('Encodage réponses Es'!BP33="","",'Encodage réponses Es'!BP33)</f>
      </c>
      <c r="DO35" s="433">
        <f>IF('Encodage réponses Es'!BQ33="","",'Encodage réponses Es'!BQ33)</f>
      </c>
      <c r="DP35" s="544">
        <f>IF(COUNTBLANK('Encodage réponses Es'!BD33:BF33)+COUNTBLANK('Encodage réponses Es'!BH33:BQ33)&gt;0,"",IF(COUNTIF(DB35:DD35,"a")+COUNTIF(DF35:DO35,"a")&gt;0,"Absent(e)",COUNTIF(DB35:DD35,1)+COUNTIF(DF35:DO35,1)))</f>
      </c>
      <c r="DQ35" s="545"/>
    </row>
    <row r="36" spans="1:121" ht="11.25" customHeight="1">
      <c r="A36" s="493"/>
      <c r="B36" s="579"/>
      <c r="C36" s="494"/>
      <c r="D36" s="36">
        <v>32</v>
      </c>
      <c r="E36" s="183">
        <f>IF('Encodage réponses Es'!F34="","",'Encodage réponses Es'!F34)</f>
      </c>
      <c r="F36" s="235"/>
      <c r="G36" s="455">
        <f t="shared" si="0"/>
      </c>
      <c r="H36" s="452">
        <f t="shared" si="1"/>
      </c>
      <c r="I36" s="235"/>
      <c r="J36" s="455">
        <f t="shared" si="2"/>
      </c>
      <c r="K36" s="452">
        <f t="shared" si="3"/>
      </c>
      <c r="L36" s="235"/>
      <c r="M36" s="455">
        <f t="shared" si="4"/>
      </c>
      <c r="N36" s="452">
        <f t="shared" si="5"/>
      </c>
      <c r="O36" s="235"/>
      <c r="P36" s="433">
        <f>IF('Encodage réponses Es'!AQ34="","",'Encodage réponses Es'!AQ34)</f>
      </c>
      <c r="Q36" s="433">
        <f>IF('Encodage réponses Es'!AR34="","",'Encodage réponses Es'!AR34)</f>
      </c>
      <c r="R36" s="433">
        <f>IF('Encodage réponses Es'!AS34="","",'Encodage réponses Es'!AS34)</f>
      </c>
      <c r="S36" s="433">
        <f>IF('Encodage réponses Es'!AT34="","",'Encodage réponses Es'!AT34)</f>
      </c>
      <c r="T36" s="394"/>
      <c r="U36" s="433">
        <f>IF('Encodage réponses Es'!AV34="","",'Encodage réponses Es'!AV34)</f>
      </c>
      <c r="V36" s="433">
        <f>IF('Encodage réponses Es'!AW34="","",'Encodage réponses Es'!AW34)</f>
      </c>
      <c r="W36" s="433">
        <f>IF('Encodage réponses Es'!AX34="","",'Encodage réponses Es'!AX34)</f>
      </c>
      <c r="X36" s="433">
        <f>IF('Encodage réponses Es'!AY34="","",'Encodage réponses Es'!AY34)</f>
      </c>
      <c r="Y36" s="433">
        <f>IF('Encodage réponses Es'!AZ34="","",'Encodage réponses Es'!AZ34)</f>
      </c>
      <c r="Z36" s="433">
        <f>IF('Encodage réponses Es'!BA34="","",'Encodage réponses Es'!BA34)</f>
      </c>
      <c r="AA36" s="394"/>
      <c r="AB36" s="394"/>
      <c r="AC36" s="433">
        <f>IF('Encodage réponses Es'!CN34="","",'Encodage réponses Es'!CN34)</f>
      </c>
      <c r="AD36" s="433">
        <f>IF('Encodage réponses Es'!CO34="","",'Encodage réponses Es'!CO34)</f>
      </c>
      <c r="AE36" s="433">
        <f>IF('Encodage réponses Es'!CP34="","",'Encodage réponses Es'!CP34)</f>
      </c>
      <c r="AF36" s="538">
        <f>IF(COUNTBLANK('Encodage réponses Es'!AQ34:AT34)+COUNTBLANK('Encodage réponses Es'!AV34:BA34)+COUNTBLANK('Encodage réponses Es'!CN34:CP34)&gt;0,"",IF(COUNTIF(P36:S36,"a")+COUNTIF(U36:Z36,"a")+COUNTIF(AC36:AE36,"a")&gt;0,"Absent(e)",COUNTIF(P36:S36,1)+COUNTIF(U36:Z36,1)+COUNTIF(AC36:AE36,1)+COUNTIF(P36:S36,8)/2+COUNTIF(U36:Z36,8)/2+COUNTIF(AC36:AE36,8)/2))</f>
      </c>
      <c r="AG36" s="539"/>
      <c r="AH36" s="433">
        <f>IF('Encodage réponses Es'!AH34="","",'Encodage réponses Es'!AH34)</f>
      </c>
      <c r="AI36" s="433">
        <f>IF('Encodage réponses Es'!AL34="","",'Encodage réponses Es'!AL34)</f>
      </c>
      <c r="AJ36" s="433">
        <f>IF('Encodage réponses Es'!AM34="","",'Encodage réponses Es'!AM34)</f>
      </c>
      <c r="AK36" s="433">
        <f>IF('Encodage réponses Es'!AN34="","",'Encodage réponses Es'!AN34)</f>
      </c>
      <c r="AL36" s="433">
        <f>IF('Encodage réponses Es'!AO34="","",'Encodage réponses Es'!AO34)</f>
      </c>
      <c r="AM36" s="433">
        <f>IF('Encodage réponses Es'!AP34="","",'Encodage réponses Es'!AP34)</f>
      </c>
      <c r="AN36" s="538">
        <f>IF(COUNTBLANK('Encodage réponses Es'!AH34)+COUNTBLANK('Encodage réponses Es'!AL34:AP34)&gt;0,"",IF(COUNTIF(AH36:AM36,"a")&gt;0,"Absent(e)",COUNTIF(AH36:AM36,1)+COUNTIF(AH36:AM36,8)/2))</f>
      </c>
      <c r="AO36" s="539"/>
      <c r="AP36" s="433">
        <f>IF('Encodage réponses Es'!AF34="","",'Encodage réponses Es'!AF34)</f>
      </c>
      <c r="AQ36" s="433">
        <f>IF('Encodage réponses Es'!AG34="","",'Encodage réponses Es'!AG34)</f>
      </c>
      <c r="AR36" s="433">
        <f>IF('Encodage réponses Es'!AI34="","",'Encodage réponses Es'!AI34)</f>
      </c>
      <c r="AS36" s="433">
        <f>IF('Encodage réponses Es'!AJ34="","",'Encodage réponses Es'!AJ34)</f>
      </c>
      <c r="AT36" s="433">
        <f>IF('Encodage réponses Es'!AK34="","",'Encodage réponses Es'!AK34)</f>
      </c>
      <c r="AU36" s="538">
        <f>IF(COUNTBLANK('Encodage réponses Es'!AF34:AG34)+COUNTBLANK('Encodage réponses Es'!AI34:AK34)&gt;0,"",IF(COUNTIF(AP36:AT36,"a")&gt;0,"Absent(e)",COUNTIF(AP36:AT36,1)+COUNTIF(AP36:AT36,8)/2))</f>
      </c>
      <c r="AV36" s="539"/>
      <c r="AW36" s="538">
        <f t="shared" si="6"/>
      </c>
      <c r="AX36" s="539"/>
      <c r="AY36" s="433">
        <f>IF('Encodage réponses Es'!BR34="","",'Encodage réponses Es'!BR34)</f>
      </c>
      <c r="AZ36" s="433">
        <f>IF('Encodage réponses Es'!BS34="","",'Encodage réponses Es'!BS34)</f>
      </c>
      <c r="BA36" s="433">
        <f>IF('Encodage réponses Es'!BT34="","",'Encodage réponses Es'!BT34)</f>
      </c>
      <c r="BB36" s="433">
        <f>IF('Encodage réponses Es'!BU34="","",'Encodage réponses Es'!BU34)</f>
      </c>
      <c r="BC36" s="433">
        <f>IF('Encodage réponses Es'!BV34="","",'Encodage réponses Es'!BV34)</f>
      </c>
      <c r="BD36" s="433">
        <f>IF('Encodage réponses Es'!BW34="","",'Encodage réponses Es'!BW34)</f>
      </c>
      <c r="BE36" s="433">
        <f>IF('Encodage réponses Es'!BX34="","",'Encodage réponses Es'!BX34)</f>
      </c>
      <c r="BF36" s="433">
        <f>IF('Encodage réponses Es'!BY34="","",'Encodage réponses Es'!BY34)</f>
      </c>
      <c r="BG36" s="433">
        <f>IF('Encodage réponses Es'!BZ34="","",'Encodage réponses Es'!BZ34)</f>
      </c>
      <c r="BH36" s="544">
        <f>IF(COUNTBLANK('Encodage réponses Es'!BR34:BZ34)&gt;0,"",IF(COUNTIF(AY36:BG36,"a")&gt;0,"Absent(e)",COUNTIF(AY36:BG36,1)+COUNTIF(AY36:BG36,8)/2))</f>
      </c>
      <c r="BI36" s="545"/>
      <c r="BJ36" s="433">
        <f>IF('Encodage réponses Es'!CA34="","",'Encodage réponses Es'!CA34)</f>
      </c>
      <c r="BK36" s="433">
        <f>IF('Encodage réponses Es'!CB34="","",'Encodage réponses Es'!CB34)</f>
      </c>
      <c r="BL36" s="433">
        <f>IF('Encodage réponses Es'!CC34="","",'Encodage réponses Es'!CC34)</f>
      </c>
      <c r="BM36" s="433">
        <f>IF('Encodage réponses Es'!CD34="","",'Encodage réponses Es'!CD34)</f>
      </c>
      <c r="BN36" s="433">
        <f>IF('Encodage réponses Es'!CE34="","",'Encodage réponses Es'!CE34)</f>
      </c>
      <c r="BO36" s="433">
        <f>IF('Encodage réponses Es'!CF34="","",'Encodage réponses Es'!CF34)</f>
      </c>
      <c r="BP36" s="433">
        <f>IF('Encodage réponses Es'!CG34="","",'Encodage réponses Es'!CG34)</f>
      </c>
      <c r="BQ36" s="433">
        <f>IF('Encodage réponses Es'!CH34="","",'Encodage réponses Es'!CH34)</f>
      </c>
      <c r="BR36" s="433">
        <f>IF('Encodage réponses Es'!CI34="","",'Encodage réponses Es'!CI34)</f>
      </c>
      <c r="BS36" s="433">
        <f>IF('Encodage réponses Es'!CJ34="","",'Encodage réponses Es'!CJ34)</f>
      </c>
      <c r="BT36" s="433">
        <f>IF('Encodage réponses Es'!CK34="","",'Encodage réponses Es'!CK34)</f>
      </c>
      <c r="BU36" s="433">
        <f>IF('Encodage réponses Es'!CL34="","",'Encodage réponses Es'!CL34)</f>
      </c>
      <c r="BV36" s="433">
        <f>IF('Encodage réponses Es'!CM34="","",'Encodage réponses Es'!CM34)</f>
      </c>
      <c r="BW36" s="538">
        <f>IF(COUNTBLANK('Encodage réponses Es'!CA34:CM34)&gt;0,"",IF(COUNTIF(BJ36:BV36,"a")&gt;0,"Absent(e)",COUNTIF(BJ36:BV36,1)+COUNTIF(BJ36:BV36,8)/2))</f>
      </c>
      <c r="BX36" s="539"/>
      <c r="BY36" s="433">
        <f>IF('Encodage réponses Es'!G34="","",'Encodage réponses Es'!G34)</f>
      </c>
      <c r="BZ36" s="433">
        <f>IF('Encodage réponses Es'!H34="","",'Encodage réponses Es'!H34)</f>
      </c>
      <c r="CA36" s="433">
        <f>IF('Encodage réponses Es'!I34="","",'Encodage réponses Es'!I34)</f>
      </c>
      <c r="CB36" s="433">
        <f>IF('Encodage réponses Es'!J34="","",'Encodage réponses Es'!J34)</f>
      </c>
      <c r="CC36" s="433">
        <f>IF('Encodage réponses Es'!K34="","",'Encodage réponses Es'!K34)</f>
      </c>
      <c r="CD36" s="433">
        <f>IF('Encodage réponses Es'!L34="","",'Encodage réponses Es'!L34)</f>
      </c>
      <c r="CE36" s="433">
        <f>IF('Encodage réponses Es'!M34="","",'Encodage réponses Es'!M34)</f>
      </c>
      <c r="CF36" s="433">
        <f>IF('Encodage réponses Es'!N34="","",'Encodage réponses Es'!N34)</f>
      </c>
      <c r="CG36" s="433">
        <f>IF('Encodage réponses Es'!O34="","",'Encodage réponses Es'!O34)</f>
      </c>
      <c r="CH36" s="398"/>
      <c r="CI36" s="433">
        <f>IF('Encodage réponses Es'!Q34="","",'Encodage réponses Es'!Q34)</f>
      </c>
      <c r="CJ36" s="433">
        <f>IF('Encodage réponses Es'!R34="","",'Encodage réponses Es'!R34)</f>
      </c>
      <c r="CK36" s="433">
        <f>IF('Encodage réponses Es'!S34="","",'Encodage réponses Es'!S34)</f>
      </c>
      <c r="CL36" s="433">
        <f>IF('Encodage réponses Es'!T34="","",'Encodage réponses Es'!T34)</f>
      </c>
      <c r="CM36" s="433">
        <f>IF('Encodage réponses Es'!U34="","",'Encodage réponses Es'!U34)</f>
      </c>
      <c r="CN36" s="544">
        <f>IF(COUNTBLANK('Encodage réponses Es'!G34:O34)+COUNTBLANK('Encodage réponses Es'!Q34:U34)&gt;0,"",IF(COUNTIF(BY36:CG36,"a")+COUNTIF(CI36:CM36,"a")&gt;0,"Absent(e)",COUNTIF(BY36:CG36,1)+COUNTIF(CI36:CM36,1)+COUNTIF(BY36:CG36,8)/2+COUNTIF(CI36:CM36,8)/2))</f>
      </c>
      <c r="CO36" s="545"/>
      <c r="CP36" s="433">
        <f>IF('Encodage réponses Es'!V34="","",'Encodage réponses Es'!V34)</f>
      </c>
      <c r="CQ36" s="433">
        <f>IF('Encodage réponses Es'!W34="","",'Encodage réponses Es'!W34)</f>
      </c>
      <c r="CR36" s="433">
        <f>IF('Encodage réponses Es'!X34="","",'Encodage réponses Es'!X34)</f>
      </c>
      <c r="CS36" s="433">
        <f>IF('Encodage réponses Es'!Y34="","",'Encodage réponses Es'!Y34)</f>
      </c>
      <c r="CT36" s="433">
        <f>IF('Encodage réponses Es'!Z34="","",'Encodage réponses Es'!Z34)</f>
      </c>
      <c r="CU36" s="433">
        <f>IF('Encodage réponses Es'!AA34="","",'Encodage réponses Es'!AA34)</f>
      </c>
      <c r="CV36" s="433">
        <f>IF('Encodage réponses Es'!AB34="","",'Encodage réponses Es'!AB34)</f>
      </c>
      <c r="CW36" s="433">
        <f>IF('Encodage réponses Es'!AC34="","",'Encodage réponses Es'!AC34)</f>
      </c>
      <c r="CX36" s="433">
        <f>IF('Encodage réponses Es'!AD34="","",'Encodage réponses Es'!AD34)</f>
      </c>
      <c r="CY36" s="433">
        <f>IF('Encodage réponses Es'!AE34="","",'Encodage réponses Es'!AE34)</f>
      </c>
      <c r="CZ36" s="544">
        <f>IF(COUNTBLANK('Encodage réponses Es'!V34:AE34)&gt;0,"",IF(COUNTIF(CP36:CY36,"a")&gt;0,"Absent(e)",COUNTIF(CP36:CY36,1)+COUNTIF(CP36:CY36,8)/2))</f>
      </c>
      <c r="DA36" s="545"/>
      <c r="DB36" s="433">
        <f>IF('Encodage réponses Es'!BD34="","",'Encodage réponses Es'!BD34)</f>
      </c>
      <c r="DC36" s="433">
        <f>IF('Encodage réponses Es'!BE34="","",'Encodage réponses Es'!BE34)</f>
      </c>
      <c r="DD36" s="433">
        <f>IF('Encodage réponses Es'!BF34="","",'Encodage réponses Es'!BF34)</f>
      </c>
      <c r="DE36" s="403">
        <f>IF('Encodage réponses Es'!BG34="","",'Encodage réponses Es'!BG34)</f>
      </c>
      <c r="DF36" s="433">
        <f>IF('Encodage réponses Es'!BH34="","",'Encodage réponses Es'!BH34)</f>
      </c>
      <c r="DG36" s="433">
        <f>IF('Encodage réponses Es'!BI34="","",'Encodage réponses Es'!BI34)</f>
      </c>
      <c r="DH36" s="433">
        <f>IF('Encodage réponses Es'!BJ34="","",'Encodage réponses Es'!BJ34)</f>
      </c>
      <c r="DI36" s="433">
        <f>IF('Encodage réponses Es'!BK34="","",'Encodage réponses Es'!BK34)</f>
      </c>
      <c r="DJ36" s="479">
        <f>IF('Encodage réponses Es'!BL34="","",'Encodage réponses Es'!BL34)</f>
      </c>
      <c r="DK36" s="479">
        <f>IF('Encodage réponses Es'!BM34="","",'Encodage réponses Es'!BM34)</f>
      </c>
      <c r="DL36" s="433">
        <f>IF('Encodage réponses Es'!BN34="","",'Encodage réponses Es'!BN34)</f>
      </c>
      <c r="DM36" s="433">
        <f>IF('Encodage réponses Es'!BO34="","",'Encodage réponses Es'!BO34)</f>
      </c>
      <c r="DN36" s="433">
        <f>IF('Encodage réponses Es'!BP34="","",'Encodage réponses Es'!BP34)</f>
      </c>
      <c r="DO36" s="433">
        <f>IF('Encodage réponses Es'!BQ34="","",'Encodage réponses Es'!BQ34)</f>
      </c>
      <c r="DP36" s="544">
        <f>IF(COUNTBLANK('Encodage réponses Es'!BD34:BF34)+COUNTBLANK('Encodage réponses Es'!BH34:BQ34)&gt;0,"",IF(COUNTIF(DB36:DD36,"a")+COUNTIF(DF36:DO36,"a")&gt;0,"Absent(e)",COUNTIF(DB36:DD36,1)+COUNTIF(DF36:DO36,1)))</f>
      </c>
      <c r="DQ36" s="545"/>
    </row>
    <row r="37" spans="1:121" ht="12.75">
      <c r="A37" s="493"/>
      <c r="B37" s="579"/>
      <c r="C37" s="494"/>
      <c r="D37" s="36">
        <v>33</v>
      </c>
      <c r="E37" s="183">
        <f>IF('Encodage réponses Es'!F35="","",'Encodage réponses Es'!F35)</f>
      </c>
      <c r="F37" s="234"/>
      <c r="G37" s="455">
        <f t="shared" si="0"/>
      </c>
      <c r="H37" s="452">
        <f t="shared" si="1"/>
      </c>
      <c r="I37" s="240"/>
      <c r="J37" s="455">
        <f t="shared" si="2"/>
      </c>
      <c r="K37" s="452">
        <f t="shared" si="3"/>
      </c>
      <c r="L37" s="240"/>
      <c r="M37" s="455">
        <f t="shared" si="4"/>
      </c>
      <c r="N37" s="452">
        <f t="shared" si="5"/>
      </c>
      <c r="O37" s="449"/>
      <c r="P37" s="433">
        <f>IF('Encodage réponses Es'!AQ35="","",'Encodage réponses Es'!AQ35)</f>
      </c>
      <c r="Q37" s="433">
        <f>IF('Encodage réponses Es'!AR35="","",'Encodage réponses Es'!AR35)</f>
      </c>
      <c r="R37" s="433">
        <f>IF('Encodage réponses Es'!AS35="","",'Encodage réponses Es'!AS35)</f>
      </c>
      <c r="S37" s="433">
        <f>IF('Encodage réponses Es'!AT35="","",'Encodage réponses Es'!AT35)</f>
      </c>
      <c r="T37" s="394"/>
      <c r="U37" s="433">
        <f>IF('Encodage réponses Es'!AV35="","",'Encodage réponses Es'!AV35)</f>
      </c>
      <c r="V37" s="433">
        <f>IF('Encodage réponses Es'!AW35="","",'Encodage réponses Es'!AW35)</f>
      </c>
      <c r="W37" s="433">
        <f>IF('Encodage réponses Es'!AX35="","",'Encodage réponses Es'!AX35)</f>
      </c>
      <c r="X37" s="433">
        <f>IF('Encodage réponses Es'!AY35="","",'Encodage réponses Es'!AY35)</f>
      </c>
      <c r="Y37" s="433">
        <f>IF('Encodage réponses Es'!AZ35="","",'Encodage réponses Es'!AZ35)</f>
      </c>
      <c r="Z37" s="433">
        <f>IF('Encodage réponses Es'!BA35="","",'Encodage réponses Es'!BA35)</f>
      </c>
      <c r="AA37" s="394"/>
      <c r="AB37" s="394"/>
      <c r="AC37" s="433">
        <f>IF('Encodage réponses Es'!CN35="","",'Encodage réponses Es'!CN35)</f>
      </c>
      <c r="AD37" s="433">
        <f>IF('Encodage réponses Es'!CO35="","",'Encodage réponses Es'!CO35)</f>
      </c>
      <c r="AE37" s="433">
        <f>IF('Encodage réponses Es'!CP35="","",'Encodage réponses Es'!CP35)</f>
      </c>
      <c r="AF37" s="538">
        <f>IF(COUNTBLANK('Encodage réponses Es'!AQ35:AT35)+COUNTBLANK('Encodage réponses Es'!AV35:BA35)+COUNTBLANK('Encodage réponses Es'!CN35:CP35)&gt;0,"",IF(COUNTIF(P37:S37,"a")+COUNTIF(U37:Z37,"a")+COUNTIF(AC37:AE37,"a")&gt;0,"Absent(e)",COUNTIF(P37:S37,1)+COUNTIF(U37:Z37,1)+COUNTIF(AC37:AE37,1)+COUNTIF(P37:S37,8)/2+COUNTIF(U37:Z37,8)/2+COUNTIF(AC37:AE37,8)/2))</f>
      </c>
      <c r="AG37" s="539"/>
      <c r="AH37" s="433">
        <f>IF('Encodage réponses Es'!AH35="","",'Encodage réponses Es'!AH35)</f>
      </c>
      <c r="AI37" s="433">
        <f>IF('Encodage réponses Es'!AL35="","",'Encodage réponses Es'!AL35)</f>
      </c>
      <c r="AJ37" s="433">
        <f>IF('Encodage réponses Es'!AM35="","",'Encodage réponses Es'!AM35)</f>
      </c>
      <c r="AK37" s="433">
        <f>IF('Encodage réponses Es'!AN35="","",'Encodage réponses Es'!AN35)</f>
      </c>
      <c r="AL37" s="433">
        <f>IF('Encodage réponses Es'!AO35="","",'Encodage réponses Es'!AO35)</f>
      </c>
      <c r="AM37" s="433">
        <f>IF('Encodage réponses Es'!AP35="","",'Encodage réponses Es'!AP35)</f>
      </c>
      <c r="AN37" s="538">
        <f>IF(COUNTBLANK('Encodage réponses Es'!AH35)+COUNTBLANK('Encodage réponses Es'!AL35:AP35)&gt;0,"",IF(COUNTIF(AH37:AM37,"a")&gt;0,"Absent(e)",COUNTIF(AH37:AM37,1)+COUNTIF(AH37:AM37,8)/2))</f>
      </c>
      <c r="AO37" s="539"/>
      <c r="AP37" s="433">
        <f>IF('Encodage réponses Es'!AF35="","",'Encodage réponses Es'!AF35)</f>
      </c>
      <c r="AQ37" s="433">
        <f>IF('Encodage réponses Es'!AG35="","",'Encodage réponses Es'!AG35)</f>
      </c>
      <c r="AR37" s="433">
        <f>IF('Encodage réponses Es'!AI35="","",'Encodage réponses Es'!AI35)</f>
      </c>
      <c r="AS37" s="433">
        <f>IF('Encodage réponses Es'!AJ35="","",'Encodage réponses Es'!AJ35)</f>
      </c>
      <c r="AT37" s="433">
        <f>IF('Encodage réponses Es'!AK35="","",'Encodage réponses Es'!AK35)</f>
      </c>
      <c r="AU37" s="538">
        <f>IF(COUNTBLANK('Encodage réponses Es'!AF35:AG35)+COUNTBLANK('Encodage réponses Es'!AI35:AK35)&gt;0,"",IF(COUNTIF(AP37:AT37,"a")&gt;0,"Absent(e)",COUNTIF(AP37:AT37,1)+COUNTIF(AP37:AT37,8)/2))</f>
      </c>
      <c r="AV37" s="539"/>
      <c r="AW37" s="538">
        <f t="shared" si="6"/>
      </c>
      <c r="AX37" s="539"/>
      <c r="AY37" s="433">
        <f>IF('Encodage réponses Es'!BR35="","",'Encodage réponses Es'!BR35)</f>
      </c>
      <c r="AZ37" s="433">
        <f>IF('Encodage réponses Es'!BS35="","",'Encodage réponses Es'!BS35)</f>
      </c>
      <c r="BA37" s="433">
        <f>IF('Encodage réponses Es'!BT35="","",'Encodage réponses Es'!BT35)</f>
      </c>
      <c r="BB37" s="433">
        <f>IF('Encodage réponses Es'!BU35="","",'Encodage réponses Es'!BU35)</f>
      </c>
      <c r="BC37" s="433">
        <f>IF('Encodage réponses Es'!BV35="","",'Encodage réponses Es'!BV35)</f>
      </c>
      <c r="BD37" s="433">
        <f>IF('Encodage réponses Es'!BW35="","",'Encodage réponses Es'!BW35)</f>
      </c>
      <c r="BE37" s="433">
        <f>IF('Encodage réponses Es'!BX35="","",'Encodage réponses Es'!BX35)</f>
      </c>
      <c r="BF37" s="433">
        <f>IF('Encodage réponses Es'!BY35="","",'Encodage réponses Es'!BY35)</f>
      </c>
      <c r="BG37" s="433">
        <f>IF('Encodage réponses Es'!BZ35="","",'Encodage réponses Es'!BZ35)</f>
      </c>
      <c r="BH37" s="544">
        <f>IF(COUNTBLANK('Encodage réponses Es'!BR35:BZ35)&gt;0,"",IF(COUNTIF(AY37:BG37,"a")&gt;0,"Absent(e)",COUNTIF(AY37:BG37,1)+COUNTIF(AY37:BG37,8)/2))</f>
      </c>
      <c r="BI37" s="545"/>
      <c r="BJ37" s="433">
        <f>IF('Encodage réponses Es'!CA35="","",'Encodage réponses Es'!CA35)</f>
      </c>
      <c r="BK37" s="433">
        <f>IF('Encodage réponses Es'!CB35="","",'Encodage réponses Es'!CB35)</f>
      </c>
      <c r="BL37" s="433">
        <f>IF('Encodage réponses Es'!CC35="","",'Encodage réponses Es'!CC35)</f>
      </c>
      <c r="BM37" s="433">
        <f>IF('Encodage réponses Es'!CD35="","",'Encodage réponses Es'!CD35)</f>
      </c>
      <c r="BN37" s="433">
        <f>IF('Encodage réponses Es'!CE35="","",'Encodage réponses Es'!CE35)</f>
      </c>
      <c r="BO37" s="433">
        <f>IF('Encodage réponses Es'!CF35="","",'Encodage réponses Es'!CF35)</f>
      </c>
      <c r="BP37" s="433">
        <f>IF('Encodage réponses Es'!CG35="","",'Encodage réponses Es'!CG35)</f>
      </c>
      <c r="BQ37" s="433">
        <f>IF('Encodage réponses Es'!CH35="","",'Encodage réponses Es'!CH35)</f>
      </c>
      <c r="BR37" s="433">
        <f>IF('Encodage réponses Es'!CI35="","",'Encodage réponses Es'!CI35)</f>
      </c>
      <c r="BS37" s="433">
        <f>IF('Encodage réponses Es'!CJ35="","",'Encodage réponses Es'!CJ35)</f>
      </c>
      <c r="BT37" s="433">
        <f>IF('Encodage réponses Es'!CK35="","",'Encodage réponses Es'!CK35)</f>
      </c>
      <c r="BU37" s="433">
        <f>IF('Encodage réponses Es'!CL35="","",'Encodage réponses Es'!CL35)</f>
      </c>
      <c r="BV37" s="433">
        <f>IF('Encodage réponses Es'!CM35="","",'Encodage réponses Es'!CM35)</f>
      </c>
      <c r="BW37" s="538">
        <f>IF(COUNTBLANK('Encodage réponses Es'!CA35:CM35)&gt;0,"",IF(COUNTIF(BJ37:BV37,"a")&gt;0,"Absent(e)",COUNTIF(BJ37:BV37,1)+COUNTIF(BJ37:BV37,8)/2))</f>
      </c>
      <c r="BX37" s="539"/>
      <c r="BY37" s="433">
        <f>IF('Encodage réponses Es'!G35="","",'Encodage réponses Es'!G35)</f>
      </c>
      <c r="BZ37" s="433">
        <f>IF('Encodage réponses Es'!H35="","",'Encodage réponses Es'!H35)</f>
      </c>
      <c r="CA37" s="433">
        <f>IF('Encodage réponses Es'!I35="","",'Encodage réponses Es'!I35)</f>
      </c>
      <c r="CB37" s="433">
        <f>IF('Encodage réponses Es'!J35="","",'Encodage réponses Es'!J35)</f>
      </c>
      <c r="CC37" s="433">
        <f>IF('Encodage réponses Es'!K35="","",'Encodage réponses Es'!K35)</f>
      </c>
      <c r="CD37" s="433">
        <f>IF('Encodage réponses Es'!L35="","",'Encodage réponses Es'!L35)</f>
      </c>
      <c r="CE37" s="433">
        <f>IF('Encodage réponses Es'!M35="","",'Encodage réponses Es'!M35)</f>
      </c>
      <c r="CF37" s="433">
        <f>IF('Encodage réponses Es'!N35="","",'Encodage réponses Es'!N35)</f>
      </c>
      <c r="CG37" s="433">
        <f>IF('Encodage réponses Es'!O35="","",'Encodage réponses Es'!O35)</f>
      </c>
      <c r="CH37" s="398"/>
      <c r="CI37" s="433">
        <f>IF('Encodage réponses Es'!Q35="","",'Encodage réponses Es'!Q35)</f>
      </c>
      <c r="CJ37" s="433">
        <f>IF('Encodage réponses Es'!R35="","",'Encodage réponses Es'!R35)</f>
      </c>
      <c r="CK37" s="433">
        <f>IF('Encodage réponses Es'!S35="","",'Encodage réponses Es'!S35)</f>
      </c>
      <c r="CL37" s="433">
        <f>IF('Encodage réponses Es'!T35="","",'Encodage réponses Es'!T35)</f>
      </c>
      <c r="CM37" s="433">
        <f>IF('Encodage réponses Es'!U35="","",'Encodage réponses Es'!U35)</f>
      </c>
      <c r="CN37" s="544">
        <f>IF(COUNTBLANK('Encodage réponses Es'!G35:O35)+COUNTBLANK('Encodage réponses Es'!Q35:U35)&gt;0,"",IF(COUNTIF(BY37:CG37,"a")+COUNTIF(CI37:CM37,"a")&gt;0,"Absent(e)",COUNTIF(BY37:CG37,1)+COUNTIF(CI37:CM37,1)+COUNTIF(BY37:CG37,8)/2+COUNTIF(CI37:CM37,8)/2))</f>
      </c>
      <c r="CO37" s="545"/>
      <c r="CP37" s="433">
        <f>IF('Encodage réponses Es'!V35="","",'Encodage réponses Es'!V35)</f>
      </c>
      <c r="CQ37" s="433">
        <f>IF('Encodage réponses Es'!W35="","",'Encodage réponses Es'!W35)</f>
      </c>
      <c r="CR37" s="433">
        <f>IF('Encodage réponses Es'!X35="","",'Encodage réponses Es'!X35)</f>
      </c>
      <c r="CS37" s="433">
        <f>IF('Encodage réponses Es'!Y35="","",'Encodage réponses Es'!Y35)</f>
      </c>
      <c r="CT37" s="433">
        <f>IF('Encodage réponses Es'!Z35="","",'Encodage réponses Es'!Z35)</f>
      </c>
      <c r="CU37" s="433">
        <f>IF('Encodage réponses Es'!AA35="","",'Encodage réponses Es'!AA35)</f>
      </c>
      <c r="CV37" s="433">
        <f>IF('Encodage réponses Es'!AB35="","",'Encodage réponses Es'!AB35)</f>
      </c>
      <c r="CW37" s="433">
        <f>IF('Encodage réponses Es'!AC35="","",'Encodage réponses Es'!AC35)</f>
      </c>
      <c r="CX37" s="433">
        <f>IF('Encodage réponses Es'!AD35="","",'Encodage réponses Es'!AD35)</f>
      </c>
      <c r="CY37" s="433">
        <f>IF('Encodage réponses Es'!AE35="","",'Encodage réponses Es'!AE35)</f>
      </c>
      <c r="CZ37" s="544">
        <f>IF(COUNTBLANK('Encodage réponses Es'!V35:AE35)&gt;0,"",IF(COUNTIF(CP37:CY37,"a")&gt;0,"Absent(e)",COUNTIF(CP37:CY37,1)+COUNTIF(CP37:CY37,8)/2))</f>
      </c>
      <c r="DA37" s="545"/>
      <c r="DB37" s="433">
        <f>IF('Encodage réponses Es'!BD35="","",'Encodage réponses Es'!BD35)</f>
      </c>
      <c r="DC37" s="433">
        <f>IF('Encodage réponses Es'!BE35="","",'Encodage réponses Es'!BE35)</f>
      </c>
      <c r="DD37" s="433">
        <f>IF('Encodage réponses Es'!BF35="","",'Encodage réponses Es'!BF35)</f>
      </c>
      <c r="DE37" s="403">
        <f>IF('Encodage réponses Es'!BG35="","",'Encodage réponses Es'!BG35)</f>
      </c>
      <c r="DF37" s="433">
        <f>IF('Encodage réponses Es'!BH35="","",'Encodage réponses Es'!BH35)</f>
      </c>
      <c r="DG37" s="433">
        <f>IF('Encodage réponses Es'!BI35="","",'Encodage réponses Es'!BI35)</f>
      </c>
      <c r="DH37" s="433">
        <f>IF('Encodage réponses Es'!BJ35="","",'Encodage réponses Es'!BJ35)</f>
      </c>
      <c r="DI37" s="433">
        <f>IF('Encodage réponses Es'!BK35="","",'Encodage réponses Es'!BK35)</f>
      </c>
      <c r="DJ37" s="479">
        <f>IF('Encodage réponses Es'!BL35="","",'Encodage réponses Es'!BL35)</f>
      </c>
      <c r="DK37" s="479">
        <f>IF('Encodage réponses Es'!BM35="","",'Encodage réponses Es'!BM35)</f>
      </c>
      <c r="DL37" s="433">
        <f>IF('Encodage réponses Es'!BN35="","",'Encodage réponses Es'!BN35)</f>
      </c>
      <c r="DM37" s="433">
        <f>IF('Encodage réponses Es'!BO35="","",'Encodage réponses Es'!BO35)</f>
      </c>
      <c r="DN37" s="433">
        <f>IF('Encodage réponses Es'!BP35="","",'Encodage réponses Es'!BP35)</f>
      </c>
      <c r="DO37" s="433">
        <f>IF('Encodage réponses Es'!BQ35="","",'Encodage réponses Es'!BQ35)</f>
      </c>
      <c r="DP37" s="544">
        <f>IF(COUNTBLANK('Encodage réponses Es'!BD35:BF35)+COUNTBLANK('Encodage réponses Es'!BH35:BQ35)&gt;0,"",IF(COUNTIF(DB37:DD37,"a")+COUNTIF(DF37:DO37,"a")&gt;0,"Absent(e)",COUNTIF(DB37:DD37,1)+COUNTIF(DF37:DO37,1)))</f>
      </c>
      <c r="DQ37" s="545"/>
    </row>
    <row r="38" spans="1:121" ht="12.75" customHeight="1" thickBot="1">
      <c r="A38" s="490"/>
      <c r="B38" s="580"/>
      <c r="C38" s="491"/>
      <c r="D38" s="37">
        <v>34</v>
      </c>
      <c r="E38" s="184">
        <f>IF('Encodage réponses Es'!F36="","",'Encodage réponses Es'!F36)</f>
      </c>
      <c r="F38" s="234"/>
      <c r="G38" s="456">
        <f t="shared" si="0"/>
      </c>
      <c r="H38" s="453">
        <f t="shared" si="1"/>
      </c>
      <c r="I38" s="238"/>
      <c r="J38" s="456">
        <f t="shared" si="2"/>
      </c>
      <c r="K38" s="453">
        <f t="shared" si="3"/>
      </c>
      <c r="L38" s="238"/>
      <c r="M38" s="456">
        <f t="shared" si="4"/>
      </c>
      <c r="N38" s="453">
        <f t="shared" si="5"/>
      </c>
      <c r="O38" s="450"/>
      <c r="P38" s="433">
        <f>IF('Encodage réponses Es'!AQ36="","",'Encodage réponses Es'!AQ36)</f>
      </c>
      <c r="Q38" s="433">
        <f>IF('Encodage réponses Es'!AR36="","",'Encodage réponses Es'!AR36)</f>
      </c>
      <c r="R38" s="433">
        <f>IF('Encodage réponses Es'!AS36="","",'Encodage réponses Es'!AS36)</f>
      </c>
      <c r="S38" s="433">
        <f>IF('Encodage réponses Es'!AT36="","",'Encodage réponses Es'!AT36)</f>
      </c>
      <c r="T38" s="394"/>
      <c r="U38" s="433">
        <f>IF('Encodage réponses Es'!AV36="","",'Encodage réponses Es'!AV36)</f>
      </c>
      <c r="V38" s="433">
        <f>IF('Encodage réponses Es'!AW36="","",'Encodage réponses Es'!AW36)</f>
      </c>
      <c r="W38" s="433">
        <f>IF('Encodage réponses Es'!AX36="","",'Encodage réponses Es'!AX36)</f>
      </c>
      <c r="X38" s="433">
        <f>IF('Encodage réponses Es'!AY36="","",'Encodage réponses Es'!AY36)</f>
      </c>
      <c r="Y38" s="433">
        <f>IF('Encodage réponses Es'!AZ36="","",'Encodage réponses Es'!AZ36)</f>
      </c>
      <c r="Z38" s="433">
        <f>IF('Encodage réponses Es'!BA36="","",'Encodage réponses Es'!BA36)</f>
      </c>
      <c r="AA38" s="394"/>
      <c r="AB38" s="394"/>
      <c r="AC38" s="433">
        <f>IF('Encodage réponses Es'!CN36="","",'Encodage réponses Es'!CN36)</f>
      </c>
      <c r="AD38" s="433">
        <f>IF('Encodage réponses Es'!CO36="","",'Encodage réponses Es'!CO36)</f>
      </c>
      <c r="AE38" s="433">
        <f>IF('Encodage réponses Es'!CP36="","",'Encodage réponses Es'!CP36)</f>
      </c>
      <c r="AF38" s="564">
        <f>IF(COUNTBLANK('Encodage réponses Es'!AQ36:AT36)+COUNTBLANK('Encodage réponses Es'!AV36:BA36)+COUNTBLANK('Encodage réponses Es'!CN36:CP36)&gt;0,"",IF(COUNTIF(P38:S38,"a")+COUNTIF(U38:Z38,"a")+COUNTIF(AC38:AE38,"a")&gt;0,"Absent(e)",COUNTIF(P38:S38,1)+COUNTIF(U38:Z38,1)+COUNTIF(AC38:AE38,1)+COUNTIF(P38:S38,8)/2+COUNTIF(U38:Z38,8)/2+COUNTIF(AC38:AE38,8)/2))</f>
      </c>
      <c r="AG38" s="565"/>
      <c r="AH38" s="433">
        <f>IF('Encodage réponses Es'!AH36="","",'Encodage réponses Es'!AH36)</f>
      </c>
      <c r="AI38" s="433">
        <f>IF('Encodage réponses Es'!AL36="","",'Encodage réponses Es'!AL36)</f>
      </c>
      <c r="AJ38" s="433">
        <f>IF('Encodage réponses Es'!AM36="","",'Encodage réponses Es'!AM36)</f>
      </c>
      <c r="AK38" s="433">
        <f>IF('Encodage réponses Es'!AN36="","",'Encodage réponses Es'!AN36)</f>
      </c>
      <c r="AL38" s="433">
        <f>IF('Encodage réponses Es'!AO36="","",'Encodage réponses Es'!AO36)</f>
      </c>
      <c r="AM38" s="433">
        <f>IF('Encodage réponses Es'!AP36="","",'Encodage réponses Es'!AP36)</f>
      </c>
      <c r="AN38" s="564">
        <f>IF(COUNTBLANK('Encodage réponses Es'!AH36)+COUNTBLANK('Encodage réponses Es'!AL36:AP36)&gt;0,"",IF(COUNTIF(AH38:AM38,"a")&gt;0,"Absent(e)",COUNTIF(AH38:AM38,1)+COUNTIF(AH38:AM38,8)/2))</f>
      </c>
      <c r="AO38" s="565"/>
      <c r="AP38" s="433">
        <f>IF('Encodage réponses Es'!AF36="","",'Encodage réponses Es'!AF36)</f>
      </c>
      <c r="AQ38" s="433">
        <f>IF('Encodage réponses Es'!AG36="","",'Encodage réponses Es'!AG36)</f>
      </c>
      <c r="AR38" s="433">
        <f>IF('Encodage réponses Es'!AI36="","",'Encodage réponses Es'!AI36)</f>
      </c>
      <c r="AS38" s="433">
        <f>IF('Encodage réponses Es'!AJ36="","",'Encodage réponses Es'!AJ36)</f>
      </c>
      <c r="AT38" s="433">
        <f>IF('Encodage réponses Es'!AK36="","",'Encodage réponses Es'!AK36)</f>
      </c>
      <c r="AU38" s="581">
        <f>IF(COUNTBLANK('Encodage réponses Es'!AF36:AG36)+COUNTBLANK('Encodage réponses Es'!AI36:AK36)&gt;0,"",IF(COUNTIF(AP38:AT38,"a")&gt;0,"Absent(e)",COUNTIF(AP38:AT38,1)+COUNTIF(AP38:AT38,8)/2))</f>
      </c>
      <c r="AV38" s="582"/>
      <c r="AW38" s="564">
        <f t="shared" si="6"/>
      </c>
      <c r="AX38" s="565"/>
      <c r="AY38" s="433">
        <f>IF('Encodage réponses Es'!BR36="","",'Encodage réponses Es'!BR36)</f>
      </c>
      <c r="AZ38" s="433">
        <f>IF('Encodage réponses Es'!BS36="","",'Encodage réponses Es'!BS36)</f>
      </c>
      <c r="BA38" s="433">
        <f>IF('Encodage réponses Es'!BT36="","",'Encodage réponses Es'!BT36)</f>
      </c>
      <c r="BB38" s="433">
        <f>IF('Encodage réponses Es'!BU36="","",'Encodage réponses Es'!BU36)</f>
      </c>
      <c r="BC38" s="433">
        <f>IF('Encodage réponses Es'!BV36="","",'Encodage réponses Es'!BV36)</f>
      </c>
      <c r="BD38" s="433">
        <f>IF('Encodage réponses Es'!BW36="","",'Encodage réponses Es'!BW36)</f>
      </c>
      <c r="BE38" s="433">
        <f>IF('Encodage réponses Es'!BX36="","",'Encodage réponses Es'!BX36)</f>
      </c>
      <c r="BF38" s="433">
        <f>IF('Encodage réponses Es'!BY36="","",'Encodage réponses Es'!BY36)</f>
      </c>
      <c r="BG38" s="433">
        <f>IF('Encodage réponses Es'!BZ36="","",'Encodage réponses Es'!BZ36)</f>
      </c>
      <c r="BH38" s="546">
        <f>IF(COUNTBLANK('Encodage réponses Es'!BR36:BZ36)&gt;0,"",IF(COUNTIF(AY38:BG38,"a")&gt;0,"Absent(e)",COUNTIF(AY38:BG38,1)+COUNTIF(AY38:BG38,8)/2))</f>
      </c>
      <c r="BI38" s="547"/>
      <c r="BJ38" s="433">
        <f>IF('Encodage réponses Es'!CA36="","",'Encodage réponses Es'!CA36)</f>
      </c>
      <c r="BK38" s="433">
        <f>IF('Encodage réponses Es'!CB36="","",'Encodage réponses Es'!CB36)</f>
      </c>
      <c r="BL38" s="433">
        <f>IF('Encodage réponses Es'!CC36="","",'Encodage réponses Es'!CC36)</f>
      </c>
      <c r="BM38" s="433">
        <f>IF('Encodage réponses Es'!CD36="","",'Encodage réponses Es'!CD36)</f>
      </c>
      <c r="BN38" s="433">
        <f>IF('Encodage réponses Es'!CE36="","",'Encodage réponses Es'!CE36)</f>
      </c>
      <c r="BO38" s="433">
        <f>IF('Encodage réponses Es'!CF36="","",'Encodage réponses Es'!CF36)</f>
      </c>
      <c r="BP38" s="433">
        <f>IF('Encodage réponses Es'!CG36="","",'Encodage réponses Es'!CG36)</f>
      </c>
      <c r="BQ38" s="433">
        <f>IF('Encodage réponses Es'!CH36="","",'Encodage réponses Es'!CH36)</f>
      </c>
      <c r="BR38" s="433">
        <f>IF('Encodage réponses Es'!CI36="","",'Encodage réponses Es'!CI36)</f>
      </c>
      <c r="BS38" s="433">
        <f>IF('Encodage réponses Es'!CJ36="","",'Encodage réponses Es'!CJ36)</f>
      </c>
      <c r="BT38" s="433">
        <f>IF('Encodage réponses Es'!CK36="","",'Encodage réponses Es'!CK36)</f>
      </c>
      <c r="BU38" s="433">
        <f>IF('Encodage réponses Es'!CL36="","",'Encodage réponses Es'!CL36)</f>
      </c>
      <c r="BV38" s="433">
        <f>IF('Encodage réponses Es'!CM36="","",'Encodage réponses Es'!CM36)</f>
      </c>
      <c r="BW38" s="564">
        <f>IF(COUNTBLANK('Encodage réponses Es'!CA36:CM36)&gt;0,"",IF(COUNTIF(BJ38:BV38,"a")&gt;0,"Absent(e)",COUNTIF(BJ38:BV38,1)+COUNTIF(BJ38:BV38,8)/2))</f>
      </c>
      <c r="BX38" s="565"/>
      <c r="BY38" s="433">
        <f>IF('Encodage réponses Es'!G36="","",'Encodage réponses Es'!G36)</f>
      </c>
      <c r="BZ38" s="433">
        <f>IF('Encodage réponses Es'!H36="","",'Encodage réponses Es'!H36)</f>
      </c>
      <c r="CA38" s="433">
        <f>IF('Encodage réponses Es'!I36="","",'Encodage réponses Es'!I36)</f>
      </c>
      <c r="CB38" s="433">
        <f>IF('Encodage réponses Es'!J36="","",'Encodage réponses Es'!J36)</f>
      </c>
      <c r="CC38" s="433">
        <f>IF('Encodage réponses Es'!K36="","",'Encodage réponses Es'!K36)</f>
      </c>
      <c r="CD38" s="433">
        <f>IF('Encodage réponses Es'!L36="","",'Encodage réponses Es'!L36)</f>
      </c>
      <c r="CE38" s="433">
        <f>IF('Encodage réponses Es'!M36="","",'Encodage réponses Es'!M36)</f>
      </c>
      <c r="CF38" s="433">
        <f>IF('Encodage réponses Es'!N36="","",'Encodage réponses Es'!N36)</f>
      </c>
      <c r="CG38" s="433">
        <f>IF('Encodage réponses Es'!O36="","",'Encodage réponses Es'!O36)</f>
      </c>
      <c r="CH38" s="398"/>
      <c r="CI38" s="433">
        <f>IF('Encodage réponses Es'!Q36="","",'Encodage réponses Es'!Q36)</f>
      </c>
      <c r="CJ38" s="433">
        <f>IF('Encodage réponses Es'!R36="","",'Encodage réponses Es'!R36)</f>
      </c>
      <c r="CK38" s="433">
        <f>IF('Encodage réponses Es'!S36="","",'Encodage réponses Es'!S36)</f>
      </c>
      <c r="CL38" s="433">
        <f>IF('Encodage réponses Es'!T36="","",'Encodage réponses Es'!T36)</f>
      </c>
      <c r="CM38" s="433">
        <f>IF('Encodage réponses Es'!U36="","",'Encodage réponses Es'!U36)</f>
      </c>
      <c r="CN38" s="546">
        <f>IF(COUNTBLANK('Encodage réponses Es'!G36:O36)+COUNTBLANK('Encodage réponses Es'!Q36:U36)&gt;0,"",IF(COUNTIF(BY38:CG38,"a")+COUNTIF(CI38:CM38,"a")&gt;0,"Absent(e)",COUNTIF(BY38:CG38,1)+COUNTIF(CI38:CM38,1)+COUNTIF(BY38:CG38,8)/2+COUNTIF(CI38:CM38,8)/2))</f>
      </c>
      <c r="CO38" s="547"/>
      <c r="CP38" s="433">
        <f>IF('Encodage réponses Es'!V36="","",'Encodage réponses Es'!V36)</f>
      </c>
      <c r="CQ38" s="433">
        <f>IF('Encodage réponses Es'!W36="","",'Encodage réponses Es'!W36)</f>
      </c>
      <c r="CR38" s="433">
        <f>IF('Encodage réponses Es'!X36="","",'Encodage réponses Es'!X36)</f>
      </c>
      <c r="CS38" s="433">
        <f>IF('Encodage réponses Es'!Y36="","",'Encodage réponses Es'!Y36)</f>
      </c>
      <c r="CT38" s="433">
        <f>IF('Encodage réponses Es'!Z36="","",'Encodage réponses Es'!Z36)</f>
      </c>
      <c r="CU38" s="433">
        <f>IF('Encodage réponses Es'!AA36="","",'Encodage réponses Es'!AA36)</f>
      </c>
      <c r="CV38" s="433">
        <f>IF('Encodage réponses Es'!AB36="","",'Encodage réponses Es'!AB36)</f>
      </c>
      <c r="CW38" s="433">
        <f>IF('Encodage réponses Es'!AC36="","",'Encodage réponses Es'!AC36)</f>
      </c>
      <c r="CX38" s="433">
        <f>IF('Encodage réponses Es'!AD36="","",'Encodage réponses Es'!AD36)</f>
      </c>
      <c r="CY38" s="433">
        <f>IF('Encodage réponses Es'!AE36="","",'Encodage réponses Es'!AE36)</f>
      </c>
      <c r="CZ38" s="546">
        <f>IF(COUNTBLANK('Encodage réponses Es'!V36:AE36)&gt;0,"",IF(COUNTIF(CP38:CY38,"a")&gt;0,"Absent(e)",COUNTIF(CP38:CY38,1)+COUNTIF(CP38:CY38,8)/2))</f>
      </c>
      <c r="DA38" s="547"/>
      <c r="DB38" s="433">
        <f>IF('Encodage réponses Es'!BD36="","",'Encodage réponses Es'!BD36)</f>
      </c>
      <c r="DC38" s="433">
        <f>IF('Encodage réponses Es'!BE36="","",'Encodage réponses Es'!BE36)</f>
      </c>
      <c r="DD38" s="433">
        <f>IF('Encodage réponses Es'!BF36="","",'Encodage réponses Es'!BF36)</f>
      </c>
      <c r="DE38" s="403">
        <f>IF('Encodage réponses Es'!BG36="","",'Encodage réponses Es'!BG36)</f>
      </c>
      <c r="DF38" s="433">
        <f>IF('Encodage réponses Es'!BH36="","",'Encodage réponses Es'!BH36)</f>
      </c>
      <c r="DG38" s="433">
        <f>IF('Encodage réponses Es'!BI36="","",'Encodage réponses Es'!BI36)</f>
      </c>
      <c r="DH38" s="433">
        <f>IF('Encodage réponses Es'!BJ36="","",'Encodage réponses Es'!BJ36)</f>
      </c>
      <c r="DI38" s="433">
        <f>IF('Encodage réponses Es'!BK36="","",'Encodage réponses Es'!BK36)</f>
      </c>
      <c r="DJ38" s="480">
        <f>IF('Encodage réponses Es'!BL36="","",'Encodage réponses Es'!BL36)</f>
      </c>
      <c r="DK38" s="480">
        <f>IF('Encodage réponses Es'!BM36="","",'Encodage réponses Es'!BM36)</f>
      </c>
      <c r="DL38" s="433">
        <f>IF('Encodage réponses Es'!BN36="","",'Encodage réponses Es'!BN36)</f>
      </c>
      <c r="DM38" s="433">
        <f>IF('Encodage réponses Es'!BO36="","",'Encodage réponses Es'!BO36)</f>
      </c>
      <c r="DN38" s="433">
        <f>IF('Encodage réponses Es'!BP36="","",'Encodage réponses Es'!BP36)</f>
      </c>
      <c r="DO38" s="433">
        <f>IF('Encodage réponses Es'!BQ36="","",'Encodage réponses Es'!BQ36)</f>
      </c>
      <c r="DP38" s="546">
        <f>IF(COUNTBLANK('Encodage réponses Es'!BD36:BF36)+COUNTBLANK('Encodage réponses Es'!BH36:BQ36)&gt;0,"",IF(COUNTIF(DB38:DD38,"a")+COUNTIF(DF38:DO38,"a")&gt;0,"Absent(e)",COUNTIF(DB38:DD38,1)+COUNTIF(DF38:DO38,1)))</f>
      </c>
      <c r="DQ38" s="547"/>
    </row>
    <row r="39" spans="1:121" ht="12.75" customHeight="1" thickBot="1">
      <c r="A39" s="242"/>
      <c r="B39" s="243"/>
      <c r="C39" s="243"/>
      <c r="D39" s="243"/>
      <c r="E39" s="250"/>
      <c r="F39" s="236"/>
      <c r="G39" s="240"/>
      <c r="H39" s="240"/>
      <c r="I39" s="236"/>
      <c r="J39" s="240"/>
      <c r="K39" s="240"/>
      <c r="L39" s="236"/>
      <c r="M39" s="240"/>
      <c r="N39" s="240"/>
      <c r="O39" s="236"/>
      <c r="P39" s="278">
        <f>IF('Encodage réponses Es'!I37="","",'Encodage réponses Es'!I37)</f>
      </c>
      <c r="Q39" s="278">
        <f>IF('Encodage réponses Es'!K37="","",'Encodage réponses Es'!K37)</f>
      </c>
      <c r="R39" s="278">
        <f>IF('Encodage réponses Es'!M37="","",'Encodage réponses Es'!M37)</f>
      </c>
      <c r="S39" s="278">
        <f>IF('Encodage réponses Es'!O37="","",'Encodage réponses Es'!O37)</f>
      </c>
      <c r="T39" s="395">
        <f>IF('Encodage réponses Es'!Q37="","",'Encodage réponses Es'!Q37)</f>
      </c>
      <c r="U39" s="278">
        <f>IF('Encodage réponses Es'!R37="","",'Encodage réponses Es'!R37)</f>
      </c>
      <c r="V39" s="278">
        <f>IF('Encodage réponses Es'!AC37="","",'Encodage réponses Es'!AC37)</f>
      </c>
      <c r="W39" s="278">
        <f>IF('Encodage réponses Es'!AD37="","",'Encodage réponses Es'!AD37)</f>
      </c>
      <c r="X39" s="278">
        <f>IF('Encodage réponses Es'!AH37="","",'Encodage réponses Es'!AH37)</f>
      </c>
      <c r="Y39" s="278"/>
      <c r="Z39" s="278"/>
      <c r="AA39" s="395">
        <f>IF('Encodage réponses Es'!AI37="","",'Encodage réponses Es'!AI37)</f>
      </c>
      <c r="AB39" s="395">
        <f>IF('Encodage réponses Es'!AJ37="","",'Encodage réponses Es'!AJ37)</f>
      </c>
      <c r="AC39" s="278">
        <f>IF('Encodage réponses Es'!AO37="","",'Encodage réponses Es'!AO37)</f>
      </c>
      <c r="AD39" s="278">
        <f>IF('Encodage réponses Es'!AP37="","",'Encodage réponses Es'!AP37)</f>
      </c>
      <c r="AE39" s="278">
        <f>IF('Encodage réponses Es'!AR37="","",'Encodage réponses Es'!AR37)</f>
      </c>
      <c r="AF39" s="205"/>
      <c r="AG39" s="205"/>
      <c r="AH39" s="278">
        <f>IF('Encodage réponses Es'!P37="","",'Encodage réponses Es'!P37)</f>
      </c>
      <c r="AI39" s="278">
        <f>IF('Encodage réponses Es'!Y37="","",'Encodage réponses Es'!Y37)</f>
      </c>
      <c r="AJ39" s="278">
        <f>IF('Encodage réponses Es'!Z37="","",'Encodage réponses Es'!Z37)</f>
      </c>
      <c r="AK39" s="278">
        <f>IF('Encodage réponses Es'!AA37="","",'Encodage réponses Es'!AA37)</f>
      </c>
      <c r="AL39" s="278">
        <f>IF('Encodage réponses Es'!AT37="","",'Encodage réponses Es'!AT37)</f>
      </c>
      <c r="AM39" s="278">
        <f>IF('Encodage réponses Es'!BB37="","",'Encodage réponses Es'!BB37)</f>
      </c>
      <c r="AN39" s="205"/>
      <c r="AO39" s="230"/>
      <c r="AP39" s="278">
        <f>IF('Encodage réponses Es'!H37="","",'Encodage réponses Es'!H37)</f>
      </c>
      <c r="AQ39" s="278">
        <f>IF('Encodage réponses Es'!J37="","",'Encodage réponses Es'!J37)</f>
      </c>
      <c r="AR39" s="278">
        <f>IF('Encodage réponses Es'!L37="","",'Encodage réponses Es'!L37)</f>
      </c>
      <c r="AS39" s="278">
        <f>IF('Encodage réponses Es'!AL37="","",'Encodage réponses Es'!AL37)</f>
      </c>
      <c r="AT39" s="278">
        <f>IF('Encodage réponses Es'!AM37="","",'Encodage réponses Es'!AM37)</f>
      </c>
      <c r="AU39" s="243"/>
      <c r="AV39" s="243"/>
      <c r="AW39" s="230"/>
      <c r="AX39" s="230"/>
      <c r="AY39" s="243"/>
      <c r="AZ39" s="243"/>
      <c r="BA39" s="243"/>
      <c r="BB39" s="243"/>
      <c r="BC39" s="243"/>
      <c r="BD39" s="243"/>
      <c r="BE39" s="243"/>
      <c r="BF39" s="243"/>
      <c r="BG39" s="278">
        <f>IF('Encodage réponses Es'!U37="","",'Encodage réponses Es'!U37)</f>
      </c>
      <c r="BH39" s="230"/>
      <c r="BI39" s="230"/>
      <c r="BJ39" s="279"/>
      <c r="BK39" s="279"/>
      <c r="BL39" s="279"/>
      <c r="BM39" s="279"/>
      <c r="BN39" s="279"/>
      <c r="BO39" s="279"/>
      <c r="BP39" s="279"/>
      <c r="BQ39" s="279"/>
      <c r="BR39" s="279"/>
      <c r="BS39" s="279"/>
      <c r="BT39" s="279"/>
      <c r="BU39" s="278">
        <f>IF('Encodage réponses Es'!AA37="","",'Encodage réponses Es'!AA37)</f>
      </c>
      <c r="BV39" s="278">
        <f>IF('Encodage réponses Es'!AB37="","",'Encodage réponses Es'!AB37)</f>
      </c>
      <c r="BW39" s="230"/>
      <c r="BX39" s="431"/>
      <c r="BY39" s="242"/>
      <c r="BZ39" s="243"/>
      <c r="CA39" s="243"/>
      <c r="CB39" s="243"/>
      <c r="CC39" s="243"/>
      <c r="CD39" s="243"/>
      <c r="CE39" s="243"/>
      <c r="CF39" s="243"/>
      <c r="CG39" s="243"/>
      <c r="CH39" s="399"/>
      <c r="CI39" s="243"/>
      <c r="CJ39" s="243"/>
      <c r="CK39" s="243"/>
      <c r="CL39" s="243"/>
      <c r="CM39" s="278"/>
      <c r="CN39" s="230"/>
      <c r="CO39" s="230"/>
      <c r="CP39" s="243"/>
      <c r="CQ39" s="243"/>
      <c r="CR39" s="243"/>
      <c r="CS39" s="243"/>
      <c r="CT39" s="243"/>
      <c r="CU39" s="243"/>
      <c r="CV39" s="243"/>
      <c r="CW39" s="243"/>
      <c r="CX39" s="243"/>
      <c r="CY39" s="288"/>
      <c r="CZ39" s="230"/>
      <c r="DA39" s="230"/>
      <c r="DB39" s="243"/>
      <c r="DC39" s="243"/>
      <c r="DD39" s="243"/>
      <c r="DE39" s="399"/>
      <c r="DF39" s="243"/>
      <c r="DG39" s="243"/>
      <c r="DH39" s="243"/>
      <c r="DI39" s="243"/>
      <c r="DJ39" s="476"/>
      <c r="DK39" s="476"/>
      <c r="DL39" s="243"/>
      <c r="DM39" s="243"/>
      <c r="DN39" s="243"/>
      <c r="DO39" s="278"/>
      <c r="DP39" s="230"/>
      <c r="DQ39" s="431"/>
    </row>
    <row r="40" spans="1:121" ht="12.75" customHeight="1">
      <c r="A40" s="332"/>
      <c r="B40" s="238"/>
      <c r="C40" s="238"/>
      <c r="D40" s="238"/>
      <c r="E40" s="246" t="s">
        <v>6</v>
      </c>
      <c r="F40" s="236"/>
      <c r="G40" s="151">
        <f>COUNT(G5:G38)</f>
        <v>0</v>
      </c>
      <c r="H40" s="152" t="s">
        <v>2</v>
      </c>
      <c r="I40" s="236"/>
      <c r="J40" s="68">
        <f>COUNT(J5:J38)</f>
        <v>0</v>
      </c>
      <c r="K40" s="100" t="s">
        <v>2</v>
      </c>
      <c r="L40" s="199"/>
      <c r="M40" s="47">
        <f>COUNT(M5:M38)</f>
        <v>0</v>
      </c>
      <c r="N40" s="102" t="s">
        <v>2</v>
      </c>
      <c r="O40" s="236"/>
      <c r="P40" s="275">
        <f>IF('Encodage réponses Es'!AQ38="","",'Encodage réponses Es'!AQ38)</f>
        <v>0</v>
      </c>
      <c r="Q40" s="12">
        <f>IF('Encodage réponses Es'!AR38="","",'Encodage réponses Es'!AR38)</f>
        <v>0</v>
      </c>
      <c r="R40" s="12">
        <f>IF('Encodage réponses Es'!AS38="","",'Encodage réponses Es'!AS38)</f>
        <v>0</v>
      </c>
      <c r="S40" s="12">
        <f>IF('Encodage réponses Es'!AT38="","",'Encodage réponses Es'!AT38)</f>
        <v>0</v>
      </c>
      <c r="T40" s="394">
        <f>IF('Encodage réponses Es'!AU38="","",'Encodage réponses Es'!AU38)</f>
      </c>
      <c r="U40" s="12">
        <f>IF('Encodage réponses Es'!AV38="","",'Encodage réponses Es'!AV38)</f>
        <v>0</v>
      </c>
      <c r="V40" s="12">
        <f>IF('Encodage réponses Es'!AW38="","",'Encodage réponses Es'!AW38)</f>
        <v>0</v>
      </c>
      <c r="W40" s="12">
        <f>IF('Encodage réponses Es'!AX38="","",'Encodage réponses Es'!AX38)</f>
        <v>0</v>
      </c>
      <c r="X40" s="12">
        <f>IF('Encodage réponses Es'!AY38="","",'Encodage réponses Es'!AY38)</f>
        <v>0</v>
      </c>
      <c r="Y40" s="12">
        <f>IF('Encodage réponses Es'!AZ38="","",'Encodage réponses Es'!AZ38)</f>
        <v>0</v>
      </c>
      <c r="Z40" s="12">
        <f>IF('Encodage réponses Es'!BA38="","",'Encodage réponses Es'!BA38)</f>
        <v>0</v>
      </c>
      <c r="AA40" s="394">
        <f>IF('Encodage réponses Es'!BB38="","",'Encodage réponses Es'!BB38)</f>
      </c>
      <c r="AB40" s="394">
        <f>IF('Encodage réponses Es'!BC38="","",'Encodage réponses Es'!BC38)</f>
      </c>
      <c r="AC40" s="12">
        <f>IF('Encodage réponses Es'!CN38="","",'Encodage réponses Es'!CN38)</f>
        <v>0</v>
      </c>
      <c r="AD40" s="12">
        <f>IF('Encodage réponses Es'!CO38="","",'Encodage réponses Es'!CO38)</f>
        <v>0</v>
      </c>
      <c r="AE40" s="12">
        <f>IF('Encodage réponses Es'!CP38="","",'Encodage réponses Es'!CP38)</f>
        <v>0</v>
      </c>
      <c r="AF40" s="276" t="s">
        <v>2</v>
      </c>
      <c r="AG40" s="277">
        <f>COUNT(AF5:AF38)</f>
        <v>0</v>
      </c>
      <c r="AH40" s="13">
        <f>IF('Encodage réponses Es'!AH38="","",'Encodage réponses Es'!AH38)</f>
        <v>0</v>
      </c>
      <c r="AI40" s="13">
        <f>IF('Encodage réponses Es'!AL38="","",'Encodage réponses Es'!AL38)</f>
        <v>0</v>
      </c>
      <c r="AJ40" s="13">
        <f>IF('Encodage réponses Es'!AM38="","",'Encodage réponses Es'!AM38)</f>
        <v>0</v>
      </c>
      <c r="AK40" s="13">
        <f>IF('Encodage réponses Es'!AN38="","",'Encodage réponses Es'!AN38)</f>
        <v>0</v>
      </c>
      <c r="AL40" s="13">
        <f>IF('Encodage réponses Es'!AO38="","",'Encodage réponses Es'!AO38)</f>
        <v>0</v>
      </c>
      <c r="AM40" s="13">
        <f>IF('Encodage réponses Es'!AP38="","",'Encodage réponses Es'!AP38)</f>
        <v>0</v>
      </c>
      <c r="AN40" s="276" t="s">
        <v>2</v>
      </c>
      <c r="AO40" s="277">
        <f>COUNT(AN5:AN38)</f>
        <v>0</v>
      </c>
      <c r="AP40" s="12">
        <f>IF('Encodage réponses Es'!AF38="","",'Encodage réponses Es'!AF38)</f>
        <v>0</v>
      </c>
      <c r="AQ40" s="12">
        <f>IF('Encodage réponses Es'!AG38="","",'Encodage réponses Es'!AG38)</f>
        <v>0</v>
      </c>
      <c r="AR40" s="12">
        <f>IF('Encodage réponses Es'!AI38="","",'Encodage réponses Es'!AI38)</f>
        <v>0</v>
      </c>
      <c r="AS40" s="12">
        <f>IF('Encodage réponses Es'!AJ38="","",'Encodage réponses Es'!AJ38)</f>
        <v>0</v>
      </c>
      <c r="AT40" s="12">
        <f>IF('Encodage réponses Es'!AK38="","",'Encodage réponses Es'!AK38)</f>
        <v>0</v>
      </c>
      <c r="AU40" s="276" t="s">
        <v>2</v>
      </c>
      <c r="AV40" s="277">
        <f>COUNT(AU5:AU38)</f>
        <v>0</v>
      </c>
      <c r="AW40" s="280" t="s">
        <v>2</v>
      </c>
      <c r="AX40" s="281">
        <f>COUNT(AW5:AW38)</f>
        <v>0</v>
      </c>
      <c r="AY40" s="13">
        <f>IF('Encodage réponses Es'!BR38="","",'Encodage réponses Es'!BR38)</f>
        <v>0</v>
      </c>
      <c r="AZ40" s="12">
        <f>IF('Encodage réponses Es'!BS38="","",'Encodage réponses Es'!BS38)</f>
        <v>0</v>
      </c>
      <c r="BA40" s="12">
        <f>IF('Encodage réponses Es'!BT38="","",'Encodage réponses Es'!BT38)</f>
        <v>0</v>
      </c>
      <c r="BB40" s="12">
        <f>IF('Encodage réponses Es'!BU38="","",'Encodage réponses Es'!BU38)</f>
        <v>0</v>
      </c>
      <c r="BC40" s="12">
        <f>IF('Encodage réponses Es'!BV38="","",'Encodage réponses Es'!BV38)</f>
        <v>0</v>
      </c>
      <c r="BD40" s="12">
        <f>IF('Encodage réponses Es'!BW38="","",'Encodage réponses Es'!BW38)</f>
        <v>0</v>
      </c>
      <c r="BE40" s="12">
        <f>IF('Encodage réponses Es'!BX38="","",'Encodage réponses Es'!BX38)</f>
        <v>0</v>
      </c>
      <c r="BF40" s="12">
        <f>IF('Encodage réponses Es'!BY38="","",'Encodage réponses Es'!BY38)</f>
        <v>0</v>
      </c>
      <c r="BG40" s="282">
        <f>IF('Encodage réponses Es'!BZ38="","",'Encodage réponses Es'!BZ38)</f>
        <v>0</v>
      </c>
      <c r="BH40" s="283" t="s">
        <v>2</v>
      </c>
      <c r="BI40" s="277">
        <f>COUNT(BH5:BH38)</f>
        <v>0</v>
      </c>
      <c r="BJ40" s="13">
        <f>IF('Encodage réponses Es'!CA38="","",'Encodage réponses Es'!CA38)</f>
        <v>0</v>
      </c>
      <c r="BK40" s="13">
        <f>IF('Encodage réponses Es'!CB38="","",'Encodage réponses Es'!CB38)</f>
        <v>0</v>
      </c>
      <c r="BL40" s="13">
        <f>IF('Encodage réponses Es'!CC38="","",'Encodage réponses Es'!CC38)</f>
        <v>0</v>
      </c>
      <c r="BM40" s="13">
        <f>IF('Encodage réponses Es'!CD38="","",'Encodage réponses Es'!CD38)</f>
        <v>0</v>
      </c>
      <c r="BN40" s="13">
        <f>IF('Encodage réponses Es'!CE38="","",'Encodage réponses Es'!CE38)</f>
        <v>0</v>
      </c>
      <c r="BO40" s="13">
        <f>IF('Encodage réponses Es'!CF38="","",'Encodage réponses Es'!CF38)</f>
        <v>0</v>
      </c>
      <c r="BP40" s="13">
        <f>IF('Encodage réponses Es'!CG38="","",'Encodage réponses Es'!CG38)</f>
        <v>0</v>
      </c>
      <c r="BQ40" s="13">
        <f>IF('Encodage réponses Es'!CH38="","",'Encodage réponses Es'!CH38)</f>
        <v>0</v>
      </c>
      <c r="BR40" s="13">
        <f>IF('Encodage réponses Es'!CI38="","",'Encodage réponses Es'!CI38)</f>
        <v>0</v>
      </c>
      <c r="BS40" s="13">
        <f>IF('Encodage réponses Es'!CJ38="","",'Encodage réponses Es'!CJ38)</f>
        <v>0</v>
      </c>
      <c r="BT40" s="13">
        <f>IF('Encodage réponses Es'!CK38="","",'Encodage réponses Es'!CK38)</f>
        <v>0</v>
      </c>
      <c r="BU40" s="13">
        <f>IF('Encodage réponses Es'!CL38="","",'Encodage réponses Es'!CL38)</f>
        <v>0</v>
      </c>
      <c r="BV40" s="13">
        <f>IF('Encodage réponses Es'!CM38="","",'Encodage réponses Es'!CM38)</f>
        <v>0</v>
      </c>
      <c r="BW40" s="276" t="s">
        <v>2</v>
      </c>
      <c r="BX40" s="284">
        <f>COUNT(BW5:BW38)</f>
        <v>0</v>
      </c>
      <c r="BY40" s="13">
        <f>IF('Encodage réponses Es'!G38="","",'Encodage réponses Es'!G38)</f>
        <v>0</v>
      </c>
      <c r="BZ40" s="13">
        <f>IF('Encodage réponses Es'!H38="","",'Encodage réponses Es'!H38)</f>
        <v>0</v>
      </c>
      <c r="CA40" s="13">
        <f>IF('Encodage réponses Es'!I38="","",'Encodage réponses Es'!I38)</f>
        <v>0</v>
      </c>
      <c r="CB40" s="13">
        <f>IF('Encodage réponses Es'!J38="","",'Encodage réponses Es'!J38)</f>
        <v>0</v>
      </c>
      <c r="CC40" s="13">
        <f>IF('Encodage réponses Es'!K38="","",'Encodage réponses Es'!K38)</f>
        <v>0</v>
      </c>
      <c r="CD40" s="13">
        <f>IF('Encodage réponses Es'!L38="","",'Encodage réponses Es'!L38)</f>
        <v>0</v>
      </c>
      <c r="CE40" s="13">
        <f>IF('Encodage réponses Es'!M38="","",'Encodage réponses Es'!M38)</f>
        <v>0</v>
      </c>
      <c r="CF40" s="13">
        <f>IF('Encodage réponses Es'!N38="","",'Encodage réponses Es'!N38)</f>
        <v>0</v>
      </c>
      <c r="CG40" s="13">
        <f>IF('Encodage réponses Es'!O38="","",'Encodage réponses Es'!O38)</f>
        <v>0</v>
      </c>
      <c r="CH40" s="398">
        <f>IF('Encodage réponses Es'!P38="","",'Encodage réponses Es'!P38)</f>
      </c>
      <c r="CI40" s="13">
        <f>IF('Encodage réponses Es'!Q38="","",'Encodage réponses Es'!Q38)</f>
        <v>0</v>
      </c>
      <c r="CJ40" s="13">
        <f>IF('Encodage réponses Es'!R38="","",'Encodage réponses Es'!R38)</f>
        <v>0</v>
      </c>
      <c r="CK40" s="13">
        <f>IF('Encodage réponses Es'!S38="","",'Encodage réponses Es'!S38)</f>
        <v>0</v>
      </c>
      <c r="CL40" s="13">
        <f>IF('Encodage réponses Es'!T38="","",'Encodage réponses Es'!T38)</f>
        <v>0</v>
      </c>
      <c r="CM40" s="22">
        <f>IF('Encodage réponses Es'!U38="","",'Encodage réponses Es'!U38)</f>
        <v>0</v>
      </c>
      <c r="CN40" s="285" t="s">
        <v>2</v>
      </c>
      <c r="CO40" s="286">
        <f>COUNT(CN5:CN38)</f>
        <v>0</v>
      </c>
      <c r="CP40" s="13">
        <f>IF('Encodage réponses Es'!V38="","",'Encodage réponses Es'!V38)</f>
        <v>0</v>
      </c>
      <c r="CQ40" s="13">
        <f>IF('Encodage réponses Es'!W38="","",'Encodage réponses Es'!W38)</f>
        <v>0</v>
      </c>
      <c r="CR40" s="13">
        <f>IF('Encodage réponses Es'!X38="","",'Encodage réponses Es'!X38)</f>
        <v>0</v>
      </c>
      <c r="CS40" s="13">
        <f>IF('Encodage réponses Es'!Y38="","",'Encodage réponses Es'!Y38)</f>
        <v>0</v>
      </c>
      <c r="CT40" s="13">
        <f>IF('Encodage réponses Es'!Z38="","",'Encodage réponses Es'!Z38)</f>
        <v>0</v>
      </c>
      <c r="CU40" s="13">
        <f>IF('Encodage réponses Es'!AA38="","",'Encodage réponses Es'!AA38)</f>
        <v>0</v>
      </c>
      <c r="CV40" s="13">
        <f>IF('Encodage réponses Es'!AB38="","",'Encodage réponses Es'!AB38)</f>
        <v>0</v>
      </c>
      <c r="CW40" s="13">
        <f>IF('Encodage réponses Es'!AC38="","",'Encodage réponses Es'!AC38)</f>
        <v>0</v>
      </c>
      <c r="CX40" s="13">
        <f>IF('Encodage réponses Es'!AD38="","",'Encodage réponses Es'!AD38)</f>
        <v>0</v>
      </c>
      <c r="CY40" s="13">
        <f>IF('Encodage réponses Es'!AE38="","",'Encodage réponses Es'!AE38)</f>
        <v>0</v>
      </c>
      <c r="CZ40" s="287" t="s">
        <v>2</v>
      </c>
      <c r="DA40" s="286">
        <f>COUNT(CZ5:CZ38)</f>
        <v>0</v>
      </c>
      <c r="DB40" s="114">
        <f>IF('Encodage réponses Es'!BD38="","",'Encodage réponses Es'!BD38)</f>
        <v>0</v>
      </c>
      <c r="DC40" s="114">
        <f>IF('Encodage réponses Es'!BE38="","",'Encodage réponses Es'!BE38)</f>
        <v>0</v>
      </c>
      <c r="DD40" s="114">
        <f>IF('Encodage réponses Es'!BF38="","",'Encodage réponses Es'!BF38)</f>
        <v>0</v>
      </c>
      <c r="DE40" s="403">
        <f>IF('Encodage réponses Es'!BG38="","",'Encodage réponses Es'!BG38)</f>
      </c>
      <c r="DF40" s="114">
        <f>IF('Encodage réponses Es'!BH38="","",'Encodage réponses Es'!BH38)</f>
        <v>0</v>
      </c>
      <c r="DG40" s="114">
        <f>IF('Encodage réponses Es'!BI38="","",'Encodage réponses Es'!BI38)</f>
        <v>0</v>
      </c>
      <c r="DH40" s="114">
        <f>IF('Encodage réponses Es'!BJ38="","",'Encodage réponses Es'!BJ38)</f>
        <v>0</v>
      </c>
      <c r="DI40" s="114">
        <f>IF('Encodage réponses Es'!BK38="","",'Encodage réponses Es'!BK38)</f>
        <v>0</v>
      </c>
      <c r="DJ40" s="114">
        <f>IF('Encodage réponses Es'!BL38="","",'Encodage réponses Es'!BL38)</f>
        <v>0</v>
      </c>
      <c r="DK40" s="114">
        <f>IF('Encodage réponses Es'!BM38="","",'Encodage réponses Es'!BM38)</f>
        <v>0</v>
      </c>
      <c r="DL40" s="114">
        <f>IF('Encodage réponses Es'!BN38="","",'Encodage réponses Es'!BN38)</f>
        <v>0</v>
      </c>
      <c r="DM40" s="114">
        <f>IF('Encodage réponses Es'!BO38="","",'Encodage réponses Es'!BO38)</f>
        <v>0</v>
      </c>
      <c r="DN40" s="114">
        <f>IF('Encodage réponses Es'!BP38="","",'Encodage réponses Es'!BP38)</f>
        <v>0</v>
      </c>
      <c r="DO40" s="114">
        <f>IF('Encodage réponses Es'!BQ38="","",'Encodage réponses Es'!BQ38)</f>
        <v>0</v>
      </c>
      <c r="DP40" s="287" t="s">
        <v>2</v>
      </c>
      <c r="DQ40" s="286">
        <f>COUNT(DP5:DP38)</f>
        <v>0</v>
      </c>
    </row>
    <row r="41" spans="1:121" ht="12.75" customHeight="1">
      <c r="A41" s="325"/>
      <c r="B41" s="236"/>
      <c r="C41" s="236"/>
      <c r="D41" s="236"/>
      <c r="E41" s="247" t="s">
        <v>7</v>
      </c>
      <c r="F41" s="236"/>
      <c r="G41" s="153" t="s">
        <v>27</v>
      </c>
      <c r="H41" s="154">
        <f>IF(COUNT(H5:H38)=0,"",STDEVP(H5:H38))</f>
      </c>
      <c r="I41" s="236"/>
      <c r="J41" s="69" t="s">
        <v>27</v>
      </c>
      <c r="K41" s="101">
        <f>IF(COUNT(K5:K38)=0,"",STDEVP(K5:K38))</f>
      </c>
      <c r="L41" s="236"/>
      <c r="M41" s="41" t="s">
        <v>27</v>
      </c>
      <c r="N41" s="103">
        <f>IF(COUNT(N5:N38)=0,"",STDEVP(N5:N38))</f>
      </c>
      <c r="O41" s="236"/>
      <c r="P41" s="158">
        <f>IF('Encodage réponses Es'!AQ39="","",'Encodage réponses Es'!AQ39)</f>
        <v>0</v>
      </c>
      <c r="Q41" s="26">
        <f>IF('Encodage réponses Es'!AR39="","",'Encodage réponses Es'!AR39)</f>
        <v>0</v>
      </c>
      <c r="R41" s="26">
        <f>IF('Encodage réponses Es'!AS39="","",'Encodage réponses Es'!AS39)</f>
        <v>0</v>
      </c>
      <c r="S41" s="26">
        <f>IF('Encodage réponses Es'!AT39="","",'Encodage réponses Es'!AT39)</f>
        <v>0</v>
      </c>
      <c r="T41" s="394">
        <f>IF('Encodage réponses Es'!AU39="","",'Encodage réponses Es'!AU39)</f>
      </c>
      <c r="U41" s="26">
        <f>IF('Encodage réponses Es'!AV39="","",'Encodage réponses Es'!AV39)</f>
        <v>0</v>
      </c>
      <c r="V41" s="26">
        <f>IF('Encodage réponses Es'!AW39="","",'Encodage réponses Es'!AW39)</f>
        <v>0</v>
      </c>
      <c r="W41" s="26">
        <f>IF('Encodage réponses Es'!AX39="","",'Encodage réponses Es'!AX39)</f>
        <v>0</v>
      </c>
      <c r="X41" s="26">
        <f>IF('Encodage réponses Es'!AY39="","",'Encodage réponses Es'!AY39)</f>
        <v>0</v>
      </c>
      <c r="Y41" s="26">
        <f>IF('Encodage réponses Es'!AZ39="","",'Encodage réponses Es'!AZ39)</f>
        <v>0</v>
      </c>
      <c r="Z41" s="26">
        <f>IF('Encodage réponses Es'!BA39="","",'Encodage réponses Es'!BA39)</f>
        <v>0</v>
      </c>
      <c r="AA41" s="394">
        <f>IF('Encodage réponses Es'!BB39="","",'Encodage réponses Es'!BB39)</f>
      </c>
      <c r="AB41" s="394">
        <f>IF('Encodage réponses Es'!BC39="","",'Encodage réponses Es'!BC39)</f>
      </c>
      <c r="AC41" s="26">
        <f>IF('Encodage réponses Es'!CN39="","",'Encodage réponses Es'!CN39)</f>
        <v>0</v>
      </c>
      <c r="AD41" s="26">
        <f>IF('Encodage réponses Es'!CO39="","",'Encodage réponses Es'!CO39)</f>
        <v>0</v>
      </c>
      <c r="AE41" s="26">
        <f>IF('Encodage réponses Es'!CP39="","",'Encodage réponses Es'!CP39)</f>
        <v>0</v>
      </c>
      <c r="AF41" s="72" t="s">
        <v>62</v>
      </c>
      <c r="AG41" s="73">
        <f>IF(COUNT(AF5:AG38)=0,"",AVERAGE(AF5:AG38))</f>
      </c>
      <c r="AH41" s="9">
        <f>IF('Encodage réponses Es'!AH39="","",'Encodage réponses Es'!AH39)</f>
        <v>0</v>
      </c>
      <c r="AI41" s="9">
        <f>IF('Encodage réponses Es'!AL39="","",'Encodage réponses Es'!AL39)</f>
        <v>0</v>
      </c>
      <c r="AJ41" s="9">
        <f>IF('Encodage réponses Es'!AM39="","",'Encodage réponses Es'!AM39)</f>
        <v>0</v>
      </c>
      <c r="AK41" s="9">
        <f>IF('Encodage réponses Es'!AN39="","",'Encodage réponses Es'!AN39)</f>
        <v>0</v>
      </c>
      <c r="AL41" s="9">
        <f>IF('Encodage réponses Es'!AO39="","",'Encodage réponses Es'!AO39)</f>
        <v>0</v>
      </c>
      <c r="AM41" s="9">
        <f>IF('Encodage réponses Es'!AP39="","",'Encodage réponses Es'!AP39)</f>
        <v>0</v>
      </c>
      <c r="AN41" s="72" t="s">
        <v>58</v>
      </c>
      <c r="AO41" s="73">
        <f>IF(COUNT(AN5:AO38)=0,"",AVERAGE(AN5:AO38))</f>
      </c>
      <c r="AP41" s="160">
        <f>IF('Encodage réponses Es'!AF39="","",'Encodage réponses Es'!AF39)</f>
        <v>0</v>
      </c>
      <c r="AQ41" s="160">
        <f>IF('Encodage réponses Es'!AG39="","",'Encodage réponses Es'!AG39)</f>
        <v>0</v>
      </c>
      <c r="AR41" s="160">
        <f>IF('Encodage réponses Es'!AI39="","",'Encodage réponses Es'!AI39)</f>
        <v>0</v>
      </c>
      <c r="AS41" s="160">
        <f>IF('Encodage réponses Es'!AJ39="","",'Encodage réponses Es'!AJ39)</f>
        <v>0</v>
      </c>
      <c r="AT41" s="160">
        <f>IF('Encodage réponses Es'!AK39="","",'Encodage réponses Es'!AK39)</f>
        <v>0</v>
      </c>
      <c r="AU41" s="72" t="s">
        <v>49</v>
      </c>
      <c r="AV41" s="73">
        <f>IF(COUNT(AU5:AV38)=0,"",AVERAGE(AU5:AV38))</f>
      </c>
      <c r="AW41" s="134" t="s">
        <v>67</v>
      </c>
      <c r="AX41" s="135">
        <f>IF(COUNT(AW5:AX38)=0,"",AVERAGE(AW5:AX38))</f>
      </c>
      <c r="AY41" s="9">
        <f>IF('Encodage réponses Es'!BR39="","",'Encodage réponses Es'!BR39)</f>
        <v>0</v>
      </c>
      <c r="AZ41" s="26">
        <f>IF('Encodage réponses Es'!BS39="","",'Encodage réponses Es'!BS39)</f>
        <v>0</v>
      </c>
      <c r="BA41" s="26">
        <f>IF('Encodage réponses Es'!BT39="","",'Encodage réponses Es'!BT39)</f>
        <v>0</v>
      </c>
      <c r="BB41" s="26">
        <f>IF('Encodage réponses Es'!BU39="","",'Encodage réponses Es'!BU39)</f>
        <v>0</v>
      </c>
      <c r="BC41" s="26">
        <f>IF('Encodage réponses Es'!BV39="","",'Encodage réponses Es'!BV39)</f>
        <v>0</v>
      </c>
      <c r="BD41" s="26">
        <f>IF('Encodage réponses Es'!BW39="","",'Encodage réponses Es'!BW39)</f>
        <v>0</v>
      </c>
      <c r="BE41" s="26">
        <f>IF('Encodage réponses Es'!BX39="","",'Encodage réponses Es'!BX39)</f>
        <v>0</v>
      </c>
      <c r="BF41" s="26">
        <f>IF('Encodage réponses Es'!BY39="","",'Encodage réponses Es'!BY39)</f>
        <v>0</v>
      </c>
      <c r="BG41" s="161">
        <f>IF('Encodage réponses Es'!BZ39="","",'Encodage réponses Es'!BZ39)</f>
        <v>0</v>
      </c>
      <c r="BH41" s="74" t="s">
        <v>60</v>
      </c>
      <c r="BI41" s="73">
        <f>IF(COUNT(BH5:BI38)=0,"",AVERAGE(BH5:BI38))</f>
      </c>
      <c r="BJ41" s="28">
        <f>IF('Encodage réponses Es'!CA39="","",'Encodage réponses Es'!CA39)</f>
        <v>0</v>
      </c>
      <c r="BK41" s="28">
        <f>IF('Encodage réponses Es'!CB39="","",'Encodage réponses Es'!CB39)</f>
        <v>0</v>
      </c>
      <c r="BL41" s="28">
        <f>IF('Encodage réponses Es'!CC39="","",'Encodage réponses Es'!CC39)</f>
        <v>0</v>
      </c>
      <c r="BM41" s="28">
        <f>IF('Encodage réponses Es'!CD39="","",'Encodage réponses Es'!CD39)</f>
        <v>0</v>
      </c>
      <c r="BN41" s="28">
        <f>IF('Encodage réponses Es'!CE39="","",'Encodage réponses Es'!CE39)</f>
        <v>0</v>
      </c>
      <c r="BO41" s="28">
        <f>IF('Encodage réponses Es'!CF39="","",'Encodage réponses Es'!CF39)</f>
        <v>0</v>
      </c>
      <c r="BP41" s="28">
        <f>IF('Encodage réponses Es'!CG39="","",'Encodage réponses Es'!CG39)</f>
        <v>0</v>
      </c>
      <c r="BQ41" s="28">
        <f>IF('Encodage réponses Es'!CH39="","",'Encodage réponses Es'!CH39)</f>
        <v>0</v>
      </c>
      <c r="BR41" s="28">
        <f>IF('Encodage réponses Es'!CI39="","",'Encodage réponses Es'!CI39)</f>
        <v>0</v>
      </c>
      <c r="BS41" s="28">
        <f>IF('Encodage réponses Es'!CJ39="","",'Encodage réponses Es'!CJ39)</f>
        <v>0</v>
      </c>
      <c r="BT41" s="28">
        <f>IF('Encodage réponses Es'!CK39="","",'Encodage réponses Es'!CK39)</f>
        <v>0</v>
      </c>
      <c r="BU41" s="28">
        <f>IF('Encodage réponses Es'!CL39="","",'Encodage réponses Es'!CL39)</f>
        <v>0</v>
      </c>
      <c r="BV41" s="28">
        <f>IF('Encodage réponses Es'!CM39="","",'Encodage réponses Es'!CM39)</f>
        <v>0</v>
      </c>
      <c r="BW41" s="105" t="s">
        <v>62</v>
      </c>
      <c r="BX41" s="106">
        <f>IF(COUNT(BW5:BX38)=0,"",AVERAGE(BW5:BX38))</f>
      </c>
      <c r="BY41" s="9">
        <f>IF('Encodage réponses Es'!G39="","",'Encodage réponses Es'!G39)</f>
        <v>0</v>
      </c>
      <c r="BZ41" s="9">
        <f>IF('Encodage réponses Es'!H39="","",'Encodage réponses Es'!H39)</f>
        <v>0</v>
      </c>
      <c r="CA41" s="9">
        <f>IF('Encodage réponses Es'!I39="","",'Encodage réponses Es'!I39)</f>
        <v>0</v>
      </c>
      <c r="CB41" s="9">
        <f>IF('Encodage réponses Es'!J39="","",'Encodage réponses Es'!J39)</f>
        <v>0</v>
      </c>
      <c r="CC41" s="9">
        <f>IF('Encodage réponses Es'!K39="","",'Encodage réponses Es'!K39)</f>
        <v>0</v>
      </c>
      <c r="CD41" s="9">
        <f>IF('Encodage réponses Es'!L39="","",'Encodage réponses Es'!L39)</f>
        <v>0</v>
      </c>
      <c r="CE41" s="9">
        <f>IF('Encodage réponses Es'!M39="","",'Encodage réponses Es'!M39)</f>
        <v>0</v>
      </c>
      <c r="CF41" s="9">
        <f>IF('Encodage réponses Es'!N39="","",'Encodage réponses Es'!N39)</f>
        <v>0</v>
      </c>
      <c r="CG41" s="9">
        <f>IF('Encodage réponses Es'!O39="","",'Encodage réponses Es'!O39)</f>
        <v>0</v>
      </c>
      <c r="CH41" s="398">
        <f>IF('Encodage réponses Es'!P39="","",'Encodage réponses Es'!P39)</f>
      </c>
      <c r="CI41" s="9">
        <f>IF('Encodage réponses Es'!Q39="","",'Encodage réponses Es'!Q39)</f>
        <v>0</v>
      </c>
      <c r="CJ41" s="9">
        <f>IF('Encodage réponses Es'!R39="","",'Encodage réponses Es'!R39)</f>
        <v>0</v>
      </c>
      <c r="CK41" s="9">
        <f>IF('Encodage réponses Es'!S39="","",'Encodage réponses Es'!S39)</f>
        <v>0</v>
      </c>
      <c r="CL41" s="9">
        <f>IF('Encodage réponses Es'!T39="","",'Encodage réponses Es'!T39)</f>
        <v>0</v>
      </c>
      <c r="CM41" s="161">
        <f>IF('Encodage réponses Es'!U39="","",'Encodage réponses Es'!U39)</f>
        <v>0</v>
      </c>
      <c r="CN41" s="113" t="s">
        <v>43</v>
      </c>
      <c r="CO41" s="21">
        <f>IF(COUNT(CN5:CO38)=0,"",AVERAGE(CN5:CO38))</f>
      </c>
      <c r="CP41" s="9">
        <f>IF('Encodage réponses Es'!V39="","",'Encodage réponses Es'!V39)</f>
        <v>0</v>
      </c>
      <c r="CQ41" s="9">
        <f>IF('Encodage réponses Es'!W39="","",'Encodage réponses Es'!W39)</f>
        <v>0</v>
      </c>
      <c r="CR41" s="9">
        <f>IF('Encodage réponses Es'!X39="","",'Encodage réponses Es'!X39)</f>
        <v>0</v>
      </c>
      <c r="CS41" s="9">
        <f>IF('Encodage réponses Es'!Y39="","",'Encodage réponses Es'!Y39)</f>
        <v>0</v>
      </c>
      <c r="CT41" s="9">
        <f>IF('Encodage réponses Es'!Z39="","",'Encodage réponses Es'!Z39)</f>
        <v>0</v>
      </c>
      <c r="CU41" s="9">
        <f>IF('Encodage réponses Es'!AA39="","",'Encodage réponses Es'!AA39)</f>
        <v>0</v>
      </c>
      <c r="CV41" s="9">
        <f>IF('Encodage réponses Es'!AB39="","",'Encodage réponses Es'!AB39)</f>
        <v>0</v>
      </c>
      <c r="CW41" s="9">
        <f>IF('Encodage réponses Es'!AC39="","",'Encodage réponses Es'!AC39)</f>
        <v>0</v>
      </c>
      <c r="CX41" s="9">
        <f>IF('Encodage réponses Es'!AD39="","",'Encodage réponses Es'!AD39)</f>
        <v>0</v>
      </c>
      <c r="CY41" s="9">
        <f>IF('Encodage réponses Es'!AE39="","",'Encodage réponses Es'!AE39)</f>
        <v>0</v>
      </c>
      <c r="CZ41" s="16" t="s">
        <v>46</v>
      </c>
      <c r="DA41" s="21">
        <f>IF(COUNT(CZ5:DA38)=0,"",AVERAGE(CZ5:DA38))</f>
      </c>
      <c r="DB41" s="162">
        <f>IF('Encodage réponses Es'!BD39="","",'Encodage réponses Es'!BD39)</f>
        <v>0</v>
      </c>
      <c r="DC41" s="162">
        <f>IF('Encodage réponses Es'!BE39="","",'Encodage réponses Es'!BE39)</f>
        <v>0</v>
      </c>
      <c r="DD41" s="162">
        <f>IF('Encodage réponses Es'!BF39="","",'Encodage réponses Es'!BF39)</f>
        <v>0</v>
      </c>
      <c r="DE41" s="403">
        <f>IF('Encodage réponses Es'!BG39="","",'Encodage réponses Es'!BG39)</f>
      </c>
      <c r="DF41" s="162">
        <f>IF('Encodage réponses Es'!BH39="","",'Encodage réponses Es'!BH39)</f>
        <v>0</v>
      </c>
      <c r="DG41" s="162">
        <f>IF('Encodage réponses Es'!BI39="","",'Encodage réponses Es'!BI39)</f>
        <v>0</v>
      </c>
      <c r="DH41" s="162">
        <f>IF('Encodage réponses Es'!BJ39="","",'Encodage réponses Es'!BJ39)</f>
        <v>0</v>
      </c>
      <c r="DI41" s="162">
        <f>IF('Encodage réponses Es'!BK39="","",'Encodage réponses Es'!BK39)</f>
        <v>0</v>
      </c>
      <c r="DJ41" s="162">
        <f>IF('Encodage réponses Es'!BL39="","",'Encodage réponses Es'!BL39)</f>
        <v>0</v>
      </c>
      <c r="DK41" s="162">
        <f>IF('Encodage réponses Es'!BM39="","",'Encodage réponses Es'!BM39)</f>
        <v>0</v>
      </c>
      <c r="DL41" s="162">
        <f>IF('Encodage réponses Es'!BN39="","",'Encodage réponses Es'!BN39)</f>
        <v>0</v>
      </c>
      <c r="DM41" s="162">
        <f>IF('Encodage réponses Es'!BO39="","",'Encodage réponses Es'!BO39)</f>
        <v>0</v>
      </c>
      <c r="DN41" s="162">
        <f>IF('Encodage réponses Es'!BP39="","",'Encodage réponses Es'!BP39)</f>
        <v>0</v>
      </c>
      <c r="DO41" s="162">
        <f>IF('Encodage réponses Es'!BQ39="","",'Encodage réponses Es'!BQ39)</f>
        <v>0</v>
      </c>
      <c r="DP41" s="16" t="s">
        <v>62</v>
      </c>
      <c r="DQ41" s="21">
        <f>IF(COUNT(DP5:DQ38)=0,"",AVERAGE(DP5:DQ38))</f>
      </c>
    </row>
    <row r="42" spans="1:121" ht="12.75" customHeight="1">
      <c r="A42" s="332"/>
      <c r="B42" s="236"/>
      <c r="C42" s="236"/>
      <c r="D42" s="236"/>
      <c r="E42" s="247" t="s">
        <v>8</v>
      </c>
      <c r="F42" s="237"/>
      <c r="G42" s="153" t="s">
        <v>28</v>
      </c>
      <c r="H42" s="154">
        <f>IF(COUNT(H5:H38)=0,"",AVERAGE(H5:H38))</f>
      </c>
      <c r="I42" s="237"/>
      <c r="J42" s="69" t="s">
        <v>28</v>
      </c>
      <c r="K42" s="101">
        <f>IF(COUNT(K5:K38)=0,"",AVERAGE(K5:K38))</f>
      </c>
      <c r="L42" s="237"/>
      <c r="M42" s="41" t="s">
        <v>28</v>
      </c>
      <c r="N42" s="103">
        <f>IF(COUNT(N5:N38)=0,"",AVERAGE(N5:N38))</f>
      </c>
      <c r="O42" s="238"/>
      <c r="P42" s="10">
        <f>IF('Encodage réponses Es'!AQ40="","",'Encodage réponses Es'!AQ40)</f>
        <v>0</v>
      </c>
      <c r="Q42" s="11">
        <f>IF('Encodage réponses Es'!AR40="","",'Encodage réponses Es'!AR40)</f>
        <v>0</v>
      </c>
      <c r="R42" s="11">
        <f>IF('Encodage réponses Es'!AS40="","",'Encodage réponses Es'!AS40)</f>
        <v>0</v>
      </c>
      <c r="S42" s="11">
        <f>IF('Encodage réponses Es'!AT40="","",'Encodage réponses Es'!AT40)</f>
        <v>0</v>
      </c>
      <c r="T42" s="394">
        <f>IF('Encodage réponses Es'!AU40="","",'Encodage réponses Es'!AU40)</f>
      </c>
      <c r="U42" s="11">
        <f>IF('Encodage réponses Es'!AV40="","",'Encodage réponses Es'!AV40)</f>
        <v>0</v>
      </c>
      <c r="V42" s="11">
        <f>IF('Encodage réponses Es'!AW40="","",'Encodage réponses Es'!AW40)</f>
        <v>0</v>
      </c>
      <c r="W42" s="11">
        <f>IF('Encodage réponses Es'!AX40="","",'Encodage réponses Es'!AX40)</f>
        <v>0</v>
      </c>
      <c r="X42" s="11">
        <f>IF('Encodage réponses Es'!AY40="","",'Encodage réponses Es'!AY40)</f>
        <v>0</v>
      </c>
      <c r="Y42" s="11">
        <f>IF('Encodage réponses Es'!AZ40="","",'Encodage réponses Es'!AZ40)</f>
        <v>0</v>
      </c>
      <c r="Z42" s="11">
        <f>IF('Encodage réponses Es'!BA40="","",'Encodage réponses Es'!BA40)</f>
        <v>0</v>
      </c>
      <c r="AA42" s="394">
        <f>IF('Encodage réponses Es'!BB40="","",'Encodage réponses Es'!BB40)</f>
      </c>
      <c r="AB42" s="394">
        <f>IF('Encodage réponses Es'!BC40="","",'Encodage réponses Es'!BC40)</f>
      </c>
      <c r="AC42" s="11">
        <f>IF('Encodage réponses Es'!CN40="","",'Encodage réponses Es'!CN40)</f>
        <v>0</v>
      </c>
      <c r="AD42" s="11">
        <f>IF('Encodage réponses Es'!CO40="","",'Encodage réponses Es'!CO40)</f>
        <v>0</v>
      </c>
      <c r="AE42" s="11">
        <f>IF('Encodage réponses Es'!CP40="","",'Encodage réponses Es'!CP40)</f>
        <v>0</v>
      </c>
      <c r="AF42" s="49" t="s">
        <v>72</v>
      </c>
      <c r="AG42" s="50">
        <f>COUNTIF(AF$5:AF$38,0)+COUNTIF(AF$5:AF$38,0.5)</f>
        <v>0</v>
      </c>
      <c r="AH42" s="83">
        <f>IF('Encodage réponses Es'!AH40="","",'Encodage réponses Es'!AH40)</f>
        <v>0</v>
      </c>
      <c r="AI42" s="83">
        <f>IF('Encodage réponses Es'!AL40="","",'Encodage réponses Es'!AL40)</f>
        <v>0</v>
      </c>
      <c r="AJ42" s="83">
        <f>IF('Encodage réponses Es'!AM40="","",'Encodage réponses Es'!AM40)</f>
        <v>0</v>
      </c>
      <c r="AK42" s="83">
        <f>IF('Encodage réponses Es'!AN40="","",'Encodage réponses Es'!AN40)</f>
        <v>0</v>
      </c>
      <c r="AL42" s="83">
        <f>IF('Encodage réponses Es'!AO40="","",'Encodage réponses Es'!AO40)</f>
        <v>0</v>
      </c>
      <c r="AM42" s="83">
        <f>IF('Encodage réponses Es'!AP40="","",'Encodage réponses Es'!AP40)</f>
        <v>0</v>
      </c>
      <c r="AN42" s="49" t="s">
        <v>72</v>
      </c>
      <c r="AO42" s="50">
        <f>COUNTIF(AN$5:AN$38,0)+COUNTIF(AN$5:AN$38,0.5)</f>
        <v>0</v>
      </c>
      <c r="AP42" s="13">
        <f>IF('Encodage réponses Es'!AF40="","",'Encodage réponses Es'!AF40)</f>
        <v>0</v>
      </c>
      <c r="AQ42" s="13">
        <f>IF('Encodage réponses Es'!AG40="","",'Encodage réponses Es'!AG40)</f>
        <v>0</v>
      </c>
      <c r="AR42" s="13">
        <f>IF('Encodage réponses Es'!AI40="","",'Encodage réponses Es'!AI40)</f>
        <v>0</v>
      </c>
      <c r="AS42" s="13">
        <f>IF('Encodage réponses Es'!AJ40="","",'Encodage réponses Es'!AJ40)</f>
        <v>0</v>
      </c>
      <c r="AT42" s="13">
        <f>IF('Encodage réponses Es'!AK40="","",'Encodage réponses Es'!AK40)</f>
        <v>0</v>
      </c>
      <c r="AU42" s="49" t="s">
        <v>72</v>
      </c>
      <c r="AV42" s="50">
        <f>COUNTIF(AU$5:AU$38,0)+COUNTIF(AU$5:AU$38,0.5)</f>
        <v>0</v>
      </c>
      <c r="AW42" s="49" t="s">
        <v>72</v>
      </c>
      <c r="AX42" s="50">
        <f>COUNTIF(AW$5:AW$38,0)+COUNTIF(AW$5:AW$38,0.5)</f>
        <v>0</v>
      </c>
      <c r="AY42" s="10">
        <f>IF('Encodage réponses Es'!BR40="","",'Encodage réponses Es'!BR40)</f>
        <v>0</v>
      </c>
      <c r="AZ42" s="11">
        <f>IF('Encodage réponses Es'!BS40="","",'Encodage réponses Es'!BS40)</f>
        <v>0</v>
      </c>
      <c r="BA42" s="11">
        <f>IF('Encodage réponses Es'!BT40="","",'Encodage réponses Es'!BT40)</f>
        <v>0</v>
      </c>
      <c r="BB42" s="11">
        <f>IF('Encodage réponses Es'!BU40="","",'Encodage réponses Es'!BU40)</f>
        <v>0</v>
      </c>
      <c r="BC42" s="11">
        <f>IF('Encodage réponses Es'!BV40="","",'Encodage réponses Es'!BV40)</f>
        <v>0</v>
      </c>
      <c r="BD42" s="11">
        <f>IF('Encodage réponses Es'!BW40="","",'Encodage réponses Es'!BW40)</f>
        <v>0</v>
      </c>
      <c r="BE42" s="11">
        <f>IF('Encodage réponses Es'!BX40="","",'Encodage réponses Es'!BX40)</f>
        <v>0</v>
      </c>
      <c r="BF42" s="11">
        <f>IF('Encodage réponses Es'!BY40="","",'Encodage réponses Es'!BY40)</f>
        <v>0</v>
      </c>
      <c r="BG42" s="34">
        <f>IF('Encodage réponses Es'!BZ40="","",'Encodage réponses Es'!BZ40)</f>
        <v>0</v>
      </c>
      <c r="BH42" s="120">
        <v>0</v>
      </c>
      <c r="BI42" s="92">
        <f aca="true" t="shared" si="7" ref="BI42:BI51">COUNTIF(BH$5:BH$38,BH42)</f>
        <v>0</v>
      </c>
      <c r="BJ42" s="13">
        <f>IF('Encodage réponses Es'!CA40="","",'Encodage réponses Es'!CA40)</f>
        <v>0</v>
      </c>
      <c r="BK42" s="13">
        <f>IF('Encodage réponses Es'!CB40="","",'Encodage réponses Es'!CB40)</f>
        <v>0</v>
      </c>
      <c r="BL42" s="13">
        <f>IF('Encodage réponses Es'!CC40="","",'Encodage réponses Es'!CC40)</f>
        <v>0</v>
      </c>
      <c r="BM42" s="13">
        <f>IF('Encodage réponses Es'!CD40="","",'Encodage réponses Es'!CD40)</f>
        <v>0</v>
      </c>
      <c r="BN42" s="13">
        <f>IF('Encodage réponses Es'!CE40="","",'Encodage réponses Es'!CE40)</f>
        <v>0</v>
      </c>
      <c r="BO42" s="13">
        <f>IF('Encodage réponses Es'!CF40="","",'Encodage réponses Es'!CF40)</f>
        <v>0</v>
      </c>
      <c r="BP42" s="13">
        <f>IF('Encodage réponses Es'!CG40="","",'Encodage réponses Es'!CG40)</f>
        <v>0</v>
      </c>
      <c r="BQ42" s="13">
        <f>IF('Encodage réponses Es'!CH40="","",'Encodage réponses Es'!CH40)</f>
        <v>0</v>
      </c>
      <c r="BR42" s="13">
        <f>IF('Encodage réponses Es'!CI40="","",'Encodage réponses Es'!CI40)</f>
        <v>0</v>
      </c>
      <c r="BS42" s="13">
        <f>IF('Encodage réponses Es'!CJ40="","",'Encodage réponses Es'!CJ40)</f>
        <v>0</v>
      </c>
      <c r="BT42" s="13">
        <f>IF('Encodage réponses Es'!CK40="","",'Encodage réponses Es'!CK40)</f>
        <v>0</v>
      </c>
      <c r="BU42" s="13">
        <f>IF('Encodage réponses Es'!CL40="","",'Encodage réponses Es'!CL40)</f>
        <v>0</v>
      </c>
      <c r="BV42" s="13">
        <f>IF('Encodage réponses Es'!CM40="","",'Encodage réponses Es'!CM40)</f>
        <v>0</v>
      </c>
      <c r="BW42" s="49" t="s">
        <v>72</v>
      </c>
      <c r="BX42" s="50">
        <f>COUNTIF(BW$5:BW$38,0)+COUNTIF(BW$5:BW$38,0.5)</f>
        <v>0</v>
      </c>
      <c r="BY42" s="83">
        <f>IF('Encodage réponses Es'!G40="","",'Encodage réponses Es'!G40)</f>
        <v>0</v>
      </c>
      <c r="BZ42" s="83">
        <f>IF('Encodage réponses Es'!H40="","",'Encodage réponses Es'!H40)</f>
        <v>0</v>
      </c>
      <c r="CA42" s="83">
        <f>IF('Encodage réponses Es'!I40="","",'Encodage réponses Es'!I40)</f>
        <v>0</v>
      </c>
      <c r="CB42" s="83">
        <f>IF('Encodage réponses Es'!J40="","",'Encodage réponses Es'!J40)</f>
        <v>0</v>
      </c>
      <c r="CC42" s="83">
        <f>IF('Encodage réponses Es'!K40="","",'Encodage réponses Es'!K40)</f>
        <v>0</v>
      </c>
      <c r="CD42" s="83">
        <f>IF('Encodage réponses Es'!L40="","",'Encodage réponses Es'!L40)</f>
        <v>0</v>
      </c>
      <c r="CE42" s="83">
        <f>IF('Encodage réponses Es'!M40="","",'Encodage réponses Es'!M40)</f>
        <v>0</v>
      </c>
      <c r="CF42" s="83">
        <f>IF('Encodage réponses Es'!N40="","",'Encodage réponses Es'!N40)</f>
        <v>0</v>
      </c>
      <c r="CG42" s="83">
        <f>IF('Encodage réponses Es'!O40="","",'Encodage réponses Es'!O40)</f>
        <v>0</v>
      </c>
      <c r="CH42" s="398">
        <f>IF('Encodage réponses Es'!P40="","",'Encodage réponses Es'!P40)</f>
      </c>
      <c r="CI42" s="83">
        <f>IF('Encodage réponses Es'!Q40="","",'Encodage réponses Es'!Q40)</f>
        <v>0</v>
      </c>
      <c r="CJ42" s="83">
        <f>IF('Encodage réponses Es'!R40="","",'Encodage réponses Es'!R40)</f>
        <v>0</v>
      </c>
      <c r="CK42" s="83">
        <f>IF('Encodage réponses Es'!S40="","",'Encodage réponses Es'!S40)</f>
        <v>0</v>
      </c>
      <c r="CL42" s="83">
        <f>IF('Encodage réponses Es'!T40="","",'Encodage réponses Es'!T40)</f>
        <v>0</v>
      </c>
      <c r="CM42" s="83">
        <f>IF('Encodage réponses Es'!U40="","",'Encodage réponses Es'!U40)</f>
        <v>0</v>
      </c>
      <c r="CN42" s="49">
        <v>0</v>
      </c>
      <c r="CO42" s="49">
        <f>COUNTIF(CN$5:CN$38,CN42)</f>
        <v>0</v>
      </c>
      <c r="CP42" s="83">
        <f>IF('Encodage réponses Es'!V40="","",'Encodage réponses Es'!V40)</f>
        <v>0</v>
      </c>
      <c r="CQ42" s="83">
        <f>IF('Encodage réponses Es'!W40="","",'Encodage réponses Es'!W40)</f>
        <v>0</v>
      </c>
      <c r="CR42" s="83">
        <f>IF('Encodage réponses Es'!X40="","",'Encodage réponses Es'!X40)</f>
        <v>0</v>
      </c>
      <c r="CS42" s="83">
        <f>IF('Encodage réponses Es'!Y40="","",'Encodage réponses Es'!Y40)</f>
        <v>0</v>
      </c>
      <c r="CT42" s="83">
        <f>IF('Encodage réponses Es'!Z40="","",'Encodage réponses Es'!Z40)</f>
        <v>0</v>
      </c>
      <c r="CU42" s="83">
        <f>IF('Encodage réponses Es'!AA40="","",'Encodage réponses Es'!AA40)</f>
        <v>0</v>
      </c>
      <c r="CV42" s="83">
        <f>IF('Encodage réponses Es'!AB40="","",'Encodage réponses Es'!AB40)</f>
        <v>0</v>
      </c>
      <c r="CW42" s="83">
        <f>IF('Encodage réponses Es'!AC40="","",'Encodage réponses Es'!AC40)</f>
        <v>0</v>
      </c>
      <c r="CX42" s="83">
        <f>IF('Encodage réponses Es'!AD40="","",'Encodage réponses Es'!AD40)</f>
        <v>0</v>
      </c>
      <c r="CY42" s="83">
        <f>IF('Encodage réponses Es'!AE40="","",'Encodage réponses Es'!AE40)</f>
        <v>0</v>
      </c>
      <c r="CZ42" s="49">
        <v>0</v>
      </c>
      <c r="DA42" s="49">
        <f>COUNTIF(CZ$5:CZ$38,CZ42)</f>
        <v>0</v>
      </c>
      <c r="DB42" s="114">
        <f>IF('Encodage réponses Es'!BD40="","",'Encodage réponses Es'!BD40)</f>
        <v>0</v>
      </c>
      <c r="DC42" s="114">
        <f>IF('Encodage réponses Es'!BE40="","",'Encodage réponses Es'!BE40)</f>
        <v>0</v>
      </c>
      <c r="DD42" s="114">
        <f>IF('Encodage réponses Es'!BF40="","",'Encodage réponses Es'!BF40)</f>
        <v>0</v>
      </c>
      <c r="DE42" s="403">
        <f>IF('Encodage réponses Es'!BG40="","",'Encodage réponses Es'!BG40)</f>
      </c>
      <c r="DF42" s="114">
        <f>IF('Encodage réponses Es'!BH40="","",'Encodage réponses Es'!BH40)</f>
        <v>0</v>
      </c>
      <c r="DG42" s="114">
        <f>IF('Encodage réponses Es'!BI40="","",'Encodage réponses Es'!BI40)</f>
        <v>0</v>
      </c>
      <c r="DH42" s="114">
        <f>IF('Encodage réponses Es'!BJ40="","",'Encodage réponses Es'!BJ40)</f>
        <v>0</v>
      </c>
      <c r="DI42" s="114">
        <f>IF('Encodage réponses Es'!BK40="","",'Encodage réponses Es'!BK40)</f>
        <v>0</v>
      </c>
      <c r="DJ42" s="114">
        <f>IF('Encodage réponses Es'!BL40="","",'Encodage réponses Es'!BL40)</f>
        <v>0</v>
      </c>
      <c r="DK42" s="114">
        <f>IF('Encodage réponses Es'!BM40="","",'Encodage réponses Es'!BM40)</f>
        <v>0</v>
      </c>
      <c r="DL42" s="114">
        <f>IF('Encodage réponses Es'!BN40="","",'Encodage réponses Es'!BN40)</f>
        <v>0</v>
      </c>
      <c r="DM42" s="114">
        <f>IF('Encodage réponses Es'!BO40="","",'Encodage réponses Es'!BO40)</f>
        <v>0</v>
      </c>
      <c r="DN42" s="114">
        <f>IF('Encodage réponses Es'!BP40="","",'Encodage réponses Es'!BP40)</f>
        <v>0</v>
      </c>
      <c r="DO42" s="114">
        <f>IF('Encodage réponses Es'!BQ40="","",'Encodage réponses Es'!BQ40)</f>
        <v>0</v>
      </c>
      <c r="DP42" s="49">
        <v>0</v>
      </c>
      <c r="DQ42" s="49">
        <f aca="true" t="shared" si="8" ref="DQ42:DQ56">COUNTIF(DP$5:DP$38,DP42)</f>
        <v>0</v>
      </c>
    </row>
    <row r="43" spans="1:121" ht="13.5" thickBot="1">
      <c r="A43" s="332"/>
      <c r="B43" s="236"/>
      <c r="C43" s="236"/>
      <c r="D43" s="236"/>
      <c r="E43" s="247" t="s">
        <v>26</v>
      </c>
      <c r="F43" s="236"/>
      <c r="G43" s="42" t="s">
        <v>88</v>
      </c>
      <c r="H43" s="432">
        <v>0.42</v>
      </c>
      <c r="I43" s="236"/>
      <c r="J43" s="42" t="s">
        <v>88</v>
      </c>
      <c r="K43" s="432">
        <v>0.5</v>
      </c>
      <c r="L43" s="236"/>
      <c r="M43" s="42" t="s">
        <v>88</v>
      </c>
      <c r="N43" s="432">
        <v>0.31</v>
      </c>
      <c r="O43" s="236"/>
      <c r="P43" s="139">
        <f>IF('Encodage réponses Es'!AQ41="","",'Encodage réponses Es'!AQ41)</f>
      </c>
      <c r="Q43" s="140">
        <f>IF('Encodage réponses Es'!AR41="","",'Encodage réponses Es'!AR41)</f>
      </c>
      <c r="R43" s="140">
        <f>IF('Encodage réponses Es'!AS41="","",'Encodage réponses Es'!AS41)</f>
      </c>
      <c r="S43" s="140">
        <f>IF('Encodage réponses Es'!AT41="","",'Encodage réponses Es'!AT41)</f>
      </c>
      <c r="T43" s="394">
        <f>IF('Encodage réponses Es'!AU41="","",'Encodage réponses Es'!AU41)</f>
      </c>
      <c r="U43" s="140">
        <f>IF('Encodage réponses Es'!AV41="","",'Encodage réponses Es'!AV41)</f>
      </c>
      <c r="V43" s="140">
        <f>IF('Encodage réponses Es'!AW41="","",'Encodage réponses Es'!AW41)</f>
      </c>
      <c r="W43" s="140">
        <f>IF('Encodage réponses Es'!AX41="","",'Encodage réponses Es'!AX41)</f>
      </c>
      <c r="X43" s="140">
        <f>IF('Encodage réponses Es'!AY41="","",'Encodage réponses Es'!AY41)</f>
      </c>
      <c r="Y43" s="140">
        <f>IF('Encodage réponses Es'!AZ41="","",'Encodage réponses Es'!AZ41)</f>
      </c>
      <c r="Z43" s="140">
        <f>IF('Encodage réponses Es'!BA41="","",'Encodage réponses Es'!BA41)</f>
      </c>
      <c r="AA43" s="394">
        <f>IF('Encodage réponses Es'!BB41="","",'Encodage réponses Es'!BB41)</f>
      </c>
      <c r="AB43" s="394">
        <f>IF('Encodage réponses Es'!BC41="","",'Encodage réponses Es'!BC41)</f>
      </c>
      <c r="AC43" s="117">
        <f>IF('Encodage réponses Es'!CN41="","",'Encodage réponses Es'!CN41)</f>
        <v>0</v>
      </c>
      <c r="AD43" s="117">
        <f>IF('Encodage réponses Es'!CO41="","",'Encodage réponses Es'!CO41)</f>
        <v>0</v>
      </c>
      <c r="AE43" s="117">
        <f>IF('Encodage réponses Es'!CP41="","",'Encodage réponses Es'!CP41)</f>
        <v>0</v>
      </c>
      <c r="AF43" s="104" t="s">
        <v>73</v>
      </c>
      <c r="AG43" s="50">
        <f>COUNTIF(AF$5:AF$38,1)+COUNTIF(AF$5:AF$38,1.5)</f>
        <v>0</v>
      </c>
      <c r="AH43" s="99">
        <f>IF('Encodage réponses Es'!AH41="","",'Encodage réponses Es'!AH41)</f>
        <v>0</v>
      </c>
      <c r="AI43" s="99">
        <f>IF('Encodage réponses Es'!AL41="","",'Encodage réponses Es'!AL41)</f>
        <v>0</v>
      </c>
      <c r="AJ43" s="99">
        <f>IF('Encodage réponses Es'!AM41="","",'Encodage réponses Es'!AM41)</f>
        <v>0</v>
      </c>
      <c r="AK43" s="99">
        <f>IF('Encodage réponses Es'!AN41="","",'Encodage réponses Es'!AN41)</f>
        <v>0</v>
      </c>
      <c r="AL43" s="141">
        <f>IF('Encodage réponses Es'!AO41="","",'Encodage réponses Es'!AO41)</f>
      </c>
      <c r="AM43" s="141">
        <f>IF('Encodage réponses Es'!AP41="","",'Encodage réponses Es'!AP41)</f>
      </c>
      <c r="AN43" s="104" t="s">
        <v>73</v>
      </c>
      <c r="AO43" s="50">
        <f>COUNTIF(AN$5:AN$38,1)+COUNTIF(AN$5:AN$38,1.5)</f>
        <v>0</v>
      </c>
      <c r="AP43" s="118">
        <f>IF('Encodage réponses Es'!AF41="","",'Encodage réponses Es'!AF41)</f>
        <v>0</v>
      </c>
      <c r="AQ43" s="142">
        <f>IF('Encodage réponses Es'!AG41="","",'Encodage réponses Es'!AG41)</f>
      </c>
      <c r="AR43" s="142">
        <f>IF('Encodage réponses Es'!AI41="","",'Encodage réponses Es'!AI41)</f>
      </c>
      <c r="AS43" s="142">
        <f>IF('Encodage réponses Es'!AJ41="","",'Encodage réponses Es'!AJ41)</f>
      </c>
      <c r="AT43" s="142">
        <f>IF('Encodage réponses Es'!AK41="","",'Encodage réponses Es'!AK41)</f>
      </c>
      <c r="AU43" s="104" t="s">
        <v>73</v>
      </c>
      <c r="AV43" s="50">
        <f>COUNTIF(AU$5:AU$38,1)+COUNTIF(AU$5:AU$38,1.5)</f>
        <v>0</v>
      </c>
      <c r="AW43" s="104" t="s">
        <v>73</v>
      </c>
      <c r="AX43" s="50">
        <f>COUNTIF(AW$5:AW$38,1)+COUNTIF(AW$5:AW$38,1.5)</f>
        <v>0</v>
      </c>
      <c r="AY43" s="139">
        <f>IF('Encodage réponses Es'!BR41="","",'Encodage réponses Es'!BR41)</f>
      </c>
      <c r="AZ43" s="140">
        <f>IF('Encodage réponses Es'!BS41="","",'Encodage réponses Es'!BS41)</f>
      </c>
      <c r="BA43" s="140">
        <f>IF('Encodage réponses Es'!BT41="","",'Encodage réponses Es'!BT41)</f>
      </c>
      <c r="BB43" s="140">
        <f>IF('Encodage réponses Es'!BU41="","",'Encodage réponses Es'!BU41)</f>
      </c>
      <c r="BC43" s="140">
        <f>IF('Encodage réponses Es'!BV41="","",'Encodage réponses Es'!BV41)</f>
      </c>
      <c r="BD43" s="140">
        <f>IF('Encodage réponses Es'!BW41="","",'Encodage réponses Es'!BW41)</f>
      </c>
      <c r="BE43" s="140">
        <f>IF('Encodage réponses Es'!BX41="","",'Encodage réponses Es'!BX41)</f>
      </c>
      <c r="BF43" s="140">
        <f>IF('Encodage réponses Es'!BY41="","",'Encodage réponses Es'!BY41)</f>
      </c>
      <c r="BG43" s="143">
        <f>IF('Encodage réponses Es'!BZ41="","",'Encodage réponses Es'!BZ41)</f>
      </c>
      <c r="BH43" s="120">
        <v>1</v>
      </c>
      <c r="BI43" s="92">
        <f t="shared" si="7"/>
        <v>0</v>
      </c>
      <c r="BJ43" s="142">
        <f>IF('Encodage réponses Es'!CA41="","",'Encodage réponses Es'!CA41)</f>
      </c>
      <c r="BK43" s="142">
        <f>IF('Encodage réponses Es'!CB41="","",'Encodage réponses Es'!CB41)</f>
      </c>
      <c r="BL43" s="142">
        <f>IF('Encodage réponses Es'!CC41="","",'Encodage réponses Es'!CC41)</f>
      </c>
      <c r="BM43" s="142">
        <f>IF('Encodage réponses Es'!CD41="","",'Encodage réponses Es'!CD41)</f>
      </c>
      <c r="BN43" s="118">
        <f>IF('Encodage réponses Es'!CE41="","",'Encodage réponses Es'!CE41)</f>
        <v>0</v>
      </c>
      <c r="BO43" s="142">
        <f>IF('Encodage réponses Es'!CF41="","",'Encodage réponses Es'!CF41)</f>
      </c>
      <c r="BP43" s="142">
        <f>IF('Encodage réponses Es'!CG41="","",'Encodage réponses Es'!CG41)</f>
      </c>
      <c r="BQ43" s="142">
        <f>IF('Encodage réponses Es'!CH41="","",'Encodage réponses Es'!CH41)</f>
      </c>
      <c r="BR43" s="142">
        <f>IF('Encodage réponses Es'!CI41="","",'Encodage réponses Es'!CI41)</f>
      </c>
      <c r="BS43" s="142">
        <f>IF('Encodage réponses Es'!CJ41="","",'Encodage réponses Es'!CJ41)</f>
      </c>
      <c r="BT43" s="142">
        <f>IF('Encodage réponses Es'!CK41="","",'Encodage réponses Es'!CK41)</f>
      </c>
      <c r="BU43" s="142">
        <f>IF('Encodage réponses Es'!CL41="","",'Encodage réponses Es'!CL41)</f>
      </c>
      <c r="BV43" s="142">
        <f>IF('Encodage réponses Es'!CM41="","",'Encodage réponses Es'!CM41)</f>
      </c>
      <c r="BW43" s="104" t="s">
        <v>73</v>
      </c>
      <c r="BX43" s="50">
        <f>COUNTIF(BW$5:BW$38,1)+COUNTIF(BW$5:BW$38,1.5)</f>
        <v>0</v>
      </c>
      <c r="BY43" s="144">
        <f>IF('Encodage réponses Es'!G41="","",'Encodage réponses Es'!G41)</f>
      </c>
      <c r="BZ43" s="144">
        <f>IF('Encodage réponses Es'!H41="","",'Encodage réponses Es'!H41)</f>
      </c>
      <c r="CA43" s="144">
        <f>IF('Encodage réponses Es'!I41="","",'Encodage réponses Es'!I41)</f>
      </c>
      <c r="CB43" s="144">
        <f>IF('Encodage réponses Es'!J41="","",'Encodage réponses Es'!J41)</f>
      </c>
      <c r="CC43" s="144">
        <f>IF('Encodage réponses Es'!K41="","",'Encodage réponses Es'!K41)</f>
      </c>
      <c r="CD43" s="144">
        <f>IF('Encodage réponses Es'!L41="","",'Encodage réponses Es'!L41)</f>
      </c>
      <c r="CE43" s="144">
        <f>IF('Encodage réponses Es'!M41="","",'Encodage réponses Es'!M41)</f>
      </c>
      <c r="CF43" s="144">
        <f>IF('Encodage réponses Es'!N41="","",'Encodage réponses Es'!N41)</f>
      </c>
      <c r="CG43" s="144">
        <f>IF('Encodage réponses Es'!O41="","",'Encodage réponses Es'!O41)</f>
      </c>
      <c r="CH43" s="398">
        <f>IF('Encodage réponses Es'!P41="","",'Encodage réponses Es'!P41)</f>
      </c>
      <c r="CI43" s="144">
        <f>IF('Encodage réponses Es'!Q41="","",'Encodage réponses Es'!Q41)</f>
      </c>
      <c r="CJ43" s="144">
        <f>IF('Encodage réponses Es'!R41="","",'Encodage réponses Es'!R41)</f>
      </c>
      <c r="CK43" s="144">
        <f>IF('Encodage réponses Es'!S41="","",'Encodage réponses Es'!S41)</f>
      </c>
      <c r="CL43" s="144">
        <f>IF('Encodage réponses Es'!T41="","",'Encodage réponses Es'!T41)</f>
      </c>
      <c r="CM43" s="144">
        <f>IF('Encodage réponses Es'!U41="","",'Encodage réponses Es'!U41)</f>
      </c>
      <c r="CN43" s="49">
        <v>1</v>
      </c>
      <c r="CO43" s="49">
        <f>COUNTIF(CN$5:CN$38,CN43)</f>
        <v>0</v>
      </c>
      <c r="CP43" s="141">
        <f>IF('Encodage réponses Es'!V41="","",'Encodage réponses Es'!V41)</f>
      </c>
      <c r="CQ43" s="141">
        <f>IF('Encodage réponses Es'!W41="","",'Encodage réponses Es'!W41)</f>
      </c>
      <c r="CR43" s="141">
        <f>IF('Encodage réponses Es'!X41="","",'Encodage réponses Es'!X41)</f>
      </c>
      <c r="CS43" s="141">
        <f>IF('Encodage réponses Es'!Y41="","",'Encodage réponses Es'!Y41)</f>
      </c>
      <c r="CT43" s="141">
        <f>IF('Encodage réponses Es'!Z41="","",'Encodage réponses Es'!Z41)</f>
      </c>
      <c r="CU43" s="141">
        <f>IF('Encodage réponses Es'!AA41="","",'Encodage réponses Es'!AA41)</f>
      </c>
      <c r="CV43" s="141">
        <f>IF('Encodage réponses Es'!AB41="","",'Encodage réponses Es'!AB41)</f>
      </c>
      <c r="CW43" s="141">
        <f>IF('Encodage réponses Es'!AC41="","",'Encodage réponses Es'!AC41)</f>
      </c>
      <c r="CX43" s="141">
        <f>IF('Encodage réponses Es'!AD41="","",'Encodage réponses Es'!AD41)</f>
      </c>
      <c r="CY43" s="141">
        <f>IF('Encodage réponses Es'!AE41="","",'Encodage réponses Es'!AE41)</f>
      </c>
      <c r="CZ43" s="49">
        <v>1</v>
      </c>
      <c r="DA43" s="49">
        <f>COUNTIF(CZ$5:CZ$38,CZ43)</f>
        <v>0</v>
      </c>
      <c r="DB43" s="145">
        <f>IF('Encodage réponses Es'!BD41="","",'Encodage réponses Es'!BD41)</f>
      </c>
      <c r="DC43" s="145">
        <f>IF('Encodage réponses Es'!BE41="","",'Encodage réponses Es'!BE41)</f>
      </c>
      <c r="DD43" s="145">
        <f>IF('Encodage réponses Es'!BF41="","",'Encodage réponses Es'!BF41)</f>
      </c>
      <c r="DE43" s="403">
        <f>IF('Encodage réponses Es'!BG41="","",'Encodage réponses Es'!BG41)</f>
      </c>
      <c r="DF43" s="145">
        <f>IF('Encodage réponses Es'!BH41="","",'Encodage réponses Es'!BH41)</f>
      </c>
      <c r="DG43" s="145">
        <f>IF('Encodage réponses Es'!BI41="","",'Encodage réponses Es'!BI41)</f>
      </c>
      <c r="DH43" s="145">
        <f>IF('Encodage réponses Es'!BJ41="","",'Encodage réponses Es'!BJ41)</f>
      </c>
      <c r="DI43" s="145">
        <f>IF('Encodage réponses Es'!BK41="","",'Encodage réponses Es'!BK41)</f>
      </c>
      <c r="DJ43" s="145">
        <f>IF('Encodage réponses Es'!BL41="","",'Encodage réponses Es'!BL41)</f>
      </c>
      <c r="DK43" s="145">
        <f>IF('Encodage réponses Es'!BM41="","",'Encodage réponses Es'!BM41)</f>
      </c>
      <c r="DL43" s="145">
        <f>IF('Encodage réponses Es'!BN41="","",'Encodage réponses Es'!BN41)</f>
      </c>
      <c r="DM43" s="145">
        <f>IF('Encodage réponses Es'!BO41="","",'Encodage réponses Es'!BO41)</f>
      </c>
      <c r="DN43" s="145">
        <f>IF('Encodage réponses Es'!BP41="","",'Encodage réponses Es'!BP41)</f>
      </c>
      <c r="DO43" s="145">
        <f>IF('Encodage réponses Es'!BQ41="","",'Encodage réponses Es'!BQ41)</f>
      </c>
      <c r="DP43" s="49">
        <v>1</v>
      </c>
      <c r="DQ43" s="49">
        <f t="shared" si="8"/>
        <v>0</v>
      </c>
    </row>
    <row r="44" spans="1:121" ht="13.5" thickBot="1">
      <c r="A44" s="332"/>
      <c r="B44" s="237"/>
      <c r="C44" s="237"/>
      <c r="D44" s="237"/>
      <c r="E44" s="247" t="s">
        <v>13</v>
      </c>
      <c r="F44" s="238"/>
      <c r="H44" s="43"/>
      <c r="I44" s="238"/>
      <c r="K44" s="43"/>
      <c r="L44" s="238"/>
      <c r="N44" s="43"/>
      <c r="O44" s="236"/>
      <c r="P44" s="272">
        <f>IF('Encodage réponses Es'!AQ42="","",'Encodage réponses Es'!AQ42)</f>
        <v>0</v>
      </c>
      <c r="Q44" s="273">
        <f>IF('Encodage réponses Es'!AR42="","",'Encodage réponses Es'!AR42)</f>
        <v>0</v>
      </c>
      <c r="R44" s="273">
        <f>IF('Encodage réponses Es'!AS42="","",'Encodage réponses Es'!AS42)</f>
        <v>0</v>
      </c>
      <c r="S44" s="273">
        <f>IF('Encodage réponses Es'!AT42="","",'Encodage réponses Es'!AT42)</f>
        <v>0</v>
      </c>
      <c r="T44" s="394">
        <f>IF('Encodage réponses Es'!AU42="","",'Encodage réponses Es'!AU42)</f>
      </c>
      <c r="U44" s="273">
        <f>IF('Encodage réponses Es'!AV42="","",'Encodage réponses Es'!AV42)</f>
        <v>0</v>
      </c>
      <c r="V44" s="273">
        <f>IF('Encodage réponses Es'!AW42="","",'Encodage réponses Es'!AW42)</f>
        <v>0</v>
      </c>
      <c r="W44" s="273">
        <f>IF('Encodage réponses Es'!AX42="","",'Encodage réponses Es'!AX42)</f>
        <v>0</v>
      </c>
      <c r="X44" s="273">
        <f>IF('Encodage réponses Es'!AY42="","",'Encodage réponses Es'!AY42)</f>
        <v>0</v>
      </c>
      <c r="Y44" s="273">
        <f>IF('Encodage réponses Es'!AZ42="","",'Encodage réponses Es'!AZ42)</f>
        <v>0</v>
      </c>
      <c r="Z44" s="273">
        <f>IF('Encodage réponses Es'!BA42="","",'Encodage réponses Es'!BA42)</f>
        <v>0</v>
      </c>
      <c r="AA44" s="394">
        <f>IF('Encodage réponses Es'!BB42="","",'Encodage réponses Es'!BB42)</f>
      </c>
      <c r="AB44" s="394">
        <f>IF('Encodage réponses Es'!BC42="","",'Encodage réponses Es'!BC42)</f>
      </c>
      <c r="AC44" s="273">
        <f>IF('Encodage réponses Es'!CN42="","",'Encodage réponses Es'!CN42)</f>
        <v>0</v>
      </c>
      <c r="AD44" s="273">
        <f>IF('Encodage réponses Es'!CO42="","",'Encodage réponses Es'!CO42)</f>
        <v>0</v>
      </c>
      <c r="AE44" s="274">
        <f>IF('Encodage réponses Es'!CP42="","",'Encodage réponses Es'!CP42)</f>
        <v>0</v>
      </c>
      <c r="AF44" s="169" t="s">
        <v>74</v>
      </c>
      <c r="AG44" s="170">
        <f>COUNTIF(AF$5:AF$38,2)+COUNTIF(AF$5:AF$38,2.5)</f>
        <v>0</v>
      </c>
      <c r="AH44" s="290">
        <f>IF('Encodage réponses Es'!AH42="","",'Encodage réponses Es'!AH42)</f>
        <v>0</v>
      </c>
      <c r="AI44" s="291">
        <f>IF('Encodage réponses Es'!AL42="","",'Encodage réponses Es'!AL42)</f>
        <v>0</v>
      </c>
      <c r="AJ44" s="291">
        <f>IF('Encodage réponses Es'!AM42="","",'Encodage réponses Es'!AM42)</f>
        <v>0</v>
      </c>
      <c r="AK44" s="291">
        <f>IF('Encodage réponses Es'!AN42="","",'Encodage réponses Es'!AN42)</f>
        <v>0</v>
      </c>
      <c r="AL44" s="291">
        <f>IF('Encodage réponses Es'!AO42="","",'Encodage réponses Es'!AO42)</f>
        <v>0</v>
      </c>
      <c r="AM44" s="292">
        <f>IF('Encodage réponses Es'!AP42="","",'Encodage réponses Es'!AP42)</f>
        <v>0</v>
      </c>
      <c r="AN44" s="169" t="s">
        <v>74</v>
      </c>
      <c r="AO44" s="170">
        <f>COUNTIF(AN$5:AN$38,2)+COUNTIF(AN$5:AN$38,2.5)</f>
        <v>0</v>
      </c>
      <c r="AP44" s="290">
        <f>IF('Encodage réponses Es'!AF42="","",'Encodage réponses Es'!AF42)</f>
        <v>0</v>
      </c>
      <c r="AQ44" s="291">
        <f>IF('Encodage réponses Es'!AG42="","",'Encodage réponses Es'!AG42)</f>
        <v>0</v>
      </c>
      <c r="AR44" s="291">
        <f>IF('Encodage réponses Es'!AI42="","",'Encodage réponses Es'!AI42)</f>
        <v>0</v>
      </c>
      <c r="AS44" s="291">
        <f>IF('Encodage réponses Es'!AJ42="","",'Encodage réponses Es'!AJ42)</f>
        <v>0</v>
      </c>
      <c r="AT44" s="292">
        <f>IF('Encodage réponses Es'!AK42="","",'Encodage réponses Es'!AK42)</f>
        <v>0</v>
      </c>
      <c r="AU44" s="169" t="s">
        <v>74</v>
      </c>
      <c r="AV44" s="170">
        <f>COUNTIF(AU$5:AU$38,2)+COUNTIF(AU$5:AU$38,2.5)</f>
        <v>0</v>
      </c>
      <c r="AW44" s="169" t="s">
        <v>74</v>
      </c>
      <c r="AX44" s="170">
        <f>COUNTIF(AW$5:AW$38,2)+COUNTIF(AW$5:AW$38,2.5)</f>
        <v>0</v>
      </c>
      <c r="AY44" s="272">
        <f>IF('Encodage réponses Es'!BR42="","",'Encodage réponses Es'!BR42)</f>
        <v>0</v>
      </c>
      <c r="AZ44" s="273">
        <f>IF('Encodage réponses Es'!BS42="","",'Encodage réponses Es'!BS42)</f>
        <v>0</v>
      </c>
      <c r="BA44" s="273">
        <f>IF('Encodage réponses Es'!BT42="","",'Encodage réponses Es'!BT42)</f>
        <v>0</v>
      </c>
      <c r="BB44" s="273">
        <f>IF('Encodage réponses Es'!BU42="","",'Encodage réponses Es'!BU42)</f>
        <v>0</v>
      </c>
      <c r="BC44" s="273">
        <f>IF('Encodage réponses Es'!BV42="","",'Encodage réponses Es'!BV42)</f>
        <v>0</v>
      </c>
      <c r="BD44" s="273">
        <f>IF('Encodage réponses Es'!BW42="","",'Encodage réponses Es'!BW42)</f>
        <v>0</v>
      </c>
      <c r="BE44" s="273">
        <f>IF('Encodage réponses Es'!BX42="","",'Encodage réponses Es'!BX42)</f>
        <v>0</v>
      </c>
      <c r="BF44" s="273">
        <f>IF('Encodage réponses Es'!BY42="","",'Encodage réponses Es'!BY42)</f>
        <v>0</v>
      </c>
      <c r="BG44" s="274">
        <f>IF('Encodage réponses Es'!BZ42="","",'Encodage réponses Es'!BZ42)</f>
        <v>0</v>
      </c>
      <c r="BH44" s="172">
        <v>2</v>
      </c>
      <c r="BI44" s="173">
        <f t="shared" si="7"/>
        <v>0</v>
      </c>
      <c r="BJ44" s="272">
        <f>IF('Encodage réponses Es'!CA42="","",'Encodage réponses Es'!CA42)</f>
        <v>0</v>
      </c>
      <c r="BK44" s="291">
        <f>IF('Encodage réponses Es'!CB42="","",'Encodage réponses Es'!CB42)</f>
        <v>0</v>
      </c>
      <c r="BL44" s="291">
        <f>IF('Encodage réponses Es'!CC42="","",'Encodage réponses Es'!CC42)</f>
        <v>0</v>
      </c>
      <c r="BM44" s="291">
        <f>IF('Encodage réponses Es'!CD42="","",'Encodage réponses Es'!CD42)</f>
        <v>0</v>
      </c>
      <c r="BN44" s="291">
        <f>IF('Encodage réponses Es'!CE42="","",'Encodage réponses Es'!CE42)</f>
        <v>0</v>
      </c>
      <c r="BO44" s="291">
        <f>IF('Encodage réponses Es'!CF42="","",'Encodage réponses Es'!CF42)</f>
        <v>0</v>
      </c>
      <c r="BP44" s="291">
        <f>IF('Encodage réponses Es'!CG42="","",'Encodage réponses Es'!CG42)</f>
        <v>0</v>
      </c>
      <c r="BQ44" s="291">
        <f>IF('Encodage réponses Es'!CH42="","",'Encodage réponses Es'!CH42)</f>
        <v>0</v>
      </c>
      <c r="BR44" s="291">
        <f>IF('Encodage réponses Es'!CI42="","",'Encodage réponses Es'!CI42)</f>
        <v>0</v>
      </c>
      <c r="BS44" s="291">
        <f>IF('Encodage réponses Es'!CJ42="","",'Encodage réponses Es'!CJ42)</f>
        <v>0</v>
      </c>
      <c r="BT44" s="291">
        <f>IF('Encodage réponses Es'!CK42="","",'Encodage réponses Es'!CK42)</f>
        <v>0</v>
      </c>
      <c r="BU44" s="291">
        <f>IF('Encodage réponses Es'!CL42="","",'Encodage réponses Es'!CL42)</f>
        <v>0</v>
      </c>
      <c r="BV44" s="292">
        <f>IF('Encodage réponses Es'!CM42="","",'Encodage réponses Es'!CM42)</f>
        <v>0</v>
      </c>
      <c r="BW44" s="169" t="s">
        <v>74</v>
      </c>
      <c r="BX44" s="170">
        <f>COUNTIF(BW$5:BW$38,2)+COUNTIF(BW$5:BW$38,2.5)</f>
        <v>0</v>
      </c>
      <c r="BY44" s="171">
        <f>IF('Encodage réponses Es'!G42="","",'Encodage réponses Es'!G42)</f>
        <v>0</v>
      </c>
      <c r="BZ44" s="171">
        <f>IF('Encodage réponses Es'!H42="","",'Encodage réponses Es'!H42)</f>
        <v>0</v>
      </c>
      <c r="CA44" s="171">
        <f>IF('Encodage réponses Es'!I42="","",'Encodage réponses Es'!I42)</f>
        <v>0</v>
      </c>
      <c r="CB44" s="171">
        <f>IF('Encodage réponses Es'!J42="","",'Encodage réponses Es'!J42)</f>
        <v>0</v>
      </c>
      <c r="CC44" s="171">
        <f>IF('Encodage réponses Es'!K42="","",'Encodage réponses Es'!K42)</f>
        <v>0</v>
      </c>
      <c r="CD44" s="171">
        <f>IF('Encodage réponses Es'!L42="","",'Encodage réponses Es'!L42)</f>
        <v>0</v>
      </c>
      <c r="CE44" s="171">
        <f>IF('Encodage réponses Es'!M42="","",'Encodage réponses Es'!M42)</f>
        <v>0</v>
      </c>
      <c r="CF44" s="171">
        <f>IF('Encodage réponses Es'!N42="","",'Encodage réponses Es'!N42)</f>
        <v>0</v>
      </c>
      <c r="CG44" s="171">
        <f>IF('Encodage réponses Es'!O42="","",'Encodage réponses Es'!O42)</f>
        <v>0</v>
      </c>
      <c r="CH44" s="400">
        <f>IF('Encodage réponses Es'!P42="","",'Encodage réponses Es'!P42)</f>
      </c>
      <c r="CI44" s="171">
        <f>IF('Encodage réponses Es'!Q42="","",'Encodage réponses Es'!Q42)</f>
        <v>0</v>
      </c>
      <c r="CJ44" s="171">
        <f>IF('Encodage réponses Es'!R42="","",'Encodage réponses Es'!R42)</f>
        <v>0</v>
      </c>
      <c r="CK44" s="171">
        <f>IF('Encodage réponses Es'!S42="","",'Encodage réponses Es'!S42)</f>
        <v>0</v>
      </c>
      <c r="CL44" s="171">
        <f>IF('Encodage réponses Es'!T42="","",'Encodage réponses Es'!T42)</f>
        <v>0</v>
      </c>
      <c r="CM44" s="171">
        <f>IF('Encodage réponses Es'!U42="","",'Encodage réponses Es'!U42)</f>
        <v>0</v>
      </c>
      <c r="CN44" s="174">
        <v>2</v>
      </c>
      <c r="CO44" s="174">
        <f>COUNTIF(CN$5:CN$38,CN44)</f>
        <v>0</v>
      </c>
      <c r="CP44" s="290">
        <f>IF('Encodage réponses Es'!V42="","",'Encodage réponses Es'!V42)</f>
        <v>0</v>
      </c>
      <c r="CQ44" s="291">
        <f>IF('Encodage réponses Es'!W42="","",'Encodage réponses Es'!W42)</f>
        <v>0</v>
      </c>
      <c r="CR44" s="291">
        <f>IF('Encodage réponses Es'!X42="","",'Encodage réponses Es'!X42)</f>
        <v>0</v>
      </c>
      <c r="CS44" s="291">
        <f>IF('Encodage réponses Es'!Y42="","",'Encodage réponses Es'!Y42)</f>
        <v>0</v>
      </c>
      <c r="CT44" s="291">
        <f>IF('Encodage réponses Es'!Z42="","",'Encodage réponses Es'!Z42)</f>
        <v>0</v>
      </c>
      <c r="CU44" s="291">
        <f>IF('Encodage réponses Es'!AA42="","",'Encodage réponses Es'!AA42)</f>
        <v>0</v>
      </c>
      <c r="CV44" s="291">
        <f>IF('Encodage réponses Es'!AB42="","",'Encodage réponses Es'!AB42)</f>
        <v>0</v>
      </c>
      <c r="CW44" s="291">
        <f>IF('Encodage réponses Es'!AC42="","",'Encodage réponses Es'!AC42)</f>
        <v>0</v>
      </c>
      <c r="CX44" s="291">
        <f>IF('Encodage réponses Es'!AD42="","",'Encodage réponses Es'!AD42)</f>
        <v>0</v>
      </c>
      <c r="CY44" s="292">
        <f>IF('Encodage réponses Es'!AE42="","",'Encodage réponses Es'!AE42)</f>
        <v>0</v>
      </c>
      <c r="CZ44" s="174">
        <v>2</v>
      </c>
      <c r="DA44" s="174">
        <f>COUNTIF(CZ$5:CZ$38,CZ44)</f>
        <v>0</v>
      </c>
      <c r="DB44" s="293">
        <f>IF('Encodage réponses Es'!BD42="","",'Encodage réponses Es'!BD42)</f>
        <v>0</v>
      </c>
      <c r="DC44" s="294">
        <f>IF('Encodage réponses Es'!BE42="","",'Encodage réponses Es'!BE42)</f>
        <v>0</v>
      </c>
      <c r="DD44" s="294">
        <f>IF('Encodage réponses Es'!BF42="","",'Encodage réponses Es'!BF42)</f>
        <v>0</v>
      </c>
      <c r="DE44" s="403">
        <f>IF('Encodage réponses Es'!BG42="","",'Encodage réponses Es'!BG42)</f>
      </c>
      <c r="DF44" s="294">
        <f>IF('Encodage réponses Es'!BH42="","",'Encodage réponses Es'!BH42)</f>
        <v>0</v>
      </c>
      <c r="DG44" s="294">
        <f>IF('Encodage réponses Es'!BI42="","",'Encodage réponses Es'!BI42)</f>
        <v>0</v>
      </c>
      <c r="DH44" s="294">
        <f>IF('Encodage réponses Es'!BJ42="","",'Encodage réponses Es'!BJ42)</f>
        <v>0</v>
      </c>
      <c r="DI44" s="294">
        <f>IF('Encodage réponses Es'!BK42="","",'Encodage réponses Es'!BK42)</f>
        <v>0</v>
      </c>
      <c r="DJ44" s="294">
        <f>IF('Encodage réponses Es'!BL42="","",'Encodage réponses Es'!BL42)</f>
        <v>0</v>
      </c>
      <c r="DK44" s="294">
        <f>IF('Encodage réponses Es'!BM42="","",'Encodage réponses Es'!BM42)</f>
        <v>0</v>
      </c>
      <c r="DL44" s="294">
        <f>IF('Encodage réponses Es'!BN42="","",'Encodage réponses Es'!BN42)</f>
        <v>0</v>
      </c>
      <c r="DM44" s="294">
        <f>IF('Encodage réponses Es'!BO42="","",'Encodage réponses Es'!BO42)</f>
        <v>0</v>
      </c>
      <c r="DN44" s="294">
        <f>IF('Encodage réponses Es'!BP42="","",'Encodage réponses Es'!BP42)</f>
        <v>0</v>
      </c>
      <c r="DO44" s="274">
        <f>IF('Encodage réponses Es'!BQ42="","",'Encodage réponses Es'!BQ42)</f>
        <v>0</v>
      </c>
      <c r="DP44" s="49">
        <v>2</v>
      </c>
      <c r="DQ44" s="49">
        <f t="shared" si="8"/>
        <v>0</v>
      </c>
    </row>
    <row r="45" spans="1:121" ht="12.75" customHeight="1" thickBot="1">
      <c r="A45" s="332"/>
      <c r="B45" s="236"/>
      <c r="C45" s="236"/>
      <c r="D45" s="236"/>
      <c r="E45" s="248"/>
      <c r="F45" s="239"/>
      <c r="G45" s="1" t="s">
        <v>29</v>
      </c>
      <c r="H45" s="44">
        <f>COUNTIF(H$5:H$38,"&lt;0,10")</f>
        <v>0</v>
      </c>
      <c r="I45" s="239"/>
      <c r="J45" s="1" t="s">
        <v>29</v>
      </c>
      <c r="K45" s="44">
        <f>COUNTIF(K$5:K$38,"&lt;0,10")</f>
        <v>0</v>
      </c>
      <c r="L45" s="239"/>
      <c r="M45" s="1" t="s">
        <v>29</v>
      </c>
      <c r="N45" s="44">
        <f>COUNTIF(N$5:N$38,"&lt;0,10")</f>
        <v>0</v>
      </c>
      <c r="O45" s="269"/>
      <c r="P45" s="270"/>
      <c r="Q45" s="270"/>
      <c r="R45" s="270"/>
      <c r="S45" s="270"/>
      <c r="T45" s="396"/>
      <c r="U45" s="270"/>
      <c r="V45" s="270"/>
      <c r="W45" s="270"/>
      <c r="X45" s="270"/>
      <c r="Y45" s="270"/>
      <c r="Z45" s="270"/>
      <c r="AA45" s="396"/>
      <c r="AB45" s="396"/>
      <c r="AC45" s="270"/>
      <c r="AD45" s="270"/>
      <c r="AE45" s="271"/>
      <c r="AF45" s="255" t="s">
        <v>75</v>
      </c>
      <c r="AG45" s="256">
        <f>COUNTIF(AF$5:AF$38,3)+COUNTIF(AF$5:AF$38,3.5)</f>
        <v>0</v>
      </c>
      <c r="AH45" s="289"/>
      <c r="AI45" s="270"/>
      <c r="AJ45" s="270"/>
      <c r="AK45" s="270"/>
      <c r="AL45" s="270"/>
      <c r="AM45" s="271"/>
      <c r="AN45" s="255" t="s">
        <v>75</v>
      </c>
      <c r="AO45" s="256">
        <f>COUNTIF(AN$5:AN$38,3)+COUNTIF(AN$5:AN$38,3.5)</f>
        <v>0</v>
      </c>
      <c r="AP45" s="289"/>
      <c r="AQ45" s="270"/>
      <c r="AR45" s="270"/>
      <c r="AS45" s="270"/>
      <c r="AT45" s="271"/>
      <c r="AU45" s="255" t="s">
        <v>75</v>
      </c>
      <c r="AV45" s="256">
        <f>COUNTIF(AU$5:AU$38,3)+COUNTIF(AU$5:AU$38,3.5)</f>
        <v>0</v>
      </c>
      <c r="AW45" s="255" t="s">
        <v>75</v>
      </c>
      <c r="AX45" s="256">
        <f>COUNTIF(AW$5:AW$38,3)+COUNTIF(AW$5:AW$38,3.5)</f>
        <v>0</v>
      </c>
      <c r="AY45" s="295"/>
      <c r="AZ45" s="270"/>
      <c r="BA45" s="270"/>
      <c r="BB45" s="270"/>
      <c r="BC45" s="270"/>
      <c r="BD45" s="270"/>
      <c r="BE45" s="270"/>
      <c r="BF45" s="270"/>
      <c r="BG45" s="271"/>
      <c r="BH45" s="259">
        <v>3</v>
      </c>
      <c r="BI45" s="260">
        <f t="shared" si="7"/>
        <v>0</v>
      </c>
      <c r="BJ45" s="295"/>
      <c r="BK45" s="270"/>
      <c r="BL45" s="270"/>
      <c r="BM45" s="270"/>
      <c r="BN45" s="270"/>
      <c r="BO45" s="270"/>
      <c r="BP45" s="270"/>
      <c r="BQ45" s="270"/>
      <c r="BR45" s="270"/>
      <c r="BS45" s="270"/>
      <c r="BT45" s="270"/>
      <c r="BU45" s="270"/>
      <c r="BV45" s="271"/>
      <c r="BW45" s="255" t="s">
        <v>75</v>
      </c>
      <c r="BX45" s="256">
        <f>COUNTIF(BW$5:BW$38,3)+COUNTIF(BW$5:BW$38,3.5)</f>
        <v>0</v>
      </c>
      <c r="BY45" s="264"/>
      <c r="BZ45" s="265"/>
      <c r="CA45" s="265"/>
      <c r="CB45" s="265"/>
      <c r="CC45" s="265"/>
      <c r="CD45" s="265"/>
      <c r="CE45" s="265"/>
      <c r="CF45" s="265"/>
      <c r="CG45" s="265"/>
      <c r="CH45" s="401"/>
      <c r="CI45" s="265"/>
      <c r="CJ45" s="265"/>
      <c r="CK45" s="265"/>
      <c r="CL45" s="265"/>
      <c r="CM45" s="266"/>
      <c r="CN45" s="255">
        <v>3</v>
      </c>
      <c r="CO45" s="255">
        <f aca="true" t="shared" si="9" ref="CO45:CO57">COUNTIF(CN$5:CN$38,CN45)</f>
        <v>0</v>
      </c>
      <c r="CP45" s="289"/>
      <c r="CQ45" s="270"/>
      <c r="CR45" s="270"/>
      <c r="CS45" s="270"/>
      <c r="CT45" s="270"/>
      <c r="CU45" s="270"/>
      <c r="CV45" s="270"/>
      <c r="CW45" s="270"/>
      <c r="CX45" s="270"/>
      <c r="CY45" s="271"/>
      <c r="CZ45" s="255">
        <v>3</v>
      </c>
      <c r="DA45" s="255">
        <f aca="true" t="shared" si="10" ref="DA45:DA52">COUNTIF(CZ$5:CZ$38,CZ45)</f>
        <v>0</v>
      </c>
      <c r="DB45" s="289"/>
      <c r="DC45" s="270"/>
      <c r="DD45" s="270"/>
      <c r="DE45" s="396"/>
      <c r="DF45" s="270"/>
      <c r="DG45" s="270"/>
      <c r="DH45" s="270"/>
      <c r="DI45" s="270"/>
      <c r="DJ45" s="477"/>
      <c r="DK45" s="477"/>
      <c r="DL45" s="270"/>
      <c r="DM45" s="270"/>
      <c r="DN45" s="270"/>
      <c r="DO45" s="271"/>
      <c r="DP45" s="255">
        <v>3</v>
      </c>
      <c r="DQ45" s="255">
        <f t="shared" si="8"/>
        <v>0</v>
      </c>
    </row>
    <row r="46" spans="1:121" ht="12.75">
      <c r="A46" s="333"/>
      <c r="B46" s="238"/>
      <c r="C46" s="238"/>
      <c r="D46" s="238"/>
      <c r="E46" s="247" t="s">
        <v>70</v>
      </c>
      <c r="F46" s="240"/>
      <c r="G46" s="1" t="s">
        <v>30</v>
      </c>
      <c r="H46" s="44">
        <f>COUNTIF(H$5:H$38,"&lt;0,20")-H45</f>
        <v>0</v>
      </c>
      <c r="I46" s="240"/>
      <c r="J46" s="1" t="s">
        <v>30</v>
      </c>
      <c r="K46" s="44">
        <f>COUNTIF(K$5:K$38,"&lt;0,20")-K45</f>
        <v>0</v>
      </c>
      <c r="L46" s="240"/>
      <c r="M46" s="1" t="s">
        <v>30</v>
      </c>
      <c r="N46" s="44">
        <f>COUNTIF(N$5:N$38,"&lt;0,20")-N45</f>
        <v>0</v>
      </c>
      <c r="O46" s="240"/>
      <c r="P46" s="267">
        <f>IF('Encodage réponses Es'!AQ44="","",'Encodage réponses Es'!AQ44)</f>
      </c>
      <c r="Q46" s="263">
        <f>IF('Encodage réponses Es'!AR44="","",'Encodage réponses Es'!AR44)</f>
      </c>
      <c r="R46" s="263">
        <f>IF('Encodage réponses Es'!AS44="","",'Encodage réponses Es'!AS44)</f>
      </c>
      <c r="S46" s="263">
        <f>IF('Encodage réponses Es'!AT44="","",'Encodage réponses Es'!AT44)</f>
      </c>
      <c r="T46" s="394">
        <f>IF('Encodage réponses Es'!AU44="","",'Encodage réponses Es'!AU44)</f>
      </c>
      <c r="U46" s="263">
        <f>IF('Encodage réponses Es'!AV44="","",'Encodage réponses Es'!AV44)</f>
      </c>
      <c r="V46" s="263">
        <f>IF('Encodage réponses Es'!AW44="","",'Encodage réponses Es'!AW44)</f>
      </c>
      <c r="W46" s="263">
        <f>IF('Encodage réponses Es'!AX44="","",'Encodage réponses Es'!AX44)</f>
      </c>
      <c r="X46" s="263">
        <f>IF('Encodage réponses Es'!AY44="","",'Encodage réponses Es'!AY44)</f>
      </c>
      <c r="Y46" s="263">
        <f>IF('Encodage réponses Es'!AZ44="","",'Encodage réponses Es'!AZ44)</f>
      </c>
      <c r="Z46" s="263">
        <f>IF('Encodage réponses Es'!BA44="","",'Encodage réponses Es'!BA44)</f>
      </c>
      <c r="AA46" s="394">
        <f>IF('Encodage réponses Es'!BB44="","",'Encodage réponses Es'!BB44)</f>
      </c>
      <c r="AB46" s="394">
        <f>IF('Encodage réponses Es'!BC44="","",'Encodage réponses Es'!BC44)</f>
      </c>
      <c r="AC46" s="263">
        <f>IF('Encodage réponses Es'!CN44="","",'Encodage réponses Es'!CN44)</f>
      </c>
      <c r="AD46" s="263">
        <f>IF('Encodage réponses Es'!CO44="","",'Encodage réponses Es'!CO44)</f>
      </c>
      <c r="AE46" s="268">
        <f>IF('Encodage réponses Es'!CP44="","",'Encodage réponses Es'!CP44)</f>
      </c>
      <c r="AF46" s="49" t="s">
        <v>76</v>
      </c>
      <c r="AG46" s="50">
        <f>COUNTIF(AF$5:AF$38,4)+COUNTIF(AF$5:AF$38,4.5)</f>
        <v>0</v>
      </c>
      <c r="AH46" s="263">
        <f>IF('Encodage réponses Es'!AH44="","",'Encodage réponses Es'!AH44)</f>
      </c>
      <c r="AI46" s="263">
        <f>IF('Encodage réponses Es'!AL44="","",'Encodage réponses Es'!AL44)</f>
      </c>
      <c r="AJ46" s="263">
        <f>IF('Encodage réponses Es'!AM44="","",'Encodage réponses Es'!AM44)</f>
      </c>
      <c r="AK46" s="263">
        <f>IF('Encodage réponses Es'!AN44="","",'Encodage réponses Es'!AN44)</f>
      </c>
      <c r="AL46" s="263">
        <f>IF('Encodage réponses Es'!AO44="","",'Encodage réponses Es'!AO44)</f>
      </c>
      <c r="AM46" s="263">
        <f>IF('Encodage réponses Es'!AP44="","",'Encodage réponses Es'!AP44)</f>
      </c>
      <c r="AN46" s="49" t="s">
        <v>76</v>
      </c>
      <c r="AO46" s="50">
        <f>COUNTIF(AN$5:AN$38,4)+COUNTIF(AN$5:AN$38,4.5)</f>
        <v>0</v>
      </c>
      <c r="AP46" s="263">
        <f>IF('Encodage réponses Es'!AF44="","",'Encodage réponses Es'!AF44)</f>
      </c>
      <c r="AQ46" s="263">
        <f>IF('Encodage réponses Es'!AG44="","",'Encodage réponses Es'!AG44)</f>
      </c>
      <c r="AR46" s="263">
        <f>IF('Encodage réponses Es'!AI44="","",'Encodage réponses Es'!AI44)</f>
      </c>
      <c r="AS46" s="263">
        <f>IF('Encodage réponses Es'!AJ44="","",'Encodage réponses Es'!AJ44)</f>
      </c>
      <c r="AT46" s="263">
        <f>IF('Encodage réponses Es'!AK44="","",'Encodage réponses Es'!AK44)</f>
      </c>
      <c r="AU46" s="49" t="s">
        <v>76</v>
      </c>
      <c r="AV46" s="50">
        <f>COUNTIF(AU$5:AU$38,4)+COUNTIF(AU$5:AU$38,4.5)</f>
        <v>0</v>
      </c>
      <c r="AW46" s="49" t="s">
        <v>76</v>
      </c>
      <c r="AX46" s="50">
        <f>COUNTIF(AW$5:AW$38,4)+COUNTIF(AW$5:AW$38,4.5)</f>
        <v>0</v>
      </c>
      <c r="AY46" s="263">
        <f>IF('Encodage réponses Es'!BR44="","",'Encodage réponses Es'!BR44)</f>
      </c>
      <c r="AZ46" s="263">
        <f>IF('Encodage réponses Es'!BS44="","",'Encodage réponses Es'!BS44)</f>
      </c>
      <c r="BA46" s="263">
        <f>IF('Encodage réponses Es'!BT44="","",'Encodage réponses Es'!BT44)</f>
      </c>
      <c r="BB46" s="263">
        <f>IF('Encodage réponses Es'!BU44="","",'Encodage réponses Es'!BU44)</f>
      </c>
      <c r="BC46" s="263">
        <f>IF('Encodage réponses Es'!BV44="","",'Encodage réponses Es'!BV44)</f>
      </c>
      <c r="BD46" s="263">
        <f>IF('Encodage réponses Es'!BW44="","",'Encodage réponses Es'!BW44)</f>
      </c>
      <c r="BE46" s="263">
        <f>IF('Encodage réponses Es'!BX44="","",'Encodage réponses Es'!BX44)</f>
      </c>
      <c r="BF46" s="263">
        <f>IF('Encodage réponses Es'!BY44="","",'Encodage réponses Es'!BY44)</f>
      </c>
      <c r="BG46" s="263">
        <f>IF('Encodage réponses Es'!BZ44="","",'Encodage réponses Es'!BZ44)</f>
      </c>
      <c r="BH46" s="120">
        <v>4</v>
      </c>
      <c r="BI46" s="92">
        <f t="shared" si="7"/>
        <v>0</v>
      </c>
      <c r="BJ46" s="263">
        <f>IF('Encodage réponses Es'!CA44="","",'Encodage réponses Es'!CA44)</f>
      </c>
      <c r="BK46" s="263">
        <f>IF('Encodage réponses Es'!CB44="","",'Encodage réponses Es'!CB44)</f>
      </c>
      <c r="BL46" s="263">
        <f>IF('Encodage réponses Es'!CC44="","",'Encodage réponses Es'!CC44)</f>
      </c>
      <c r="BM46" s="263">
        <f>IF('Encodage réponses Es'!CD44="","",'Encodage réponses Es'!CD44)</f>
      </c>
      <c r="BN46" s="263">
        <f>IF('Encodage réponses Es'!CE44="","",'Encodage réponses Es'!CE44)</f>
      </c>
      <c r="BO46" s="263">
        <f>IF('Encodage réponses Es'!CF44="","",'Encodage réponses Es'!CF44)</f>
      </c>
      <c r="BP46" s="263">
        <f>IF('Encodage réponses Es'!CG44="","",'Encodage réponses Es'!CG44)</f>
      </c>
      <c r="BQ46" s="263">
        <f>IF('Encodage réponses Es'!CH44="","",'Encodage réponses Es'!CH44)</f>
      </c>
      <c r="BR46" s="263">
        <f>IF('Encodage réponses Es'!CI44="","",'Encodage réponses Es'!CI44)</f>
      </c>
      <c r="BS46" s="263">
        <f>IF('Encodage réponses Es'!CJ44="","",'Encodage réponses Es'!CJ44)</f>
      </c>
      <c r="BT46" s="263">
        <f>IF('Encodage réponses Es'!CK44="","",'Encodage réponses Es'!CK44)</f>
      </c>
      <c r="BU46" s="263">
        <f>IF('Encodage réponses Es'!CL44="","",'Encodage réponses Es'!CL44)</f>
      </c>
      <c r="BV46" s="263">
        <f>IF('Encodage réponses Es'!CM44="","",'Encodage réponses Es'!CM44)</f>
      </c>
      <c r="BW46" s="49" t="s">
        <v>76</v>
      </c>
      <c r="BX46" s="50">
        <f>COUNTIF(BW$5:BW$38,4)+COUNTIF(BW$5:BW$38,4.5)</f>
        <v>0</v>
      </c>
      <c r="BY46" s="263">
        <f>IF('Encodage réponses Es'!G44="","",'Encodage réponses Es'!G44)</f>
      </c>
      <c r="BZ46" s="263">
        <f>IF('Encodage réponses Es'!H44="","",'Encodage réponses Es'!H44)</f>
      </c>
      <c r="CA46" s="263">
        <f>IF('Encodage réponses Es'!I44="","",'Encodage réponses Es'!I44)</f>
      </c>
      <c r="CB46" s="263">
        <f>IF('Encodage réponses Es'!J44="","",'Encodage réponses Es'!J44)</f>
      </c>
      <c r="CC46" s="263">
        <f>IF('Encodage réponses Es'!K44="","",'Encodage réponses Es'!K44)</f>
      </c>
      <c r="CD46" s="263">
        <f>IF('Encodage réponses Es'!L44="","",'Encodage réponses Es'!L44)</f>
      </c>
      <c r="CE46" s="263">
        <f>IF('Encodage réponses Es'!M44="","",'Encodage réponses Es'!M44)</f>
      </c>
      <c r="CF46" s="263">
        <f>IF('Encodage réponses Es'!N44="","",'Encodage réponses Es'!N44)</f>
      </c>
      <c r="CG46" s="263">
        <f>IF('Encodage réponses Es'!O44="","",'Encodage réponses Es'!O44)</f>
      </c>
      <c r="CH46" s="398">
        <f>IF('Encodage réponses Es'!P44="","",'Encodage réponses Es'!P44)</f>
      </c>
      <c r="CI46" s="263">
        <f>IF('Encodage réponses Es'!Q44="","",'Encodage réponses Es'!Q44)</f>
      </c>
      <c r="CJ46" s="263">
        <f>IF('Encodage réponses Es'!R44="","",'Encodage réponses Es'!R44)</f>
      </c>
      <c r="CK46" s="263">
        <f>IF('Encodage réponses Es'!S44="","",'Encodage réponses Es'!S44)</f>
      </c>
      <c r="CL46" s="263">
        <f>IF('Encodage réponses Es'!T44="","",'Encodage réponses Es'!T44)</f>
      </c>
      <c r="CM46" s="263">
        <f>IF('Encodage réponses Es'!U44="","",'Encodage réponses Es'!U44)</f>
      </c>
      <c r="CN46" s="49">
        <v>4</v>
      </c>
      <c r="CO46" s="49">
        <f t="shared" si="9"/>
        <v>0</v>
      </c>
      <c r="CP46" s="263">
        <f>IF('Encodage réponses Es'!V44="","",'Encodage réponses Es'!V44)</f>
      </c>
      <c r="CQ46" s="263">
        <f>IF('Encodage réponses Es'!W44="","",'Encodage réponses Es'!W44)</f>
      </c>
      <c r="CR46" s="263">
        <f>IF('Encodage réponses Es'!X44="","",'Encodage réponses Es'!X44)</f>
      </c>
      <c r="CS46" s="263">
        <f>IF('Encodage réponses Es'!Y44="","",'Encodage réponses Es'!Y44)</f>
      </c>
      <c r="CT46" s="263">
        <f>IF('Encodage réponses Es'!Z44="","",'Encodage réponses Es'!Z44)</f>
      </c>
      <c r="CU46" s="263">
        <f>IF('Encodage réponses Es'!AA44="","",'Encodage réponses Es'!AA44)</f>
      </c>
      <c r="CV46" s="263">
        <f>IF('Encodage réponses Es'!AB44="","",'Encodage réponses Es'!AB44)</f>
      </c>
      <c r="CW46" s="263">
        <f>IF('Encodage réponses Es'!AC44="","",'Encodage réponses Es'!AC44)</f>
      </c>
      <c r="CX46" s="263">
        <f>IF('Encodage réponses Es'!AD44="","",'Encodage réponses Es'!AD44)</f>
      </c>
      <c r="CY46" s="263">
        <f>IF('Encodage réponses Es'!AE44="","",'Encodage réponses Es'!AE44)</f>
      </c>
      <c r="CZ46" s="49">
        <v>4</v>
      </c>
      <c r="DA46" s="49">
        <f t="shared" si="10"/>
        <v>0</v>
      </c>
      <c r="DB46" s="263">
        <f>IF('Encodage réponses Es'!BD44="","",'Encodage réponses Es'!BD44)</f>
      </c>
      <c r="DC46" s="263">
        <f>IF('Encodage réponses Es'!BE44="","",'Encodage réponses Es'!BE44)</f>
      </c>
      <c r="DD46" s="263">
        <f>IF('Encodage réponses Es'!BF44="","",'Encodage réponses Es'!BF44)</f>
      </c>
      <c r="DE46" s="403">
        <f>IF('Encodage réponses Es'!BG44="","",'Encodage réponses Es'!BG44)</f>
      </c>
      <c r="DF46" s="263">
        <f>IF('Encodage réponses Es'!BH44="","",'Encodage réponses Es'!BH44)</f>
      </c>
      <c r="DG46" s="263">
        <f>IF('Encodage réponses Es'!BI44="","",'Encodage réponses Es'!BI44)</f>
      </c>
      <c r="DH46" s="263">
        <f>IF('Encodage réponses Es'!BJ44="","",'Encodage réponses Es'!BJ44)</f>
      </c>
      <c r="DI46" s="263">
        <f>IF('Encodage réponses Es'!BK44="","",'Encodage réponses Es'!BK44)</f>
      </c>
      <c r="DJ46" s="263">
        <f>IF('Encodage réponses Es'!BL44="","",'Encodage réponses Es'!BL44)</f>
      </c>
      <c r="DK46" s="263">
        <f>IF('Encodage réponses Es'!BM44="","",'Encodage réponses Es'!BM44)</f>
      </c>
      <c r="DL46" s="263">
        <f>IF('Encodage réponses Es'!BN44="","",'Encodage réponses Es'!BN44)</f>
      </c>
      <c r="DM46" s="263">
        <f>IF('Encodage réponses Es'!BO44="","",'Encodage réponses Es'!BO44)</f>
      </c>
      <c r="DN46" s="263">
        <f>IF('Encodage réponses Es'!BP44="","",'Encodage réponses Es'!BP44)</f>
      </c>
      <c r="DO46" s="263">
        <f>IF('Encodage réponses Es'!BQ44="","",'Encodage réponses Es'!BQ44)</f>
      </c>
      <c r="DP46" s="49">
        <v>4</v>
      </c>
      <c r="DQ46" s="49">
        <f t="shared" si="8"/>
        <v>0</v>
      </c>
    </row>
    <row r="47" spans="1:121" s="52" customFormat="1" ht="13.5" thickBot="1">
      <c r="A47" s="334"/>
      <c r="B47" s="244"/>
      <c r="C47" s="244"/>
      <c r="D47" s="245"/>
      <c r="E47" s="249" t="s">
        <v>71</v>
      </c>
      <c r="F47" s="241"/>
      <c r="G47" s="53" t="s">
        <v>31</v>
      </c>
      <c r="H47" s="54">
        <f>COUNTIF(H$5:H$38,"&lt;0,30")-SUM(H45:H46)</f>
        <v>0</v>
      </c>
      <c r="I47" s="241"/>
      <c r="J47" s="53" t="s">
        <v>31</v>
      </c>
      <c r="K47" s="54">
        <f>COUNTIF(K$5:K$38,"&lt;0,30")-SUM(K45:K46)</f>
        <v>0</v>
      </c>
      <c r="L47" s="241"/>
      <c r="M47" s="53" t="s">
        <v>31</v>
      </c>
      <c r="N47" s="54">
        <f>COUNTIF(N$5:N$38,"&lt;0,30")-SUM(N45:N46)</f>
        <v>0</v>
      </c>
      <c r="O47" s="241"/>
      <c r="P47" s="298">
        <f>IF('Encodage réponses Es'!AQ45="","",'Encodage réponses Es'!AQ45)</f>
        <v>0.82</v>
      </c>
      <c r="Q47" s="299">
        <f>IF('Encodage réponses Es'!AR45="","",'Encodage réponses Es'!AR45)</f>
        <v>0.73</v>
      </c>
      <c r="R47" s="299">
        <f>IF('Encodage réponses Es'!AS45="","",'Encodage réponses Es'!AS45)</f>
        <v>0.75</v>
      </c>
      <c r="S47" s="299">
        <f>IF('Encodage réponses Es'!AT45="","",'Encodage réponses Es'!AT45)</f>
        <v>0.81</v>
      </c>
      <c r="T47" s="394">
        <f>IF('Encodage réponses Es'!AU45="","",'Encodage réponses Es'!AU45)</f>
      </c>
      <c r="U47" s="299">
        <f>IF('Encodage réponses Es'!AV45="","",'Encodage réponses Es'!AV45)</f>
        <v>0.64</v>
      </c>
      <c r="V47" s="299">
        <f>IF('Encodage réponses Es'!AW45="","",'Encodage réponses Es'!AW45)</f>
        <v>0.65</v>
      </c>
      <c r="W47" s="299">
        <f>IF('Encodage réponses Es'!AX45="","",'Encodage réponses Es'!AX45)</f>
        <v>0.22</v>
      </c>
      <c r="X47" s="299">
        <f>IF('Encodage réponses Es'!AY45="","",'Encodage réponses Es'!AY45)</f>
        <v>0.65</v>
      </c>
      <c r="Y47" s="299">
        <f>IF('Encodage réponses Es'!AZ45="","",'Encodage réponses Es'!AZ45)</f>
        <v>0.9</v>
      </c>
      <c r="Z47" s="299">
        <f>IF('Encodage réponses Es'!BA45="","",'Encodage réponses Es'!BA45)</f>
        <v>0.74</v>
      </c>
      <c r="AA47" s="394">
        <f>IF('Encodage réponses Es'!BB45="","",'Encodage réponses Es'!BB45)</f>
      </c>
      <c r="AB47" s="394">
        <f>IF('Encodage réponses Es'!BC45="","",'Encodage réponses Es'!BC45)</f>
      </c>
      <c r="AC47" s="299">
        <f>IF('Encodage réponses Es'!CN45="","",'Encodage réponses Es'!CN45)</f>
        <v>0.44</v>
      </c>
      <c r="AD47" s="299">
        <f>IF('Encodage réponses Es'!CO45="","",'Encodage réponses Es'!CO45)</f>
        <v>0.44</v>
      </c>
      <c r="AE47" s="300">
        <f>IF('Encodage réponses Es'!CP45="","",'Encodage réponses Es'!CP45)</f>
        <v>0.27</v>
      </c>
      <c r="AF47" s="301" t="s">
        <v>77</v>
      </c>
      <c r="AG47" s="302">
        <f>COUNTIF(AF$5:AF$38,5)+COUNTIF(AF$5:AF$38,5.5)</f>
        <v>0</v>
      </c>
      <c r="AH47" s="303">
        <f>IF('Encodage réponses Es'!AH45="","",'Encodage réponses Es'!AH45)</f>
        <v>0.2</v>
      </c>
      <c r="AI47" s="304">
        <f>IF('Encodage réponses Es'!AL45="","",'Encodage réponses Es'!AL45)</f>
        <v>0.26</v>
      </c>
      <c r="AJ47" s="304">
        <f>IF('Encodage réponses Es'!AM45="","",'Encodage réponses Es'!AM45)</f>
        <v>0.54</v>
      </c>
      <c r="AK47" s="304">
        <f>IF('Encodage réponses Es'!AN45="","",'Encodage réponses Es'!AN45)</f>
        <v>0.23</v>
      </c>
      <c r="AL47" s="304">
        <f>IF('Encodage réponses Es'!AO45="","",'Encodage réponses Es'!AO45)</f>
        <v>0.33</v>
      </c>
      <c r="AM47" s="305">
        <f>IF('Encodage réponses Es'!AP45="","",'Encodage réponses Es'!AP45)</f>
        <v>0.16</v>
      </c>
      <c r="AN47" s="301" t="s">
        <v>77</v>
      </c>
      <c r="AO47" s="302">
        <f>COUNTIF(AN$5:AN$38,5)+COUNTIF(AN$5:AN$38,5.5)</f>
        <v>0</v>
      </c>
      <c r="AP47" s="306">
        <f>IF('Encodage réponses Es'!AF45="","",'Encodage réponses Es'!AF45)</f>
        <v>0.11</v>
      </c>
      <c r="AQ47" s="307">
        <f>IF('Encodage réponses Es'!AG45="","",'Encodage réponses Es'!AG45)</f>
        <v>0.2</v>
      </c>
      <c r="AR47" s="307">
        <f>IF('Encodage réponses Es'!AI45="","",'Encodage réponses Es'!AI45)</f>
        <v>0.29</v>
      </c>
      <c r="AS47" s="307">
        <f>IF('Encodage réponses Es'!AJ45="","",'Encodage réponses Es'!AJ45)</f>
        <v>0.22</v>
      </c>
      <c r="AT47" s="308">
        <f>IF('Encodage réponses Es'!AK45="","",'Encodage réponses Es'!AK45)</f>
        <v>0.33</v>
      </c>
      <c r="AU47" s="301">
        <v>5</v>
      </c>
      <c r="AV47" s="302">
        <f>COUNTIF(AU$5:AU$38,5)+COUNTIF(AU$5:AU$38,5.5)</f>
        <v>0</v>
      </c>
      <c r="AW47" s="301" t="s">
        <v>77</v>
      </c>
      <c r="AX47" s="302">
        <f>COUNTIF(AW$5:AW$38,5)+COUNTIF(AW$5:AW$38,5.5)</f>
        <v>0</v>
      </c>
      <c r="AY47" s="298">
        <f>IF('Encodage réponses Es'!BR45="","",'Encodage réponses Es'!BR45)</f>
        <v>0.48</v>
      </c>
      <c r="AZ47" s="299">
        <f>IF('Encodage réponses Es'!BS45="","",'Encodage réponses Es'!BS45)</f>
        <v>0.24</v>
      </c>
      <c r="BA47" s="299">
        <f>IF('Encodage réponses Es'!BT45="","",'Encodage réponses Es'!BT45)</f>
        <v>0.2</v>
      </c>
      <c r="BB47" s="299">
        <f>IF('Encodage réponses Es'!BU45="","",'Encodage réponses Es'!BU45)</f>
        <v>0.66</v>
      </c>
      <c r="BC47" s="299">
        <f>IF('Encodage réponses Es'!BV45="","",'Encodage réponses Es'!BV45)</f>
        <v>0.43</v>
      </c>
      <c r="BD47" s="299">
        <f>IF('Encodage réponses Es'!BW45="","",'Encodage réponses Es'!BW45)</f>
        <v>0.41</v>
      </c>
      <c r="BE47" s="299">
        <f>IF('Encodage réponses Es'!BX45="","",'Encodage réponses Es'!BX45)</f>
        <v>0.85</v>
      </c>
      <c r="BF47" s="299">
        <f>IF('Encodage réponses Es'!BY45="","",'Encodage réponses Es'!BY45)</f>
        <v>0.79</v>
      </c>
      <c r="BG47" s="300">
        <f>IF('Encodage réponses Es'!BZ45="","",'Encodage réponses Es'!BZ45)</f>
        <v>0.83</v>
      </c>
      <c r="BH47" s="309">
        <v>5</v>
      </c>
      <c r="BI47" s="310">
        <f t="shared" si="7"/>
        <v>0</v>
      </c>
      <c r="BJ47" s="311">
        <f>IF('Encodage réponses Es'!CA45="","",'Encodage réponses Es'!CA45)</f>
        <v>0.54</v>
      </c>
      <c r="BK47" s="307">
        <f>IF('Encodage réponses Es'!CB45="","",'Encodage réponses Es'!CB45)</f>
        <v>0.43</v>
      </c>
      <c r="BL47" s="307">
        <f>IF('Encodage réponses Es'!CC45="","",'Encodage réponses Es'!CC45)</f>
        <v>0.52</v>
      </c>
      <c r="BM47" s="307">
        <f>IF('Encodage réponses Es'!CD45="","",'Encodage réponses Es'!CD45)</f>
        <v>0.48</v>
      </c>
      <c r="BN47" s="307">
        <f>IF('Encodage réponses Es'!CE45="","",'Encodage réponses Es'!CE45)</f>
        <v>0.3</v>
      </c>
      <c r="BO47" s="307">
        <f>IF('Encodage réponses Es'!CF45="","",'Encodage réponses Es'!CF45)</f>
        <v>0.3</v>
      </c>
      <c r="BP47" s="307">
        <f>IF('Encodage réponses Es'!CG45="","",'Encodage réponses Es'!CG45)</f>
        <v>0.38</v>
      </c>
      <c r="BQ47" s="307">
        <f>IF('Encodage réponses Es'!CH45="","",'Encodage réponses Es'!CH45)</f>
        <v>0.41</v>
      </c>
      <c r="BR47" s="307">
        <f>IF('Encodage réponses Es'!CI45="","",'Encodage réponses Es'!CI45)</f>
        <v>0.79</v>
      </c>
      <c r="BS47" s="307">
        <f>IF('Encodage réponses Es'!CJ45="","",'Encodage réponses Es'!CJ45)</f>
        <v>0.7</v>
      </c>
      <c r="BT47" s="307">
        <f>IF('Encodage réponses Es'!CK45="","",'Encodage réponses Es'!CK45)</f>
        <v>0.7</v>
      </c>
      <c r="BU47" s="307">
        <f>IF('Encodage réponses Es'!CL45="","",'Encodage réponses Es'!CL45)</f>
        <v>0.31</v>
      </c>
      <c r="BV47" s="308">
        <f>IF('Encodage réponses Es'!CM45="","",'Encodage réponses Es'!CM45)</f>
        <v>0.71</v>
      </c>
      <c r="BW47" s="301" t="s">
        <v>77</v>
      </c>
      <c r="BX47" s="302">
        <f>COUNTIF(BW$5:BW$38,5)+COUNTIF(BW$5:BW$38,5.5)</f>
        <v>0</v>
      </c>
      <c r="BY47" s="306">
        <f>IF('Encodage réponses Es'!G45="","",'Encodage réponses Es'!G45)</f>
        <v>0.64</v>
      </c>
      <c r="BZ47" s="312">
        <f>IF('Encodage réponses Es'!H45="","",'Encodage réponses Es'!H45)</f>
        <v>0.4</v>
      </c>
      <c r="CA47" s="312">
        <f>IF('Encodage réponses Es'!I45="","",'Encodage réponses Es'!I45)</f>
        <v>0.35</v>
      </c>
      <c r="CB47" s="312">
        <f>IF('Encodage réponses Es'!J45="","",'Encodage réponses Es'!J45)</f>
        <v>0.63</v>
      </c>
      <c r="CC47" s="312">
        <f>IF('Encodage réponses Es'!K45="","",'Encodage réponses Es'!K45)</f>
        <v>0.58</v>
      </c>
      <c r="CD47" s="312">
        <f>IF('Encodage réponses Es'!L45="","",'Encodage réponses Es'!L45)</f>
        <v>0.55</v>
      </c>
      <c r="CE47" s="312">
        <f>IF('Encodage réponses Es'!M45="","",'Encodage réponses Es'!M45)</f>
        <v>0.3</v>
      </c>
      <c r="CF47" s="312">
        <f>IF('Encodage réponses Es'!N45="","",'Encodage réponses Es'!N45)</f>
        <v>0.1</v>
      </c>
      <c r="CG47" s="312">
        <f>IF('Encodage réponses Es'!O45="","",'Encodage réponses Es'!O45)</f>
        <v>0.19</v>
      </c>
      <c r="CH47" s="398">
        <f>IF('Encodage réponses Es'!P45="","",'Encodage réponses Es'!P45)</f>
      </c>
      <c r="CI47" s="312">
        <f>IF('Encodage réponses Es'!Q45="","",'Encodage réponses Es'!Q45)</f>
        <v>0.17</v>
      </c>
      <c r="CJ47" s="312">
        <f>IF('Encodage réponses Es'!R45="","",'Encodage réponses Es'!R45)</f>
        <v>0.22</v>
      </c>
      <c r="CK47" s="312">
        <f>IF('Encodage réponses Es'!S45="","",'Encodage réponses Es'!S45)</f>
        <v>0.31</v>
      </c>
      <c r="CL47" s="312">
        <f>IF('Encodage réponses Es'!T45="","",'Encodage réponses Es'!T45)</f>
        <v>0.21</v>
      </c>
      <c r="CM47" s="313">
        <f>IF('Encodage réponses Es'!U45="","",'Encodage réponses Es'!U45)</f>
        <v>0.2</v>
      </c>
      <c r="CN47" s="314">
        <v>5</v>
      </c>
      <c r="CO47" s="314">
        <f t="shared" si="9"/>
        <v>0</v>
      </c>
      <c r="CP47" s="303">
        <f>IF('Encodage réponses Es'!V45="","",'Encodage réponses Es'!V45)</f>
        <v>0.13</v>
      </c>
      <c r="CQ47" s="304">
        <f>IF('Encodage réponses Es'!W45="","",'Encodage réponses Es'!W45)</f>
        <v>0.33</v>
      </c>
      <c r="CR47" s="304">
        <f>IF('Encodage réponses Es'!X45="","",'Encodage réponses Es'!X45)</f>
        <v>0.29</v>
      </c>
      <c r="CS47" s="304">
        <f>IF('Encodage réponses Es'!Y45="","",'Encodage réponses Es'!Y45)</f>
        <v>0.58</v>
      </c>
      <c r="CT47" s="304">
        <f>IF('Encodage réponses Es'!Z45="","",'Encodage réponses Es'!Z45)</f>
        <v>0.75</v>
      </c>
      <c r="CU47" s="304">
        <f>IF('Encodage réponses Es'!AA45="","",'Encodage réponses Es'!AA45)</f>
        <v>0.33</v>
      </c>
      <c r="CV47" s="304">
        <f>IF('Encodage réponses Es'!AB45="","",'Encodage réponses Es'!AB45)</f>
        <v>0.76</v>
      </c>
      <c r="CW47" s="304">
        <f>IF('Encodage réponses Es'!AC45="","",'Encodage réponses Es'!AC45)</f>
        <v>0.17</v>
      </c>
      <c r="CX47" s="304">
        <f>IF('Encodage réponses Es'!AD45="","",'Encodage réponses Es'!AD45)</f>
        <v>0.48</v>
      </c>
      <c r="CY47" s="305">
        <f>IF('Encodage réponses Es'!AE45="","",'Encodage réponses Es'!AE45)</f>
        <v>0.43</v>
      </c>
      <c r="CZ47" s="314">
        <v>5</v>
      </c>
      <c r="DA47" s="314">
        <f t="shared" si="10"/>
        <v>0</v>
      </c>
      <c r="DB47" s="315">
        <f>IF('Encodage réponses Es'!BD45="","",'Encodage réponses Es'!BD45)</f>
        <v>0.22</v>
      </c>
      <c r="DC47" s="316">
        <f>IF('Encodage réponses Es'!BE45="","",'Encodage réponses Es'!BE45)</f>
        <v>0.26</v>
      </c>
      <c r="DD47" s="316">
        <f>IF('Encodage réponses Es'!BF45="","",'Encodage réponses Es'!BF45)</f>
        <v>0.23</v>
      </c>
      <c r="DE47" s="403">
        <f>IF('Encodage réponses Es'!BG45="","",'Encodage réponses Es'!BG45)</f>
      </c>
      <c r="DF47" s="316">
        <f>IF('Encodage réponses Es'!BH45="","",'Encodage réponses Es'!BH45)</f>
        <v>0.29</v>
      </c>
      <c r="DG47" s="316">
        <f>IF('Encodage réponses Es'!BI45="","",'Encodage réponses Es'!BI45)</f>
        <v>0.21</v>
      </c>
      <c r="DH47" s="316">
        <f>IF('Encodage réponses Es'!BJ45="","",'Encodage réponses Es'!BJ45)</f>
        <v>0.35</v>
      </c>
      <c r="DI47" s="316">
        <f>IF('Encodage réponses Es'!BK45="","",'Encodage réponses Es'!BK45)</f>
        <v>0.18</v>
      </c>
      <c r="DJ47" s="316">
        <f>IF('Encodage réponses Es'!BL45="","",'Encodage réponses Es'!BL45)</f>
        <v>0.03</v>
      </c>
      <c r="DK47" s="316">
        <f>IF('Encodage réponses Es'!BM45="","",'Encodage réponses Es'!BM45)</f>
        <v>0.03</v>
      </c>
      <c r="DL47" s="316">
        <f>IF('Encodage réponses Es'!BN45="","",'Encodage réponses Es'!BN45)</f>
        <v>0.48</v>
      </c>
      <c r="DM47" s="316">
        <f>IF('Encodage réponses Es'!BO45="","",'Encodage réponses Es'!BO45)</f>
        <v>0.18</v>
      </c>
      <c r="DN47" s="316">
        <f>IF('Encodage réponses Es'!BP45="","",'Encodage réponses Es'!BP45)</f>
        <v>0.07</v>
      </c>
      <c r="DO47" s="313">
        <f>IF('Encodage réponses Es'!BQ45="","",'Encodage réponses Es'!BQ45)</f>
        <v>0.05</v>
      </c>
      <c r="DP47" s="49">
        <v>5</v>
      </c>
      <c r="DQ47" s="49">
        <f t="shared" si="8"/>
        <v>0</v>
      </c>
    </row>
    <row r="48" spans="1:121" ht="12.75">
      <c r="A48" s="332"/>
      <c r="B48" s="240"/>
      <c r="C48" s="240"/>
      <c r="D48" s="240"/>
      <c r="E48" s="240"/>
      <c r="F48" s="240"/>
      <c r="G48" s="253" t="s">
        <v>32</v>
      </c>
      <c r="H48" s="254">
        <f>COUNTIF(H$5:H$38,"&lt;0,40")-SUM(H45:H47)</f>
        <v>0</v>
      </c>
      <c r="I48" s="240"/>
      <c r="J48" s="253" t="s">
        <v>32</v>
      </c>
      <c r="K48" s="254">
        <f>COUNTIF(K$5:K$38,"&lt;0,40")-SUM(K45:K47)</f>
        <v>0</v>
      </c>
      <c r="L48" s="240"/>
      <c r="M48" s="253" t="s">
        <v>32</v>
      </c>
      <c r="N48" s="254">
        <f>COUNTIF(N$5:N$38,"&lt;0,40")-SUM(N45:N47)</f>
        <v>0</v>
      </c>
      <c r="O48" s="240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255" t="s">
        <v>78</v>
      </c>
      <c r="AG48" s="256">
        <f>COUNTIF(AF$5:AF$38,6)+COUNTIF(AF$5:AF$38,6.5)</f>
        <v>0</v>
      </c>
      <c r="AH48" s="193"/>
      <c r="AI48" s="193"/>
      <c r="AJ48" s="193"/>
      <c r="AK48" s="193"/>
      <c r="AL48" s="193"/>
      <c r="AM48" s="257"/>
      <c r="AN48" s="255">
        <v>6</v>
      </c>
      <c r="AO48" s="256">
        <f>COUNTIF(AN$5:AN$38,6)+COUNTIF(AN$5:AN$38,6.5)</f>
        <v>0</v>
      </c>
      <c r="AP48" s="199"/>
      <c r="AQ48" s="199"/>
      <c r="AR48" s="199"/>
      <c r="AS48" s="199"/>
      <c r="AT48" s="199"/>
      <c r="AU48" s="258"/>
      <c r="AV48" s="258"/>
      <c r="AW48" s="255" t="s">
        <v>78</v>
      </c>
      <c r="AX48" s="256">
        <f>COUNTIF(AW$5:AW$38,6)+COUNTIF(AW$5:AW$38,6.5)</f>
        <v>0</v>
      </c>
      <c r="AY48" s="199"/>
      <c r="AZ48" s="199"/>
      <c r="BA48" s="199"/>
      <c r="BB48" s="199"/>
      <c r="BC48" s="199"/>
      <c r="BD48" s="199"/>
      <c r="BE48" s="199"/>
      <c r="BF48" s="199"/>
      <c r="BG48" s="240"/>
      <c r="BH48" s="259">
        <v>6</v>
      </c>
      <c r="BI48" s="260">
        <f t="shared" si="7"/>
        <v>0</v>
      </c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3"/>
      <c r="BV48" s="193"/>
      <c r="BW48" s="255" t="s">
        <v>78</v>
      </c>
      <c r="BX48" s="256">
        <f>COUNTIF(BW$5:BW$38,6)+COUNTIF(BW$5:BW$38,6.5)</f>
        <v>0</v>
      </c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3"/>
      <c r="CN48" s="255">
        <v>6</v>
      </c>
      <c r="CO48" s="255">
        <f t="shared" si="9"/>
        <v>0</v>
      </c>
      <c r="CP48" s="199"/>
      <c r="CQ48" s="199"/>
      <c r="CR48" s="199"/>
      <c r="CS48" s="199"/>
      <c r="CT48" s="199"/>
      <c r="CU48" s="199"/>
      <c r="CV48" s="199"/>
      <c r="CW48" s="199"/>
      <c r="CX48" s="199"/>
      <c r="CY48" s="193"/>
      <c r="CZ48" s="255">
        <v>6</v>
      </c>
      <c r="DA48" s="255">
        <f t="shared" si="10"/>
        <v>0</v>
      </c>
      <c r="DB48" s="199"/>
      <c r="DC48" s="199"/>
      <c r="DD48" s="199"/>
      <c r="DE48" s="199"/>
      <c r="DF48" s="199"/>
      <c r="DG48" s="199"/>
      <c r="DH48" s="199"/>
      <c r="DI48" s="199"/>
      <c r="DJ48" s="199"/>
      <c r="DK48" s="199"/>
      <c r="DL48" s="199"/>
      <c r="DM48" s="199"/>
      <c r="DN48" s="199"/>
      <c r="DO48" s="193"/>
      <c r="DP48" s="49">
        <v>6</v>
      </c>
      <c r="DQ48" s="49">
        <f t="shared" si="8"/>
        <v>0</v>
      </c>
    </row>
    <row r="49" spans="1:121" ht="12.75">
      <c r="A49" s="332"/>
      <c r="B49" s="240"/>
      <c r="C49" s="240"/>
      <c r="D49" s="240"/>
      <c r="E49" s="240"/>
      <c r="F49" s="240"/>
      <c r="G49" s="253" t="s">
        <v>33</v>
      </c>
      <c r="H49" s="254">
        <f>COUNTIF(H$5:H$38,"&lt;0,50")-SUM(H45:H48)</f>
        <v>0</v>
      </c>
      <c r="I49" s="240"/>
      <c r="J49" s="253" t="s">
        <v>33</v>
      </c>
      <c r="K49" s="254">
        <f>COUNTIF(K$5:K$38,"&lt;0,50")-SUM(K45:K48)</f>
        <v>0</v>
      </c>
      <c r="L49" s="240"/>
      <c r="M49" s="253" t="s">
        <v>33</v>
      </c>
      <c r="N49" s="254">
        <f>COUNTIF(N$5:N$38,"&lt;0,50")-SUM(N45:N48)</f>
        <v>0</v>
      </c>
      <c r="O49" s="240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255" t="s">
        <v>79</v>
      </c>
      <c r="AG49" s="256">
        <f>COUNTIF(AF$5:AF$38,7)+COUNTIF(AF$5:AF$38,7.5)</f>
        <v>0</v>
      </c>
      <c r="AH49" s="193"/>
      <c r="AI49" s="193"/>
      <c r="AJ49" s="193"/>
      <c r="AK49" s="193"/>
      <c r="AL49" s="193"/>
      <c r="AM49" s="257"/>
      <c r="AN49" s="258"/>
      <c r="AO49" s="258"/>
      <c r="AP49" s="199"/>
      <c r="AQ49" s="199"/>
      <c r="AR49" s="199"/>
      <c r="AS49" s="199"/>
      <c r="AT49" s="199"/>
      <c r="AU49" s="258"/>
      <c r="AV49" s="258"/>
      <c r="AW49" s="255" t="s">
        <v>79</v>
      </c>
      <c r="AX49" s="256">
        <f>COUNTIF(AW$5:AW$38,7)+COUNTIF(AW$5:AW$38,7.5)</f>
        <v>0</v>
      </c>
      <c r="AY49" s="199"/>
      <c r="AZ49" s="199"/>
      <c r="BA49" s="199"/>
      <c r="BB49" s="199"/>
      <c r="BC49" s="199"/>
      <c r="BD49" s="199"/>
      <c r="BE49" s="199"/>
      <c r="BF49" s="199"/>
      <c r="BG49" s="240"/>
      <c r="BH49" s="259">
        <v>7</v>
      </c>
      <c r="BI49" s="260">
        <f t="shared" si="7"/>
        <v>0</v>
      </c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3"/>
      <c r="BV49" s="193"/>
      <c r="BW49" s="255" t="s">
        <v>79</v>
      </c>
      <c r="BX49" s="256">
        <f>COUNTIF(BW$5:BW$38,7)+COUNTIF(BW$5:BW$38,7.5)</f>
        <v>0</v>
      </c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3"/>
      <c r="CN49" s="255">
        <v>7</v>
      </c>
      <c r="CO49" s="255">
        <f t="shared" si="9"/>
        <v>0</v>
      </c>
      <c r="CP49" s="199"/>
      <c r="CQ49" s="199"/>
      <c r="CR49" s="199"/>
      <c r="CS49" s="199"/>
      <c r="CT49" s="199"/>
      <c r="CU49" s="199"/>
      <c r="CV49" s="199"/>
      <c r="CW49" s="199"/>
      <c r="CX49" s="199"/>
      <c r="CY49" s="193"/>
      <c r="CZ49" s="255">
        <v>7</v>
      </c>
      <c r="DA49" s="255">
        <f t="shared" si="10"/>
        <v>0</v>
      </c>
      <c r="DB49" s="199"/>
      <c r="DC49" s="199"/>
      <c r="DD49" s="199"/>
      <c r="DE49" s="199"/>
      <c r="DF49" s="199"/>
      <c r="DG49" s="199"/>
      <c r="DH49" s="199"/>
      <c r="DI49" s="199"/>
      <c r="DJ49" s="199"/>
      <c r="DK49" s="199"/>
      <c r="DL49" s="199"/>
      <c r="DM49" s="199"/>
      <c r="DN49" s="199"/>
      <c r="DO49" s="193"/>
      <c r="DP49" s="49">
        <v>7</v>
      </c>
      <c r="DQ49" s="49">
        <f t="shared" si="8"/>
        <v>0</v>
      </c>
    </row>
    <row r="50" spans="1:121" ht="12.75">
      <c r="A50" s="332"/>
      <c r="B50" s="240"/>
      <c r="C50" s="240"/>
      <c r="D50" s="240"/>
      <c r="E50" s="240"/>
      <c r="F50" s="240"/>
      <c r="G50" s="253" t="s">
        <v>34</v>
      </c>
      <c r="H50" s="254">
        <f>COUNTIF(H$5:H$38,"&lt;0,60")-SUM(H45:H49)</f>
        <v>0</v>
      </c>
      <c r="I50" s="240"/>
      <c r="J50" s="253" t="s">
        <v>34</v>
      </c>
      <c r="K50" s="254">
        <f>COUNTIF(K$5:K$38,"&lt;0,60")-SUM(K45:K49)</f>
        <v>0</v>
      </c>
      <c r="L50" s="240"/>
      <c r="M50" s="253" t="s">
        <v>34</v>
      </c>
      <c r="N50" s="254">
        <f>COUNTIF(N$5:N$38,"&lt;0,60")-SUM(N45:N49)</f>
        <v>0</v>
      </c>
      <c r="O50" s="240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255" t="s">
        <v>80</v>
      </c>
      <c r="AG50" s="256">
        <f>COUNTIF(AF$5:AF$38,8)+COUNTIF(AF$5:AF$38,8.5)</f>
        <v>0</v>
      </c>
      <c r="AH50" s="193"/>
      <c r="AI50" s="193"/>
      <c r="AJ50" s="193"/>
      <c r="AK50" s="193"/>
      <c r="AL50" s="193"/>
      <c r="AM50" s="257"/>
      <c r="AN50" s="258"/>
      <c r="AO50" s="258"/>
      <c r="AP50" s="199"/>
      <c r="AQ50" s="199"/>
      <c r="AR50" s="199"/>
      <c r="AS50" s="199"/>
      <c r="AT50" s="199"/>
      <c r="AU50" s="258"/>
      <c r="AV50" s="258"/>
      <c r="AW50" s="255" t="s">
        <v>80</v>
      </c>
      <c r="AX50" s="256">
        <f>COUNTIF(AW$5:AW$38,8)+COUNTIF(AW$5:AW$38,8.5)</f>
        <v>0</v>
      </c>
      <c r="AY50" s="199"/>
      <c r="AZ50" s="199"/>
      <c r="BA50" s="199"/>
      <c r="BB50" s="199"/>
      <c r="BC50" s="199"/>
      <c r="BD50" s="199"/>
      <c r="BE50" s="199"/>
      <c r="BF50" s="199"/>
      <c r="BG50" s="240"/>
      <c r="BH50" s="259">
        <v>8</v>
      </c>
      <c r="BI50" s="260">
        <f t="shared" si="7"/>
        <v>0</v>
      </c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3"/>
      <c r="BV50" s="193"/>
      <c r="BW50" s="255" t="s">
        <v>80</v>
      </c>
      <c r="BX50" s="256">
        <f>COUNTIF(BW$5:BW$38,8)+COUNTIF(BW$5:BW$38,8.5)</f>
        <v>0</v>
      </c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3"/>
      <c r="CN50" s="255">
        <v>8</v>
      </c>
      <c r="CO50" s="255">
        <f t="shared" si="9"/>
        <v>0</v>
      </c>
      <c r="CP50" s="199"/>
      <c r="CQ50" s="199"/>
      <c r="CR50" s="199"/>
      <c r="CS50" s="199"/>
      <c r="CT50" s="199"/>
      <c r="CU50" s="199"/>
      <c r="CV50" s="199"/>
      <c r="CW50" s="199"/>
      <c r="CX50" s="199"/>
      <c r="CY50" s="193"/>
      <c r="CZ50" s="255">
        <v>8</v>
      </c>
      <c r="DA50" s="255">
        <f t="shared" si="10"/>
        <v>0</v>
      </c>
      <c r="DB50" s="199"/>
      <c r="DC50" s="199"/>
      <c r="DD50" s="199"/>
      <c r="DE50" s="199"/>
      <c r="DF50" s="199"/>
      <c r="DG50" s="199"/>
      <c r="DH50" s="199"/>
      <c r="DI50" s="199"/>
      <c r="DJ50" s="199"/>
      <c r="DK50" s="199"/>
      <c r="DL50" s="199"/>
      <c r="DM50" s="199"/>
      <c r="DN50" s="199"/>
      <c r="DO50" s="193"/>
      <c r="DP50" s="49">
        <v>8</v>
      </c>
      <c r="DQ50" s="49">
        <f t="shared" si="8"/>
        <v>0</v>
      </c>
    </row>
    <row r="51" spans="1:121" ht="12.75">
      <c r="A51" s="332"/>
      <c r="B51" s="240"/>
      <c r="C51" s="240"/>
      <c r="D51" s="240"/>
      <c r="E51" s="240"/>
      <c r="F51" s="240"/>
      <c r="G51" s="253" t="s">
        <v>35</v>
      </c>
      <c r="H51" s="254">
        <f>COUNTIF(H$5:H$38,"&lt;0,70")-SUM(H45:H50)</f>
        <v>0</v>
      </c>
      <c r="I51" s="240"/>
      <c r="J51" s="253" t="s">
        <v>35</v>
      </c>
      <c r="K51" s="254">
        <f>COUNTIF(K$5:K$38,"&lt;0,70")-SUM(K45:K50)</f>
        <v>0</v>
      </c>
      <c r="L51" s="240"/>
      <c r="M51" s="253" t="s">
        <v>35</v>
      </c>
      <c r="N51" s="254">
        <f>COUNTIF(N$5:N$38,"&lt;0,70")-SUM(N45:N50)</f>
        <v>0</v>
      </c>
      <c r="O51" s="240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255" t="s">
        <v>81</v>
      </c>
      <c r="AG51" s="256">
        <f>COUNTIF(AF$5:AF$38,9)+COUNTIF(AF$5:AF$38,9.5)</f>
        <v>0</v>
      </c>
      <c r="AH51" s="193"/>
      <c r="AI51" s="193"/>
      <c r="AJ51" s="193"/>
      <c r="AK51" s="193"/>
      <c r="AL51" s="193"/>
      <c r="AM51" s="257"/>
      <c r="AN51" s="258"/>
      <c r="AO51" s="258"/>
      <c r="AP51" s="199"/>
      <c r="AQ51" s="199"/>
      <c r="AR51" s="199"/>
      <c r="AS51" s="199"/>
      <c r="AT51" s="199"/>
      <c r="AU51" s="258"/>
      <c r="AV51" s="258"/>
      <c r="AW51" s="255" t="s">
        <v>81</v>
      </c>
      <c r="AX51" s="256">
        <f>COUNTIF(AW$5:AW$38,9)+COUNTIF(AW$5:AW$38,9.5)</f>
        <v>0</v>
      </c>
      <c r="AY51" s="199"/>
      <c r="AZ51" s="199"/>
      <c r="BA51" s="199"/>
      <c r="BB51" s="199"/>
      <c r="BC51" s="199"/>
      <c r="BD51" s="199"/>
      <c r="BE51" s="199"/>
      <c r="BF51" s="199"/>
      <c r="BG51" s="240"/>
      <c r="BH51" s="259">
        <v>9</v>
      </c>
      <c r="BI51" s="260">
        <f t="shared" si="7"/>
        <v>0</v>
      </c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3"/>
      <c r="BV51" s="193"/>
      <c r="BW51" s="255" t="s">
        <v>81</v>
      </c>
      <c r="BX51" s="256">
        <f>COUNTIF(BW$5:BW$38,9)+COUNTIF(BW$5:BW$38,9.5)</f>
        <v>0</v>
      </c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3"/>
      <c r="CN51" s="255">
        <v>9</v>
      </c>
      <c r="CO51" s="255">
        <f t="shared" si="9"/>
        <v>0</v>
      </c>
      <c r="CP51" s="199"/>
      <c r="CQ51" s="199"/>
      <c r="CR51" s="199"/>
      <c r="CS51" s="199"/>
      <c r="CT51" s="199"/>
      <c r="CU51" s="199"/>
      <c r="CV51" s="199"/>
      <c r="CW51" s="199"/>
      <c r="CX51" s="199"/>
      <c r="CY51" s="193"/>
      <c r="CZ51" s="255">
        <v>9</v>
      </c>
      <c r="DA51" s="255">
        <f t="shared" si="10"/>
        <v>0</v>
      </c>
      <c r="DB51" s="199"/>
      <c r="DC51" s="199"/>
      <c r="DD51" s="199"/>
      <c r="DE51" s="199"/>
      <c r="DF51" s="199"/>
      <c r="DG51" s="199"/>
      <c r="DH51" s="199"/>
      <c r="DI51" s="199"/>
      <c r="DJ51" s="199"/>
      <c r="DK51" s="199"/>
      <c r="DL51" s="199"/>
      <c r="DM51" s="199"/>
      <c r="DN51" s="199"/>
      <c r="DO51" s="193"/>
      <c r="DP51" s="49">
        <v>9</v>
      </c>
      <c r="DQ51" s="49">
        <f t="shared" si="8"/>
        <v>0</v>
      </c>
    </row>
    <row r="52" spans="1:121" ht="12.75">
      <c r="A52" s="332"/>
      <c r="B52" s="240"/>
      <c r="C52" s="240"/>
      <c r="D52" s="240"/>
      <c r="E52" s="240"/>
      <c r="F52" s="240"/>
      <c r="G52" s="253" t="s">
        <v>36</v>
      </c>
      <c r="H52" s="254">
        <f>COUNTIF(H$5:H$38,"&lt;0,80")-SUM(H45:H51)</f>
        <v>0</v>
      </c>
      <c r="I52" s="240"/>
      <c r="J52" s="253" t="s">
        <v>36</v>
      </c>
      <c r="K52" s="254">
        <f>COUNTIF(K$5:K$38,"&lt;0,80")-SUM(K45:K51)</f>
        <v>0</v>
      </c>
      <c r="L52" s="240"/>
      <c r="M52" s="253" t="s">
        <v>36</v>
      </c>
      <c r="N52" s="254">
        <f>COUNTIF(N$5:N$38,"&lt;0,80")-SUM(N45:N51)</f>
        <v>0</v>
      </c>
      <c r="O52" s="240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255" t="s">
        <v>82</v>
      </c>
      <c r="AG52" s="256">
        <f>COUNTIF(AF$5:AF$38,10)+COUNTIF(AF$5:AF$38,10.5)</f>
        <v>0</v>
      </c>
      <c r="AH52" s="193"/>
      <c r="AI52" s="193"/>
      <c r="AJ52" s="193"/>
      <c r="AK52" s="193"/>
      <c r="AL52" s="193"/>
      <c r="AM52" s="257"/>
      <c r="AN52" s="258"/>
      <c r="AO52" s="258"/>
      <c r="AP52" s="199"/>
      <c r="AQ52" s="199"/>
      <c r="AR52" s="199"/>
      <c r="AS52" s="199"/>
      <c r="AT52" s="199"/>
      <c r="AU52" s="258"/>
      <c r="AV52" s="258"/>
      <c r="AW52" s="255" t="s">
        <v>82</v>
      </c>
      <c r="AX52" s="256">
        <f>COUNTIF(AW$5:AW$38,10)+COUNTIF(AW$5:AW$38,10.5)</f>
        <v>0</v>
      </c>
      <c r="AY52" s="199"/>
      <c r="AZ52" s="199"/>
      <c r="BA52" s="199"/>
      <c r="BB52" s="199"/>
      <c r="BC52" s="199"/>
      <c r="BD52" s="199"/>
      <c r="BE52" s="199"/>
      <c r="BF52" s="199"/>
      <c r="BG52" s="240"/>
      <c r="BH52" s="199"/>
      <c r="BI52" s="222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3"/>
      <c r="BV52" s="193"/>
      <c r="BW52" s="255" t="s">
        <v>82</v>
      </c>
      <c r="BX52" s="256">
        <f>COUNTIF(BW$5:BW$38,10)+COUNTIF(BW$5:BW$38,10.5)</f>
        <v>0</v>
      </c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3"/>
      <c r="CN52" s="255">
        <v>10</v>
      </c>
      <c r="CO52" s="255">
        <f t="shared" si="9"/>
        <v>0</v>
      </c>
      <c r="CP52" s="199"/>
      <c r="CQ52" s="199"/>
      <c r="CR52" s="199"/>
      <c r="CS52" s="199"/>
      <c r="CT52" s="199"/>
      <c r="CU52" s="199"/>
      <c r="CV52" s="199"/>
      <c r="CW52" s="199"/>
      <c r="CX52" s="199"/>
      <c r="CY52" s="193"/>
      <c r="CZ52" s="255">
        <v>10</v>
      </c>
      <c r="DA52" s="255">
        <f t="shared" si="10"/>
        <v>0</v>
      </c>
      <c r="DB52" s="199"/>
      <c r="DC52" s="199"/>
      <c r="DD52" s="199"/>
      <c r="DE52" s="199"/>
      <c r="DF52" s="199"/>
      <c r="DG52" s="199"/>
      <c r="DH52" s="199"/>
      <c r="DI52" s="199"/>
      <c r="DJ52" s="199"/>
      <c r="DK52" s="199"/>
      <c r="DL52" s="199"/>
      <c r="DM52" s="199"/>
      <c r="DN52" s="199"/>
      <c r="DO52" s="193"/>
      <c r="DP52" s="49">
        <v>10</v>
      </c>
      <c r="DQ52" s="49">
        <f t="shared" si="8"/>
        <v>0</v>
      </c>
    </row>
    <row r="53" spans="1:121" ht="12.75">
      <c r="A53" s="332"/>
      <c r="B53" s="240"/>
      <c r="C53" s="240"/>
      <c r="D53" s="240"/>
      <c r="E53" s="240"/>
      <c r="F53" s="240"/>
      <c r="G53" s="253" t="s">
        <v>0</v>
      </c>
      <c r="H53" s="254">
        <f>COUNTIF(H$5:H$38,"&lt;0,90")-SUM(H45:H52)</f>
        <v>0</v>
      </c>
      <c r="I53" s="240"/>
      <c r="J53" s="253" t="s">
        <v>0</v>
      </c>
      <c r="K53" s="254">
        <f>COUNTIF(K$5:K$38,"&lt;0,90")-SUM(K45:K52)</f>
        <v>0</v>
      </c>
      <c r="L53" s="240"/>
      <c r="M53" s="253" t="s">
        <v>0</v>
      </c>
      <c r="N53" s="254">
        <f>COUNTIF(N$5:N$38,"&lt;0,90")-SUM(N45:N52)</f>
        <v>0</v>
      </c>
      <c r="O53" s="240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255" t="s">
        <v>83</v>
      </c>
      <c r="AG53" s="256">
        <f>COUNTIF(AF$5:AF$38,11)+COUNTIF(AF$5:AF$38,11.5)</f>
        <v>0</v>
      </c>
      <c r="AH53" s="193"/>
      <c r="AI53" s="193"/>
      <c r="AJ53" s="193"/>
      <c r="AK53" s="193"/>
      <c r="AL53" s="193"/>
      <c r="AM53" s="258"/>
      <c r="AN53" s="258"/>
      <c r="AO53" s="258"/>
      <c r="AP53" s="199"/>
      <c r="AQ53" s="199"/>
      <c r="AR53" s="199"/>
      <c r="AS53" s="199"/>
      <c r="AT53" s="199"/>
      <c r="AU53" s="258"/>
      <c r="AV53" s="258"/>
      <c r="AW53" s="255">
        <v>11</v>
      </c>
      <c r="AX53" s="256">
        <f>COUNTIF(AW$5:AW$38,11)+COUNTIF(AW$5:AW$38,11.5)</f>
        <v>0</v>
      </c>
      <c r="AY53" s="199"/>
      <c r="AZ53" s="199"/>
      <c r="BA53" s="199"/>
      <c r="BB53" s="199"/>
      <c r="BC53" s="199"/>
      <c r="BD53" s="199"/>
      <c r="BE53" s="199"/>
      <c r="BF53" s="199"/>
      <c r="BG53" s="240"/>
      <c r="BH53" s="199"/>
      <c r="BI53" s="222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3"/>
      <c r="BV53" s="193"/>
      <c r="BW53" s="255" t="s">
        <v>83</v>
      </c>
      <c r="BX53" s="256">
        <f>COUNTIF(BW$5:BW$38,11)+COUNTIF(BW$5:BW$38,11.5)</f>
        <v>0</v>
      </c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3"/>
      <c r="CN53" s="255">
        <v>11</v>
      </c>
      <c r="CO53" s="255">
        <f t="shared" si="9"/>
        <v>0</v>
      </c>
      <c r="CP53" s="199"/>
      <c r="CQ53" s="199"/>
      <c r="CR53" s="199"/>
      <c r="CS53" s="199"/>
      <c r="CT53" s="199"/>
      <c r="CU53" s="199"/>
      <c r="CV53" s="199"/>
      <c r="CW53" s="199"/>
      <c r="CX53" s="199"/>
      <c r="CY53" s="193"/>
      <c r="CZ53" s="199"/>
      <c r="DA53" s="199"/>
      <c r="DB53" s="199"/>
      <c r="DC53" s="199"/>
      <c r="DD53" s="199"/>
      <c r="DE53" s="199"/>
      <c r="DF53" s="199"/>
      <c r="DG53" s="199"/>
      <c r="DH53" s="199"/>
      <c r="DI53" s="199"/>
      <c r="DJ53" s="199"/>
      <c r="DK53" s="199"/>
      <c r="DL53" s="199"/>
      <c r="DM53" s="199"/>
      <c r="DN53" s="199"/>
      <c r="DO53" s="193"/>
      <c r="DP53" s="49">
        <v>11</v>
      </c>
      <c r="DQ53" s="49">
        <f t="shared" si="8"/>
        <v>0</v>
      </c>
    </row>
    <row r="54" spans="1:121" ht="12.75">
      <c r="A54" s="332"/>
      <c r="B54" s="240"/>
      <c r="C54" s="240"/>
      <c r="D54" s="240"/>
      <c r="E54" s="240"/>
      <c r="F54" s="240"/>
      <c r="G54" s="253" t="s">
        <v>1</v>
      </c>
      <c r="H54" s="254">
        <f>COUNTIF(H$5:H$38,"&lt;=1")-SUM(H45:H53)</f>
        <v>0</v>
      </c>
      <c r="I54" s="240"/>
      <c r="J54" s="253" t="s">
        <v>1</v>
      </c>
      <c r="K54" s="254">
        <f>COUNTIF(K$5:K$38,"&lt;=1")-SUM(K45:K53)</f>
        <v>0</v>
      </c>
      <c r="L54" s="240"/>
      <c r="M54" s="253" t="s">
        <v>1</v>
      </c>
      <c r="N54" s="254">
        <f>COUNTIF(N$5:N$38,"&lt;=1")-SUM(N45:N53)</f>
        <v>0</v>
      </c>
      <c r="O54" s="240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255" t="s">
        <v>84</v>
      </c>
      <c r="AG54" s="256">
        <f>COUNTIF(AF$5:AF$38,12)+COUNTIF(AF$5:AF$38,12.5)</f>
        <v>0</v>
      </c>
      <c r="AH54" s="193"/>
      <c r="AI54" s="193"/>
      <c r="AJ54" s="193"/>
      <c r="AK54" s="193"/>
      <c r="AL54" s="193"/>
      <c r="AM54" s="258"/>
      <c r="AN54" s="258"/>
      <c r="AO54" s="258"/>
      <c r="AP54" s="199"/>
      <c r="AQ54" s="199"/>
      <c r="AR54" s="199"/>
      <c r="AS54" s="199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199"/>
      <c r="BE54" s="199"/>
      <c r="BF54" s="199"/>
      <c r="BG54" s="240"/>
      <c r="BH54" s="199"/>
      <c r="BI54" s="222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193"/>
      <c r="BV54" s="193"/>
      <c r="BW54" s="255" t="s">
        <v>84</v>
      </c>
      <c r="BX54" s="256">
        <f>COUNTIF(BW$5:BW$38,12)+COUNTIF(BW$5:BW$38,12.5)</f>
        <v>0</v>
      </c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3"/>
      <c r="CN54" s="255">
        <v>12</v>
      </c>
      <c r="CO54" s="255">
        <f t="shared" si="9"/>
        <v>0</v>
      </c>
      <c r="CP54" s="199"/>
      <c r="CQ54" s="199"/>
      <c r="CR54" s="199"/>
      <c r="CS54" s="199"/>
      <c r="CT54" s="199"/>
      <c r="CU54" s="199"/>
      <c r="CV54" s="199"/>
      <c r="CW54" s="199"/>
      <c r="CX54" s="199"/>
      <c r="CY54" s="193"/>
      <c r="CZ54" s="199"/>
      <c r="DA54" s="199"/>
      <c r="DB54" s="199"/>
      <c r="DC54" s="199"/>
      <c r="DD54" s="199"/>
      <c r="DE54" s="199"/>
      <c r="DF54" s="199"/>
      <c r="DG54" s="199"/>
      <c r="DH54" s="199"/>
      <c r="DI54" s="199"/>
      <c r="DJ54" s="199"/>
      <c r="DK54" s="199"/>
      <c r="DL54" s="199"/>
      <c r="DM54" s="199"/>
      <c r="DN54" s="199"/>
      <c r="DO54" s="193"/>
      <c r="DP54" s="49">
        <v>12</v>
      </c>
      <c r="DQ54" s="49">
        <f t="shared" si="8"/>
        <v>0</v>
      </c>
    </row>
    <row r="55" spans="1:121" ht="12.75">
      <c r="A55" s="332"/>
      <c r="B55" s="240"/>
      <c r="C55" s="240"/>
      <c r="D55" s="240"/>
      <c r="E55" s="240"/>
      <c r="F55" s="240"/>
      <c r="G55" s="193"/>
      <c r="H55" s="261"/>
      <c r="I55" s="240"/>
      <c r="J55" s="193"/>
      <c r="K55" s="261"/>
      <c r="L55" s="240"/>
      <c r="M55" s="193"/>
      <c r="N55" s="261"/>
      <c r="O55" s="240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255" t="s">
        <v>85</v>
      </c>
      <c r="AG55" s="256">
        <f>COUNTIF(AF$5:AF$38,13)+COUNTIF(AF$5:AF$38,13.5)</f>
        <v>0</v>
      </c>
      <c r="AH55" s="193"/>
      <c r="AI55" s="193"/>
      <c r="AJ55" s="193"/>
      <c r="AK55" s="193"/>
      <c r="AL55" s="193"/>
      <c r="AM55" s="193"/>
      <c r="AN55" s="258"/>
      <c r="AO55" s="258"/>
      <c r="AP55" s="199"/>
      <c r="AQ55" s="199"/>
      <c r="AR55" s="199"/>
      <c r="AS55" s="199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199"/>
      <c r="BE55" s="199"/>
      <c r="BF55" s="199"/>
      <c r="BG55" s="240"/>
      <c r="BH55" s="199"/>
      <c r="BI55" s="222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3"/>
      <c r="BV55" s="193"/>
      <c r="BW55" s="255">
        <v>13</v>
      </c>
      <c r="BX55" s="256">
        <f>COUNTIF(BW$5:BW$38,13)+COUNTIF(BW$5:BW$38,13.5)</f>
        <v>0</v>
      </c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3"/>
      <c r="CN55" s="255">
        <v>13</v>
      </c>
      <c r="CO55" s="255">
        <f t="shared" si="9"/>
        <v>0</v>
      </c>
      <c r="CP55" s="199"/>
      <c r="CQ55" s="199"/>
      <c r="CR55" s="199"/>
      <c r="CS55" s="199"/>
      <c r="CT55" s="199"/>
      <c r="CU55" s="199"/>
      <c r="CV55" s="199"/>
      <c r="CW55" s="199"/>
      <c r="CX55" s="199"/>
      <c r="CY55" s="193"/>
      <c r="CZ55" s="199"/>
      <c r="DA55" s="199"/>
      <c r="DB55" s="199"/>
      <c r="DC55" s="199"/>
      <c r="DD55" s="199"/>
      <c r="DE55" s="199"/>
      <c r="DF55" s="199"/>
      <c r="DG55" s="199"/>
      <c r="DH55" s="199"/>
      <c r="DI55" s="199"/>
      <c r="DJ55" s="199"/>
      <c r="DK55" s="199"/>
      <c r="DL55" s="199"/>
      <c r="DM55" s="199"/>
      <c r="DN55" s="199"/>
      <c r="DO55" s="193"/>
      <c r="DP55" s="49">
        <v>13</v>
      </c>
      <c r="DQ55" s="49">
        <f t="shared" si="8"/>
        <v>0</v>
      </c>
    </row>
    <row r="56" spans="1:121" ht="12.75">
      <c r="A56" s="332"/>
      <c r="B56" s="240"/>
      <c r="C56" s="240"/>
      <c r="D56" s="240"/>
      <c r="E56" s="240"/>
      <c r="F56" s="240"/>
      <c r="G56" s="193"/>
      <c r="H56" s="261"/>
      <c r="I56" s="240"/>
      <c r="J56" s="193"/>
      <c r="K56" s="261"/>
      <c r="L56" s="240"/>
      <c r="M56" s="193"/>
      <c r="N56" s="261"/>
      <c r="O56" s="240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255" t="s">
        <v>86</v>
      </c>
      <c r="AG56" s="256">
        <f>COUNTIF(AF$5:AF$38,14)+COUNTIF(AF$5:AF$38,14.5)</f>
        <v>0</v>
      </c>
      <c r="AH56" s="193"/>
      <c r="AI56" s="193"/>
      <c r="AJ56" s="193"/>
      <c r="AK56" s="193"/>
      <c r="AL56" s="193"/>
      <c r="AM56" s="193"/>
      <c r="AN56" s="258"/>
      <c r="AO56" s="258"/>
      <c r="AP56" s="199"/>
      <c r="AQ56" s="199"/>
      <c r="AR56" s="199"/>
      <c r="AS56" s="199"/>
      <c r="AT56" s="258"/>
      <c r="AU56" s="258"/>
      <c r="AV56" s="258"/>
      <c r="AW56" s="258"/>
      <c r="AX56" s="258"/>
      <c r="AY56" s="258"/>
      <c r="AZ56" s="258"/>
      <c r="BA56" s="258"/>
      <c r="BB56" s="258"/>
      <c r="BC56" s="258"/>
      <c r="BD56" s="199"/>
      <c r="BE56" s="199"/>
      <c r="BF56" s="199"/>
      <c r="BG56" s="240"/>
      <c r="BH56" s="199"/>
      <c r="BI56" s="222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193"/>
      <c r="BV56" s="193"/>
      <c r="BW56" s="258"/>
      <c r="BX56" s="258"/>
      <c r="BY56" s="199"/>
      <c r="BZ56" s="199"/>
      <c r="CA56" s="199"/>
      <c r="CB56" s="199"/>
      <c r="CC56" s="199"/>
      <c r="CD56" s="199"/>
      <c r="CE56" s="199"/>
      <c r="CF56" s="199"/>
      <c r="CG56" s="199"/>
      <c r="CH56" s="199"/>
      <c r="CI56" s="199"/>
      <c r="CJ56" s="199"/>
      <c r="CK56" s="199"/>
      <c r="CL56" s="199"/>
      <c r="CM56" s="193"/>
      <c r="CN56" s="255">
        <v>14</v>
      </c>
      <c r="CO56" s="255">
        <f t="shared" si="9"/>
        <v>0</v>
      </c>
      <c r="CP56" s="199"/>
      <c r="CQ56" s="199"/>
      <c r="CR56" s="199"/>
      <c r="CS56" s="199"/>
      <c r="CT56" s="199"/>
      <c r="CU56" s="199"/>
      <c r="CV56" s="199"/>
      <c r="CW56" s="199"/>
      <c r="CX56" s="199"/>
      <c r="CY56" s="193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/>
      <c r="DJ56" s="199"/>
      <c r="DK56" s="199"/>
      <c r="DL56" s="199"/>
      <c r="DM56" s="199"/>
      <c r="DN56" s="199"/>
      <c r="DO56" s="193"/>
      <c r="DP56" s="49">
        <v>14</v>
      </c>
      <c r="DQ56" s="49">
        <f t="shared" si="8"/>
        <v>0</v>
      </c>
    </row>
    <row r="57" spans="1:121" ht="12.75">
      <c r="A57" s="332"/>
      <c r="B57" s="240"/>
      <c r="C57" s="240"/>
      <c r="D57" s="240"/>
      <c r="E57" s="240"/>
      <c r="F57" s="240"/>
      <c r="G57" s="193"/>
      <c r="H57" s="262"/>
      <c r="I57" s="240"/>
      <c r="J57" s="193"/>
      <c r="K57" s="262"/>
      <c r="L57" s="240"/>
      <c r="M57" s="193"/>
      <c r="N57" s="262"/>
      <c r="O57" s="240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255" t="s">
        <v>87</v>
      </c>
      <c r="AG57" s="256">
        <f>COUNTIF(AF$5:AF$38,15)+COUNTIF(AF$5:AF$38,15.5)</f>
        <v>0</v>
      </c>
      <c r="AH57" s="193"/>
      <c r="AI57" s="193"/>
      <c r="AJ57" s="193"/>
      <c r="AK57" s="193"/>
      <c r="AL57" s="193"/>
      <c r="AM57" s="193"/>
      <c r="AN57" s="258"/>
      <c r="AO57" s="258"/>
      <c r="AP57" s="199"/>
      <c r="AQ57" s="199"/>
      <c r="AR57" s="199"/>
      <c r="AS57" s="199"/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199"/>
      <c r="BE57" s="199"/>
      <c r="BF57" s="199"/>
      <c r="BG57" s="240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3"/>
      <c r="BV57" s="193"/>
      <c r="BW57" s="258"/>
      <c r="BX57" s="258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3"/>
      <c r="CN57" s="255">
        <v>15</v>
      </c>
      <c r="CO57" s="255">
        <f t="shared" si="9"/>
        <v>0</v>
      </c>
      <c r="CP57" s="199"/>
      <c r="CQ57" s="199"/>
      <c r="CR57" s="199"/>
      <c r="CS57" s="199"/>
      <c r="CT57" s="199"/>
      <c r="CU57" s="199"/>
      <c r="CV57" s="199"/>
      <c r="CW57" s="199"/>
      <c r="CX57" s="199"/>
      <c r="CY57" s="193"/>
      <c r="CZ57" s="199"/>
      <c r="DA57" s="199"/>
      <c r="DB57" s="199"/>
      <c r="DC57" s="199"/>
      <c r="DD57" s="199"/>
      <c r="DE57" s="199"/>
      <c r="DF57" s="199"/>
      <c r="DG57" s="199"/>
      <c r="DH57" s="199"/>
      <c r="DI57" s="199"/>
      <c r="DJ57" s="199"/>
      <c r="DK57" s="199"/>
      <c r="DL57" s="199"/>
      <c r="DM57" s="199"/>
      <c r="DN57" s="199"/>
      <c r="DO57" s="193"/>
      <c r="DP57" s="24"/>
      <c r="DQ57" s="24"/>
    </row>
    <row r="58" spans="1:121" ht="12.75">
      <c r="A58" s="240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255">
        <v>16</v>
      </c>
      <c r="AG58" s="256">
        <f>COUNTIF(AF$5:AF$38,16)</f>
        <v>0</v>
      </c>
      <c r="AH58" s="193"/>
      <c r="AI58" s="193"/>
      <c r="AJ58" s="193"/>
      <c r="AK58" s="193"/>
      <c r="AL58" s="193"/>
      <c r="AM58" s="193"/>
      <c r="AN58" s="258"/>
      <c r="AO58" s="258"/>
      <c r="AP58" s="199"/>
      <c r="AQ58" s="199"/>
      <c r="AR58" s="199"/>
      <c r="AS58" s="199"/>
      <c r="AT58" s="258"/>
      <c r="AU58" s="258"/>
      <c r="AV58" s="258"/>
      <c r="AW58" s="258"/>
      <c r="AX58" s="258"/>
      <c r="AY58" s="258"/>
      <c r="AZ58" s="258"/>
      <c r="BA58" s="258"/>
      <c r="BB58" s="258"/>
      <c r="BC58" s="258"/>
      <c r="BD58" s="199"/>
      <c r="BE58" s="199"/>
      <c r="BF58" s="199"/>
      <c r="BG58" s="200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/>
      <c r="BR58" s="199"/>
      <c r="BS58" s="199"/>
      <c r="BT58" s="199"/>
      <c r="BU58" s="193"/>
      <c r="BV58" s="193"/>
      <c r="BW58" s="258"/>
      <c r="BX58" s="258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4"/>
      <c r="CN58" s="240"/>
      <c r="CO58" s="240"/>
      <c r="CP58" s="240"/>
      <c r="CQ58" s="240"/>
      <c r="CR58" s="240"/>
      <c r="CS58" s="240"/>
      <c r="CT58" s="240"/>
      <c r="CU58" s="240"/>
      <c r="CV58" s="240"/>
      <c r="CW58" s="240"/>
      <c r="CX58" s="240"/>
      <c r="CY58" s="194"/>
      <c r="CZ58" s="199"/>
      <c r="DA58" s="199"/>
      <c r="DB58" s="240"/>
      <c r="DC58" s="240"/>
      <c r="DD58" s="240"/>
      <c r="DE58" s="240"/>
      <c r="DF58" s="240"/>
      <c r="DG58" s="240"/>
      <c r="DH58" s="240"/>
      <c r="DI58" s="240"/>
      <c r="DJ58" s="240"/>
      <c r="DK58" s="240"/>
      <c r="DL58" s="240"/>
      <c r="DM58" s="240"/>
      <c r="DN58" s="240"/>
      <c r="DO58" s="194"/>
      <c r="DP58" s="24"/>
      <c r="DQ58" s="24"/>
    </row>
    <row r="59" spans="1:121" s="29" customFormat="1" ht="12.75">
      <c r="A59" s="2"/>
      <c r="B59" s="2"/>
      <c r="C59" s="2"/>
      <c r="D59" s="2"/>
      <c r="G59" s="2"/>
      <c r="H59" s="2"/>
      <c r="J59" s="2"/>
      <c r="K59" s="2"/>
      <c r="M59" s="2"/>
      <c r="N59" s="2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5"/>
      <c r="AI59" s="5"/>
      <c r="AJ59" s="5"/>
      <c r="AK59" s="5"/>
      <c r="AL59" s="5"/>
      <c r="AM59" s="5"/>
      <c r="AN59" s="24"/>
      <c r="AO59" s="24"/>
      <c r="AP59" s="24"/>
      <c r="AQ59" s="24"/>
      <c r="AR59" s="24"/>
      <c r="AS59" s="24"/>
      <c r="AT59"/>
      <c r="AU59"/>
      <c r="AV59"/>
      <c r="AW59"/>
      <c r="AX59"/>
      <c r="AY59"/>
      <c r="AZ59"/>
      <c r="BA59"/>
      <c r="BB59"/>
      <c r="BC59"/>
      <c r="BD59" s="24"/>
      <c r="BE59" s="24"/>
      <c r="BF59" s="24"/>
      <c r="BG59" s="31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5"/>
      <c r="BV59" s="5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6"/>
      <c r="CY59" s="6"/>
      <c r="CZ59" s="24"/>
      <c r="DA59" s="24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23"/>
      <c r="DP59" s="48"/>
      <c r="DQ59" s="48"/>
    </row>
    <row r="60" spans="48:119" ht="12.75"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90"/>
    </row>
    <row r="61" spans="1:121" ht="12.75">
      <c r="A61" s="29"/>
      <c r="B61" s="29"/>
      <c r="C61" s="29"/>
      <c r="D61" s="29"/>
      <c r="G61" s="29"/>
      <c r="H61" s="29"/>
      <c r="J61" s="29"/>
      <c r="K61" s="29"/>
      <c r="M61" s="29"/>
      <c r="N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Y61" s="29"/>
      <c r="CZ61" s="29"/>
      <c r="DA61" s="29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91"/>
      <c r="DP61" s="29"/>
      <c r="DQ61" s="29"/>
    </row>
    <row r="62" spans="16:122" ht="12.75"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89"/>
      <c r="CZ62" s="89"/>
      <c r="DA62" s="89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89"/>
      <c r="DP62" s="20"/>
      <c r="DQ62" s="20"/>
      <c r="DR62" s="20"/>
    </row>
    <row r="63" spans="16:122" ht="12.75"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90"/>
      <c r="AG63" s="64"/>
      <c r="AH63" s="90"/>
      <c r="AI63" s="90"/>
      <c r="AJ63" s="90"/>
      <c r="AK63" s="90"/>
      <c r="AL63" s="90"/>
      <c r="AM63" s="90"/>
      <c r="AN63" s="9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9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9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90"/>
      <c r="DP63" s="20"/>
      <c r="DQ63" s="20"/>
      <c r="DR63" s="20"/>
    </row>
    <row r="64" spans="48:72" ht="12.75"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</row>
    <row r="65" spans="48:72" ht="12.75"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</row>
    <row r="66" spans="48:72" ht="12.75"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</row>
    <row r="67" spans="48:72" ht="12.75"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</row>
    <row r="68" spans="48:72" ht="12.75"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</row>
    <row r="69" spans="48:72" ht="12.75"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</row>
    <row r="70" spans="48:72" ht="12.75"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</row>
    <row r="71" spans="48:72" ht="12.75"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</row>
    <row r="72" spans="48:72" ht="12.75"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</row>
    <row r="73" spans="48:72" ht="12.75"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</row>
    <row r="74" spans="48:72" ht="12.75"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</row>
    <row r="75" spans="48:72" ht="12.75"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</row>
    <row r="76" spans="48:72" ht="12.75"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</row>
    <row r="77" spans="48:72" ht="12.75"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</row>
    <row r="78" spans="48:72" ht="12.75"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</row>
    <row r="79" spans="48:72" ht="12.75"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</row>
    <row r="80" spans="48:72" ht="12.75"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</row>
    <row r="81" spans="48:72" ht="12.75"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</row>
    <row r="82" spans="48:72" ht="12.75"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</row>
    <row r="83" spans="48:72" ht="12.75"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</row>
    <row r="84" spans="48:72" ht="12.75"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</row>
    <row r="85" spans="48:72" ht="12.75"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</row>
    <row r="86" spans="48:72" ht="12.75"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</row>
    <row r="87" spans="48:72" ht="12.75"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</row>
    <row r="88" spans="48:72" ht="12.75"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</row>
    <row r="89" spans="48:72" ht="12.75"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</row>
    <row r="90" spans="48:72" ht="12.75"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</row>
    <row r="91" spans="48:72" ht="12.75"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</row>
    <row r="92" spans="48:72" ht="12.75"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</row>
    <row r="93" spans="48:72" ht="12.75"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</row>
    <row r="94" spans="48:72" ht="12.75"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</row>
    <row r="95" spans="48:72" ht="12.75"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</row>
    <row r="96" spans="48:72" ht="12.75"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</row>
    <row r="97" spans="48:72" ht="12.75"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</row>
    <row r="98" spans="48:72" ht="12.75"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</row>
    <row r="99" spans="48:72" ht="12.75"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</row>
    <row r="100" spans="48:72" ht="12.75"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</row>
    <row r="101" spans="48:72" ht="12.75"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</row>
    <row r="102" spans="48:72" ht="12.75"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</row>
    <row r="103" spans="48:72" ht="12.75"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</row>
    <row r="104" spans="48:72" ht="12.75"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</row>
    <row r="105" spans="48:72" ht="12.75"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</row>
    <row r="106" spans="48:72" ht="12.75"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</row>
    <row r="107" spans="48:72" ht="12.75"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</row>
    <row r="108" spans="48:72" ht="12.75"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</row>
    <row r="109" spans="48:72" ht="12.75"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</row>
    <row r="110" spans="48:72" ht="12.75"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</row>
    <row r="111" spans="48:72" ht="12.75"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</row>
    <row r="112" spans="48:72" ht="12.75"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  <c r="BT112" s="90"/>
    </row>
    <row r="113" spans="48:72" ht="12.75"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</row>
    <row r="114" spans="48:72" ht="12.75"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90"/>
      <c r="BK114" s="90"/>
      <c r="BL114" s="90"/>
      <c r="BM114" s="90"/>
      <c r="BN114" s="90"/>
      <c r="BO114" s="90"/>
      <c r="BP114" s="90"/>
      <c r="BQ114" s="90"/>
      <c r="BR114" s="90"/>
      <c r="BS114" s="90"/>
      <c r="BT114" s="90"/>
    </row>
    <row r="115" spans="48:72" ht="12.75"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</row>
    <row r="116" spans="48:72" ht="12.75"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</row>
    <row r="117" spans="48:72" ht="12.75"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90"/>
      <c r="BK117" s="90"/>
      <c r="BL117" s="90"/>
      <c r="BM117" s="90"/>
      <c r="BN117" s="90"/>
      <c r="BO117" s="90"/>
      <c r="BP117" s="90"/>
      <c r="BQ117" s="90"/>
      <c r="BR117" s="90"/>
      <c r="BS117" s="90"/>
      <c r="BT117" s="90"/>
    </row>
    <row r="118" spans="48:72" ht="12.75"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90"/>
      <c r="BK118" s="90"/>
      <c r="BL118" s="90"/>
      <c r="BM118" s="90"/>
      <c r="BN118" s="90"/>
      <c r="BO118" s="90"/>
      <c r="BP118" s="90"/>
      <c r="BQ118" s="90"/>
      <c r="BR118" s="90"/>
      <c r="BS118" s="90"/>
      <c r="BT118" s="90"/>
    </row>
    <row r="119" spans="48:72" ht="12.75"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90"/>
      <c r="BK119" s="90"/>
      <c r="BL119" s="90"/>
      <c r="BM119" s="90"/>
      <c r="BN119" s="90"/>
      <c r="BO119" s="90"/>
      <c r="BP119" s="90"/>
      <c r="BQ119" s="90"/>
      <c r="BR119" s="90"/>
      <c r="BS119" s="90"/>
      <c r="BT119" s="90"/>
    </row>
    <row r="120" spans="48:72" ht="12.75"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90"/>
      <c r="BK120" s="90"/>
      <c r="BL120" s="90"/>
      <c r="BM120" s="90"/>
      <c r="BN120" s="90"/>
      <c r="BO120" s="90"/>
      <c r="BP120" s="90"/>
      <c r="BQ120" s="90"/>
      <c r="BR120" s="90"/>
      <c r="BS120" s="90"/>
      <c r="BT120" s="90"/>
    </row>
    <row r="121" spans="48:72" ht="12.75"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</row>
    <row r="122" spans="48:72" ht="12.75"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</row>
    <row r="123" spans="48:72" ht="12.75"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90"/>
      <c r="BK123" s="90"/>
      <c r="BL123" s="90"/>
      <c r="BM123" s="90"/>
      <c r="BN123" s="90"/>
      <c r="BO123" s="90"/>
      <c r="BP123" s="90"/>
      <c r="BQ123" s="90"/>
      <c r="BR123" s="90"/>
      <c r="BS123" s="90"/>
      <c r="BT123" s="90"/>
    </row>
    <row r="124" spans="48:72" ht="12.75"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</row>
    <row r="125" spans="48:72" ht="12.75"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</row>
    <row r="126" spans="48:72" ht="12.75"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</row>
    <row r="127" spans="48:72" ht="12.75"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</row>
    <row r="128" spans="48:72" ht="12.75"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</row>
    <row r="129" spans="48:72" ht="12.75"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</row>
    <row r="130" spans="48:72" ht="12.75"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</row>
    <row r="131" spans="48:72" ht="12.75"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90"/>
      <c r="BK131" s="90"/>
      <c r="BL131" s="90"/>
      <c r="BM131" s="90"/>
      <c r="BN131" s="90"/>
      <c r="BO131" s="90"/>
      <c r="BP131" s="90"/>
      <c r="BQ131" s="90"/>
      <c r="BR131" s="90"/>
      <c r="BS131" s="90"/>
      <c r="BT131" s="90"/>
    </row>
    <row r="132" spans="48:72" ht="12.75"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90"/>
    </row>
    <row r="133" spans="48:72" ht="12.75"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</row>
    <row r="134" spans="48:72" ht="12.75"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90"/>
      <c r="BK134" s="90"/>
      <c r="BL134" s="90"/>
      <c r="BM134" s="90"/>
      <c r="BN134" s="90"/>
      <c r="BO134" s="90"/>
      <c r="BP134" s="90"/>
      <c r="BQ134" s="90"/>
      <c r="BR134" s="90"/>
      <c r="BS134" s="90"/>
      <c r="BT134" s="90"/>
    </row>
    <row r="135" spans="48:72" ht="12.75"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</row>
    <row r="136" spans="48:72" ht="12.75"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</row>
    <row r="137" spans="48:72" ht="12.75"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</row>
    <row r="138" spans="48:72" ht="12.75"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</row>
    <row r="139" spans="48:72" ht="12.75"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</row>
    <row r="140" spans="48:72" ht="12.75"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</row>
    <row r="141" spans="48:72" ht="12.75"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</row>
    <row r="142" spans="48:72" ht="12.75"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</row>
    <row r="143" spans="48:72" ht="12.75"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</row>
    <row r="144" spans="48:72" ht="12.75"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90"/>
      <c r="BK144" s="90"/>
      <c r="BL144" s="90"/>
      <c r="BM144" s="90"/>
      <c r="BN144" s="90"/>
      <c r="BO144" s="90"/>
      <c r="BP144" s="90"/>
      <c r="BQ144" s="90"/>
      <c r="BR144" s="90"/>
      <c r="BS144" s="90"/>
      <c r="BT144" s="90"/>
    </row>
    <row r="145" spans="48:72" ht="12.75"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</row>
    <row r="146" spans="48:72" ht="12.75"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</row>
    <row r="147" spans="48:72" ht="12.75"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90"/>
      <c r="BK147" s="90"/>
      <c r="BL147" s="90"/>
      <c r="BM147" s="90"/>
      <c r="BN147" s="90"/>
      <c r="BO147" s="90"/>
      <c r="BP147" s="90"/>
      <c r="BQ147" s="90"/>
      <c r="BR147" s="90"/>
      <c r="BS147" s="90"/>
      <c r="BT147" s="90"/>
    </row>
    <row r="148" spans="48:72" ht="12.75"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90"/>
      <c r="BK148" s="90"/>
      <c r="BL148" s="90"/>
      <c r="BM148" s="90"/>
      <c r="BN148" s="90"/>
      <c r="BO148" s="90"/>
      <c r="BP148" s="90"/>
      <c r="BQ148" s="90"/>
      <c r="BR148" s="90"/>
      <c r="BS148" s="90"/>
      <c r="BT148" s="90"/>
    </row>
    <row r="149" spans="48:72" ht="12.75"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90"/>
      <c r="BK149" s="90"/>
      <c r="BL149" s="90"/>
      <c r="BM149" s="90"/>
      <c r="BN149" s="90"/>
      <c r="BO149" s="90"/>
      <c r="BP149" s="90"/>
      <c r="BQ149" s="90"/>
      <c r="BR149" s="90"/>
      <c r="BS149" s="90"/>
      <c r="BT149" s="90"/>
    </row>
    <row r="150" spans="48:72" ht="12.75"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90"/>
      <c r="BK150" s="90"/>
      <c r="BL150" s="90"/>
      <c r="BM150" s="90"/>
      <c r="BN150" s="90"/>
      <c r="BO150" s="90"/>
      <c r="BP150" s="90"/>
      <c r="BQ150" s="90"/>
      <c r="BR150" s="90"/>
      <c r="BS150" s="90"/>
      <c r="BT150" s="90"/>
    </row>
    <row r="151" spans="48:72" ht="12.75"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90"/>
      <c r="BK151" s="90"/>
      <c r="BL151" s="90"/>
      <c r="BM151" s="90"/>
      <c r="BN151" s="90"/>
      <c r="BO151" s="90"/>
      <c r="BP151" s="90"/>
      <c r="BQ151" s="90"/>
      <c r="BR151" s="90"/>
      <c r="BS151" s="90"/>
      <c r="BT151" s="90"/>
    </row>
    <row r="152" spans="48:72" ht="12.75"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90"/>
      <c r="BK152" s="90"/>
      <c r="BL152" s="90"/>
      <c r="BM152" s="90"/>
      <c r="BN152" s="90"/>
      <c r="BO152" s="90"/>
      <c r="BP152" s="90"/>
      <c r="BQ152" s="90"/>
      <c r="BR152" s="90"/>
      <c r="BS152" s="90"/>
      <c r="BT152" s="90"/>
    </row>
    <row r="153" spans="48:72" ht="12.75"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90"/>
      <c r="BK153" s="90"/>
      <c r="BL153" s="90"/>
      <c r="BM153" s="90"/>
      <c r="BN153" s="90"/>
      <c r="BO153" s="90"/>
      <c r="BP153" s="90"/>
      <c r="BQ153" s="90"/>
      <c r="BR153" s="90"/>
      <c r="BS153" s="90"/>
      <c r="BT153" s="90"/>
    </row>
    <row r="154" spans="48:72" ht="12.75"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90"/>
      <c r="BK154" s="90"/>
      <c r="BL154" s="90"/>
      <c r="BM154" s="90"/>
      <c r="BN154" s="90"/>
      <c r="BO154" s="90"/>
      <c r="BP154" s="90"/>
      <c r="BQ154" s="90"/>
      <c r="BR154" s="90"/>
      <c r="BS154" s="90"/>
      <c r="BT154" s="90"/>
    </row>
    <row r="155" spans="48:72" ht="12.75"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90"/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</row>
    <row r="156" spans="48:72" ht="12.75"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90"/>
      <c r="BK156" s="90"/>
      <c r="BL156" s="90"/>
      <c r="BM156" s="90"/>
      <c r="BN156" s="90"/>
      <c r="BO156" s="90"/>
      <c r="BP156" s="90"/>
      <c r="BQ156" s="90"/>
      <c r="BR156" s="90"/>
      <c r="BS156" s="90"/>
      <c r="BT156" s="90"/>
    </row>
    <row r="157" spans="48:72" ht="12.75"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90"/>
      <c r="BK157" s="90"/>
      <c r="BL157" s="90"/>
      <c r="BM157" s="90"/>
      <c r="BN157" s="90"/>
      <c r="BO157" s="90"/>
      <c r="BP157" s="90"/>
      <c r="BQ157" s="90"/>
      <c r="BR157" s="90"/>
      <c r="BS157" s="90"/>
      <c r="BT157" s="90"/>
    </row>
    <row r="158" spans="48:72" ht="12.75"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90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</row>
    <row r="159" spans="48:72" ht="12.75"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90"/>
      <c r="BK159" s="90"/>
      <c r="BL159" s="90"/>
      <c r="BM159" s="90"/>
      <c r="BN159" s="90"/>
      <c r="BO159" s="90"/>
      <c r="BP159" s="90"/>
      <c r="BQ159" s="90"/>
      <c r="BR159" s="90"/>
      <c r="BS159" s="90"/>
      <c r="BT159" s="90"/>
    </row>
    <row r="160" spans="48:72" ht="12.75"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90"/>
      <c r="BK160" s="90"/>
      <c r="BL160" s="90"/>
      <c r="BM160" s="90"/>
      <c r="BN160" s="90"/>
      <c r="BO160" s="90"/>
      <c r="BP160" s="90"/>
      <c r="BQ160" s="90"/>
      <c r="BR160" s="90"/>
      <c r="BS160" s="90"/>
      <c r="BT160" s="90"/>
    </row>
    <row r="161" spans="48:72" ht="12.75"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90"/>
      <c r="BK161" s="90"/>
      <c r="BL161" s="90"/>
      <c r="BM161" s="90"/>
      <c r="BN161" s="90"/>
      <c r="BO161" s="90"/>
      <c r="BP161" s="90"/>
      <c r="BQ161" s="90"/>
      <c r="BR161" s="90"/>
      <c r="BS161" s="90"/>
      <c r="BT161" s="90"/>
    </row>
    <row r="162" spans="48:72" ht="12.75"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90"/>
      <c r="BK162" s="90"/>
      <c r="BL162" s="90"/>
      <c r="BM162" s="90"/>
      <c r="BN162" s="90"/>
      <c r="BO162" s="90"/>
      <c r="BP162" s="90"/>
      <c r="BQ162" s="90"/>
      <c r="BR162" s="90"/>
      <c r="BS162" s="90"/>
      <c r="BT162" s="90"/>
    </row>
    <row r="163" spans="48:72" ht="12.75"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90"/>
      <c r="BK163" s="90"/>
      <c r="BL163" s="90"/>
      <c r="BM163" s="90"/>
      <c r="BN163" s="90"/>
      <c r="BO163" s="90"/>
      <c r="BP163" s="90"/>
      <c r="BQ163" s="90"/>
      <c r="BR163" s="90"/>
      <c r="BS163" s="90"/>
      <c r="BT163" s="90"/>
    </row>
    <row r="164" spans="48:72" ht="12.75"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90"/>
      <c r="BK164" s="90"/>
      <c r="BL164" s="90"/>
      <c r="BM164" s="90"/>
      <c r="BN164" s="90"/>
      <c r="BO164" s="90"/>
      <c r="BP164" s="90"/>
      <c r="BQ164" s="90"/>
      <c r="BR164" s="90"/>
      <c r="BS164" s="90"/>
      <c r="BT164" s="90"/>
    </row>
    <row r="165" spans="48:72" ht="12.75"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90"/>
      <c r="BK165" s="90"/>
      <c r="BL165" s="90"/>
      <c r="BM165" s="90"/>
      <c r="BN165" s="90"/>
      <c r="BO165" s="90"/>
      <c r="BP165" s="90"/>
      <c r="BQ165" s="90"/>
      <c r="BR165" s="90"/>
      <c r="BS165" s="90"/>
      <c r="BT165" s="90"/>
    </row>
    <row r="166" spans="48:72" ht="12.75"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90"/>
      <c r="BK166" s="90"/>
      <c r="BL166" s="90"/>
      <c r="BM166" s="90"/>
      <c r="BN166" s="90"/>
      <c r="BO166" s="90"/>
      <c r="BP166" s="90"/>
      <c r="BQ166" s="90"/>
      <c r="BR166" s="90"/>
      <c r="BS166" s="90"/>
      <c r="BT166" s="90"/>
    </row>
    <row r="167" spans="48:72" ht="12.75"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90"/>
      <c r="BK167" s="90"/>
      <c r="BL167" s="90"/>
      <c r="BM167" s="90"/>
      <c r="BN167" s="90"/>
      <c r="BO167" s="90"/>
      <c r="BP167" s="90"/>
      <c r="BQ167" s="90"/>
      <c r="BR167" s="90"/>
      <c r="BS167" s="90"/>
      <c r="BT167" s="90"/>
    </row>
    <row r="168" spans="48:72" ht="12.75"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90"/>
      <c r="BK168" s="90"/>
      <c r="BL168" s="90"/>
      <c r="BM168" s="90"/>
      <c r="BN168" s="90"/>
      <c r="BO168" s="90"/>
      <c r="BP168" s="90"/>
      <c r="BQ168" s="90"/>
      <c r="BR168" s="90"/>
      <c r="BS168" s="90"/>
      <c r="BT168" s="90"/>
    </row>
    <row r="169" spans="48:72" ht="12.75"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90"/>
      <c r="BK169" s="90"/>
      <c r="BL169" s="90"/>
      <c r="BM169" s="90"/>
      <c r="BN169" s="90"/>
      <c r="BO169" s="90"/>
      <c r="BP169" s="90"/>
      <c r="BQ169" s="90"/>
      <c r="BR169" s="90"/>
      <c r="BS169" s="90"/>
      <c r="BT169" s="90"/>
    </row>
    <row r="170" spans="48:72" ht="12.75"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90"/>
      <c r="BK170" s="90"/>
      <c r="BL170" s="90"/>
      <c r="BM170" s="90"/>
      <c r="BN170" s="90"/>
      <c r="BO170" s="90"/>
      <c r="BP170" s="90"/>
      <c r="BQ170" s="90"/>
      <c r="BR170" s="90"/>
      <c r="BS170" s="90"/>
      <c r="BT170" s="90"/>
    </row>
    <row r="171" spans="48:72" ht="12.75"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90"/>
      <c r="BK171" s="90"/>
      <c r="BL171" s="90"/>
      <c r="BM171" s="90"/>
      <c r="BN171" s="90"/>
      <c r="BO171" s="90"/>
      <c r="BP171" s="90"/>
      <c r="BQ171" s="90"/>
      <c r="BR171" s="90"/>
      <c r="BS171" s="90"/>
      <c r="BT171" s="90"/>
    </row>
    <row r="172" spans="48:72" ht="12.75"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90"/>
      <c r="BK172" s="90"/>
      <c r="BL172" s="90"/>
      <c r="BM172" s="90"/>
      <c r="BN172" s="90"/>
      <c r="BO172" s="90"/>
      <c r="BP172" s="90"/>
      <c r="BQ172" s="90"/>
      <c r="BR172" s="90"/>
      <c r="BS172" s="90"/>
      <c r="BT172" s="90"/>
    </row>
    <row r="173" spans="48:72" ht="12.75"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90"/>
      <c r="BK173" s="90"/>
      <c r="BL173" s="90"/>
      <c r="BM173" s="90"/>
      <c r="BN173" s="90"/>
      <c r="BO173" s="90"/>
      <c r="BP173" s="90"/>
      <c r="BQ173" s="90"/>
      <c r="BR173" s="90"/>
      <c r="BS173" s="90"/>
      <c r="BT173" s="90"/>
    </row>
    <row r="174" spans="48:72" ht="12.75"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90"/>
      <c r="BK174" s="90"/>
      <c r="BL174" s="90"/>
      <c r="BM174" s="90"/>
      <c r="BN174" s="90"/>
      <c r="BO174" s="90"/>
      <c r="BP174" s="90"/>
      <c r="BQ174" s="90"/>
      <c r="BR174" s="90"/>
      <c r="BS174" s="90"/>
      <c r="BT174" s="90"/>
    </row>
    <row r="175" spans="48:72" ht="12.75"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90"/>
      <c r="BK175" s="90"/>
      <c r="BL175" s="90"/>
      <c r="BM175" s="90"/>
      <c r="BN175" s="90"/>
      <c r="BO175" s="90"/>
      <c r="BP175" s="90"/>
      <c r="BQ175" s="90"/>
      <c r="BR175" s="90"/>
      <c r="BS175" s="90"/>
      <c r="BT175" s="90"/>
    </row>
    <row r="176" spans="48:72" ht="12.75"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90"/>
      <c r="BK176" s="90"/>
      <c r="BL176" s="90"/>
      <c r="BM176" s="90"/>
      <c r="BN176" s="90"/>
      <c r="BO176" s="90"/>
      <c r="BP176" s="90"/>
      <c r="BQ176" s="90"/>
      <c r="BR176" s="90"/>
      <c r="BS176" s="90"/>
      <c r="BT176" s="90"/>
    </row>
    <row r="177" spans="48:72" ht="12.75"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90"/>
      <c r="BK177" s="90"/>
      <c r="BL177" s="90"/>
      <c r="BM177" s="90"/>
      <c r="BN177" s="90"/>
      <c r="BO177" s="90"/>
      <c r="BP177" s="90"/>
      <c r="BQ177" s="90"/>
      <c r="BR177" s="90"/>
      <c r="BS177" s="90"/>
      <c r="BT177" s="90"/>
    </row>
    <row r="178" spans="48:72" ht="12.75"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90"/>
      <c r="BK178" s="90"/>
      <c r="BL178" s="90"/>
      <c r="BM178" s="90"/>
      <c r="BN178" s="90"/>
      <c r="BO178" s="90"/>
      <c r="BP178" s="90"/>
      <c r="BQ178" s="90"/>
      <c r="BR178" s="90"/>
      <c r="BS178" s="90"/>
      <c r="BT178" s="90"/>
    </row>
    <row r="179" spans="48:72" ht="12.75"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90"/>
      <c r="BK179" s="90"/>
      <c r="BL179" s="90"/>
      <c r="BM179" s="90"/>
      <c r="BN179" s="90"/>
      <c r="BO179" s="90"/>
      <c r="BP179" s="90"/>
      <c r="BQ179" s="90"/>
      <c r="BR179" s="90"/>
      <c r="BS179" s="90"/>
      <c r="BT179" s="90"/>
    </row>
    <row r="180" spans="48:72" ht="12.75"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90"/>
      <c r="BK180" s="90"/>
      <c r="BL180" s="90"/>
      <c r="BM180" s="90"/>
      <c r="BN180" s="90"/>
      <c r="BO180" s="90"/>
      <c r="BP180" s="90"/>
      <c r="BQ180" s="90"/>
      <c r="BR180" s="90"/>
      <c r="BS180" s="90"/>
      <c r="BT180" s="90"/>
    </row>
    <row r="181" spans="48:72" ht="12.75"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90"/>
      <c r="BK181" s="90"/>
      <c r="BL181" s="90"/>
      <c r="BM181" s="90"/>
      <c r="BN181" s="90"/>
      <c r="BO181" s="90"/>
      <c r="BP181" s="90"/>
      <c r="BQ181" s="90"/>
      <c r="BR181" s="90"/>
      <c r="BS181" s="90"/>
      <c r="BT181" s="90"/>
    </row>
    <row r="182" spans="48:72" ht="12.75"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90"/>
      <c r="BK182" s="90"/>
      <c r="BL182" s="90"/>
      <c r="BM182" s="90"/>
      <c r="BN182" s="90"/>
      <c r="BO182" s="90"/>
      <c r="BP182" s="90"/>
      <c r="BQ182" s="90"/>
      <c r="BR182" s="90"/>
      <c r="BS182" s="90"/>
      <c r="BT182" s="90"/>
    </row>
    <row r="183" spans="48:72" ht="12.75"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90"/>
      <c r="BK183" s="90"/>
      <c r="BL183" s="90"/>
      <c r="BM183" s="90"/>
      <c r="BN183" s="90"/>
      <c r="BO183" s="90"/>
      <c r="BP183" s="90"/>
      <c r="BQ183" s="90"/>
      <c r="BR183" s="90"/>
      <c r="BS183" s="90"/>
      <c r="BT183" s="90"/>
    </row>
    <row r="184" spans="48:72" ht="12.75"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90"/>
      <c r="BK184" s="90"/>
      <c r="BL184" s="90"/>
      <c r="BM184" s="90"/>
      <c r="BN184" s="90"/>
      <c r="BO184" s="90"/>
      <c r="BP184" s="90"/>
      <c r="BQ184" s="90"/>
      <c r="BR184" s="90"/>
      <c r="BS184" s="90"/>
      <c r="BT184" s="90"/>
    </row>
    <row r="185" spans="48:72" ht="12.75"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90"/>
      <c r="BK185" s="90"/>
      <c r="BL185" s="90"/>
      <c r="BM185" s="90"/>
      <c r="BN185" s="90"/>
      <c r="BO185" s="90"/>
      <c r="BP185" s="90"/>
      <c r="BQ185" s="90"/>
      <c r="BR185" s="90"/>
      <c r="BS185" s="90"/>
      <c r="BT185" s="90"/>
    </row>
    <row r="186" spans="48:72" ht="12.75"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90"/>
      <c r="BK186" s="90"/>
      <c r="BL186" s="90"/>
      <c r="BM186" s="90"/>
      <c r="BN186" s="90"/>
      <c r="BO186" s="90"/>
      <c r="BP186" s="90"/>
      <c r="BQ186" s="90"/>
      <c r="BR186" s="90"/>
      <c r="BS186" s="90"/>
      <c r="BT186" s="90"/>
    </row>
    <row r="187" spans="48:72" ht="12.75"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90"/>
      <c r="BK187" s="90"/>
      <c r="BL187" s="90"/>
      <c r="BM187" s="90"/>
      <c r="BN187" s="90"/>
      <c r="BO187" s="90"/>
      <c r="BP187" s="90"/>
      <c r="BQ187" s="90"/>
      <c r="BR187" s="90"/>
      <c r="BS187" s="90"/>
      <c r="BT187" s="90"/>
    </row>
    <row r="188" spans="48:72" ht="12.75"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90"/>
      <c r="BK188" s="90"/>
      <c r="BL188" s="90"/>
      <c r="BM188" s="90"/>
      <c r="BN188" s="90"/>
      <c r="BO188" s="90"/>
      <c r="BP188" s="90"/>
      <c r="BQ188" s="90"/>
      <c r="BR188" s="90"/>
      <c r="BS188" s="90"/>
      <c r="BT188" s="90"/>
    </row>
    <row r="189" spans="48:72" ht="12.75"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90"/>
      <c r="BK189" s="90"/>
      <c r="BL189" s="90"/>
      <c r="BM189" s="90"/>
      <c r="BN189" s="90"/>
      <c r="BO189" s="90"/>
      <c r="BP189" s="90"/>
      <c r="BQ189" s="90"/>
      <c r="BR189" s="90"/>
      <c r="BS189" s="90"/>
      <c r="BT189" s="90"/>
    </row>
    <row r="190" spans="48:72" ht="12.75"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90"/>
      <c r="BK190" s="90"/>
      <c r="BL190" s="90"/>
      <c r="BM190" s="90"/>
      <c r="BN190" s="90"/>
      <c r="BO190" s="90"/>
      <c r="BP190" s="90"/>
      <c r="BQ190" s="90"/>
      <c r="BR190" s="90"/>
      <c r="BS190" s="90"/>
      <c r="BT190" s="90"/>
    </row>
    <row r="191" spans="48:72" ht="12.75"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90"/>
      <c r="BK191" s="90"/>
      <c r="BL191" s="90"/>
      <c r="BM191" s="90"/>
      <c r="BN191" s="90"/>
      <c r="BO191" s="90"/>
      <c r="BP191" s="90"/>
      <c r="BQ191" s="90"/>
      <c r="BR191" s="90"/>
      <c r="BS191" s="90"/>
      <c r="BT191" s="90"/>
    </row>
    <row r="192" spans="48:72" ht="12.75"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90"/>
      <c r="BK192" s="90"/>
      <c r="BL192" s="90"/>
      <c r="BM192" s="90"/>
      <c r="BN192" s="90"/>
      <c r="BO192" s="90"/>
      <c r="BP192" s="90"/>
      <c r="BQ192" s="90"/>
      <c r="BR192" s="90"/>
      <c r="BS192" s="90"/>
      <c r="BT192" s="90"/>
    </row>
    <row r="193" spans="48:72" ht="12.75"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90"/>
      <c r="BK193" s="90"/>
      <c r="BL193" s="90"/>
      <c r="BM193" s="90"/>
      <c r="BN193" s="90"/>
      <c r="BO193" s="90"/>
      <c r="BP193" s="90"/>
      <c r="BQ193" s="90"/>
      <c r="BR193" s="90"/>
      <c r="BS193" s="90"/>
      <c r="BT193" s="90"/>
    </row>
    <row r="194" spans="48:72" ht="12.75"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90"/>
      <c r="BK194" s="90"/>
      <c r="BL194" s="90"/>
      <c r="BM194" s="90"/>
      <c r="BN194" s="90"/>
      <c r="BO194" s="90"/>
      <c r="BP194" s="90"/>
      <c r="BQ194" s="90"/>
      <c r="BR194" s="90"/>
      <c r="BS194" s="90"/>
      <c r="BT194" s="90"/>
    </row>
    <row r="195" spans="48:72" ht="12.75"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90"/>
      <c r="BK195" s="90"/>
      <c r="BL195" s="90"/>
      <c r="BM195" s="90"/>
      <c r="BN195" s="90"/>
      <c r="BO195" s="90"/>
      <c r="BP195" s="90"/>
      <c r="BQ195" s="90"/>
      <c r="BR195" s="90"/>
      <c r="BS195" s="90"/>
      <c r="BT195" s="90"/>
    </row>
    <row r="196" spans="48:72" ht="12.75"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90"/>
      <c r="BK196" s="90"/>
      <c r="BL196" s="90"/>
      <c r="BM196" s="90"/>
      <c r="BN196" s="90"/>
      <c r="BO196" s="90"/>
      <c r="BP196" s="90"/>
      <c r="BQ196" s="90"/>
      <c r="BR196" s="90"/>
      <c r="BS196" s="90"/>
      <c r="BT196" s="90"/>
    </row>
    <row r="197" spans="48:72" ht="12.75"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90"/>
      <c r="BK197" s="90"/>
      <c r="BL197" s="90"/>
      <c r="BM197" s="90"/>
      <c r="BN197" s="90"/>
      <c r="BO197" s="90"/>
      <c r="BP197" s="90"/>
      <c r="BQ197" s="90"/>
      <c r="BR197" s="90"/>
      <c r="BS197" s="90"/>
      <c r="BT197" s="90"/>
    </row>
    <row r="198" spans="48:72" ht="12.75"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90"/>
      <c r="BK198" s="90"/>
      <c r="BL198" s="90"/>
      <c r="BM198" s="90"/>
      <c r="BN198" s="90"/>
      <c r="BO198" s="90"/>
      <c r="BP198" s="90"/>
      <c r="BQ198" s="90"/>
      <c r="BR198" s="90"/>
      <c r="BS198" s="90"/>
      <c r="BT198" s="90"/>
    </row>
    <row r="199" spans="48:72" ht="12.75"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90"/>
      <c r="BK199" s="90"/>
      <c r="BL199" s="90"/>
      <c r="BM199" s="90"/>
      <c r="BN199" s="90"/>
      <c r="BO199" s="90"/>
      <c r="BP199" s="90"/>
      <c r="BQ199" s="90"/>
      <c r="BR199" s="90"/>
      <c r="BS199" s="90"/>
      <c r="BT199" s="90"/>
    </row>
    <row r="200" spans="48:72" ht="12.75"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90"/>
      <c r="BK200" s="90"/>
      <c r="BL200" s="90"/>
      <c r="BM200" s="90"/>
      <c r="BN200" s="90"/>
      <c r="BO200" s="90"/>
      <c r="BP200" s="90"/>
      <c r="BQ200" s="90"/>
      <c r="BR200" s="90"/>
      <c r="BS200" s="90"/>
      <c r="BT200" s="90"/>
    </row>
    <row r="201" spans="48:72" ht="12.75"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90"/>
      <c r="BK201" s="90"/>
      <c r="BL201" s="90"/>
      <c r="BM201" s="90"/>
      <c r="BN201" s="90"/>
      <c r="BO201" s="90"/>
      <c r="BP201" s="90"/>
      <c r="BQ201" s="90"/>
      <c r="BR201" s="90"/>
      <c r="BS201" s="90"/>
      <c r="BT201" s="90"/>
    </row>
    <row r="202" spans="48:72" ht="12.75"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90"/>
      <c r="BK202" s="90"/>
      <c r="BL202" s="90"/>
      <c r="BM202" s="90"/>
      <c r="BN202" s="90"/>
      <c r="BO202" s="90"/>
      <c r="BP202" s="90"/>
      <c r="BQ202" s="90"/>
      <c r="BR202" s="90"/>
      <c r="BS202" s="90"/>
      <c r="BT202" s="90"/>
    </row>
    <row r="203" spans="48:72" ht="12.75"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90"/>
      <c r="BK203" s="90"/>
      <c r="BL203" s="90"/>
      <c r="BM203" s="90"/>
      <c r="BN203" s="90"/>
      <c r="BO203" s="90"/>
      <c r="BP203" s="90"/>
      <c r="BQ203" s="90"/>
      <c r="BR203" s="90"/>
      <c r="BS203" s="90"/>
      <c r="BT203" s="90"/>
    </row>
    <row r="204" spans="48:72" ht="12.75"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90"/>
      <c r="BK204" s="90"/>
      <c r="BL204" s="90"/>
      <c r="BM204" s="90"/>
      <c r="BN204" s="90"/>
      <c r="BO204" s="90"/>
      <c r="BP204" s="90"/>
      <c r="BQ204" s="90"/>
      <c r="BR204" s="90"/>
      <c r="BS204" s="90"/>
      <c r="BT204" s="90"/>
    </row>
    <row r="205" spans="48:72" ht="12.75"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90"/>
      <c r="BK205" s="90"/>
      <c r="BL205" s="90"/>
      <c r="BM205" s="90"/>
      <c r="BN205" s="90"/>
      <c r="BO205" s="90"/>
      <c r="BP205" s="90"/>
      <c r="BQ205" s="90"/>
      <c r="BR205" s="90"/>
      <c r="BS205" s="90"/>
      <c r="BT205" s="90"/>
    </row>
    <row r="206" spans="48:72" ht="12.75"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90"/>
      <c r="BK206" s="90"/>
      <c r="BL206" s="90"/>
      <c r="BM206" s="90"/>
      <c r="BN206" s="90"/>
      <c r="BO206" s="90"/>
      <c r="BP206" s="90"/>
      <c r="BQ206" s="90"/>
      <c r="BR206" s="90"/>
      <c r="BS206" s="90"/>
      <c r="BT206" s="90"/>
    </row>
    <row r="207" spans="48:72" ht="12.75"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90"/>
      <c r="BK207" s="90"/>
      <c r="BL207" s="90"/>
      <c r="BM207" s="90"/>
      <c r="BN207" s="90"/>
      <c r="BO207" s="90"/>
      <c r="BP207" s="90"/>
      <c r="BQ207" s="90"/>
      <c r="BR207" s="90"/>
      <c r="BS207" s="90"/>
      <c r="BT207" s="90"/>
    </row>
    <row r="208" spans="48:72" ht="12.75"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90"/>
      <c r="BK208" s="90"/>
      <c r="BL208" s="90"/>
      <c r="BM208" s="90"/>
      <c r="BN208" s="90"/>
      <c r="BO208" s="90"/>
      <c r="BP208" s="90"/>
      <c r="BQ208" s="90"/>
      <c r="BR208" s="90"/>
      <c r="BS208" s="90"/>
      <c r="BT208" s="90"/>
    </row>
    <row r="209" spans="48:72" ht="12.75"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90"/>
      <c r="BK209" s="90"/>
      <c r="BL209" s="90"/>
      <c r="BM209" s="90"/>
      <c r="BN209" s="90"/>
      <c r="BO209" s="90"/>
      <c r="BP209" s="90"/>
      <c r="BQ209" s="90"/>
      <c r="BR209" s="90"/>
      <c r="BS209" s="90"/>
      <c r="BT209" s="90"/>
    </row>
    <row r="210" spans="48:72" ht="12.75"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90"/>
      <c r="BK210" s="90"/>
      <c r="BL210" s="90"/>
      <c r="BM210" s="90"/>
      <c r="BN210" s="90"/>
      <c r="BO210" s="90"/>
      <c r="BP210" s="90"/>
      <c r="BQ210" s="90"/>
      <c r="BR210" s="90"/>
      <c r="BS210" s="90"/>
      <c r="BT210" s="90"/>
    </row>
    <row r="211" spans="48:72" ht="12.75"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90"/>
      <c r="BK211" s="90"/>
      <c r="BL211" s="90"/>
      <c r="BM211" s="90"/>
      <c r="BN211" s="90"/>
      <c r="BO211" s="90"/>
      <c r="BP211" s="90"/>
      <c r="BQ211" s="90"/>
      <c r="BR211" s="90"/>
      <c r="BS211" s="90"/>
      <c r="BT211" s="90"/>
    </row>
    <row r="212" spans="48:72" ht="12.75"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90"/>
      <c r="BK212" s="90"/>
      <c r="BL212" s="90"/>
      <c r="BM212" s="90"/>
      <c r="BN212" s="90"/>
      <c r="BO212" s="90"/>
      <c r="BP212" s="90"/>
      <c r="BQ212" s="90"/>
      <c r="BR212" s="90"/>
      <c r="BS212" s="90"/>
      <c r="BT212" s="90"/>
    </row>
    <row r="213" spans="48:72" ht="12.75"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90"/>
      <c r="BK213" s="90"/>
      <c r="BL213" s="90"/>
      <c r="BM213" s="90"/>
      <c r="BN213" s="90"/>
      <c r="BO213" s="90"/>
      <c r="BP213" s="90"/>
      <c r="BQ213" s="90"/>
      <c r="BR213" s="90"/>
      <c r="BS213" s="90"/>
      <c r="BT213" s="90"/>
    </row>
    <row r="214" spans="48:72" ht="12.75"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90"/>
      <c r="BK214" s="90"/>
      <c r="BL214" s="90"/>
      <c r="BM214" s="90"/>
      <c r="BN214" s="90"/>
      <c r="BO214" s="90"/>
      <c r="BP214" s="90"/>
      <c r="BQ214" s="90"/>
      <c r="BR214" s="90"/>
      <c r="BS214" s="90"/>
      <c r="BT214" s="90"/>
    </row>
    <row r="215" spans="48:72" ht="12.75"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90"/>
      <c r="BK215" s="90"/>
      <c r="BL215" s="90"/>
      <c r="BM215" s="90"/>
      <c r="BN215" s="90"/>
      <c r="BO215" s="90"/>
      <c r="BP215" s="90"/>
      <c r="BQ215" s="90"/>
      <c r="BR215" s="90"/>
      <c r="BS215" s="90"/>
      <c r="BT215" s="90"/>
    </row>
    <row r="216" spans="48:72" ht="12.75"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90"/>
      <c r="BK216" s="90"/>
      <c r="BL216" s="90"/>
      <c r="BM216" s="90"/>
      <c r="BN216" s="90"/>
      <c r="BO216" s="90"/>
      <c r="BP216" s="90"/>
      <c r="BQ216" s="90"/>
      <c r="BR216" s="90"/>
      <c r="BS216" s="90"/>
      <c r="BT216" s="90"/>
    </row>
    <row r="217" spans="48:72" ht="12.75"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90"/>
      <c r="BK217" s="90"/>
      <c r="BL217" s="90"/>
      <c r="BM217" s="90"/>
      <c r="BN217" s="90"/>
      <c r="BO217" s="90"/>
      <c r="BP217" s="90"/>
      <c r="BQ217" s="90"/>
      <c r="BR217" s="90"/>
      <c r="BS217" s="90"/>
      <c r="BT217" s="90"/>
    </row>
    <row r="218" spans="48:72" ht="12.75"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90"/>
      <c r="BK218" s="90"/>
      <c r="BL218" s="90"/>
      <c r="BM218" s="90"/>
      <c r="BN218" s="90"/>
      <c r="BO218" s="90"/>
      <c r="BP218" s="90"/>
      <c r="BQ218" s="90"/>
      <c r="BR218" s="90"/>
      <c r="BS218" s="90"/>
      <c r="BT218" s="90"/>
    </row>
    <row r="219" spans="48:72" ht="12.75"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90"/>
      <c r="BK219" s="90"/>
      <c r="BL219" s="90"/>
      <c r="BM219" s="90"/>
      <c r="BN219" s="90"/>
      <c r="BO219" s="90"/>
      <c r="BP219" s="90"/>
      <c r="BQ219" s="90"/>
      <c r="BR219" s="90"/>
      <c r="BS219" s="90"/>
      <c r="BT219" s="90"/>
    </row>
    <row r="220" spans="48:72" ht="12.75"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90"/>
      <c r="BK220" s="90"/>
      <c r="BL220" s="90"/>
      <c r="BM220" s="90"/>
      <c r="BN220" s="90"/>
      <c r="BO220" s="90"/>
      <c r="BP220" s="90"/>
      <c r="BQ220" s="90"/>
      <c r="BR220" s="90"/>
      <c r="BS220" s="90"/>
      <c r="BT220" s="90"/>
    </row>
    <row r="221" spans="48:72" ht="12.75"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90"/>
      <c r="BK221" s="90"/>
      <c r="BL221" s="90"/>
      <c r="BM221" s="90"/>
      <c r="BN221" s="90"/>
      <c r="BO221" s="90"/>
      <c r="BP221" s="90"/>
      <c r="BQ221" s="90"/>
      <c r="BR221" s="90"/>
      <c r="BS221" s="90"/>
      <c r="BT221" s="90"/>
    </row>
    <row r="222" spans="48:72" ht="12.75"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90"/>
      <c r="BK222" s="90"/>
      <c r="BL222" s="90"/>
      <c r="BM222" s="90"/>
      <c r="BN222" s="90"/>
      <c r="BO222" s="90"/>
      <c r="BP222" s="90"/>
      <c r="BQ222" s="90"/>
      <c r="BR222" s="90"/>
      <c r="BS222" s="90"/>
      <c r="BT222" s="90"/>
    </row>
    <row r="223" spans="48:72" ht="12.75"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90"/>
      <c r="BK223" s="90"/>
      <c r="BL223" s="90"/>
      <c r="BM223" s="90"/>
      <c r="BN223" s="90"/>
      <c r="BO223" s="90"/>
      <c r="BP223" s="90"/>
      <c r="BQ223" s="90"/>
      <c r="BR223" s="90"/>
      <c r="BS223" s="90"/>
      <c r="BT223" s="90"/>
    </row>
    <row r="224" spans="48:72" ht="12.75"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90"/>
      <c r="BK224" s="90"/>
      <c r="BL224" s="90"/>
      <c r="BM224" s="90"/>
      <c r="BN224" s="90"/>
      <c r="BO224" s="90"/>
      <c r="BP224" s="90"/>
      <c r="BQ224" s="90"/>
      <c r="BR224" s="90"/>
      <c r="BS224" s="90"/>
      <c r="BT224" s="90"/>
    </row>
    <row r="225" spans="48:72" ht="12.75"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90"/>
      <c r="BK225" s="90"/>
      <c r="BL225" s="90"/>
      <c r="BM225" s="90"/>
      <c r="BN225" s="90"/>
      <c r="BO225" s="90"/>
      <c r="BP225" s="90"/>
      <c r="BQ225" s="90"/>
      <c r="BR225" s="90"/>
      <c r="BS225" s="90"/>
      <c r="BT225" s="90"/>
    </row>
    <row r="226" spans="48:72" ht="12.75"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90"/>
      <c r="BK226" s="90"/>
      <c r="BL226" s="90"/>
      <c r="BM226" s="90"/>
      <c r="BN226" s="90"/>
      <c r="BO226" s="90"/>
      <c r="BP226" s="90"/>
      <c r="BQ226" s="90"/>
      <c r="BR226" s="90"/>
      <c r="BS226" s="90"/>
      <c r="BT226" s="90"/>
    </row>
    <row r="227" spans="48:72" ht="12.75"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90"/>
      <c r="BK227" s="90"/>
      <c r="BL227" s="90"/>
      <c r="BM227" s="90"/>
      <c r="BN227" s="90"/>
      <c r="BO227" s="90"/>
      <c r="BP227" s="90"/>
      <c r="BQ227" s="90"/>
      <c r="BR227" s="90"/>
      <c r="BS227" s="90"/>
      <c r="BT227" s="90"/>
    </row>
    <row r="228" spans="48:72" ht="12.75"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90"/>
      <c r="BK228" s="90"/>
      <c r="BL228" s="90"/>
      <c r="BM228" s="90"/>
      <c r="BN228" s="90"/>
      <c r="BO228" s="90"/>
      <c r="BP228" s="90"/>
      <c r="BQ228" s="90"/>
      <c r="BR228" s="90"/>
      <c r="BS228" s="90"/>
      <c r="BT228" s="90"/>
    </row>
    <row r="229" spans="48:72" ht="12.75"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90"/>
      <c r="BK229" s="90"/>
      <c r="BL229" s="90"/>
      <c r="BM229" s="90"/>
      <c r="BN229" s="90"/>
      <c r="BO229" s="90"/>
      <c r="BP229" s="90"/>
      <c r="BQ229" s="90"/>
      <c r="BR229" s="90"/>
      <c r="BS229" s="90"/>
      <c r="BT229" s="90"/>
    </row>
    <row r="230" spans="48:72" ht="12.75"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90"/>
      <c r="BK230" s="90"/>
      <c r="BL230" s="90"/>
      <c r="BM230" s="90"/>
      <c r="BN230" s="90"/>
      <c r="BO230" s="90"/>
      <c r="BP230" s="90"/>
      <c r="BQ230" s="90"/>
      <c r="BR230" s="90"/>
      <c r="BS230" s="90"/>
      <c r="BT230" s="90"/>
    </row>
    <row r="231" spans="48:72" ht="12.75"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90"/>
      <c r="BK231" s="90"/>
      <c r="BL231" s="90"/>
      <c r="BM231" s="90"/>
      <c r="BN231" s="90"/>
      <c r="BO231" s="90"/>
      <c r="BP231" s="90"/>
      <c r="BQ231" s="90"/>
      <c r="BR231" s="90"/>
      <c r="BS231" s="90"/>
      <c r="BT231" s="90"/>
    </row>
    <row r="232" spans="48:72" ht="12.75"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90"/>
      <c r="BK232" s="90"/>
      <c r="BL232" s="90"/>
      <c r="BM232" s="90"/>
      <c r="BN232" s="90"/>
      <c r="BO232" s="90"/>
      <c r="BP232" s="90"/>
      <c r="BQ232" s="90"/>
      <c r="BR232" s="90"/>
      <c r="BS232" s="90"/>
      <c r="BT232" s="90"/>
    </row>
    <row r="233" spans="48:72" ht="12.75"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90"/>
      <c r="BK233" s="90"/>
      <c r="BL233" s="90"/>
      <c r="BM233" s="90"/>
      <c r="BN233" s="90"/>
      <c r="BO233" s="90"/>
      <c r="BP233" s="90"/>
      <c r="BQ233" s="90"/>
      <c r="BR233" s="90"/>
      <c r="BS233" s="90"/>
      <c r="BT233" s="90"/>
    </row>
    <row r="234" spans="48:72" ht="12.75"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90"/>
      <c r="BK234" s="90"/>
      <c r="BL234" s="90"/>
      <c r="BM234" s="90"/>
      <c r="BN234" s="90"/>
      <c r="BO234" s="90"/>
      <c r="BP234" s="90"/>
      <c r="BQ234" s="90"/>
      <c r="BR234" s="90"/>
      <c r="BS234" s="90"/>
      <c r="BT234" s="90"/>
    </row>
    <row r="235" spans="48:72" ht="12.75"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90"/>
      <c r="BK235" s="90"/>
      <c r="BL235" s="90"/>
      <c r="BM235" s="90"/>
      <c r="BN235" s="90"/>
      <c r="BO235" s="90"/>
      <c r="BP235" s="90"/>
      <c r="BQ235" s="90"/>
      <c r="BR235" s="90"/>
      <c r="BS235" s="90"/>
      <c r="BT235" s="90"/>
    </row>
    <row r="236" spans="48:72" ht="12.75"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90"/>
      <c r="BK236" s="90"/>
      <c r="BL236" s="90"/>
      <c r="BM236" s="90"/>
      <c r="BN236" s="90"/>
      <c r="BO236" s="90"/>
      <c r="BP236" s="90"/>
      <c r="BQ236" s="90"/>
      <c r="BR236" s="90"/>
      <c r="BS236" s="90"/>
      <c r="BT236" s="90"/>
    </row>
    <row r="237" spans="48:72" ht="12.75"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90"/>
      <c r="BK237" s="90"/>
      <c r="BL237" s="90"/>
      <c r="BM237" s="90"/>
      <c r="BN237" s="90"/>
      <c r="BO237" s="90"/>
      <c r="BP237" s="90"/>
      <c r="BQ237" s="90"/>
      <c r="BR237" s="90"/>
      <c r="BS237" s="90"/>
      <c r="BT237" s="90"/>
    </row>
    <row r="238" spans="48:72" ht="12.75"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90"/>
      <c r="BK238" s="90"/>
      <c r="BL238" s="90"/>
      <c r="BM238" s="90"/>
      <c r="BN238" s="90"/>
      <c r="BO238" s="90"/>
      <c r="BP238" s="90"/>
      <c r="BQ238" s="90"/>
      <c r="BR238" s="90"/>
      <c r="BS238" s="90"/>
      <c r="BT238" s="90"/>
    </row>
    <row r="239" spans="48:72" ht="12.75"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90"/>
      <c r="BK239" s="90"/>
      <c r="BL239" s="90"/>
      <c r="BM239" s="90"/>
      <c r="BN239" s="90"/>
      <c r="BO239" s="90"/>
      <c r="BP239" s="90"/>
      <c r="BQ239" s="90"/>
      <c r="BR239" s="90"/>
      <c r="BS239" s="90"/>
      <c r="BT239" s="90"/>
    </row>
    <row r="240" spans="48:72" ht="12.75"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90"/>
      <c r="BK240" s="90"/>
      <c r="BL240" s="90"/>
      <c r="BM240" s="90"/>
      <c r="BN240" s="90"/>
      <c r="BO240" s="90"/>
      <c r="BP240" s="90"/>
      <c r="BQ240" s="90"/>
      <c r="BR240" s="90"/>
      <c r="BS240" s="90"/>
      <c r="BT240" s="90"/>
    </row>
    <row r="241" spans="48:72" ht="12.75"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90"/>
      <c r="BK241" s="90"/>
      <c r="BL241" s="90"/>
      <c r="BM241" s="90"/>
      <c r="BN241" s="90"/>
      <c r="BO241" s="90"/>
      <c r="BP241" s="90"/>
      <c r="BQ241" s="90"/>
      <c r="BR241" s="90"/>
      <c r="BS241" s="90"/>
      <c r="BT241" s="90"/>
    </row>
    <row r="242" spans="48:72" ht="12.75"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90"/>
      <c r="BK242" s="90"/>
      <c r="BL242" s="90"/>
      <c r="BM242" s="90"/>
      <c r="BN242" s="90"/>
      <c r="BO242" s="90"/>
      <c r="BP242" s="90"/>
      <c r="BQ242" s="90"/>
      <c r="BR242" s="90"/>
      <c r="BS242" s="90"/>
      <c r="BT242" s="90"/>
    </row>
    <row r="243" spans="48:72" ht="12.75"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90"/>
      <c r="BK243" s="90"/>
      <c r="BL243" s="90"/>
      <c r="BM243" s="90"/>
      <c r="BN243" s="90"/>
      <c r="BO243" s="90"/>
      <c r="BP243" s="90"/>
      <c r="BQ243" s="90"/>
      <c r="BR243" s="90"/>
      <c r="BS243" s="90"/>
      <c r="BT243" s="90"/>
    </row>
    <row r="244" spans="48:72" ht="12.75"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90"/>
      <c r="BK244" s="90"/>
      <c r="BL244" s="90"/>
      <c r="BM244" s="90"/>
      <c r="BN244" s="90"/>
      <c r="BO244" s="90"/>
      <c r="BP244" s="90"/>
      <c r="BQ244" s="90"/>
      <c r="BR244" s="90"/>
      <c r="BS244" s="90"/>
      <c r="BT244" s="90"/>
    </row>
    <row r="245" spans="48:72" ht="12.75"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90"/>
      <c r="BK245" s="90"/>
      <c r="BL245" s="90"/>
      <c r="BM245" s="90"/>
      <c r="BN245" s="90"/>
      <c r="BO245" s="90"/>
      <c r="BP245" s="90"/>
      <c r="BQ245" s="90"/>
      <c r="BR245" s="90"/>
      <c r="BS245" s="90"/>
      <c r="BT245" s="90"/>
    </row>
    <row r="246" spans="48:72" ht="12.75"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90"/>
      <c r="BK246" s="90"/>
      <c r="BL246" s="90"/>
      <c r="BM246" s="90"/>
      <c r="BN246" s="90"/>
      <c r="BO246" s="90"/>
      <c r="BP246" s="90"/>
      <c r="BQ246" s="90"/>
      <c r="BR246" s="90"/>
      <c r="BS246" s="90"/>
      <c r="BT246" s="90"/>
    </row>
    <row r="247" spans="48:72" ht="12.75"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90"/>
      <c r="BK247" s="90"/>
      <c r="BL247" s="90"/>
      <c r="BM247" s="90"/>
      <c r="BN247" s="90"/>
      <c r="BO247" s="90"/>
      <c r="BP247" s="90"/>
      <c r="BQ247" s="90"/>
      <c r="BR247" s="90"/>
      <c r="BS247" s="90"/>
      <c r="BT247" s="90"/>
    </row>
    <row r="248" spans="48:72" ht="12.75"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90"/>
      <c r="BK248" s="90"/>
      <c r="BL248" s="90"/>
      <c r="BM248" s="90"/>
      <c r="BN248" s="90"/>
      <c r="BO248" s="90"/>
      <c r="BP248" s="90"/>
      <c r="BQ248" s="90"/>
      <c r="BR248" s="90"/>
      <c r="BS248" s="90"/>
      <c r="BT248" s="90"/>
    </row>
    <row r="249" spans="48:72" ht="12.75"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90"/>
      <c r="BK249" s="90"/>
      <c r="BL249" s="90"/>
      <c r="BM249" s="90"/>
      <c r="BN249" s="90"/>
      <c r="BO249" s="90"/>
      <c r="BP249" s="90"/>
      <c r="BQ249" s="90"/>
      <c r="BR249" s="90"/>
      <c r="BS249" s="90"/>
      <c r="BT249" s="90"/>
    </row>
    <row r="250" spans="48:72" ht="12.75"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90"/>
      <c r="BK250" s="90"/>
      <c r="BL250" s="90"/>
      <c r="BM250" s="90"/>
      <c r="BN250" s="90"/>
      <c r="BO250" s="90"/>
      <c r="BP250" s="90"/>
      <c r="BQ250" s="90"/>
      <c r="BR250" s="90"/>
      <c r="BS250" s="90"/>
      <c r="BT250" s="90"/>
    </row>
    <row r="251" spans="48:72" ht="12.75"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90"/>
      <c r="BK251" s="90"/>
      <c r="BL251" s="90"/>
      <c r="BM251" s="90"/>
      <c r="BN251" s="90"/>
      <c r="BO251" s="90"/>
      <c r="BP251" s="90"/>
      <c r="BQ251" s="90"/>
      <c r="BR251" s="90"/>
      <c r="BS251" s="90"/>
      <c r="BT251" s="90"/>
    </row>
    <row r="252" spans="48:72" ht="12.75"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90"/>
      <c r="BK252" s="90"/>
      <c r="BL252" s="90"/>
      <c r="BM252" s="90"/>
      <c r="BN252" s="90"/>
      <c r="BO252" s="90"/>
      <c r="BP252" s="90"/>
      <c r="BQ252" s="90"/>
      <c r="BR252" s="90"/>
      <c r="BS252" s="90"/>
      <c r="BT252" s="90"/>
    </row>
    <row r="253" spans="48:72" ht="12.75"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90"/>
      <c r="BK253" s="90"/>
      <c r="BL253" s="90"/>
      <c r="BM253" s="90"/>
      <c r="BN253" s="90"/>
      <c r="BO253" s="90"/>
      <c r="BP253" s="90"/>
      <c r="BQ253" s="90"/>
      <c r="BR253" s="90"/>
      <c r="BS253" s="90"/>
      <c r="BT253" s="90"/>
    </row>
    <row r="254" spans="48:72" ht="12.75"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90"/>
      <c r="BK254" s="90"/>
      <c r="BL254" s="90"/>
      <c r="BM254" s="90"/>
      <c r="BN254" s="90"/>
      <c r="BO254" s="90"/>
      <c r="BP254" s="90"/>
      <c r="BQ254" s="90"/>
      <c r="BR254" s="90"/>
      <c r="BS254" s="90"/>
      <c r="BT254" s="90"/>
    </row>
    <row r="255" spans="48:72" ht="12.75"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90"/>
      <c r="BK255" s="90"/>
      <c r="BL255" s="90"/>
      <c r="BM255" s="90"/>
      <c r="BN255" s="90"/>
      <c r="BO255" s="90"/>
      <c r="BP255" s="90"/>
      <c r="BQ255" s="90"/>
      <c r="BR255" s="90"/>
      <c r="BS255" s="90"/>
      <c r="BT255" s="90"/>
    </row>
    <row r="256" spans="48:72" ht="12.75"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90"/>
      <c r="BK256" s="90"/>
      <c r="BL256" s="90"/>
      <c r="BM256" s="90"/>
      <c r="BN256" s="90"/>
      <c r="BO256" s="90"/>
      <c r="BP256" s="90"/>
      <c r="BQ256" s="90"/>
      <c r="BR256" s="90"/>
      <c r="BS256" s="90"/>
      <c r="BT256" s="90"/>
    </row>
    <row r="257" spans="48:72" ht="12.75"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90"/>
      <c r="BK257" s="90"/>
      <c r="BL257" s="90"/>
      <c r="BM257" s="90"/>
      <c r="BN257" s="90"/>
      <c r="BO257" s="90"/>
      <c r="BP257" s="90"/>
      <c r="BQ257" s="90"/>
      <c r="BR257" s="90"/>
      <c r="BS257" s="90"/>
      <c r="BT257" s="90"/>
    </row>
    <row r="258" spans="48:72" ht="12.75"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90"/>
      <c r="BK258" s="90"/>
      <c r="BL258" s="90"/>
      <c r="BM258" s="90"/>
      <c r="BN258" s="90"/>
      <c r="BO258" s="90"/>
      <c r="BP258" s="90"/>
      <c r="BQ258" s="90"/>
      <c r="BR258" s="90"/>
      <c r="BS258" s="90"/>
      <c r="BT258" s="90"/>
    </row>
    <row r="259" spans="48:72" ht="12.75"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90"/>
      <c r="BK259" s="90"/>
      <c r="BL259" s="90"/>
      <c r="BM259" s="90"/>
      <c r="BN259" s="90"/>
      <c r="BO259" s="90"/>
      <c r="BP259" s="90"/>
      <c r="BQ259" s="90"/>
      <c r="BR259" s="90"/>
      <c r="BS259" s="90"/>
      <c r="BT259" s="90"/>
    </row>
    <row r="260" spans="48:72" ht="12.75"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90"/>
      <c r="BK260" s="90"/>
      <c r="BL260" s="90"/>
      <c r="BM260" s="90"/>
      <c r="BN260" s="90"/>
      <c r="BO260" s="90"/>
      <c r="BP260" s="90"/>
      <c r="BQ260" s="90"/>
      <c r="BR260" s="90"/>
      <c r="BS260" s="90"/>
      <c r="BT260" s="90"/>
    </row>
    <row r="261" spans="48:72" ht="12.75"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90"/>
      <c r="BK261" s="90"/>
      <c r="BL261" s="90"/>
      <c r="BM261" s="90"/>
      <c r="BN261" s="90"/>
      <c r="BO261" s="90"/>
      <c r="BP261" s="90"/>
      <c r="BQ261" s="90"/>
      <c r="BR261" s="90"/>
      <c r="BS261" s="90"/>
      <c r="BT261" s="90"/>
    </row>
    <row r="262" spans="48:72" ht="12.75"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90"/>
      <c r="BK262" s="90"/>
      <c r="BL262" s="90"/>
      <c r="BM262" s="90"/>
      <c r="BN262" s="90"/>
      <c r="BO262" s="90"/>
      <c r="BP262" s="90"/>
      <c r="BQ262" s="90"/>
      <c r="BR262" s="90"/>
      <c r="BS262" s="90"/>
      <c r="BT262" s="90"/>
    </row>
    <row r="263" spans="48:72" ht="12.75"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90"/>
      <c r="BK263" s="90"/>
      <c r="BL263" s="90"/>
      <c r="BM263" s="90"/>
      <c r="BN263" s="90"/>
      <c r="BO263" s="90"/>
      <c r="BP263" s="90"/>
      <c r="BQ263" s="90"/>
      <c r="BR263" s="90"/>
      <c r="BS263" s="90"/>
      <c r="BT263" s="90"/>
    </row>
    <row r="264" spans="48:72" ht="12.75"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90"/>
      <c r="BK264" s="90"/>
      <c r="BL264" s="90"/>
      <c r="BM264" s="90"/>
      <c r="BN264" s="90"/>
      <c r="BO264" s="90"/>
      <c r="BP264" s="90"/>
      <c r="BQ264" s="90"/>
      <c r="BR264" s="90"/>
      <c r="BS264" s="90"/>
      <c r="BT264" s="90"/>
    </row>
    <row r="265" spans="48:72" ht="12.75"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90"/>
      <c r="BK265" s="90"/>
      <c r="BL265" s="90"/>
      <c r="BM265" s="90"/>
      <c r="BN265" s="90"/>
      <c r="BO265" s="90"/>
      <c r="BP265" s="90"/>
      <c r="BQ265" s="90"/>
      <c r="BR265" s="90"/>
      <c r="BS265" s="90"/>
      <c r="BT265" s="90"/>
    </row>
    <row r="266" spans="48:72" ht="12.75"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90"/>
      <c r="BK266" s="90"/>
      <c r="BL266" s="90"/>
      <c r="BM266" s="90"/>
      <c r="BN266" s="90"/>
      <c r="BO266" s="90"/>
      <c r="BP266" s="90"/>
      <c r="BQ266" s="90"/>
      <c r="BR266" s="90"/>
      <c r="BS266" s="90"/>
      <c r="BT266" s="90"/>
    </row>
    <row r="267" spans="48:72" ht="12.75"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90"/>
      <c r="BK267" s="90"/>
      <c r="BL267" s="90"/>
      <c r="BM267" s="90"/>
      <c r="BN267" s="90"/>
      <c r="BO267" s="90"/>
      <c r="BP267" s="90"/>
      <c r="BQ267" s="90"/>
      <c r="BR267" s="90"/>
      <c r="BS267" s="90"/>
      <c r="BT267" s="90"/>
    </row>
    <row r="268" spans="48:72" ht="12.75"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90"/>
      <c r="BK268" s="90"/>
      <c r="BL268" s="90"/>
      <c r="BM268" s="90"/>
      <c r="BN268" s="90"/>
      <c r="BO268" s="90"/>
      <c r="BP268" s="90"/>
      <c r="BQ268" s="90"/>
      <c r="BR268" s="90"/>
      <c r="BS268" s="90"/>
      <c r="BT268" s="90"/>
    </row>
    <row r="269" spans="48:72" ht="12.75"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90"/>
      <c r="BK269" s="90"/>
      <c r="BL269" s="90"/>
      <c r="BM269" s="90"/>
      <c r="BN269" s="90"/>
      <c r="BO269" s="90"/>
      <c r="BP269" s="90"/>
      <c r="BQ269" s="90"/>
      <c r="BR269" s="90"/>
      <c r="BS269" s="90"/>
      <c r="BT269" s="90"/>
    </row>
    <row r="270" spans="48:72" ht="12.75"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90"/>
      <c r="BK270" s="90"/>
      <c r="BL270" s="90"/>
      <c r="BM270" s="90"/>
      <c r="BN270" s="90"/>
      <c r="BO270" s="90"/>
      <c r="BP270" s="90"/>
      <c r="BQ270" s="90"/>
      <c r="BR270" s="90"/>
      <c r="BS270" s="90"/>
      <c r="BT270" s="90"/>
    </row>
    <row r="271" spans="48:72" ht="12.75"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90"/>
      <c r="BK271" s="90"/>
      <c r="BL271" s="90"/>
      <c r="BM271" s="90"/>
      <c r="BN271" s="90"/>
      <c r="BO271" s="90"/>
      <c r="BP271" s="90"/>
      <c r="BQ271" s="90"/>
      <c r="BR271" s="90"/>
      <c r="BS271" s="90"/>
      <c r="BT271" s="90"/>
    </row>
    <row r="272" spans="48:72" ht="12.75"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90"/>
      <c r="BK272" s="90"/>
      <c r="BL272" s="90"/>
      <c r="BM272" s="90"/>
      <c r="BN272" s="90"/>
      <c r="BO272" s="90"/>
      <c r="BP272" s="90"/>
      <c r="BQ272" s="90"/>
      <c r="BR272" s="90"/>
      <c r="BS272" s="90"/>
      <c r="BT272" s="90"/>
    </row>
    <row r="273" spans="48:72" ht="12.75"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90"/>
      <c r="BK273" s="90"/>
      <c r="BL273" s="90"/>
      <c r="BM273" s="90"/>
      <c r="BN273" s="90"/>
      <c r="BO273" s="90"/>
      <c r="BP273" s="90"/>
      <c r="BQ273" s="90"/>
      <c r="BR273" s="90"/>
      <c r="BS273" s="90"/>
      <c r="BT273" s="90"/>
    </row>
    <row r="274" spans="48:72" ht="12.75"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90"/>
      <c r="BK274" s="90"/>
      <c r="BL274" s="90"/>
      <c r="BM274" s="90"/>
      <c r="BN274" s="90"/>
      <c r="BO274" s="90"/>
      <c r="BP274" s="90"/>
      <c r="BQ274" s="90"/>
      <c r="BR274" s="90"/>
      <c r="BS274" s="90"/>
      <c r="BT274" s="90"/>
    </row>
    <row r="275" spans="48:72" ht="12.75"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90"/>
      <c r="BK275" s="90"/>
      <c r="BL275" s="90"/>
      <c r="BM275" s="90"/>
      <c r="BN275" s="90"/>
      <c r="BO275" s="90"/>
      <c r="BP275" s="90"/>
      <c r="BQ275" s="90"/>
      <c r="BR275" s="90"/>
      <c r="BS275" s="90"/>
      <c r="BT275" s="90"/>
    </row>
    <row r="276" spans="48:72" ht="12.75"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90"/>
      <c r="BK276" s="90"/>
      <c r="BL276" s="90"/>
      <c r="BM276" s="90"/>
      <c r="BN276" s="90"/>
      <c r="BO276" s="90"/>
      <c r="BP276" s="90"/>
      <c r="BQ276" s="90"/>
      <c r="BR276" s="90"/>
      <c r="BS276" s="90"/>
      <c r="BT276" s="90"/>
    </row>
    <row r="277" spans="48:72" ht="12.75"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90"/>
      <c r="BK277" s="90"/>
      <c r="BL277" s="90"/>
      <c r="BM277" s="90"/>
      <c r="BN277" s="90"/>
      <c r="BO277" s="90"/>
      <c r="BP277" s="90"/>
      <c r="BQ277" s="90"/>
      <c r="BR277" s="90"/>
      <c r="BS277" s="90"/>
      <c r="BT277" s="90"/>
    </row>
    <row r="278" spans="48:72" ht="12.75"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90"/>
      <c r="BK278" s="90"/>
      <c r="BL278" s="90"/>
      <c r="BM278" s="90"/>
      <c r="BN278" s="90"/>
      <c r="BO278" s="90"/>
      <c r="BP278" s="90"/>
      <c r="BQ278" s="90"/>
      <c r="BR278" s="90"/>
      <c r="BS278" s="90"/>
      <c r="BT278" s="90"/>
    </row>
    <row r="279" spans="48:72" ht="12.75"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90"/>
      <c r="BK279" s="90"/>
      <c r="BL279" s="90"/>
      <c r="BM279" s="90"/>
      <c r="BN279" s="90"/>
      <c r="BO279" s="90"/>
      <c r="BP279" s="90"/>
      <c r="BQ279" s="90"/>
      <c r="BR279" s="90"/>
      <c r="BS279" s="90"/>
      <c r="BT279" s="90"/>
    </row>
    <row r="280" spans="48:72" ht="12.75"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90"/>
      <c r="BK280" s="90"/>
      <c r="BL280" s="90"/>
      <c r="BM280" s="90"/>
      <c r="BN280" s="90"/>
      <c r="BO280" s="90"/>
      <c r="BP280" s="90"/>
      <c r="BQ280" s="90"/>
      <c r="BR280" s="90"/>
      <c r="BS280" s="90"/>
      <c r="BT280" s="90"/>
    </row>
    <row r="281" spans="48:72" ht="12.75"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90"/>
      <c r="BK281" s="90"/>
      <c r="BL281" s="90"/>
      <c r="BM281" s="90"/>
      <c r="BN281" s="90"/>
      <c r="BO281" s="90"/>
      <c r="BP281" s="90"/>
      <c r="BQ281" s="90"/>
      <c r="BR281" s="90"/>
      <c r="BS281" s="90"/>
      <c r="BT281" s="90"/>
    </row>
    <row r="282" spans="48:72" ht="12.75"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90"/>
      <c r="BK282" s="90"/>
      <c r="BL282" s="90"/>
      <c r="BM282" s="90"/>
      <c r="BN282" s="90"/>
      <c r="BO282" s="90"/>
      <c r="BP282" s="90"/>
      <c r="BQ282" s="90"/>
      <c r="BR282" s="90"/>
      <c r="BS282" s="90"/>
      <c r="BT282" s="90"/>
    </row>
    <row r="283" spans="48:72" ht="12.75"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90"/>
      <c r="BK283" s="90"/>
      <c r="BL283" s="90"/>
      <c r="BM283" s="90"/>
      <c r="BN283" s="90"/>
      <c r="BO283" s="90"/>
      <c r="BP283" s="90"/>
      <c r="BQ283" s="90"/>
      <c r="BR283" s="90"/>
      <c r="BS283" s="90"/>
      <c r="BT283" s="90"/>
    </row>
    <row r="284" spans="48:72" ht="12.75"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90"/>
      <c r="BK284" s="90"/>
      <c r="BL284" s="90"/>
      <c r="BM284" s="90"/>
      <c r="BN284" s="90"/>
      <c r="BO284" s="90"/>
      <c r="BP284" s="90"/>
      <c r="BQ284" s="90"/>
      <c r="BR284" s="90"/>
      <c r="BS284" s="90"/>
      <c r="BT284" s="90"/>
    </row>
    <row r="285" spans="48:72" ht="12.75"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90"/>
      <c r="BK285" s="90"/>
      <c r="BL285" s="90"/>
      <c r="BM285" s="90"/>
      <c r="BN285" s="90"/>
      <c r="BO285" s="90"/>
      <c r="BP285" s="90"/>
      <c r="BQ285" s="90"/>
      <c r="BR285" s="90"/>
      <c r="BS285" s="90"/>
      <c r="BT285" s="90"/>
    </row>
    <row r="286" spans="48:72" ht="12.75"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90"/>
      <c r="BK286" s="90"/>
      <c r="BL286" s="90"/>
      <c r="BM286" s="90"/>
      <c r="BN286" s="90"/>
      <c r="BO286" s="90"/>
      <c r="BP286" s="90"/>
      <c r="BQ286" s="90"/>
      <c r="BR286" s="90"/>
      <c r="BS286" s="90"/>
      <c r="BT286" s="90"/>
    </row>
    <row r="287" spans="48:72" ht="12.75"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90"/>
      <c r="BK287" s="90"/>
      <c r="BL287" s="90"/>
      <c r="BM287" s="90"/>
      <c r="BN287" s="90"/>
      <c r="BO287" s="90"/>
      <c r="BP287" s="90"/>
      <c r="BQ287" s="90"/>
      <c r="BR287" s="90"/>
      <c r="BS287" s="90"/>
      <c r="BT287" s="90"/>
    </row>
    <row r="288" spans="48:72" ht="12.75"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90"/>
      <c r="BK288" s="90"/>
      <c r="BL288" s="90"/>
      <c r="BM288" s="90"/>
      <c r="BN288" s="90"/>
      <c r="BO288" s="90"/>
      <c r="BP288" s="90"/>
      <c r="BQ288" s="90"/>
      <c r="BR288" s="90"/>
      <c r="BS288" s="90"/>
      <c r="BT288" s="90"/>
    </row>
    <row r="289" spans="48:72" ht="12.75"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90"/>
      <c r="BK289" s="90"/>
      <c r="BL289" s="90"/>
      <c r="BM289" s="90"/>
      <c r="BN289" s="90"/>
      <c r="BO289" s="90"/>
      <c r="BP289" s="90"/>
      <c r="BQ289" s="90"/>
      <c r="BR289" s="90"/>
      <c r="BS289" s="90"/>
      <c r="BT289" s="90"/>
    </row>
    <row r="290" spans="48:72" ht="12.75"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90"/>
      <c r="BK290" s="90"/>
      <c r="BL290" s="90"/>
      <c r="BM290" s="90"/>
      <c r="BN290" s="90"/>
      <c r="BO290" s="90"/>
      <c r="BP290" s="90"/>
      <c r="BQ290" s="90"/>
      <c r="BR290" s="90"/>
      <c r="BS290" s="90"/>
      <c r="BT290" s="90"/>
    </row>
    <row r="291" spans="48:72" ht="12.75"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90"/>
      <c r="BK291" s="90"/>
      <c r="BL291" s="90"/>
      <c r="BM291" s="90"/>
      <c r="BN291" s="90"/>
      <c r="BO291" s="90"/>
      <c r="BP291" s="90"/>
      <c r="BQ291" s="90"/>
      <c r="BR291" s="90"/>
      <c r="BS291" s="90"/>
      <c r="BT291" s="90"/>
    </row>
    <row r="292" spans="48:72" ht="12.75"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90"/>
      <c r="BK292" s="90"/>
      <c r="BL292" s="90"/>
      <c r="BM292" s="90"/>
      <c r="BN292" s="90"/>
      <c r="BO292" s="90"/>
      <c r="BP292" s="90"/>
      <c r="BQ292" s="90"/>
      <c r="BR292" s="90"/>
      <c r="BS292" s="90"/>
      <c r="BT292" s="90"/>
    </row>
    <row r="293" spans="48:72" ht="12.75"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90"/>
      <c r="BK293" s="90"/>
      <c r="BL293" s="90"/>
      <c r="BM293" s="90"/>
      <c r="BN293" s="90"/>
      <c r="BO293" s="90"/>
      <c r="BP293" s="90"/>
      <c r="BQ293" s="90"/>
      <c r="BR293" s="90"/>
      <c r="BS293" s="90"/>
      <c r="BT293" s="90"/>
    </row>
    <row r="294" spans="48:72" ht="12.75"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90"/>
      <c r="BK294" s="90"/>
      <c r="BL294" s="90"/>
      <c r="BM294" s="90"/>
      <c r="BN294" s="90"/>
      <c r="BO294" s="90"/>
      <c r="BP294" s="90"/>
      <c r="BQ294" s="90"/>
      <c r="BR294" s="90"/>
      <c r="BS294" s="90"/>
      <c r="BT294" s="90"/>
    </row>
    <row r="295" spans="48:72" ht="12.75"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90"/>
      <c r="BK295" s="90"/>
      <c r="BL295" s="90"/>
      <c r="BM295" s="90"/>
      <c r="BN295" s="90"/>
      <c r="BO295" s="90"/>
      <c r="BP295" s="90"/>
      <c r="BQ295" s="90"/>
      <c r="BR295" s="90"/>
      <c r="BS295" s="90"/>
      <c r="BT295" s="90"/>
    </row>
    <row r="296" spans="48:72" ht="12.75"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90"/>
      <c r="BK296" s="90"/>
      <c r="BL296" s="90"/>
      <c r="BM296" s="90"/>
      <c r="BN296" s="90"/>
      <c r="BO296" s="90"/>
      <c r="BP296" s="90"/>
      <c r="BQ296" s="90"/>
      <c r="BR296" s="90"/>
      <c r="BS296" s="90"/>
      <c r="BT296" s="90"/>
    </row>
    <row r="297" spans="48:72" ht="12.75"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90"/>
      <c r="BK297" s="90"/>
      <c r="BL297" s="90"/>
      <c r="BM297" s="90"/>
      <c r="BN297" s="90"/>
      <c r="BO297" s="90"/>
      <c r="BP297" s="90"/>
      <c r="BQ297" s="90"/>
      <c r="BR297" s="90"/>
      <c r="BS297" s="90"/>
      <c r="BT297" s="90"/>
    </row>
    <row r="298" spans="48:72" ht="12.75"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90"/>
      <c r="BK298" s="90"/>
      <c r="BL298" s="90"/>
      <c r="BM298" s="90"/>
      <c r="BN298" s="90"/>
      <c r="BO298" s="90"/>
      <c r="BP298" s="90"/>
      <c r="BQ298" s="90"/>
      <c r="BR298" s="90"/>
      <c r="BS298" s="90"/>
      <c r="BT298" s="90"/>
    </row>
    <row r="299" spans="48:72" ht="12.75"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90"/>
      <c r="BK299" s="90"/>
      <c r="BL299" s="90"/>
      <c r="BM299" s="90"/>
      <c r="BN299" s="90"/>
      <c r="BO299" s="90"/>
      <c r="BP299" s="90"/>
      <c r="BQ299" s="90"/>
      <c r="BR299" s="90"/>
      <c r="BS299" s="90"/>
      <c r="BT299" s="90"/>
    </row>
    <row r="300" spans="48:72" ht="12.75"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90"/>
      <c r="BK300" s="90"/>
      <c r="BL300" s="90"/>
      <c r="BM300" s="90"/>
      <c r="BN300" s="90"/>
      <c r="BO300" s="90"/>
      <c r="BP300" s="90"/>
      <c r="BQ300" s="90"/>
      <c r="BR300" s="90"/>
      <c r="BS300" s="90"/>
      <c r="BT300" s="90"/>
    </row>
    <row r="301" spans="48:72" ht="12.75"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90"/>
      <c r="BK301" s="90"/>
      <c r="BL301" s="90"/>
      <c r="BM301" s="90"/>
      <c r="BN301" s="90"/>
      <c r="BO301" s="90"/>
      <c r="BP301" s="90"/>
      <c r="BQ301" s="90"/>
      <c r="BR301" s="90"/>
      <c r="BS301" s="90"/>
      <c r="BT301" s="90"/>
    </row>
    <row r="302" spans="48:72" ht="12.75"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90"/>
      <c r="BK302" s="90"/>
      <c r="BL302" s="90"/>
      <c r="BM302" s="90"/>
      <c r="BN302" s="90"/>
      <c r="BO302" s="90"/>
      <c r="BP302" s="90"/>
      <c r="BQ302" s="90"/>
      <c r="BR302" s="90"/>
      <c r="BS302" s="90"/>
      <c r="BT302" s="90"/>
    </row>
    <row r="303" spans="48:72" ht="12.75"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90"/>
      <c r="BK303" s="90"/>
      <c r="BL303" s="90"/>
      <c r="BM303" s="90"/>
      <c r="BN303" s="90"/>
      <c r="BO303" s="90"/>
      <c r="BP303" s="90"/>
      <c r="BQ303" s="90"/>
      <c r="BR303" s="90"/>
      <c r="BS303" s="90"/>
      <c r="BT303" s="90"/>
    </row>
    <row r="304" spans="48:72" ht="12.75"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90"/>
      <c r="BK304" s="90"/>
      <c r="BL304" s="90"/>
      <c r="BM304" s="90"/>
      <c r="BN304" s="90"/>
      <c r="BO304" s="90"/>
      <c r="BP304" s="90"/>
      <c r="BQ304" s="90"/>
      <c r="BR304" s="90"/>
      <c r="BS304" s="90"/>
      <c r="BT304" s="90"/>
    </row>
    <row r="305" spans="48:72" ht="12.75"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90"/>
      <c r="BK305" s="90"/>
      <c r="BL305" s="90"/>
      <c r="BM305" s="90"/>
      <c r="BN305" s="90"/>
      <c r="BO305" s="90"/>
      <c r="BP305" s="90"/>
      <c r="BQ305" s="90"/>
      <c r="BR305" s="90"/>
      <c r="BS305" s="90"/>
      <c r="BT305" s="90"/>
    </row>
    <row r="306" spans="48:72" ht="12.75"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90"/>
      <c r="BK306" s="90"/>
      <c r="BL306" s="90"/>
      <c r="BM306" s="90"/>
      <c r="BN306" s="90"/>
      <c r="BO306" s="90"/>
      <c r="BP306" s="90"/>
      <c r="BQ306" s="90"/>
      <c r="BR306" s="90"/>
      <c r="BS306" s="90"/>
      <c r="BT306" s="90"/>
    </row>
    <row r="307" spans="48:72" ht="12.75"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90"/>
      <c r="BK307" s="90"/>
      <c r="BL307" s="90"/>
      <c r="BM307" s="90"/>
      <c r="BN307" s="90"/>
      <c r="BO307" s="90"/>
      <c r="BP307" s="90"/>
      <c r="BQ307" s="90"/>
      <c r="BR307" s="90"/>
      <c r="BS307" s="90"/>
      <c r="BT307" s="90"/>
    </row>
    <row r="308" spans="48:72" ht="12.75"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90"/>
      <c r="BK308" s="90"/>
      <c r="BL308" s="90"/>
      <c r="BM308" s="90"/>
      <c r="BN308" s="90"/>
      <c r="BO308" s="90"/>
      <c r="BP308" s="90"/>
      <c r="BQ308" s="90"/>
      <c r="BR308" s="90"/>
      <c r="BS308" s="90"/>
      <c r="BT308" s="90"/>
    </row>
    <row r="309" spans="48:72" ht="12.75"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90"/>
      <c r="BK309" s="90"/>
      <c r="BL309" s="90"/>
      <c r="BM309" s="90"/>
      <c r="BN309" s="90"/>
      <c r="BO309" s="90"/>
      <c r="BP309" s="90"/>
      <c r="BQ309" s="90"/>
      <c r="BR309" s="90"/>
      <c r="BS309" s="90"/>
      <c r="BT309" s="90"/>
    </row>
    <row r="310" spans="48:72" ht="12.75"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90"/>
      <c r="BK310" s="90"/>
      <c r="BL310" s="90"/>
      <c r="BM310" s="90"/>
      <c r="BN310" s="90"/>
      <c r="BO310" s="90"/>
      <c r="BP310" s="90"/>
      <c r="BQ310" s="90"/>
      <c r="BR310" s="90"/>
      <c r="BS310" s="90"/>
      <c r="BT310" s="90"/>
    </row>
    <row r="311" spans="48:72" ht="12.75"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90"/>
      <c r="BK311" s="90"/>
      <c r="BL311" s="90"/>
      <c r="BM311" s="90"/>
      <c r="BN311" s="90"/>
      <c r="BO311" s="90"/>
      <c r="BP311" s="90"/>
      <c r="BQ311" s="90"/>
      <c r="BR311" s="90"/>
      <c r="BS311" s="90"/>
      <c r="BT311" s="90"/>
    </row>
    <row r="312" spans="48:72" ht="12.75"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90"/>
      <c r="BK312" s="90"/>
      <c r="BL312" s="90"/>
      <c r="BM312" s="90"/>
      <c r="BN312" s="90"/>
      <c r="BO312" s="90"/>
      <c r="BP312" s="90"/>
      <c r="BQ312" s="90"/>
      <c r="BR312" s="90"/>
      <c r="BS312" s="90"/>
      <c r="BT312" s="90"/>
    </row>
    <row r="313" spans="48:72" ht="12.75"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90"/>
      <c r="BK313" s="90"/>
      <c r="BL313" s="90"/>
      <c r="BM313" s="90"/>
      <c r="BN313" s="90"/>
      <c r="BO313" s="90"/>
      <c r="BP313" s="90"/>
      <c r="BQ313" s="90"/>
      <c r="BR313" s="90"/>
      <c r="BS313" s="90"/>
      <c r="BT313" s="90"/>
    </row>
    <row r="314" spans="48:72" ht="12.75"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90"/>
      <c r="BK314" s="90"/>
      <c r="BL314" s="90"/>
      <c r="BM314" s="90"/>
      <c r="BN314" s="90"/>
      <c r="BO314" s="90"/>
      <c r="BP314" s="90"/>
      <c r="BQ314" s="90"/>
      <c r="BR314" s="90"/>
      <c r="BS314" s="90"/>
      <c r="BT314" s="90"/>
    </row>
    <row r="315" spans="48:72" ht="12.75"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90"/>
      <c r="BK315" s="90"/>
      <c r="BL315" s="90"/>
      <c r="BM315" s="90"/>
      <c r="BN315" s="90"/>
      <c r="BO315" s="90"/>
      <c r="BP315" s="90"/>
      <c r="BQ315" s="90"/>
      <c r="BR315" s="90"/>
      <c r="BS315" s="90"/>
      <c r="BT315" s="90"/>
    </row>
    <row r="316" spans="48:72" ht="12.75"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90"/>
      <c r="BK316" s="90"/>
      <c r="BL316" s="90"/>
      <c r="BM316" s="90"/>
      <c r="BN316" s="90"/>
      <c r="BO316" s="90"/>
      <c r="BP316" s="90"/>
      <c r="BQ316" s="90"/>
      <c r="BR316" s="90"/>
      <c r="BS316" s="90"/>
      <c r="BT316" s="90"/>
    </row>
    <row r="317" spans="48:72" ht="12.75"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90"/>
      <c r="BK317" s="90"/>
      <c r="BL317" s="90"/>
      <c r="BM317" s="90"/>
      <c r="BN317" s="90"/>
      <c r="BO317" s="90"/>
      <c r="BP317" s="90"/>
      <c r="BQ317" s="90"/>
      <c r="BR317" s="90"/>
      <c r="BS317" s="90"/>
      <c r="BT317" s="90"/>
    </row>
    <row r="318" spans="48:72" ht="12.75"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90"/>
      <c r="BK318" s="90"/>
      <c r="BL318" s="90"/>
      <c r="BM318" s="90"/>
      <c r="BN318" s="90"/>
      <c r="BO318" s="90"/>
      <c r="BP318" s="90"/>
      <c r="BQ318" s="90"/>
      <c r="BR318" s="90"/>
      <c r="BS318" s="90"/>
      <c r="BT318" s="90"/>
    </row>
    <row r="319" spans="48:72" ht="12.75"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90"/>
      <c r="BK319" s="90"/>
      <c r="BL319" s="90"/>
      <c r="BM319" s="90"/>
      <c r="BN319" s="90"/>
      <c r="BO319" s="90"/>
      <c r="BP319" s="90"/>
      <c r="BQ319" s="90"/>
      <c r="BR319" s="90"/>
      <c r="BS319" s="90"/>
      <c r="BT319" s="90"/>
    </row>
    <row r="320" spans="48:72" ht="12.75"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90"/>
      <c r="BK320" s="90"/>
      <c r="BL320" s="90"/>
      <c r="BM320" s="90"/>
      <c r="BN320" s="90"/>
      <c r="BO320" s="90"/>
      <c r="BP320" s="90"/>
      <c r="BQ320" s="90"/>
      <c r="BR320" s="90"/>
      <c r="BS320" s="90"/>
      <c r="BT320" s="90"/>
    </row>
    <row r="321" spans="48:72" ht="12.75"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90"/>
      <c r="BK321" s="90"/>
      <c r="BL321" s="90"/>
      <c r="BM321" s="90"/>
      <c r="BN321" s="90"/>
      <c r="BO321" s="90"/>
      <c r="BP321" s="90"/>
      <c r="BQ321" s="90"/>
      <c r="BR321" s="90"/>
      <c r="BS321" s="90"/>
      <c r="BT321" s="90"/>
    </row>
    <row r="322" spans="48:72" ht="12.75"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90"/>
      <c r="BK322" s="90"/>
      <c r="BL322" s="90"/>
      <c r="BM322" s="90"/>
      <c r="BN322" s="90"/>
      <c r="BO322" s="90"/>
      <c r="BP322" s="90"/>
      <c r="BQ322" s="90"/>
      <c r="BR322" s="90"/>
      <c r="BS322" s="90"/>
      <c r="BT322" s="90"/>
    </row>
    <row r="323" spans="48:72" ht="12.75"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90"/>
      <c r="BK323" s="90"/>
      <c r="BL323" s="90"/>
      <c r="BM323" s="90"/>
      <c r="BN323" s="90"/>
      <c r="BO323" s="90"/>
      <c r="BP323" s="90"/>
      <c r="BQ323" s="90"/>
      <c r="BR323" s="90"/>
      <c r="BS323" s="90"/>
      <c r="BT323" s="90"/>
    </row>
    <row r="324" spans="48:72" ht="12.75"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90"/>
      <c r="BK324" s="90"/>
      <c r="BL324" s="90"/>
      <c r="BM324" s="90"/>
      <c r="BN324" s="90"/>
      <c r="BO324" s="90"/>
      <c r="BP324" s="90"/>
      <c r="BQ324" s="90"/>
      <c r="BR324" s="90"/>
      <c r="BS324" s="90"/>
      <c r="BT324" s="90"/>
    </row>
  </sheetData>
  <sheetProtection password="CC48" sheet="1" selectLockedCells="1"/>
  <mergeCells count="338">
    <mergeCell ref="AY1:BX1"/>
    <mergeCell ref="BY1:DA1"/>
    <mergeCell ref="D3:E4"/>
    <mergeCell ref="B1:E1"/>
    <mergeCell ref="B3:C3"/>
    <mergeCell ref="B4:C4"/>
    <mergeCell ref="B2:E2"/>
    <mergeCell ref="AF3:AG4"/>
    <mergeCell ref="CP2:DA2"/>
    <mergeCell ref="AW14:AX14"/>
    <mergeCell ref="AW9:AX9"/>
    <mergeCell ref="AW27:AX27"/>
    <mergeCell ref="AW20:AX20"/>
    <mergeCell ref="AW26:AX26"/>
    <mergeCell ref="AW18:AX18"/>
    <mergeCell ref="AW10:AX10"/>
    <mergeCell ref="AW24:AX24"/>
    <mergeCell ref="AW25:AX25"/>
    <mergeCell ref="AW21:AX21"/>
    <mergeCell ref="AN38:AO38"/>
    <mergeCell ref="AU36:AV36"/>
    <mergeCell ref="AW6:AX6"/>
    <mergeCell ref="AW38:AX38"/>
    <mergeCell ref="AW30:AX30"/>
    <mergeCell ref="AW31:AX31"/>
    <mergeCell ref="AW32:AX32"/>
    <mergeCell ref="AW33:AX33"/>
    <mergeCell ref="AW7:AX7"/>
    <mergeCell ref="AW13:AX13"/>
    <mergeCell ref="AF5:AG5"/>
    <mergeCell ref="AW8:AX8"/>
    <mergeCell ref="A5:C38"/>
    <mergeCell ref="AW15:AX15"/>
    <mergeCell ref="AW16:AX16"/>
    <mergeCell ref="AW17:AX17"/>
    <mergeCell ref="AW37:AX37"/>
    <mergeCell ref="AF38:AG38"/>
    <mergeCell ref="AU38:AV38"/>
    <mergeCell ref="AN37:AO37"/>
    <mergeCell ref="AF37:AG37"/>
    <mergeCell ref="P2:AG2"/>
    <mergeCell ref="AW2:AX2"/>
    <mergeCell ref="AW3:AX4"/>
    <mergeCell ref="AW5:AX5"/>
    <mergeCell ref="AU3:AV4"/>
    <mergeCell ref="AU5:AV5"/>
    <mergeCell ref="AN3:AO4"/>
    <mergeCell ref="AN5:AO5"/>
    <mergeCell ref="AN35:AO35"/>
    <mergeCell ref="BW38:BX38"/>
    <mergeCell ref="BH34:BI34"/>
    <mergeCell ref="BH38:BI38"/>
    <mergeCell ref="BW34:BX34"/>
    <mergeCell ref="BW35:BX35"/>
    <mergeCell ref="BH37:BI37"/>
    <mergeCell ref="BW37:BX37"/>
    <mergeCell ref="BW36:BX36"/>
    <mergeCell ref="AU37:AV37"/>
    <mergeCell ref="AN36:AO36"/>
    <mergeCell ref="BH31:BI31"/>
    <mergeCell ref="BH33:BI33"/>
    <mergeCell ref="AW36:AX36"/>
    <mergeCell ref="AF33:AG33"/>
    <mergeCell ref="AF30:AG30"/>
    <mergeCell ref="AN33:AO33"/>
    <mergeCell ref="AF32:AG32"/>
    <mergeCell ref="AF31:AG31"/>
    <mergeCell ref="AN31:AO31"/>
    <mergeCell ref="BH30:BI30"/>
    <mergeCell ref="CZ27:DA27"/>
    <mergeCell ref="CZ28:DA28"/>
    <mergeCell ref="CZ29:DA29"/>
    <mergeCell ref="BW28:BX28"/>
    <mergeCell ref="CN13:CO13"/>
    <mergeCell ref="BW31:BX31"/>
    <mergeCell ref="CZ31:DA31"/>
    <mergeCell ref="BW29:BX29"/>
    <mergeCell ref="CN30:CO30"/>
    <mergeCell ref="CN31:CO31"/>
    <mergeCell ref="CZ30:DA30"/>
    <mergeCell ref="BW30:BX30"/>
    <mergeCell ref="CZ23:DA23"/>
    <mergeCell ref="CN11:CO11"/>
    <mergeCell ref="CZ10:DA10"/>
    <mergeCell ref="CN17:CO17"/>
    <mergeCell ref="CZ13:DA13"/>
    <mergeCell ref="CZ14:DA14"/>
    <mergeCell ref="CZ12:DA12"/>
    <mergeCell ref="CZ15:DA15"/>
    <mergeCell ref="CN12:CO12"/>
    <mergeCell ref="CZ16:DA16"/>
    <mergeCell ref="CZ18:DA18"/>
    <mergeCell ref="CZ22:DA22"/>
    <mergeCell ref="CZ21:DA21"/>
    <mergeCell ref="CZ19:DA19"/>
    <mergeCell ref="CN18:CO18"/>
    <mergeCell ref="CN19:CO19"/>
    <mergeCell ref="BW18:BX18"/>
    <mergeCell ref="CN23:CO23"/>
    <mergeCell ref="CN22:CO22"/>
    <mergeCell ref="CN20:CO20"/>
    <mergeCell ref="BH6:BI6"/>
    <mergeCell ref="BW6:BX6"/>
    <mergeCell ref="BW7:BX7"/>
    <mergeCell ref="BH8:BI8"/>
    <mergeCell ref="BW8:BX8"/>
    <mergeCell ref="BW10:BX10"/>
    <mergeCell ref="BH7:BI7"/>
    <mergeCell ref="BW9:BX9"/>
    <mergeCell ref="CN10:CO10"/>
    <mergeCell ref="BH9:BI9"/>
    <mergeCell ref="BH10:BI10"/>
    <mergeCell ref="CZ36:DA36"/>
    <mergeCell ref="BH3:BI4"/>
    <mergeCell ref="BH5:BI5"/>
    <mergeCell ref="BW5:BX5"/>
    <mergeCell ref="CN3:CO4"/>
    <mergeCell ref="CN5:CO5"/>
    <mergeCell ref="BW3:BX4"/>
    <mergeCell ref="CN8:CO8"/>
    <mergeCell ref="CZ25:DA25"/>
    <mergeCell ref="CN6:CO6"/>
    <mergeCell ref="CN7:CO7"/>
    <mergeCell ref="CN9:CO9"/>
    <mergeCell ref="CZ37:DA37"/>
    <mergeCell ref="CN37:CO37"/>
    <mergeCell ref="CZ20:DA20"/>
    <mergeCell ref="CZ26:DA26"/>
    <mergeCell ref="CZ24:DA24"/>
    <mergeCell ref="CN21:CO21"/>
    <mergeCell ref="CZ34:DA34"/>
    <mergeCell ref="CZ35:DA35"/>
    <mergeCell ref="CZ3:DA4"/>
    <mergeCell ref="CZ8:DA8"/>
    <mergeCell ref="CZ9:DA9"/>
    <mergeCell ref="CZ5:DA5"/>
    <mergeCell ref="CZ6:DA6"/>
    <mergeCell ref="CZ7:DA7"/>
    <mergeCell ref="BW11:BX11"/>
    <mergeCell ref="AF13:AG13"/>
    <mergeCell ref="AN11:AO11"/>
    <mergeCell ref="AU13:AV13"/>
    <mergeCell ref="AW12:AX12"/>
    <mergeCell ref="AW11:AX11"/>
    <mergeCell ref="BH11:BI11"/>
    <mergeCell ref="BH12:BI12"/>
    <mergeCell ref="AU11:AV11"/>
    <mergeCell ref="AU12:AV12"/>
    <mergeCell ref="AU10:AV10"/>
    <mergeCell ref="AN12:AO12"/>
    <mergeCell ref="AU9:AV9"/>
    <mergeCell ref="AF8:AG8"/>
    <mergeCell ref="AF9:AG9"/>
    <mergeCell ref="AU6:AV6"/>
    <mergeCell ref="AU7:AV7"/>
    <mergeCell ref="AN9:AO9"/>
    <mergeCell ref="AU8:AV8"/>
    <mergeCell ref="AN6:AO6"/>
    <mergeCell ref="AN7:AO7"/>
    <mergeCell ref="AN8:AO8"/>
    <mergeCell ref="AF6:AG6"/>
    <mergeCell ref="AF7:AG7"/>
    <mergeCell ref="AN10:AO10"/>
    <mergeCell ref="AF12:AG12"/>
    <mergeCell ref="AF11:AG11"/>
    <mergeCell ref="AF10:AG10"/>
    <mergeCell ref="AF36:AG36"/>
    <mergeCell ref="BH35:BI35"/>
    <mergeCell ref="BH36:BI36"/>
    <mergeCell ref="AU34:AV34"/>
    <mergeCell ref="AW34:AX34"/>
    <mergeCell ref="AW35:AX35"/>
    <mergeCell ref="AU35:AV35"/>
    <mergeCell ref="AN34:AO34"/>
    <mergeCell ref="AF34:AG34"/>
    <mergeCell ref="AF35:AG35"/>
    <mergeCell ref="BW33:BX33"/>
    <mergeCell ref="AU32:AV32"/>
    <mergeCell ref="AU33:AV33"/>
    <mergeCell ref="CN35:CO35"/>
    <mergeCell ref="CN32:CO32"/>
    <mergeCell ref="CN33:CO33"/>
    <mergeCell ref="CN34:CO34"/>
    <mergeCell ref="CN36:CO36"/>
    <mergeCell ref="BW32:BX32"/>
    <mergeCell ref="BH32:BI32"/>
    <mergeCell ref="AF26:AG26"/>
    <mergeCell ref="AF27:AG27"/>
    <mergeCell ref="AN32:AO32"/>
    <mergeCell ref="AF28:AG28"/>
    <mergeCell ref="AF29:AG29"/>
    <mergeCell ref="AN29:AO29"/>
    <mergeCell ref="AN30:AO30"/>
    <mergeCell ref="AN26:AO26"/>
    <mergeCell ref="AN25:AO25"/>
    <mergeCell ref="AF14:AG14"/>
    <mergeCell ref="AF15:AG15"/>
    <mergeCell ref="AF16:AG16"/>
    <mergeCell ref="AF21:AG21"/>
    <mergeCell ref="AF17:AG17"/>
    <mergeCell ref="AF18:AG18"/>
    <mergeCell ref="AF19:AG19"/>
    <mergeCell ref="AF20:AG20"/>
    <mergeCell ref="AF25:AG25"/>
    <mergeCell ref="AF22:AG22"/>
    <mergeCell ref="AF23:AG23"/>
    <mergeCell ref="AF24:AG24"/>
    <mergeCell ref="AU22:AV22"/>
    <mergeCell ref="AN23:AO23"/>
    <mergeCell ref="AN24:AO24"/>
    <mergeCell ref="AU31:AV31"/>
    <mergeCell ref="AU25:AV25"/>
    <mergeCell ref="AU30:AV30"/>
    <mergeCell ref="AU28:AV28"/>
    <mergeCell ref="AU29:AV29"/>
    <mergeCell ref="AU26:AV26"/>
    <mergeCell ref="AU27:AV27"/>
    <mergeCell ref="BW12:BX12"/>
    <mergeCell ref="BW13:BX13"/>
    <mergeCell ref="BH13:BI13"/>
    <mergeCell ref="BH24:BI24"/>
    <mergeCell ref="BW24:BX24"/>
    <mergeCell ref="BW22:BX22"/>
    <mergeCell ref="BW16:BX16"/>
    <mergeCell ref="BW17:BX17"/>
    <mergeCell ref="BW19:BX19"/>
    <mergeCell ref="AW28:AX28"/>
    <mergeCell ref="AW29:AX29"/>
    <mergeCell ref="CN29:CO29"/>
    <mergeCell ref="CN28:CO28"/>
    <mergeCell ref="BH29:BI29"/>
    <mergeCell ref="DP33:DQ33"/>
    <mergeCell ref="DP24:DQ24"/>
    <mergeCell ref="DP25:DQ25"/>
    <mergeCell ref="AN15:AO15"/>
    <mergeCell ref="AN16:AO16"/>
    <mergeCell ref="AU23:AV23"/>
    <mergeCell ref="AU24:AV24"/>
    <mergeCell ref="AU21:AV21"/>
    <mergeCell ref="CZ32:DA32"/>
    <mergeCell ref="CZ33:DA33"/>
    <mergeCell ref="CN26:CO26"/>
    <mergeCell ref="CN25:CO25"/>
    <mergeCell ref="CN27:CO27"/>
    <mergeCell ref="BH27:BI27"/>
    <mergeCell ref="BH25:BI25"/>
    <mergeCell ref="BH26:BI26"/>
    <mergeCell ref="BW26:BX26"/>
    <mergeCell ref="CN24:CO24"/>
    <mergeCell ref="BH20:BI20"/>
    <mergeCell ref="BW27:BX27"/>
    <mergeCell ref="BH28:BI28"/>
    <mergeCell ref="BW25:BX25"/>
    <mergeCell ref="BW20:BX20"/>
    <mergeCell ref="BH21:BI21"/>
    <mergeCell ref="BH23:BI23"/>
    <mergeCell ref="BW23:BX23"/>
    <mergeCell ref="BW21:BX21"/>
    <mergeCell ref="AW22:AX22"/>
    <mergeCell ref="AW23:AX23"/>
    <mergeCell ref="BH18:BI18"/>
    <mergeCell ref="BH19:BI19"/>
    <mergeCell ref="AW19:AX19"/>
    <mergeCell ref="CN14:CO14"/>
    <mergeCell ref="CN15:CO15"/>
    <mergeCell ref="CN16:CO16"/>
    <mergeCell ref="BH17:BI17"/>
    <mergeCell ref="BW14:BX14"/>
    <mergeCell ref="BW15:BX15"/>
    <mergeCell ref="BH14:BI14"/>
    <mergeCell ref="BH15:BI15"/>
    <mergeCell ref="BH16:BI16"/>
    <mergeCell ref="AN21:AO21"/>
    <mergeCell ref="AN22:AO22"/>
    <mergeCell ref="AU15:AV15"/>
    <mergeCell ref="AN13:AO13"/>
    <mergeCell ref="AN14:AO14"/>
    <mergeCell ref="AN17:AO17"/>
    <mergeCell ref="AU16:AV16"/>
    <mergeCell ref="AU20:AV20"/>
    <mergeCell ref="AU14:AV14"/>
    <mergeCell ref="AU18:AV18"/>
    <mergeCell ref="CN38:CO38"/>
    <mergeCell ref="DP3:DQ4"/>
    <mergeCell ref="DP5:DQ5"/>
    <mergeCell ref="DP6:DQ6"/>
    <mergeCell ref="DP7:DQ7"/>
    <mergeCell ref="DP8:DQ8"/>
    <mergeCell ref="DP9:DQ9"/>
    <mergeCell ref="CZ38:DA38"/>
    <mergeCell ref="DP16:DQ16"/>
    <mergeCell ref="DP17:DQ17"/>
    <mergeCell ref="CZ17:DA17"/>
    <mergeCell ref="DP10:DQ10"/>
    <mergeCell ref="DP11:DQ11"/>
    <mergeCell ref="DP12:DQ12"/>
    <mergeCell ref="DP13:DQ13"/>
    <mergeCell ref="DP14:DQ14"/>
    <mergeCell ref="DP15:DQ15"/>
    <mergeCell ref="CZ11:DA11"/>
    <mergeCell ref="DP30:DQ30"/>
    <mergeCell ref="DP31:DQ31"/>
    <mergeCell ref="DP18:DQ18"/>
    <mergeCell ref="DP19:DQ19"/>
    <mergeCell ref="DP20:DQ20"/>
    <mergeCell ref="DP21:DQ21"/>
    <mergeCell ref="DP22:DQ22"/>
    <mergeCell ref="DP23:DQ23"/>
    <mergeCell ref="DP38:DQ38"/>
    <mergeCell ref="DP26:DQ26"/>
    <mergeCell ref="DP27:DQ27"/>
    <mergeCell ref="DP28:DQ28"/>
    <mergeCell ref="DP29:DQ29"/>
    <mergeCell ref="DP35:DQ35"/>
    <mergeCell ref="DP36:DQ36"/>
    <mergeCell ref="DP37:DQ37"/>
    <mergeCell ref="DP34:DQ34"/>
    <mergeCell ref="DP32:DQ32"/>
    <mergeCell ref="AN27:AO27"/>
    <mergeCell ref="AN28:AO28"/>
    <mergeCell ref="G1:H2"/>
    <mergeCell ref="BY2:CO2"/>
    <mergeCell ref="AN18:AO18"/>
    <mergeCell ref="BH22:BI22"/>
    <mergeCell ref="AU17:AV17"/>
    <mergeCell ref="AN19:AO19"/>
    <mergeCell ref="AN20:AO20"/>
    <mergeCell ref="AU19:AV19"/>
    <mergeCell ref="DB2:DQ2"/>
    <mergeCell ref="AY2:BI2"/>
    <mergeCell ref="J1:K2"/>
    <mergeCell ref="M1:N2"/>
    <mergeCell ref="AH2:AO2"/>
    <mergeCell ref="BJ2:BX2"/>
    <mergeCell ref="AP2:AV2"/>
    <mergeCell ref="DB1:DQ1"/>
    <mergeCell ref="P1:AG1"/>
    <mergeCell ref="AH1:AX1"/>
  </mergeCells>
  <conditionalFormatting sqref="BG39 DO39 CY39 AH39:AM39 AP39:AT39 P39:AE39 CM39">
    <cfRule type="cellIs" priority="1" dxfId="1" operator="equal" stopIfTrue="1">
      <formula>P$4</formula>
    </cfRule>
  </conditionalFormatting>
  <conditionalFormatting sqref="CI46:CM46 AH46:AM46 AP46:AT46 AY46:BG46 BJ46:BV46 AC46:AE46 CP46:CY46 DB46:DD46 BY46:CG46 P46:S46 U46:Z46 DF46:DO46">
    <cfRule type="cellIs" priority="13" dxfId="6" operator="equal" stopIfTrue="1">
      <formula>IF(P47&lt;&gt;"",P47,"")</formula>
    </cfRule>
    <cfRule type="cellIs" priority="14" dxfId="5" operator="lessThan" stopIfTrue="1">
      <formula>IF(P47&lt;&gt;"",P47,0)</formula>
    </cfRule>
    <cfRule type="cellIs" priority="15" dxfId="4" operator="greaterThan" stopIfTrue="1">
      <formula>IF(P47&lt;&gt;"",P47,101)</formula>
    </cfRule>
  </conditionalFormatting>
  <conditionalFormatting sqref="DR42:IV42 L42 I42 F42 A44:E44">
    <cfRule type="cellIs" priority="10" dxfId="3" operator="equal" stopIfTrue="1">
      <formula>0</formula>
    </cfRule>
  </conditionalFormatting>
  <conditionalFormatting sqref="BU39:BV39">
    <cfRule type="cellIs" priority="2" dxfId="1" operator="equal" stopIfTrue="1">
      <formula>BU$4</formula>
    </cfRule>
    <cfRule type="cellIs" priority="3" dxfId="1" operator="between" stopIfTrue="1">
      <formula>IF($B$1="0-1-9",1,3.7)</formula>
      <formula>IF($B$1="0-1-9",1,4.3)</formula>
    </cfRule>
  </conditionalFormatting>
  <conditionalFormatting sqref="CP5:CY38 P5:S38 U5:Z38 AC5:AE38 AH5:AM38 AP5:AT38 AY5:BG38 BJ5:BV38 BY5:CG38 CI5:CM38 DB5:DD38 DF5:DO38">
    <cfRule type="cellIs" priority="8" dxfId="1" operator="equal" stopIfTrue="1">
      <formula>1</formula>
    </cfRule>
    <cfRule type="cellIs" priority="9" dxfId="21" operator="equal" stopIfTrue="1">
      <formula>8</formula>
    </cfRule>
    <cfRule type="cellIs" priority="10" dxfId="22" operator="equal" stopIfTrue="1">
      <formula>9</formula>
    </cfRule>
  </conditionalFormatting>
  <conditionalFormatting sqref="AF5:AF38 AN5:AN38 AU5:AU38 AW5:AW38 BH5:BH38 BW5:BW38 CN5:CN38 CZ5:CZ38 DP5:DP38">
    <cfRule type="cellIs" priority="11" dxfId="25" operator="equal" stopIfTrue="1">
      <formula>0</formula>
    </cfRule>
    <cfRule type="cellIs" priority="12" dxfId="0" operator="equal" stopIfTrue="1">
      <formula>"Absent(e)"</formula>
    </cfRule>
  </conditionalFormatting>
  <conditionalFormatting sqref="G5:H38 J5:K38 M5:N38">
    <cfRule type="cellIs" priority="13" dxfId="26" operator="equal" stopIfTrue="1">
      <formula>0</formula>
    </cfRule>
    <cfRule type="cellIs" priority="14" dxfId="0" operator="equal" stopIfTrue="1">
      <formula>"Absent(e)"</formula>
    </cfRule>
  </conditionalFormatting>
  <dataValidations count="1">
    <dataValidation operator="lessThanOrEqual" allowBlank="1" showInputMessage="1" showErrorMessage="1" sqref="H5:H38 K5:K38 N5:N38"/>
  </dataValidations>
  <printOptions/>
  <pageMargins left="0.31496062992125984" right="0.2755905511811024" top="0.35433070866141736" bottom="0.4330708661417323" header="0.2362204724409449" footer="0.2755905511811024"/>
  <pageSetup fitToWidth="12" orientation="landscape" pageOrder="overThenDown" paperSize="9" scale="65" r:id="rId2"/>
  <headerFooter alignWithMargins="0">
    <oddFooter>&amp;LEENC 2011 - &amp;A&amp;C&amp;F&amp;RPage &amp;P / &amp;N</oddFooter>
  </headerFooter>
  <colBreaks count="5" manualBreakCount="5">
    <brk id="14" max="57" man="1"/>
    <brk id="33" max="57" man="1"/>
    <brk id="50" max="57" man="1"/>
    <brk id="76" max="57" man="1"/>
    <brk id="105" max="5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D109"/>
  <sheetViews>
    <sheetView view="pageBreakPreview" zoomScaleSheetLayoutView="100" zoomScalePageLayoutView="0" workbookViewId="0" topLeftCell="A1">
      <selection activeCell="B2" sqref="B2"/>
    </sheetView>
  </sheetViews>
  <sheetFormatPr defaultColWidth="11.421875" defaultRowHeight="12.75"/>
  <cols>
    <col min="2" max="2" width="11.421875" style="126" customWidth="1"/>
    <col min="3" max="3" width="11.421875" style="157" customWidth="1"/>
    <col min="4" max="4" width="111.8515625" style="0" bestFit="1" customWidth="1"/>
  </cols>
  <sheetData>
    <row r="1" spans="1:4" ht="30.75" thickBot="1">
      <c r="A1" s="130" t="s">
        <v>4</v>
      </c>
      <c r="B1" s="131" t="s">
        <v>63</v>
      </c>
      <c r="C1" s="155" t="s">
        <v>64</v>
      </c>
      <c r="D1" s="130" t="s">
        <v>5</v>
      </c>
    </row>
    <row r="2" spans="1:4" ht="12.75">
      <c r="A2" s="128">
        <f>'Encodage réponses Es'!G$1</f>
        <v>1</v>
      </c>
      <c r="B2" s="434">
        <f>'Encodage réponses Es'!G$44</f>
      </c>
      <c r="C2" s="437">
        <f>IF('Encodage réponses Es'!G$45="","",'Encodage réponses Es'!G$45)</f>
        <v>0.64</v>
      </c>
      <c r="D2" s="129" t="s">
        <v>52</v>
      </c>
    </row>
    <row r="3" spans="1:4" ht="12.75">
      <c r="A3" s="123">
        <f>'Encodage réponses Es'!H$1</f>
        <v>2</v>
      </c>
      <c r="B3" s="435">
        <f>'Encodage réponses Es'!H$44</f>
      </c>
      <c r="C3" s="438">
        <f>IF('Encodage réponses Es'!H$45="","",'Encodage réponses Es'!H$45)</f>
        <v>0.4</v>
      </c>
      <c r="D3" s="124" t="s">
        <v>52</v>
      </c>
    </row>
    <row r="4" spans="1:4" ht="12.75">
      <c r="A4" s="123">
        <f>'Encodage réponses Es'!I$1</f>
        <v>3</v>
      </c>
      <c r="B4" s="435">
        <f>'Encodage réponses Es'!I$44</f>
      </c>
      <c r="C4" s="438">
        <f>IF('Encodage réponses Es'!I$45="","",'Encodage réponses Es'!I$45)</f>
        <v>0.35</v>
      </c>
      <c r="D4" s="124" t="s">
        <v>52</v>
      </c>
    </row>
    <row r="5" spans="1:4" ht="12.75">
      <c r="A5" s="123">
        <f>'Encodage réponses Es'!J$1</f>
        <v>4</v>
      </c>
      <c r="B5" s="435">
        <f>'Encodage réponses Es'!J$44</f>
      </c>
      <c r="C5" s="438">
        <f>IF('Encodage réponses Es'!J$45="","",'Encodage réponses Es'!J$45)</f>
        <v>0.63</v>
      </c>
      <c r="D5" s="124" t="s">
        <v>52</v>
      </c>
    </row>
    <row r="6" spans="1:4" ht="12.75">
      <c r="A6" s="123">
        <f>'Encodage réponses Es'!K$1</f>
        <v>5</v>
      </c>
      <c r="B6" s="435">
        <f>'Encodage réponses Es'!K$44</f>
      </c>
      <c r="C6" s="438">
        <f>IF('Encodage réponses Es'!K$45="","",'Encodage réponses Es'!K$45)</f>
        <v>0.58</v>
      </c>
      <c r="D6" s="124" t="s">
        <v>52</v>
      </c>
    </row>
    <row r="7" spans="1:4" ht="12.75">
      <c r="A7" s="123">
        <f>'Encodage réponses Es'!L$1</f>
        <v>6</v>
      </c>
      <c r="B7" s="435">
        <f>'Encodage réponses Es'!L$44</f>
      </c>
      <c r="C7" s="438">
        <f>IF('Encodage réponses Es'!L$45="","",'Encodage réponses Es'!L$45)</f>
        <v>0.55</v>
      </c>
      <c r="D7" s="124" t="s">
        <v>52</v>
      </c>
    </row>
    <row r="8" spans="1:4" ht="12.75">
      <c r="A8" s="123">
        <f>'Encodage réponses Es'!M$1</f>
        <v>7</v>
      </c>
      <c r="B8" s="435">
        <f>'Encodage réponses Es'!M$44</f>
      </c>
      <c r="C8" s="438">
        <f>IF('Encodage réponses Es'!M$45="","",'Encodage réponses Es'!M$45)</f>
        <v>0.3</v>
      </c>
      <c r="D8" s="124" t="s">
        <v>52</v>
      </c>
    </row>
    <row r="9" spans="1:4" ht="12.75">
      <c r="A9" s="123">
        <f>'Encodage réponses Es'!N$1</f>
        <v>8</v>
      </c>
      <c r="B9" s="435">
        <f>'Encodage réponses Es'!N$44</f>
      </c>
      <c r="C9" s="438">
        <f>IF('Encodage réponses Es'!N$45="","",'Encodage réponses Es'!N$45)</f>
        <v>0.1</v>
      </c>
      <c r="D9" s="124" t="s">
        <v>52</v>
      </c>
    </row>
    <row r="10" spans="1:4" ht="12.75">
      <c r="A10" s="123">
        <f>'Encodage réponses Es'!O$1</f>
        <v>9</v>
      </c>
      <c r="B10" s="435">
        <f>'Encodage réponses Es'!O$44</f>
      </c>
      <c r="C10" s="438">
        <f>IF('Encodage réponses Es'!O$45="","",'Encodage réponses Es'!O$45)</f>
        <v>0.19</v>
      </c>
      <c r="D10" s="124" t="s">
        <v>52</v>
      </c>
    </row>
    <row r="11" spans="1:4" ht="12.75">
      <c r="A11" s="483">
        <f>'Encodage réponses Es'!P$1</f>
        <v>10</v>
      </c>
      <c r="B11" s="484"/>
      <c r="C11" s="485">
        <f>IF('Encodage réponses Es'!P$45="","",'Encodage réponses Es'!P$45)</f>
      </c>
      <c r="D11" s="486" t="s">
        <v>52</v>
      </c>
    </row>
    <row r="12" spans="1:4" ht="12.75">
      <c r="A12" s="123">
        <f>'Encodage réponses Es'!Q$1</f>
        <v>11</v>
      </c>
      <c r="B12" s="435">
        <f>'Encodage réponses Es'!Q$44</f>
      </c>
      <c r="C12" s="438">
        <f>IF('Encodage réponses Es'!Q$45="","",'Encodage réponses Es'!Q$45)</f>
        <v>0.17</v>
      </c>
      <c r="D12" s="124" t="s">
        <v>52</v>
      </c>
    </row>
    <row r="13" spans="1:4" ht="12.75">
      <c r="A13" s="123">
        <f>'Encodage réponses Es'!R$1</f>
        <v>12</v>
      </c>
      <c r="B13" s="435">
        <f>'Encodage réponses Es'!R$44</f>
      </c>
      <c r="C13" s="438">
        <f>IF('Encodage réponses Es'!R$45="","",'Encodage réponses Es'!R$45)</f>
        <v>0.22</v>
      </c>
      <c r="D13" s="124" t="s">
        <v>52</v>
      </c>
    </row>
    <row r="14" spans="1:4" ht="12.75">
      <c r="A14" s="123">
        <f>'Encodage réponses Es'!S$1</f>
        <v>13</v>
      </c>
      <c r="B14" s="435">
        <f>'Encodage réponses Es'!S$44</f>
      </c>
      <c r="C14" s="438">
        <f>IF('Encodage réponses Es'!S$45="","",'Encodage réponses Es'!S$45)</f>
        <v>0.31</v>
      </c>
      <c r="D14" s="124" t="s">
        <v>52</v>
      </c>
    </row>
    <row r="15" spans="1:4" ht="12.75">
      <c r="A15" s="123">
        <f>'Encodage réponses Es'!T$1</f>
        <v>14</v>
      </c>
      <c r="B15" s="435">
        <f>'Encodage réponses Es'!T$44</f>
      </c>
      <c r="C15" s="438">
        <f>IF('Encodage réponses Es'!T$45="","",'Encodage réponses Es'!T$45)</f>
        <v>0.21</v>
      </c>
      <c r="D15" s="124" t="s">
        <v>52</v>
      </c>
    </row>
    <row r="16" spans="1:4" ht="12.75">
      <c r="A16" s="123">
        <f>'Encodage réponses Es'!U$1</f>
        <v>15</v>
      </c>
      <c r="B16" s="435">
        <f>'Encodage réponses Es'!U$44</f>
      </c>
      <c r="C16" s="438">
        <f>IF('Encodage réponses Es'!U$45="","",'Encodage réponses Es'!U$45)</f>
        <v>0.2</v>
      </c>
      <c r="D16" s="124" t="s">
        <v>52</v>
      </c>
    </row>
    <row r="17" spans="1:4" ht="12.75">
      <c r="A17" s="123">
        <f>'Encodage réponses Es'!V$1</f>
        <v>16</v>
      </c>
      <c r="B17" s="435">
        <f>'Encodage réponses Es'!V$44</f>
      </c>
      <c r="C17" s="438">
        <f>IF('Encodage réponses Es'!V$45="","",'Encodage réponses Es'!V$45)</f>
        <v>0.13</v>
      </c>
      <c r="D17" s="124" t="s">
        <v>54</v>
      </c>
    </row>
    <row r="18" spans="1:4" ht="12.75">
      <c r="A18" s="123">
        <f>'Encodage réponses Es'!W$1</f>
        <v>17</v>
      </c>
      <c r="B18" s="435">
        <f>'Encodage réponses Es'!W$44</f>
      </c>
      <c r="C18" s="438">
        <f>IF('Encodage réponses Es'!W$45="","",'Encodage réponses Es'!W$45)</f>
        <v>0.33</v>
      </c>
      <c r="D18" s="124" t="s">
        <v>54</v>
      </c>
    </row>
    <row r="19" spans="1:4" ht="12.75">
      <c r="A19" s="123">
        <f>'Encodage réponses Es'!X$1</f>
        <v>18</v>
      </c>
      <c r="B19" s="435">
        <f>'Encodage réponses Es'!X$44</f>
      </c>
      <c r="C19" s="438">
        <f>IF('Encodage réponses Es'!X$45="","",'Encodage réponses Es'!X$45)</f>
        <v>0.29</v>
      </c>
      <c r="D19" s="124" t="s">
        <v>54</v>
      </c>
    </row>
    <row r="20" spans="1:4" ht="12.75">
      <c r="A20" s="123">
        <f>'Encodage réponses Es'!Y$1</f>
        <v>19</v>
      </c>
      <c r="B20" s="435">
        <f>'Encodage réponses Es'!Y$44</f>
      </c>
      <c r="C20" s="438">
        <f>IF('Encodage réponses Es'!Y$45="","",'Encodage réponses Es'!Y$45)</f>
        <v>0.58</v>
      </c>
      <c r="D20" s="124" t="s">
        <v>54</v>
      </c>
    </row>
    <row r="21" spans="1:4" ht="12.75">
      <c r="A21" s="123">
        <f>'Encodage réponses Es'!Z$1</f>
        <v>20</v>
      </c>
      <c r="B21" s="435">
        <f>'Encodage réponses Es'!Z$44</f>
      </c>
      <c r="C21" s="438">
        <f>IF('Encodage réponses Es'!Z$45="","",'Encodage réponses Es'!Z$45)</f>
        <v>0.75</v>
      </c>
      <c r="D21" s="124" t="s">
        <v>54</v>
      </c>
    </row>
    <row r="22" spans="1:4" ht="12.75">
      <c r="A22" s="123">
        <f>'Encodage réponses Es'!AA$1</f>
        <v>21</v>
      </c>
      <c r="B22" s="435">
        <f>'Encodage réponses Es'!AA$44</f>
      </c>
      <c r="C22" s="438">
        <f>IF('Encodage réponses Es'!AA$45="","",'Encodage réponses Es'!AA$45)</f>
        <v>0.33</v>
      </c>
      <c r="D22" s="124" t="s">
        <v>54</v>
      </c>
    </row>
    <row r="23" spans="1:4" ht="12.75">
      <c r="A23" s="123">
        <f>'Encodage réponses Es'!AB$1</f>
        <v>22</v>
      </c>
      <c r="B23" s="435">
        <f>'Encodage réponses Es'!AB$44</f>
      </c>
      <c r="C23" s="438">
        <f>IF('Encodage réponses Es'!AB$45="","",'Encodage réponses Es'!AB$45)</f>
        <v>0.76</v>
      </c>
      <c r="D23" s="124" t="s">
        <v>54</v>
      </c>
    </row>
    <row r="24" spans="1:4" ht="12.75">
      <c r="A24" s="123">
        <f>'Encodage réponses Es'!AC$1</f>
        <v>23</v>
      </c>
      <c r="B24" s="435">
        <f>'Encodage réponses Es'!AC$44</f>
      </c>
      <c r="C24" s="438">
        <f>IF('Encodage réponses Es'!AC$45="","",'Encodage réponses Es'!AC$45)</f>
        <v>0.17</v>
      </c>
      <c r="D24" s="124" t="s">
        <v>54</v>
      </c>
    </row>
    <row r="25" spans="1:4" ht="12.75">
      <c r="A25" s="123">
        <f>'Encodage réponses Es'!AD$1</f>
        <v>24</v>
      </c>
      <c r="B25" s="435">
        <f>'Encodage réponses Es'!AD$44</f>
      </c>
      <c r="C25" s="438">
        <f>IF('Encodage réponses Es'!AD$45="","",'Encodage réponses Es'!AD$45)</f>
        <v>0.48</v>
      </c>
      <c r="D25" s="124" t="s">
        <v>54</v>
      </c>
    </row>
    <row r="26" spans="1:4" ht="12.75">
      <c r="A26" s="123">
        <f>'Encodage réponses Es'!AE$1</f>
        <v>25</v>
      </c>
      <c r="B26" s="435">
        <f>'Encodage réponses Es'!AE$44</f>
      </c>
      <c r="C26" s="438">
        <f>IF('Encodage réponses Es'!AE$45="","",'Encodage réponses Es'!AE$45)</f>
        <v>0.43</v>
      </c>
      <c r="D26" s="124" t="s">
        <v>54</v>
      </c>
    </row>
    <row r="27" spans="1:4" ht="12.75">
      <c r="A27" s="121">
        <f>'Encodage réponses Es'!AF$1</f>
        <v>26</v>
      </c>
      <c r="B27" s="436">
        <f>'Encodage réponses Es'!AF$44</f>
      </c>
      <c r="C27" s="438">
        <f>IF('Encodage réponses Es'!AF$45="","",'Encodage réponses Es'!AF$45)</f>
        <v>0.11</v>
      </c>
      <c r="D27" s="122" t="s">
        <v>47</v>
      </c>
    </row>
    <row r="28" spans="1:4" ht="12.75">
      <c r="A28" s="121">
        <f>'Encodage réponses Es'!AG$1</f>
        <v>27</v>
      </c>
      <c r="B28" s="436">
        <f>'Encodage réponses Es'!AG$44</f>
      </c>
      <c r="C28" s="438">
        <f>IF('Encodage réponses Es'!AG$45="","",'Encodage réponses Es'!AG$45)</f>
        <v>0.2</v>
      </c>
      <c r="D28" s="122" t="s">
        <v>47</v>
      </c>
    </row>
    <row r="29" spans="1:4" ht="12.75">
      <c r="A29" s="121">
        <f>'Encodage réponses Es'!AH$1</f>
        <v>28</v>
      </c>
      <c r="B29" s="436">
        <f>'Encodage réponses Es'!AH$44</f>
      </c>
      <c r="C29" s="438">
        <f>IF('Encodage réponses Es'!AH$45="","",'Encodage réponses Es'!AH$45)</f>
        <v>0.2</v>
      </c>
      <c r="D29" s="122" t="s">
        <v>44</v>
      </c>
    </row>
    <row r="30" spans="1:4" ht="12.75">
      <c r="A30" s="121">
        <f>'Encodage réponses Es'!AI$1</f>
        <v>29</v>
      </c>
      <c r="B30" s="436">
        <f>'Encodage réponses Es'!AI$44</f>
      </c>
      <c r="C30" s="438">
        <f>IF('Encodage réponses Es'!AI$45="","",'Encodage réponses Es'!AI$45)</f>
        <v>0.29</v>
      </c>
      <c r="D30" s="127" t="s">
        <v>47</v>
      </c>
    </row>
    <row r="31" spans="1:4" ht="12.75">
      <c r="A31" s="121">
        <f>'Encodage réponses Es'!AJ$1</f>
        <v>30</v>
      </c>
      <c r="B31" s="436">
        <f>'Encodage réponses Es'!AJ$44</f>
      </c>
      <c r="C31" s="438">
        <f>IF('Encodage réponses Es'!AJ$45="","",'Encodage réponses Es'!AJ$45)</f>
        <v>0.22</v>
      </c>
      <c r="D31" s="127" t="s">
        <v>47</v>
      </c>
    </row>
    <row r="32" spans="1:4" ht="12.75">
      <c r="A32" s="121">
        <f>'Encodage réponses Es'!AK$1</f>
        <v>31</v>
      </c>
      <c r="B32" s="436">
        <f>'Encodage réponses Es'!AK$44</f>
      </c>
      <c r="C32" s="438">
        <f>IF('Encodage réponses Es'!AK$45="","",'Encodage réponses Es'!AK$45)</f>
        <v>0.33</v>
      </c>
      <c r="D32" s="127" t="s">
        <v>47</v>
      </c>
    </row>
    <row r="33" spans="1:4" ht="12.75">
      <c r="A33" s="121">
        <f>'Encodage réponses Es'!AL$1</f>
        <v>32</v>
      </c>
      <c r="B33" s="436">
        <f>'Encodage réponses Es'!AL$44</f>
      </c>
      <c r="C33" s="438">
        <f>IF('Encodage réponses Es'!AL$45="","",'Encodage réponses Es'!AL$45)</f>
        <v>0.26</v>
      </c>
      <c r="D33" s="122" t="s">
        <v>44</v>
      </c>
    </row>
    <row r="34" spans="1:4" ht="12.75">
      <c r="A34" s="121">
        <f>'Encodage réponses Es'!AM$1</f>
        <v>33</v>
      </c>
      <c r="B34" s="436">
        <f>'Encodage réponses Es'!AM$44</f>
      </c>
      <c r="C34" s="438">
        <f>IF('Encodage réponses Es'!AM$45="","",'Encodage réponses Es'!AM$45)</f>
        <v>0.54</v>
      </c>
      <c r="D34" s="122" t="s">
        <v>44</v>
      </c>
    </row>
    <row r="35" spans="1:4" ht="12.75">
      <c r="A35" s="121">
        <f>'Encodage réponses Es'!AN$1</f>
        <v>34</v>
      </c>
      <c r="B35" s="436">
        <f>'Encodage réponses Es'!AN$44</f>
      </c>
      <c r="C35" s="438">
        <f>IF('Encodage réponses Es'!AN$45="","",'Encodage réponses Es'!AN$45)</f>
        <v>0.23</v>
      </c>
      <c r="D35" s="122" t="s">
        <v>44</v>
      </c>
    </row>
    <row r="36" spans="1:4" ht="12.75">
      <c r="A36" s="121">
        <f>'Encodage réponses Es'!AO$1</f>
        <v>35</v>
      </c>
      <c r="B36" s="436">
        <f>'Encodage réponses Es'!AO$44</f>
      </c>
      <c r="C36" s="438">
        <f>IF('Encodage réponses Es'!AO$45="","",'Encodage réponses Es'!AO$45)</f>
        <v>0.33</v>
      </c>
      <c r="D36" s="122" t="s">
        <v>44</v>
      </c>
    </row>
    <row r="37" spans="1:4" ht="12.75">
      <c r="A37" s="121">
        <f>'Encodage réponses Es'!AP$1</f>
        <v>36</v>
      </c>
      <c r="B37" s="436">
        <f>'Encodage réponses Es'!AP$44</f>
      </c>
      <c r="C37" s="438">
        <f>IF('Encodage réponses Es'!AP$45="","",'Encodage réponses Es'!AP$45)</f>
        <v>0.16</v>
      </c>
      <c r="D37" s="122" t="s">
        <v>44</v>
      </c>
    </row>
    <row r="38" spans="1:4" ht="12.75">
      <c r="A38" s="121">
        <f>'Encodage réponses Es'!AQ$1</f>
        <v>37</v>
      </c>
      <c r="B38" s="436">
        <f>'Encodage réponses Es'!AQ$44</f>
      </c>
      <c r="C38" s="438">
        <f>IF('Encodage réponses Es'!AQ$45="","",'Encodage réponses Es'!AQ$45)</f>
        <v>0.82</v>
      </c>
      <c r="D38" s="122" t="s">
        <v>41</v>
      </c>
    </row>
    <row r="39" spans="1:4" ht="12.75">
      <c r="A39" s="121">
        <f>'Encodage réponses Es'!AR$1</f>
        <v>38</v>
      </c>
      <c r="B39" s="436">
        <f>'Encodage réponses Es'!AR$44</f>
      </c>
      <c r="C39" s="438">
        <f>IF('Encodage réponses Es'!AR$45="","",'Encodage réponses Es'!AR$45)</f>
        <v>0.73</v>
      </c>
      <c r="D39" s="122" t="s">
        <v>41</v>
      </c>
    </row>
    <row r="40" spans="1:4" ht="12.75">
      <c r="A40" s="121">
        <f>'Encodage réponses Es'!AS$1</f>
        <v>39</v>
      </c>
      <c r="B40" s="436">
        <f>'Encodage réponses Es'!AS$44</f>
      </c>
      <c r="C40" s="438">
        <f>IF('Encodage réponses Es'!AS$45="","",'Encodage réponses Es'!AS$45)</f>
        <v>0.75</v>
      </c>
      <c r="D40" s="122" t="s">
        <v>41</v>
      </c>
    </row>
    <row r="41" spans="1:4" ht="12.75">
      <c r="A41" s="121">
        <f>'Encodage réponses Es'!AT$1</f>
        <v>40</v>
      </c>
      <c r="B41" s="436">
        <f>'Encodage réponses Es'!AT$44</f>
      </c>
      <c r="C41" s="438">
        <f>IF('Encodage réponses Es'!AT$45="","",'Encodage réponses Es'!AT$45)</f>
        <v>0.81</v>
      </c>
      <c r="D41" s="122" t="s">
        <v>41</v>
      </c>
    </row>
    <row r="42" spans="1:4" ht="12.75">
      <c r="A42" s="487">
        <f>'Encodage réponses Es'!AU$1</f>
        <v>41</v>
      </c>
      <c r="B42" s="488"/>
      <c r="C42" s="485">
        <f>IF('Encodage réponses Es'!AU$45="","",'Encodage réponses Es'!AU$45)</f>
      </c>
      <c r="D42" s="489" t="s">
        <v>41</v>
      </c>
    </row>
    <row r="43" spans="1:4" ht="12.75">
      <c r="A43" s="121">
        <f>'Encodage réponses Es'!AV$1</f>
        <v>42</v>
      </c>
      <c r="B43" s="436">
        <f>'Encodage réponses Es'!AV$44</f>
      </c>
      <c r="C43" s="438">
        <f>IF('Encodage réponses Es'!AV$45="","",'Encodage réponses Es'!AV$45)</f>
        <v>0.64</v>
      </c>
      <c r="D43" s="122" t="s">
        <v>41</v>
      </c>
    </row>
    <row r="44" spans="1:4" ht="12.75">
      <c r="A44" s="121">
        <f>'Encodage réponses Es'!AW$1</f>
        <v>43</v>
      </c>
      <c r="B44" s="436">
        <f>'Encodage réponses Es'!AW$44</f>
      </c>
      <c r="C44" s="438">
        <f>IF('Encodage réponses Es'!AW$45="","",'Encodage réponses Es'!AW$45)</f>
        <v>0.65</v>
      </c>
      <c r="D44" s="122" t="s">
        <v>41</v>
      </c>
    </row>
    <row r="45" spans="1:4" ht="12.75">
      <c r="A45" s="121">
        <f>'Encodage réponses Es'!AX$1</f>
        <v>44</v>
      </c>
      <c r="B45" s="436">
        <f>'Encodage réponses Es'!AX$44</f>
      </c>
      <c r="C45" s="438">
        <f>IF('Encodage réponses Es'!AX$45="","",'Encodage réponses Es'!AX$45)</f>
        <v>0.22</v>
      </c>
      <c r="D45" s="122" t="s">
        <v>41</v>
      </c>
    </row>
    <row r="46" spans="1:4" ht="12.75">
      <c r="A46" s="121">
        <f>'Encodage réponses Es'!AY$1</f>
        <v>45</v>
      </c>
      <c r="B46" s="436">
        <f>'Encodage réponses Es'!AY$44</f>
      </c>
      <c r="C46" s="438">
        <f>IF('Encodage réponses Es'!AY$45="","",'Encodage réponses Es'!AY$45)</f>
        <v>0.65</v>
      </c>
      <c r="D46" s="122" t="s">
        <v>41</v>
      </c>
    </row>
    <row r="47" spans="1:4" ht="12.75">
      <c r="A47" s="121">
        <f>'Encodage réponses Es'!AZ$1</f>
        <v>46</v>
      </c>
      <c r="B47" s="436">
        <f>'Encodage réponses Es'!AZ$44</f>
      </c>
      <c r="C47" s="438">
        <f>IF('Encodage réponses Es'!AZ$45="","",'Encodage réponses Es'!AZ$45)</f>
        <v>0.9</v>
      </c>
      <c r="D47" s="122" t="s">
        <v>41</v>
      </c>
    </row>
    <row r="48" spans="1:4" ht="12.75">
      <c r="A48" s="121">
        <f>'Encodage réponses Es'!BA$1</f>
        <v>47</v>
      </c>
      <c r="B48" s="436">
        <f>'Encodage réponses Es'!BA$44</f>
      </c>
      <c r="C48" s="438">
        <f>IF('Encodage réponses Es'!BA$45="","",'Encodage réponses Es'!BA$45)</f>
        <v>0.74</v>
      </c>
      <c r="D48" s="122" t="s">
        <v>41</v>
      </c>
    </row>
    <row r="49" spans="1:4" ht="12.75">
      <c r="A49" s="487">
        <f>'Encodage réponses Es'!BB$1</f>
        <v>48</v>
      </c>
      <c r="B49" s="488"/>
      <c r="C49" s="485">
        <f>IF('Encodage réponses Es'!BB$45="","",'Encodage réponses Es'!BB$45)</f>
      </c>
      <c r="D49" s="489" t="s">
        <v>41</v>
      </c>
    </row>
    <row r="50" spans="1:4" ht="12.75">
      <c r="A50" s="487">
        <f>'Encodage réponses Es'!BC$1</f>
        <v>49</v>
      </c>
      <c r="B50" s="488"/>
      <c r="C50" s="485">
        <f>IF('Encodage réponses Es'!BC$45="","",'Encodage réponses Es'!BC$45)</f>
      </c>
      <c r="D50" s="489" t="s">
        <v>41</v>
      </c>
    </row>
    <row r="51" spans="1:4" ht="12.75">
      <c r="A51" s="123">
        <f>'Encodage réponses Es'!BD$1</f>
        <v>50</v>
      </c>
      <c r="B51" s="435">
        <f>'Encodage réponses Es'!BD$44</f>
      </c>
      <c r="C51" s="438">
        <f>IF('Encodage réponses Es'!BD$45="","",'Encodage réponses Es'!BD$45)</f>
        <v>0.22</v>
      </c>
      <c r="D51" s="124" t="s">
        <v>55</v>
      </c>
    </row>
    <row r="52" spans="1:4" ht="12.75">
      <c r="A52" s="123">
        <f>'Encodage réponses Es'!BE$1</f>
        <v>51</v>
      </c>
      <c r="B52" s="435">
        <f>'Encodage réponses Es'!BE$44</f>
      </c>
      <c r="C52" s="438">
        <f>IF('Encodage réponses Es'!BE$45="","",'Encodage réponses Es'!BE$45)</f>
        <v>0.26</v>
      </c>
      <c r="D52" s="124" t="s">
        <v>55</v>
      </c>
    </row>
    <row r="53" spans="1:4" ht="12.75">
      <c r="A53" s="123">
        <f>'Encodage réponses Es'!BF$1</f>
        <v>52</v>
      </c>
      <c r="B53" s="435">
        <f>'Encodage réponses Es'!BF$44</f>
      </c>
      <c r="C53" s="438">
        <f>IF('Encodage réponses Es'!BF$45="","",'Encodage réponses Es'!BF$45)</f>
        <v>0.23</v>
      </c>
      <c r="D53" s="124" t="s">
        <v>55</v>
      </c>
    </row>
    <row r="54" spans="1:4" ht="12.75">
      <c r="A54" s="483">
        <f>'Encodage réponses Es'!BG$1</f>
        <v>53</v>
      </c>
      <c r="B54" s="484"/>
      <c r="C54" s="485">
        <f>IF('Encodage réponses Es'!BG$45="","",'Encodage réponses Es'!BG$45)</f>
      </c>
      <c r="D54" s="486" t="s">
        <v>55</v>
      </c>
    </row>
    <row r="55" spans="1:4" ht="12.75">
      <c r="A55" s="123">
        <f>'Encodage réponses Es'!BH$1</f>
        <v>54</v>
      </c>
      <c r="B55" s="435">
        <f>'Encodage réponses Es'!BH$44</f>
      </c>
      <c r="C55" s="438">
        <f>IF('Encodage réponses Es'!BH$45="","",'Encodage réponses Es'!BH$45)</f>
        <v>0.29</v>
      </c>
      <c r="D55" s="124" t="s">
        <v>55</v>
      </c>
    </row>
    <row r="56" spans="1:4" ht="12.75">
      <c r="A56" s="123">
        <f>'Encodage réponses Es'!BI$1</f>
        <v>55</v>
      </c>
      <c r="B56" s="435">
        <f>'Encodage réponses Es'!BI$44</f>
      </c>
      <c r="C56" s="438">
        <f>IF('Encodage réponses Es'!BI$45="","",'Encodage réponses Es'!BI$45)</f>
        <v>0.21</v>
      </c>
      <c r="D56" s="124" t="s">
        <v>55</v>
      </c>
    </row>
    <row r="57" spans="1:4" ht="12.75">
      <c r="A57" s="123">
        <f>'Encodage réponses Es'!BJ$1</f>
        <v>56</v>
      </c>
      <c r="B57" s="435">
        <f>'Encodage réponses Es'!BJ$44</f>
      </c>
      <c r="C57" s="438">
        <f>IF('Encodage réponses Es'!BJ$45="","",'Encodage réponses Es'!BJ$45)</f>
        <v>0.35</v>
      </c>
      <c r="D57" s="125" t="s">
        <v>55</v>
      </c>
    </row>
    <row r="58" spans="1:4" ht="12.75">
      <c r="A58" s="123">
        <f>'Encodage réponses Es'!BK$1</f>
        <v>57</v>
      </c>
      <c r="B58" s="435">
        <f>'Encodage réponses Es'!BK$44</f>
      </c>
      <c r="C58" s="438">
        <f>IF('Encodage réponses Es'!BK$45="","",'Encodage réponses Es'!BK$45)</f>
        <v>0.18</v>
      </c>
      <c r="D58" s="125" t="s">
        <v>55</v>
      </c>
    </row>
    <row r="59" spans="1:4" ht="12.75">
      <c r="A59" s="123">
        <f>'Encodage réponses Es'!BL$1</f>
        <v>58</v>
      </c>
      <c r="B59" s="435">
        <f>'Encodage réponses Es'!BL$44</f>
      </c>
      <c r="C59" s="438">
        <f>IF('Encodage réponses Es'!BL$45="","",'Encodage réponses Es'!BL$45)</f>
        <v>0.03</v>
      </c>
      <c r="D59" s="125" t="s">
        <v>55</v>
      </c>
    </row>
    <row r="60" spans="1:4" ht="12.75">
      <c r="A60" s="123">
        <f>'Encodage réponses Es'!BM$1</f>
        <v>59</v>
      </c>
      <c r="B60" s="435">
        <f>'Encodage réponses Es'!BM$44</f>
      </c>
      <c r="C60" s="438">
        <f>IF('Encodage réponses Es'!BM$45="","",'Encodage réponses Es'!BM$45)</f>
        <v>0.03</v>
      </c>
      <c r="D60" s="125" t="s">
        <v>55</v>
      </c>
    </row>
    <row r="61" spans="1:4" ht="12.75">
      <c r="A61" s="123">
        <f>'Encodage réponses Es'!BN$1</f>
        <v>60</v>
      </c>
      <c r="B61" s="435">
        <f>'Encodage réponses Es'!BN$44</f>
      </c>
      <c r="C61" s="438">
        <f>IF('Encodage réponses Es'!BN$45="","",'Encodage réponses Es'!BN$45)</f>
        <v>0.48</v>
      </c>
      <c r="D61" s="125" t="s">
        <v>55</v>
      </c>
    </row>
    <row r="62" spans="1:4" ht="12.75">
      <c r="A62" s="123">
        <f>'Encodage réponses Es'!BO$1</f>
        <v>61</v>
      </c>
      <c r="B62" s="435">
        <f>'Encodage réponses Es'!BO$44</f>
      </c>
      <c r="C62" s="438">
        <f>IF('Encodage réponses Es'!BO$45="","",'Encodage réponses Es'!BO$45)</f>
        <v>0.18</v>
      </c>
      <c r="D62" s="125" t="s">
        <v>55</v>
      </c>
    </row>
    <row r="63" spans="1:4" ht="12.75">
      <c r="A63" s="123">
        <f>'Encodage réponses Es'!BP$1</f>
        <v>62</v>
      </c>
      <c r="B63" s="435">
        <f>'Encodage réponses Es'!BP$44</f>
      </c>
      <c r="C63" s="438">
        <f>IF('Encodage réponses Es'!BP$45="","",'Encodage réponses Es'!BP$45)</f>
        <v>0.07</v>
      </c>
      <c r="D63" s="125" t="s">
        <v>55</v>
      </c>
    </row>
    <row r="64" spans="1:4" ht="12.75">
      <c r="A64" s="123">
        <f>'Encodage réponses Es'!BQ$1</f>
        <v>63</v>
      </c>
      <c r="B64" s="435">
        <f>'Encodage réponses Es'!BQ$44</f>
      </c>
      <c r="C64" s="438">
        <f>IF('Encodage réponses Es'!BQ$45="","",'Encodage réponses Es'!BQ$45)</f>
        <v>0.05</v>
      </c>
      <c r="D64" s="125" t="s">
        <v>55</v>
      </c>
    </row>
    <row r="65" spans="1:4" ht="12.75">
      <c r="A65" s="121">
        <f>'Encodage réponses Es'!BR$1</f>
        <v>64</v>
      </c>
      <c r="B65" s="436">
        <f>'Encodage réponses Es'!BR$44</f>
      </c>
      <c r="C65" s="438">
        <f>IF('Encodage réponses Es'!BR$45="","",'Encodage réponses Es'!BR$45)</f>
        <v>0.48</v>
      </c>
      <c r="D65" s="127" t="s">
        <v>48</v>
      </c>
    </row>
    <row r="66" spans="1:4" ht="12.75">
      <c r="A66" s="121">
        <f>'Encodage réponses Es'!BS$1</f>
        <v>65</v>
      </c>
      <c r="B66" s="436">
        <f>'Encodage réponses Es'!BS$44</f>
      </c>
      <c r="C66" s="438">
        <f>IF('Encodage réponses Es'!BS$45="","",'Encodage réponses Es'!BS$45)</f>
        <v>0.24</v>
      </c>
      <c r="D66" s="127" t="s">
        <v>48</v>
      </c>
    </row>
    <row r="67" spans="1:4" ht="12.75">
      <c r="A67" s="121">
        <f>'Encodage réponses Es'!BT$1</f>
        <v>66</v>
      </c>
      <c r="B67" s="436">
        <f>'Encodage réponses Es'!BT$44</f>
      </c>
      <c r="C67" s="438">
        <f>IF('Encodage réponses Es'!BT$45="","",'Encodage réponses Es'!BT$45)</f>
        <v>0.2</v>
      </c>
      <c r="D67" s="127" t="s">
        <v>48</v>
      </c>
    </row>
    <row r="68" spans="1:4" ht="12.75">
      <c r="A68" s="121">
        <f>'Encodage réponses Es'!BU$1</f>
        <v>67</v>
      </c>
      <c r="B68" s="436">
        <f>'Encodage réponses Es'!BU$44</f>
      </c>
      <c r="C68" s="438">
        <f>IF('Encodage réponses Es'!BU$45="","",'Encodage réponses Es'!BU$45)</f>
        <v>0.66</v>
      </c>
      <c r="D68" s="127" t="s">
        <v>48</v>
      </c>
    </row>
    <row r="69" spans="1:4" ht="12.75">
      <c r="A69" s="121">
        <f>'Encodage réponses Es'!BV$1</f>
        <v>68</v>
      </c>
      <c r="B69" s="436">
        <f>'Encodage réponses Es'!BV$44</f>
      </c>
      <c r="C69" s="438">
        <f>IF('Encodage réponses Es'!BV$45="","",'Encodage réponses Es'!BV$45)</f>
        <v>0.43</v>
      </c>
      <c r="D69" s="127" t="s">
        <v>48</v>
      </c>
    </row>
    <row r="70" spans="1:4" ht="12.75">
      <c r="A70" s="121">
        <f>'Encodage réponses Es'!BW$1</f>
        <v>69</v>
      </c>
      <c r="B70" s="436">
        <f>'Encodage réponses Es'!BW$44</f>
      </c>
      <c r="C70" s="438">
        <f>IF('Encodage réponses Es'!BW$45="","",'Encodage réponses Es'!BW$45)</f>
        <v>0.41</v>
      </c>
      <c r="D70" s="127" t="s">
        <v>48</v>
      </c>
    </row>
    <row r="71" spans="1:4" ht="12.75">
      <c r="A71" s="121">
        <f>'Encodage réponses Es'!BX$1</f>
        <v>70</v>
      </c>
      <c r="B71" s="436">
        <f>'Encodage réponses Es'!BX$44</f>
      </c>
      <c r="C71" s="438">
        <f>IF('Encodage réponses Es'!BX$45="","",'Encodage réponses Es'!BX$45)</f>
        <v>0.85</v>
      </c>
      <c r="D71" s="127" t="s">
        <v>48</v>
      </c>
    </row>
    <row r="72" spans="1:4" ht="12.75">
      <c r="A72" s="121">
        <f>'Encodage réponses Es'!BY$1</f>
        <v>71</v>
      </c>
      <c r="B72" s="436">
        <f>'Encodage réponses Es'!BY$44</f>
      </c>
      <c r="C72" s="438">
        <f>IF('Encodage réponses Es'!BY$45="","",'Encodage réponses Es'!BY$45)</f>
        <v>0.79</v>
      </c>
      <c r="D72" s="127" t="s">
        <v>48</v>
      </c>
    </row>
    <row r="73" spans="1:4" ht="12.75">
      <c r="A73" s="121">
        <f>'Encodage réponses Es'!BZ$1</f>
        <v>72</v>
      </c>
      <c r="B73" s="436">
        <f>'Encodage réponses Es'!BZ$44</f>
      </c>
      <c r="C73" s="438">
        <f>IF('Encodage réponses Es'!BZ$45="","",'Encodage réponses Es'!BZ$45)</f>
        <v>0.83</v>
      </c>
      <c r="D73" s="127" t="s">
        <v>48</v>
      </c>
    </row>
    <row r="74" spans="1:4" ht="12.75">
      <c r="A74" s="121">
        <f>'Encodage réponses Es'!CA$1</f>
        <v>73</v>
      </c>
      <c r="B74" s="436">
        <f>'Encodage réponses Es'!CA$44</f>
      </c>
      <c r="C74" s="438">
        <f>IF('Encodage réponses Es'!CA$45="","",'Encodage réponses Es'!CA$45)</f>
        <v>0.54</v>
      </c>
      <c r="D74" s="127" t="s">
        <v>51</v>
      </c>
    </row>
    <row r="75" spans="1:4" ht="12.75">
      <c r="A75" s="121">
        <f>'Encodage réponses Es'!CB$1</f>
        <v>74</v>
      </c>
      <c r="B75" s="436">
        <f>'Encodage réponses Es'!CB$44</f>
      </c>
      <c r="C75" s="438">
        <f>IF('Encodage réponses Es'!CB$45="","",'Encodage réponses Es'!CB$45)</f>
        <v>0.43</v>
      </c>
      <c r="D75" s="127" t="s">
        <v>51</v>
      </c>
    </row>
    <row r="76" spans="1:4" ht="12.75">
      <c r="A76" s="121">
        <f>'Encodage réponses Es'!CC$1</f>
        <v>75</v>
      </c>
      <c r="B76" s="436">
        <f>'Encodage réponses Es'!CC$44</f>
      </c>
      <c r="C76" s="438">
        <f>IF('Encodage réponses Es'!CC$45="","",'Encodage réponses Es'!CC$45)</f>
        <v>0.52</v>
      </c>
      <c r="D76" s="127" t="s">
        <v>51</v>
      </c>
    </row>
    <row r="77" spans="1:4" ht="12.75">
      <c r="A77" s="121">
        <f>'Encodage réponses Es'!CD$1</f>
        <v>76</v>
      </c>
      <c r="B77" s="436">
        <f>'Encodage réponses Es'!CD$44</f>
      </c>
      <c r="C77" s="438">
        <f>IF('Encodage réponses Es'!CD$45="","",'Encodage réponses Es'!CD$45)</f>
        <v>0.48</v>
      </c>
      <c r="D77" s="127" t="s">
        <v>51</v>
      </c>
    </row>
    <row r="78" spans="1:4" ht="12.75">
      <c r="A78" s="121">
        <f>'Encodage réponses Es'!CE$1</f>
        <v>77</v>
      </c>
      <c r="B78" s="436">
        <f>'Encodage réponses Es'!CE$44</f>
      </c>
      <c r="C78" s="438">
        <f>IF('Encodage réponses Es'!CE$45="","",'Encodage réponses Es'!CE$45)</f>
        <v>0.3</v>
      </c>
      <c r="D78" s="127" t="s">
        <v>51</v>
      </c>
    </row>
    <row r="79" spans="1:4" ht="12.75">
      <c r="A79" s="121">
        <f>'Encodage réponses Es'!CF$1</f>
        <v>78</v>
      </c>
      <c r="B79" s="436">
        <f>'Encodage réponses Es'!CF$44</f>
      </c>
      <c r="C79" s="438">
        <f>IF('Encodage réponses Es'!CF$45="","",'Encodage réponses Es'!CF$45)</f>
        <v>0.3</v>
      </c>
      <c r="D79" s="127" t="s">
        <v>51</v>
      </c>
    </row>
    <row r="80" spans="1:4" ht="12.75">
      <c r="A80" s="121">
        <f>'Encodage réponses Es'!CG$1</f>
        <v>79</v>
      </c>
      <c r="B80" s="436">
        <f>'Encodage réponses Es'!CG$44</f>
      </c>
      <c r="C80" s="438">
        <f>IF('Encodage réponses Es'!CG$45="","",'Encodage réponses Es'!CG$45)</f>
        <v>0.38</v>
      </c>
      <c r="D80" s="127" t="s">
        <v>51</v>
      </c>
    </row>
    <row r="81" spans="1:4" ht="12.75">
      <c r="A81" s="121">
        <f>'Encodage réponses Es'!CH$1</f>
        <v>80</v>
      </c>
      <c r="B81" s="436">
        <f>'Encodage réponses Es'!CH$44</f>
      </c>
      <c r="C81" s="438">
        <f>IF('Encodage réponses Es'!CH$45="","",'Encodage réponses Es'!CH$45)</f>
        <v>0.41</v>
      </c>
      <c r="D81" s="127" t="s">
        <v>51</v>
      </c>
    </row>
    <row r="82" spans="1:4" ht="12.75">
      <c r="A82" s="121">
        <f>'Encodage réponses Es'!CI$1</f>
        <v>81</v>
      </c>
      <c r="B82" s="436">
        <f>'Encodage réponses Es'!CI$44</f>
      </c>
      <c r="C82" s="438">
        <f>IF('Encodage réponses Es'!CI$45="","",'Encodage réponses Es'!CI$45)</f>
        <v>0.79</v>
      </c>
      <c r="D82" s="127" t="s">
        <v>51</v>
      </c>
    </row>
    <row r="83" spans="1:4" ht="12.75">
      <c r="A83" s="121">
        <f>'Encodage réponses Es'!CJ$1</f>
        <v>82</v>
      </c>
      <c r="B83" s="436">
        <f>'Encodage réponses Es'!CJ$44</f>
      </c>
      <c r="C83" s="438">
        <f>IF('Encodage réponses Es'!CJ$45="","",'Encodage réponses Es'!CJ$45)</f>
        <v>0.7</v>
      </c>
      <c r="D83" s="127" t="s">
        <v>51</v>
      </c>
    </row>
    <row r="84" spans="1:4" ht="12.75">
      <c r="A84" s="121">
        <f>'Encodage réponses Es'!CK$1</f>
        <v>83</v>
      </c>
      <c r="B84" s="436">
        <f>'Encodage réponses Es'!CK$44</f>
      </c>
      <c r="C84" s="438">
        <f>IF('Encodage réponses Es'!CK$45="","",'Encodage réponses Es'!CK$45)</f>
        <v>0.7</v>
      </c>
      <c r="D84" s="127" t="s">
        <v>51</v>
      </c>
    </row>
    <row r="85" spans="1:4" ht="12.75">
      <c r="A85" s="121">
        <f>'Encodage réponses Es'!CL$1</f>
        <v>84</v>
      </c>
      <c r="B85" s="436">
        <f>'Encodage réponses Es'!CL$44</f>
      </c>
      <c r="C85" s="438">
        <f>IF('Encodage réponses Es'!CL$45="","",'Encodage réponses Es'!CL$45)</f>
        <v>0.31</v>
      </c>
      <c r="D85" s="127" t="s">
        <v>51</v>
      </c>
    </row>
    <row r="86" spans="1:4" ht="12.75">
      <c r="A86" s="121">
        <f>'Encodage réponses Es'!CM$1</f>
        <v>85</v>
      </c>
      <c r="B86" s="436">
        <f>'Encodage réponses Es'!CM$44</f>
      </c>
      <c r="C86" s="438">
        <f>IF('Encodage réponses Es'!CM$45="","",'Encodage réponses Es'!CM$45)</f>
        <v>0.71</v>
      </c>
      <c r="D86" s="127" t="s">
        <v>51</v>
      </c>
    </row>
    <row r="87" spans="1:4" ht="12.75">
      <c r="A87" s="121">
        <f>'Encodage réponses Es'!CN$1</f>
        <v>86</v>
      </c>
      <c r="B87" s="436">
        <f>'Encodage réponses Es'!CN$44</f>
      </c>
      <c r="C87" s="438">
        <f>IF('Encodage réponses Es'!CN$45="","",'Encodage réponses Es'!CN$45)</f>
        <v>0.44</v>
      </c>
      <c r="D87" s="122" t="s">
        <v>41</v>
      </c>
    </row>
    <row r="88" spans="1:4" ht="12.75">
      <c r="A88" s="121">
        <f>'Encodage réponses Es'!CO$1</f>
        <v>87</v>
      </c>
      <c r="B88" s="436">
        <f>'Encodage réponses Es'!CO$44</f>
      </c>
      <c r="C88" s="438">
        <f>IF('Encodage réponses Es'!CO$45="","",'Encodage réponses Es'!CO$45)</f>
        <v>0.44</v>
      </c>
      <c r="D88" s="122" t="s">
        <v>41</v>
      </c>
    </row>
    <row r="89" spans="1:4" ht="12.75">
      <c r="A89" s="121">
        <f>'Encodage réponses Es'!CP$1</f>
        <v>88</v>
      </c>
      <c r="B89" s="436">
        <f>'Encodage réponses Es'!CP$44</f>
      </c>
      <c r="C89" s="438">
        <f>IF('Encodage réponses Es'!CP$45="","",'Encodage réponses Es'!CP$45)</f>
        <v>0.27</v>
      </c>
      <c r="D89" s="122" t="s">
        <v>41</v>
      </c>
    </row>
    <row r="90" spans="2:3" ht="12.75">
      <c r="B90"/>
      <c r="C90"/>
    </row>
    <row r="91" spans="2:3" ht="12.75">
      <c r="B91"/>
      <c r="C91"/>
    </row>
    <row r="92" spans="2:3" ht="12.75">
      <c r="B92"/>
      <c r="C92"/>
    </row>
    <row r="93" spans="2:3" ht="12.75">
      <c r="B93"/>
      <c r="C93"/>
    </row>
    <row r="94" spans="2:3" ht="12.75">
      <c r="B94"/>
      <c r="C94"/>
    </row>
    <row r="95" spans="2:3" ht="12.75">
      <c r="B95"/>
      <c r="C95"/>
    </row>
    <row r="96" spans="2:3" ht="12.75">
      <c r="B96"/>
      <c r="C96"/>
    </row>
    <row r="97" spans="2:3" ht="12.75">
      <c r="B97"/>
      <c r="C97"/>
    </row>
    <row r="98" spans="2:3" ht="12.75">
      <c r="B98"/>
      <c r="C98"/>
    </row>
    <row r="99" spans="2:3" ht="12.75">
      <c r="B99"/>
      <c r="C99"/>
    </row>
    <row r="100" spans="2:3" ht="12.75">
      <c r="B100"/>
      <c r="C100"/>
    </row>
    <row r="101" spans="2:3" ht="12.75">
      <c r="B101"/>
      <c r="C101"/>
    </row>
    <row r="102" spans="2:3" ht="12.75">
      <c r="B102"/>
      <c r="C102"/>
    </row>
    <row r="103" spans="2:3" ht="12.75">
      <c r="B103"/>
      <c r="C103"/>
    </row>
    <row r="104" spans="2:3" ht="12.75">
      <c r="B104"/>
      <c r="C104"/>
    </row>
    <row r="105" spans="2:3" ht="12.75">
      <c r="B105"/>
      <c r="C105"/>
    </row>
    <row r="106" spans="2:3" ht="12.75">
      <c r="B106"/>
      <c r="C106"/>
    </row>
    <row r="107" spans="2:3" ht="12.75">
      <c r="B107"/>
      <c r="C107"/>
    </row>
    <row r="108" ht="12.75">
      <c r="C108" s="156"/>
    </row>
    <row r="109" ht="12.75">
      <c r="C109" s="156"/>
    </row>
  </sheetData>
  <sheetProtection/>
  <autoFilter ref="A1:D1"/>
  <printOptions/>
  <pageMargins left="0.62" right="0.6" top="0.44" bottom="0.37" header="0.38" footer="0.38"/>
  <pageSetup horizontalDpi="300" verticalDpi="300" orientation="landscape" paperSize="9" scale="90" r:id="rId1"/>
  <headerFooter alignWithMargins="0">
    <oddFooter>&amp;LEENC 2011 - &amp;A&amp;C&amp;F&amp;RPage &amp;P / &amp;N</oddFooter>
  </headerFooter>
  <rowBreaks count="1" manualBreakCount="1">
    <brk id="4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R47"/>
  <sheetViews>
    <sheetView view="pageBreakPreview" zoomScaleSheetLayoutView="100" zoomScalePageLayoutView="0" workbookViewId="0" topLeftCell="A1">
      <selection activeCell="B1" sqref="B1:E2"/>
    </sheetView>
  </sheetViews>
  <sheetFormatPr defaultColWidth="11.421875" defaultRowHeight="12.75"/>
  <cols>
    <col min="1" max="1" width="12.7109375" style="2" customWidth="1"/>
    <col min="2" max="3" width="6.7109375" style="2" customWidth="1"/>
    <col min="4" max="4" width="3.00390625" style="2" customWidth="1"/>
    <col min="5" max="5" width="25.7109375" style="2" customWidth="1"/>
    <col min="7" max="7" width="2.28125" style="0" customWidth="1"/>
    <col min="12" max="12" width="2.7109375" style="0" customWidth="1"/>
    <col min="14" max="14" width="12.00390625" style="0" customWidth="1"/>
    <col min="15" max="15" width="14.7109375" style="0" customWidth="1"/>
    <col min="16" max="16" width="10.140625" style="0" customWidth="1"/>
    <col min="17" max="17" width="13.421875" style="0" customWidth="1"/>
  </cols>
  <sheetData>
    <row r="1" spans="1:18" ht="15" customHeight="1">
      <c r="A1" s="610" t="s">
        <v>11</v>
      </c>
      <c r="B1" s="612">
        <f>IF('Encodage réponses Es'!B1:E1="","",'Encodage réponses Es'!B1:E1)</f>
      </c>
      <c r="C1" s="612"/>
      <c r="D1" s="612"/>
      <c r="E1" s="613"/>
      <c r="F1" s="616" t="s">
        <v>161</v>
      </c>
      <c r="G1" s="443"/>
      <c r="H1" s="601" t="s">
        <v>153</v>
      </c>
      <c r="I1" s="602"/>
      <c r="J1" s="602"/>
      <c r="K1" s="603"/>
      <c r="L1" s="443"/>
      <c r="M1" s="604" t="s">
        <v>152</v>
      </c>
      <c r="N1" s="605"/>
      <c r="O1" s="605"/>
      <c r="P1" s="605"/>
      <c r="Q1" s="606"/>
      <c r="R1" s="258"/>
    </row>
    <row r="2" spans="1:18" ht="33.75" customHeight="1" thickBot="1">
      <c r="A2" s="611"/>
      <c r="B2" s="614"/>
      <c r="C2" s="614"/>
      <c r="D2" s="614"/>
      <c r="E2" s="615"/>
      <c r="F2" s="617"/>
      <c r="G2" s="443"/>
      <c r="H2" s="619" t="s">
        <v>153</v>
      </c>
      <c r="I2" s="607" t="s">
        <v>157</v>
      </c>
      <c r="J2" s="607" t="s">
        <v>158</v>
      </c>
      <c r="K2" s="596" t="s">
        <v>159</v>
      </c>
      <c r="L2" s="443"/>
      <c r="M2" s="599" t="s">
        <v>152</v>
      </c>
      <c r="N2" s="607" t="s">
        <v>112</v>
      </c>
      <c r="O2" s="607" t="s">
        <v>164</v>
      </c>
      <c r="P2" s="607" t="s">
        <v>163</v>
      </c>
      <c r="Q2" s="596" t="s">
        <v>156</v>
      </c>
      <c r="R2" s="258"/>
    </row>
    <row r="3" spans="1:18" ht="99" customHeight="1" thickBot="1">
      <c r="A3" s="329" t="s">
        <v>12</v>
      </c>
      <c r="B3" s="589">
        <f>IF('Encodage réponses Es'!B2:E2="","",'Encodage réponses Es'!B2:E2)</f>
      </c>
      <c r="C3" s="589"/>
      <c r="D3" s="589"/>
      <c r="E3" s="590"/>
      <c r="F3" s="617"/>
      <c r="G3" s="445"/>
      <c r="H3" s="619"/>
      <c r="I3" s="608"/>
      <c r="J3" s="608"/>
      <c r="K3" s="597"/>
      <c r="L3" s="444"/>
      <c r="M3" s="599"/>
      <c r="N3" s="608"/>
      <c r="O3" s="608"/>
      <c r="P3" s="608"/>
      <c r="Q3" s="597"/>
      <c r="R3" s="258"/>
    </row>
    <row r="4" spans="1:18" ht="12.75">
      <c r="A4" s="330" t="s">
        <v>104</v>
      </c>
      <c r="B4" s="591">
        <f>IF('Encodage réponses Es'!B3="","",'Encodage réponses Es'!B3)</f>
      </c>
      <c r="C4" s="592"/>
      <c r="D4" s="585" t="s">
        <v>40</v>
      </c>
      <c r="E4" s="586"/>
      <c r="F4" s="618"/>
      <c r="G4" s="445"/>
      <c r="H4" s="620"/>
      <c r="I4" s="609"/>
      <c r="J4" s="609"/>
      <c r="K4" s="598"/>
      <c r="L4" s="446"/>
      <c r="M4" s="600"/>
      <c r="N4" s="609"/>
      <c r="O4" s="609"/>
      <c r="P4" s="609"/>
      <c r="Q4" s="598"/>
      <c r="R4" s="258"/>
    </row>
    <row r="5" spans="1:18" ht="13.5" thickBot="1">
      <c r="A5" s="331" t="s">
        <v>105</v>
      </c>
      <c r="B5" s="593">
        <f>IF('Encodage réponses Es'!B4="","",'Encodage réponses Es'!B4)</f>
      </c>
      <c r="C5" s="594"/>
      <c r="D5" s="587"/>
      <c r="E5" s="588"/>
      <c r="F5" s="459" t="s">
        <v>162</v>
      </c>
      <c r="G5" s="447"/>
      <c r="H5" s="460" t="s">
        <v>162</v>
      </c>
      <c r="I5" s="461" t="s">
        <v>162</v>
      </c>
      <c r="J5" s="461" t="s">
        <v>162</v>
      </c>
      <c r="K5" s="462" t="s">
        <v>162</v>
      </c>
      <c r="L5" s="448"/>
      <c r="M5" s="463" t="s">
        <v>162</v>
      </c>
      <c r="N5" s="461" t="s">
        <v>162</v>
      </c>
      <c r="O5" s="461" t="s">
        <v>162</v>
      </c>
      <c r="P5" s="461" t="s">
        <v>162</v>
      </c>
      <c r="Q5" s="462" t="s">
        <v>162</v>
      </c>
      <c r="R5" s="258"/>
    </row>
    <row r="6" spans="1:18" ht="12.75">
      <c r="A6" s="511" t="s">
        <v>56</v>
      </c>
      <c r="B6" s="578"/>
      <c r="C6" s="492"/>
      <c r="D6" s="82">
        <v>1</v>
      </c>
      <c r="E6" s="335">
        <f>IF('Encodage réponses Es'!F3="","",'Encodage réponses Es'!F3)</f>
      </c>
      <c r="F6" s="475">
        <f>IF(Compétences!H5="absent(e)","absent(e)",IF(Compétences!H5="","",Compétences!H5))</f>
      </c>
      <c r="G6" s="465"/>
      <c r="H6" s="457">
        <f>IF(Compétences!N5="absent(e)","absent(e)",IF(Compétences!N5="","",Compétences!N5))</f>
      </c>
      <c r="I6" s="466">
        <f>IF(Compétences!CN5="absent(e)","absent(e)",IF(Compétences!CN5="","",Compétences!CN5/14))</f>
      </c>
      <c r="J6" s="466">
        <f>IF(Compétences!CZ5="absent(e)","absent(e)",IF(Compétences!CZ5="","",Compétences!CZ5/10))</f>
      </c>
      <c r="K6" s="466">
        <f>IF(Compétences!DP5="absent(e)","absent(e)",IF(Compétences!DP5="","",Compétences!DP5/13))</f>
      </c>
      <c r="L6" s="467"/>
      <c r="M6" s="457">
        <f>IF(Compétences!K5="absent(e)","absent(e)",IF(Compétences!K5="","",Compétences!K5))</f>
      </c>
      <c r="N6" s="466">
        <f>IF(Compétences!AF5="absent(e)","absent(e)",IF(Compétences!AF5="","",Compétences!AF5/13))</f>
      </c>
      <c r="O6" s="466">
        <f>IF(Compétences!AW5="absent(e)","absent(e)",IF(Compétences!AW5="","",Compétences!AW5/11))</f>
      </c>
      <c r="P6" s="451">
        <f>IF(Compétences!BH5="absent(e)","absent(e)",IF(Compétences!BH5="","",Compétences!BH5/9))</f>
      </c>
      <c r="Q6" s="468">
        <f>IF(Compétences!BW5="absent(e)","absent(e)",IF(Compétences!BW5="","",Compétences!BW5/13))</f>
      </c>
      <c r="R6" s="464"/>
    </row>
    <row r="7" spans="1:18" ht="12.75">
      <c r="A7" s="493"/>
      <c r="B7" s="579"/>
      <c r="C7" s="494"/>
      <c r="D7" s="36">
        <v>2</v>
      </c>
      <c r="E7" s="336">
        <f>IF('Encodage réponses Es'!F4="","",'Encodage réponses Es'!F4)</f>
      </c>
      <c r="F7" s="452">
        <f>IF(Compétences!H6="absent(e)","absent(e)",IF(Compétences!H6="","",Compétences!H6))</f>
      </c>
      <c r="G7" s="469"/>
      <c r="H7" s="470">
        <f>IF(Compétences!N6="absent(e)","absent(e)",IF(Compétences!N6="","",Compétences!N6))</f>
      </c>
      <c r="I7" s="471">
        <f>IF(Compétences!CN6="absent(e)","absent(e)",IF(Compétences!CN6="","",Compétences!CN6/14))</f>
      </c>
      <c r="J7" s="471">
        <f>IF(Compétences!CZ6="absent(e)","absent(e)",IF(Compétences!CZ6="","",Compétences!CZ6/10))</f>
      </c>
      <c r="K7" s="452">
        <f>IF(Compétences!DP6="absent(e)","absent(e)",IF(Compétences!DP6="","",Compétences!DP6/13))</f>
      </c>
      <c r="L7" s="469"/>
      <c r="M7" s="470">
        <f>IF(Compétences!K6="absent(e)","absent(e)",IF(Compétences!K6="","",Compétences!K6))</f>
      </c>
      <c r="N7" s="471">
        <f>IF(Compétences!AF6="absent(e)","absent(e)",IF(Compétences!AF6="","",Compétences!AF6/13))</f>
      </c>
      <c r="O7" s="471">
        <f>IF(Compétences!AW6="absent(e)","absent(e)",IF(Compétences!AW6="","",Compétences!AW6/11))</f>
      </c>
      <c r="P7" s="471">
        <f>IF(Compétences!BH6="absent(e)","absent(e)",IF(Compétences!BH6="","",Compétences!BH6/9))</f>
      </c>
      <c r="Q7" s="452">
        <f>IF(Compétences!BW6="absent(e)","absent(e)",IF(Compétences!BW6="","",Compétences!BW6/13))</f>
      </c>
      <c r="R7" s="258"/>
    </row>
    <row r="8" spans="1:18" ht="12.75">
      <c r="A8" s="493"/>
      <c r="B8" s="579"/>
      <c r="C8" s="494"/>
      <c r="D8" s="36">
        <v>3</v>
      </c>
      <c r="E8" s="336">
        <f>IF('Encodage réponses Es'!F5="","",'Encodage réponses Es'!F5)</f>
      </c>
      <c r="F8" s="452">
        <f>IF(Compétences!H7="absent(e)","absent(e)",IF(Compétences!H7="","",Compétences!H7))</f>
      </c>
      <c r="G8" s="469"/>
      <c r="H8" s="470">
        <f>IF(Compétences!N7="absent(e)","absent(e)",IF(Compétences!N7="","",Compétences!N7))</f>
      </c>
      <c r="I8" s="471">
        <f>IF(Compétences!CN7="absent(e)","absent(e)",IF(Compétences!CN7="","",Compétences!CN7/14))</f>
      </c>
      <c r="J8" s="471">
        <f>IF(Compétences!CZ7="absent(e)","absent(e)",IF(Compétences!CZ7="","",Compétences!CZ7/10))</f>
      </c>
      <c r="K8" s="452">
        <f>IF(Compétences!DP7="absent(e)","absent(e)",IF(Compétences!DP7="","",Compétences!DP7/13))</f>
      </c>
      <c r="L8" s="469"/>
      <c r="M8" s="470">
        <f>IF(Compétences!K7="absent(e)","absent(e)",IF(Compétences!K7="","",Compétences!K7))</f>
      </c>
      <c r="N8" s="471">
        <f>IF(Compétences!AF7="absent(e)","absent(e)",IF(Compétences!AF7="","",Compétences!AF7/13))</f>
      </c>
      <c r="O8" s="471">
        <f>IF(Compétences!AW7="absent(e)","absent(e)",IF(Compétences!AW7="","",Compétences!AW7/11))</f>
      </c>
      <c r="P8" s="471">
        <f>IF(Compétences!BH7="absent(e)","absent(e)",IF(Compétences!BH7="","",Compétences!BH7/9))</f>
      </c>
      <c r="Q8" s="452">
        <f>IF(Compétences!BW7="absent(e)","absent(e)",IF(Compétences!BW7="","",Compétences!BW7/13))</f>
      </c>
      <c r="R8" s="258"/>
    </row>
    <row r="9" spans="1:18" ht="12.75">
      <c r="A9" s="493"/>
      <c r="B9" s="579"/>
      <c r="C9" s="494"/>
      <c r="D9" s="36">
        <v>4</v>
      </c>
      <c r="E9" s="336">
        <f>IF('Encodage réponses Es'!F6="","",'Encodage réponses Es'!F6)</f>
      </c>
      <c r="F9" s="452">
        <f>IF(Compétences!H8="absent(e)","absent(e)",IF(Compétences!H8="","",Compétences!H8))</f>
      </c>
      <c r="G9" s="469"/>
      <c r="H9" s="470">
        <f>IF(Compétences!N8="absent(e)","absent(e)",IF(Compétences!N8="","",Compétences!N8))</f>
      </c>
      <c r="I9" s="471">
        <f>IF(Compétences!CN8="absent(e)","absent(e)",IF(Compétences!CN8="","",Compétences!CN8/14))</f>
      </c>
      <c r="J9" s="471">
        <f>IF(Compétences!CZ8="absent(e)","absent(e)",IF(Compétences!CZ8="","",Compétences!CZ8/10))</f>
      </c>
      <c r="K9" s="452">
        <f>IF(Compétences!DP8="absent(e)","absent(e)",IF(Compétences!DP8="","",Compétences!DP8/13))</f>
      </c>
      <c r="L9" s="469"/>
      <c r="M9" s="470">
        <f>IF(Compétences!K8="absent(e)","absent(e)",IF(Compétences!K8="","",Compétences!K8))</f>
      </c>
      <c r="N9" s="471">
        <f>IF(Compétences!AF8="absent(e)","absent(e)",IF(Compétences!AF8="","",Compétences!AF8/13))</f>
      </c>
      <c r="O9" s="471">
        <f>IF(Compétences!AW8="absent(e)","absent(e)",IF(Compétences!AW8="","",Compétences!AW8/11))</f>
      </c>
      <c r="P9" s="471">
        <f>IF(Compétences!BH8="absent(e)","absent(e)",IF(Compétences!BH8="","",Compétences!BH8/9))</f>
      </c>
      <c r="Q9" s="452">
        <f>IF(Compétences!BW8="absent(e)","absent(e)",IF(Compétences!BW8="","",Compétences!BW8/13))</f>
      </c>
      <c r="R9" s="258"/>
    </row>
    <row r="10" spans="1:18" ht="12.75">
      <c r="A10" s="493"/>
      <c r="B10" s="579"/>
      <c r="C10" s="494"/>
      <c r="D10" s="36">
        <v>5</v>
      </c>
      <c r="E10" s="336">
        <f>IF('Encodage réponses Es'!F7="","",'Encodage réponses Es'!F7)</f>
      </c>
      <c r="F10" s="452">
        <f>IF(Compétences!H9="absent(e)","absent(e)",IF(Compétences!H9="","",Compétences!H9))</f>
      </c>
      <c r="G10" s="469"/>
      <c r="H10" s="470">
        <f>IF(Compétences!N9="absent(e)","absent(e)",IF(Compétences!N9="","",Compétences!N9))</f>
      </c>
      <c r="I10" s="471">
        <f>IF(Compétences!CN9="absent(e)","absent(e)",IF(Compétences!CN9="","",Compétences!CN9/14))</f>
      </c>
      <c r="J10" s="471">
        <f>IF(Compétences!CZ9="absent(e)","absent(e)",IF(Compétences!CZ9="","",Compétences!CZ9/10))</f>
      </c>
      <c r="K10" s="452">
        <f>IF(Compétences!DP9="absent(e)","absent(e)",IF(Compétences!DP9="","",Compétences!DP9/13))</f>
      </c>
      <c r="L10" s="469"/>
      <c r="M10" s="470">
        <f>IF(Compétences!K9="absent(e)","absent(e)",IF(Compétences!K9="","",Compétences!K9))</f>
      </c>
      <c r="N10" s="471">
        <f>IF(Compétences!AF9="absent(e)","absent(e)",IF(Compétences!AF9="","",Compétences!AF9/13))</f>
      </c>
      <c r="O10" s="471">
        <f>IF(Compétences!AW9="absent(e)","absent(e)",IF(Compétences!AW9="","",Compétences!AW9/11))</f>
      </c>
      <c r="P10" s="471">
        <f>IF(Compétences!BH9="absent(e)","absent(e)",IF(Compétences!BH9="","",Compétences!BH9/9))</f>
      </c>
      <c r="Q10" s="452">
        <f>IF(Compétences!BW9="absent(e)","absent(e)",IF(Compétences!BW9="","",Compétences!BW9/13))</f>
      </c>
      <c r="R10" s="258"/>
    </row>
    <row r="11" spans="1:18" ht="12.75">
      <c r="A11" s="493"/>
      <c r="B11" s="579"/>
      <c r="C11" s="494"/>
      <c r="D11" s="36">
        <v>6</v>
      </c>
      <c r="E11" s="336">
        <f>IF('Encodage réponses Es'!F8="","",'Encodage réponses Es'!F8)</f>
      </c>
      <c r="F11" s="452">
        <f>IF(Compétences!H10="absent(e)","absent(e)",IF(Compétences!H10="","",Compétences!H10))</f>
      </c>
      <c r="G11" s="469"/>
      <c r="H11" s="470">
        <f>IF(Compétences!N10="absent(e)","absent(e)",IF(Compétences!N10="","",Compétences!N10))</f>
      </c>
      <c r="I11" s="471">
        <f>IF(Compétences!CN10="absent(e)","absent(e)",IF(Compétences!CN10="","",Compétences!CN10/14))</f>
      </c>
      <c r="J11" s="471">
        <f>IF(Compétences!CZ10="absent(e)","absent(e)",IF(Compétences!CZ10="","",Compétences!CZ10/10))</f>
      </c>
      <c r="K11" s="452">
        <f>IF(Compétences!DP10="absent(e)","absent(e)",IF(Compétences!DP10="","",Compétences!DP10/13))</f>
      </c>
      <c r="L11" s="469"/>
      <c r="M11" s="470">
        <f>IF(Compétences!K10="absent(e)","absent(e)",IF(Compétences!K10="","",Compétences!K10))</f>
      </c>
      <c r="N11" s="471">
        <f>IF(Compétences!AF10="absent(e)","absent(e)",IF(Compétences!AF10="","",Compétences!AF10/13))</f>
      </c>
      <c r="O11" s="471">
        <f>IF(Compétences!AW10="absent(e)","absent(e)",IF(Compétences!AW10="","",Compétences!AW10/11))</f>
      </c>
      <c r="P11" s="471">
        <f>IF(Compétences!BH10="absent(e)","absent(e)",IF(Compétences!BH10="","",Compétences!BH10/9))</f>
      </c>
      <c r="Q11" s="452">
        <f>IF(Compétences!BW10="absent(e)","absent(e)",IF(Compétences!BW10="","",Compétences!BW10/13))</f>
      </c>
      <c r="R11" s="258"/>
    </row>
    <row r="12" spans="1:18" ht="12.75">
      <c r="A12" s="493"/>
      <c r="B12" s="579"/>
      <c r="C12" s="494"/>
      <c r="D12" s="36">
        <v>7</v>
      </c>
      <c r="E12" s="336">
        <f>IF('Encodage réponses Es'!F9="","",'Encodage réponses Es'!F9)</f>
      </c>
      <c r="F12" s="452">
        <f>IF(Compétences!H11="absent(e)","absent(e)",IF(Compétences!H11="","",Compétences!H11))</f>
      </c>
      <c r="G12" s="469"/>
      <c r="H12" s="470">
        <f>IF(Compétences!N11="absent(e)","absent(e)",IF(Compétences!N11="","",Compétences!N11))</f>
      </c>
      <c r="I12" s="471">
        <f>IF(Compétences!CN11="absent(e)","absent(e)",IF(Compétences!CN11="","",Compétences!CN11/14))</f>
      </c>
      <c r="J12" s="471">
        <f>IF(Compétences!CZ11="absent(e)","absent(e)",IF(Compétences!CZ11="","",Compétences!CZ11/10))</f>
      </c>
      <c r="K12" s="452">
        <f>IF(Compétences!DP11="absent(e)","absent(e)",IF(Compétences!DP11="","",Compétences!DP11/13))</f>
      </c>
      <c r="L12" s="469"/>
      <c r="M12" s="470">
        <f>IF(Compétences!K11="absent(e)","absent(e)",IF(Compétences!K11="","",Compétences!K11))</f>
      </c>
      <c r="N12" s="471">
        <f>IF(Compétences!AF11="absent(e)","absent(e)",IF(Compétences!AF11="","",Compétences!AF11/13))</f>
      </c>
      <c r="O12" s="471">
        <f>IF(Compétences!AW11="absent(e)","absent(e)",IF(Compétences!AW11="","",Compétences!AW11/11))</f>
      </c>
      <c r="P12" s="471">
        <f>IF(Compétences!BH11="absent(e)","absent(e)",IF(Compétences!BH11="","",Compétences!BH11/9))</f>
      </c>
      <c r="Q12" s="452">
        <f>IF(Compétences!BW11="absent(e)","absent(e)",IF(Compétences!BW11="","",Compétences!BW11/13))</f>
      </c>
      <c r="R12" s="258"/>
    </row>
    <row r="13" spans="1:18" ht="12.75">
      <c r="A13" s="493"/>
      <c r="B13" s="579"/>
      <c r="C13" s="494"/>
      <c r="D13" s="36">
        <v>8</v>
      </c>
      <c r="E13" s="336">
        <f>IF('Encodage réponses Es'!F10="","",'Encodage réponses Es'!F10)</f>
      </c>
      <c r="F13" s="452">
        <f>IF(Compétences!H12="absent(e)","absent(e)",IF(Compétences!H12="","",Compétences!H12))</f>
      </c>
      <c r="G13" s="469"/>
      <c r="H13" s="470">
        <f>IF(Compétences!N12="absent(e)","absent(e)",IF(Compétences!N12="","",Compétences!N12))</f>
      </c>
      <c r="I13" s="471">
        <f>IF(Compétences!CN12="absent(e)","absent(e)",IF(Compétences!CN12="","",Compétences!CN12/14))</f>
      </c>
      <c r="J13" s="471">
        <f>IF(Compétences!CZ12="absent(e)","absent(e)",IF(Compétences!CZ12="","",Compétences!CZ12/10))</f>
      </c>
      <c r="K13" s="452">
        <f>IF(Compétences!DP12="absent(e)","absent(e)",IF(Compétences!DP12="","",Compétences!DP12/13))</f>
      </c>
      <c r="L13" s="469"/>
      <c r="M13" s="470">
        <f>IF(Compétences!K12="absent(e)","absent(e)",IF(Compétences!K12="","",Compétences!K12))</f>
      </c>
      <c r="N13" s="471">
        <f>IF(Compétences!AF12="absent(e)","absent(e)",IF(Compétences!AF12="","",Compétences!AF12/13))</f>
      </c>
      <c r="O13" s="471">
        <f>IF(Compétences!AW12="absent(e)","absent(e)",IF(Compétences!AW12="","",Compétences!AW12/11))</f>
      </c>
      <c r="P13" s="471">
        <f>IF(Compétences!BH12="absent(e)","absent(e)",IF(Compétences!BH12="","",Compétences!BH12/9))</f>
      </c>
      <c r="Q13" s="452">
        <f>IF(Compétences!BW12="absent(e)","absent(e)",IF(Compétences!BW12="","",Compétences!BW12/13))</f>
      </c>
      <c r="R13" s="258"/>
    </row>
    <row r="14" spans="1:18" ht="12.75">
      <c r="A14" s="493"/>
      <c r="B14" s="579"/>
      <c r="C14" s="494"/>
      <c r="D14" s="36">
        <v>9</v>
      </c>
      <c r="E14" s="336">
        <f>IF('Encodage réponses Es'!F11="","",'Encodage réponses Es'!F11)</f>
      </c>
      <c r="F14" s="452">
        <f>IF(Compétences!H13="absent(e)","absent(e)",IF(Compétences!H13="","",Compétences!H13))</f>
      </c>
      <c r="G14" s="469"/>
      <c r="H14" s="470">
        <f>IF(Compétences!N13="absent(e)","absent(e)",IF(Compétences!N13="","",Compétences!N13))</f>
      </c>
      <c r="I14" s="471">
        <f>IF(Compétences!CN13="absent(e)","absent(e)",IF(Compétences!CN13="","",Compétences!CN13/14))</f>
      </c>
      <c r="J14" s="471">
        <f>IF(Compétences!CZ13="absent(e)","absent(e)",IF(Compétences!CZ13="","",Compétences!CZ13/10))</f>
      </c>
      <c r="K14" s="452">
        <f>IF(Compétences!DP13="absent(e)","absent(e)",IF(Compétences!DP13="","",Compétences!DP13/13))</f>
      </c>
      <c r="L14" s="469"/>
      <c r="M14" s="470">
        <f>IF(Compétences!K13="absent(e)","absent(e)",IF(Compétences!K13="","",Compétences!K13))</f>
      </c>
      <c r="N14" s="471">
        <f>IF(Compétences!AF13="absent(e)","absent(e)",IF(Compétences!AF13="","",Compétences!AF13/13))</f>
      </c>
      <c r="O14" s="471">
        <f>IF(Compétences!AW13="absent(e)","absent(e)",IF(Compétences!AW13="","",Compétences!AW13/11))</f>
      </c>
      <c r="P14" s="471">
        <f>IF(Compétences!BH13="absent(e)","absent(e)",IF(Compétences!BH13="","",Compétences!BH13/9))</f>
      </c>
      <c r="Q14" s="452">
        <f>IF(Compétences!BW13="absent(e)","absent(e)",IF(Compétences!BW13="","",Compétences!BW13/13))</f>
      </c>
      <c r="R14" s="258"/>
    </row>
    <row r="15" spans="1:18" ht="12.75">
      <c r="A15" s="493"/>
      <c r="B15" s="579"/>
      <c r="C15" s="494"/>
      <c r="D15" s="36">
        <v>10</v>
      </c>
      <c r="E15" s="336">
        <f>IF('Encodage réponses Es'!F12="","",'Encodage réponses Es'!F12)</f>
      </c>
      <c r="F15" s="452">
        <f>IF(Compétences!H14="absent(e)","absent(e)",IF(Compétences!H14="","",Compétences!H14))</f>
      </c>
      <c r="G15" s="469"/>
      <c r="H15" s="470">
        <f>IF(Compétences!N14="absent(e)","absent(e)",IF(Compétences!N14="","",Compétences!N14))</f>
      </c>
      <c r="I15" s="471">
        <f>IF(Compétences!CN14="absent(e)","absent(e)",IF(Compétences!CN14="","",Compétences!CN14/14))</f>
      </c>
      <c r="J15" s="471">
        <f>IF(Compétences!CZ14="absent(e)","absent(e)",IF(Compétences!CZ14="","",Compétences!CZ14/10))</f>
      </c>
      <c r="K15" s="452">
        <f>IF(Compétences!DP14="absent(e)","absent(e)",IF(Compétences!DP14="","",Compétences!DP14/13))</f>
      </c>
      <c r="L15" s="472"/>
      <c r="M15" s="470">
        <f>IF(Compétences!K14="absent(e)","absent(e)",IF(Compétences!K14="","",Compétences!K14))</f>
      </c>
      <c r="N15" s="471">
        <f>IF(Compétences!AF14="absent(e)","absent(e)",IF(Compétences!AF14="","",Compétences!AF14/13))</f>
      </c>
      <c r="O15" s="471">
        <f>IF(Compétences!AW14="absent(e)","absent(e)",IF(Compétences!AW14="","",Compétences!AW14/11))</f>
      </c>
      <c r="P15" s="471">
        <f>IF(Compétences!BH14="absent(e)","absent(e)",IF(Compétences!BH14="","",Compétences!BH14/9))</f>
      </c>
      <c r="Q15" s="452">
        <f>IF(Compétences!BW14="absent(e)","absent(e)",IF(Compétences!BW14="","",Compétences!BW14/13))</f>
      </c>
      <c r="R15" s="258"/>
    </row>
    <row r="16" spans="1:18" ht="12.75">
      <c r="A16" s="493"/>
      <c r="B16" s="579"/>
      <c r="C16" s="494"/>
      <c r="D16" s="36">
        <v>11</v>
      </c>
      <c r="E16" s="336">
        <f>IF('Encodage réponses Es'!F13="","",'Encodage réponses Es'!F13)</f>
      </c>
      <c r="F16" s="452">
        <f>IF(Compétences!H15="absent(e)","absent(e)",IF(Compétences!H15="","",Compétences!H15))</f>
      </c>
      <c r="G16" s="469"/>
      <c r="H16" s="470">
        <f>IF(Compétences!N15="absent(e)","absent(e)",IF(Compétences!N15="","",Compétences!N15))</f>
      </c>
      <c r="I16" s="471">
        <f>IF(Compétences!CN15="absent(e)","absent(e)",IF(Compétences!CN15="","",Compétences!CN15/14))</f>
      </c>
      <c r="J16" s="471">
        <f>IF(Compétences!CZ15="absent(e)","absent(e)",IF(Compétences!CZ15="","",Compétences!CZ15/10))</f>
      </c>
      <c r="K16" s="452">
        <f>IF(Compétences!DP15="absent(e)","absent(e)",IF(Compétences!DP15="","",Compétences!DP15/13))</f>
      </c>
      <c r="L16" s="472"/>
      <c r="M16" s="470">
        <f>IF(Compétences!K15="absent(e)","absent(e)",IF(Compétences!K15="","",Compétences!K15))</f>
      </c>
      <c r="N16" s="471">
        <f>IF(Compétences!AF15="absent(e)","absent(e)",IF(Compétences!AF15="","",Compétences!AF15/13))</f>
      </c>
      <c r="O16" s="471">
        <f>IF(Compétences!AW15="absent(e)","absent(e)",IF(Compétences!AW15="","",Compétences!AW15/11))</f>
      </c>
      <c r="P16" s="471">
        <f>IF(Compétences!BH15="absent(e)","absent(e)",IF(Compétences!BH15="","",Compétences!BH15/9))</f>
      </c>
      <c r="Q16" s="452">
        <f>IF(Compétences!BW15="absent(e)","absent(e)",IF(Compétences!BW15="","",Compétences!BW15/13))</f>
      </c>
      <c r="R16" s="258"/>
    </row>
    <row r="17" spans="1:18" ht="12.75">
      <c r="A17" s="493"/>
      <c r="B17" s="579"/>
      <c r="C17" s="494"/>
      <c r="D17" s="36">
        <v>12</v>
      </c>
      <c r="E17" s="336">
        <f>IF('Encodage réponses Es'!F14="","",'Encodage réponses Es'!F14)</f>
      </c>
      <c r="F17" s="452">
        <f>IF(Compétences!H16="absent(e)","absent(e)",IF(Compétences!H16="","",Compétences!H16))</f>
      </c>
      <c r="G17" s="469"/>
      <c r="H17" s="470">
        <f>IF(Compétences!N16="absent(e)","absent(e)",IF(Compétences!N16="","",Compétences!N16))</f>
      </c>
      <c r="I17" s="471">
        <f>IF(Compétences!CN16="absent(e)","absent(e)",IF(Compétences!CN16="","",Compétences!CN16/14))</f>
      </c>
      <c r="J17" s="471">
        <f>IF(Compétences!CZ16="absent(e)","absent(e)",IF(Compétences!CZ16="","",Compétences!CZ16/10))</f>
      </c>
      <c r="K17" s="452">
        <f>IF(Compétences!DP16="absent(e)","absent(e)",IF(Compétences!DP16="","",Compétences!DP16/13))</f>
      </c>
      <c r="L17" s="472"/>
      <c r="M17" s="470">
        <f>IF(Compétences!K16="absent(e)","absent(e)",IF(Compétences!K16="","",Compétences!K16))</f>
      </c>
      <c r="N17" s="471">
        <f>IF(Compétences!AF16="absent(e)","absent(e)",IF(Compétences!AF16="","",Compétences!AF16/13))</f>
      </c>
      <c r="O17" s="471">
        <f>IF(Compétences!AW16="absent(e)","absent(e)",IF(Compétences!AW16="","",Compétences!AW16/11))</f>
      </c>
      <c r="P17" s="471">
        <f>IF(Compétences!BH16="absent(e)","absent(e)",IF(Compétences!BH16="","",Compétences!BH16/9))</f>
      </c>
      <c r="Q17" s="452">
        <f>IF(Compétences!BW16="absent(e)","absent(e)",IF(Compétences!BW16="","",Compétences!BW16/13))</f>
      </c>
      <c r="R17" s="258"/>
    </row>
    <row r="18" spans="1:18" ht="12.75">
      <c r="A18" s="493"/>
      <c r="B18" s="579"/>
      <c r="C18" s="494"/>
      <c r="D18" s="36">
        <v>13</v>
      </c>
      <c r="E18" s="336">
        <f>IF('Encodage réponses Es'!F15="","",'Encodage réponses Es'!F15)</f>
      </c>
      <c r="F18" s="452">
        <f>IF(Compétences!H17="absent(e)","absent(e)",IF(Compétences!H17="","",Compétences!H17))</f>
      </c>
      <c r="G18" s="469"/>
      <c r="H18" s="470">
        <f>IF(Compétences!N17="absent(e)","absent(e)",IF(Compétences!N17="","",Compétences!N17))</f>
      </c>
      <c r="I18" s="471">
        <f>IF(Compétences!CN17="absent(e)","absent(e)",IF(Compétences!CN17="","",Compétences!CN17/14))</f>
      </c>
      <c r="J18" s="471">
        <f>IF(Compétences!CZ17="absent(e)","absent(e)",IF(Compétences!CZ17="","",Compétences!CZ17/10))</f>
      </c>
      <c r="K18" s="452">
        <f>IF(Compétences!DP17="absent(e)","absent(e)",IF(Compétences!DP17="","",Compétences!DP17/13))</f>
      </c>
      <c r="L18" s="472"/>
      <c r="M18" s="470">
        <f>IF(Compétences!K17="absent(e)","absent(e)",IF(Compétences!K17="","",Compétences!K17))</f>
      </c>
      <c r="N18" s="471">
        <f>IF(Compétences!AF17="absent(e)","absent(e)",IF(Compétences!AF17="","",Compétences!AF17/13))</f>
      </c>
      <c r="O18" s="471">
        <f>IF(Compétences!AW17="absent(e)","absent(e)",IF(Compétences!AW17="","",Compétences!AW17/11))</f>
      </c>
      <c r="P18" s="471">
        <f>IF(Compétences!BH17="absent(e)","absent(e)",IF(Compétences!BH17="","",Compétences!BH17/9))</f>
      </c>
      <c r="Q18" s="452">
        <f>IF(Compétences!BW17="absent(e)","absent(e)",IF(Compétences!BW17="","",Compétences!BW17/13))</f>
      </c>
      <c r="R18" s="258"/>
    </row>
    <row r="19" spans="1:18" ht="12.75">
      <c r="A19" s="493"/>
      <c r="B19" s="579"/>
      <c r="C19" s="494"/>
      <c r="D19" s="36">
        <v>14</v>
      </c>
      <c r="E19" s="336">
        <f>IF('Encodage réponses Es'!F16="","",'Encodage réponses Es'!F16)</f>
      </c>
      <c r="F19" s="452">
        <f>IF(Compétences!H18="absent(e)","absent(e)",IF(Compétences!H18="","",Compétences!H18))</f>
      </c>
      <c r="G19" s="469"/>
      <c r="H19" s="470">
        <f>IF(Compétences!N18="absent(e)","absent(e)",IF(Compétences!N18="","",Compétences!N18))</f>
      </c>
      <c r="I19" s="471">
        <f>IF(Compétences!CN18="absent(e)","absent(e)",IF(Compétences!CN18="","",Compétences!CN18/14))</f>
      </c>
      <c r="J19" s="471">
        <f>IF(Compétences!CZ18="absent(e)","absent(e)",IF(Compétences!CZ18="","",Compétences!CZ18/10))</f>
      </c>
      <c r="K19" s="452">
        <f>IF(Compétences!DP18="absent(e)","absent(e)",IF(Compétences!DP18="","",Compétences!DP18/13))</f>
      </c>
      <c r="L19" s="472"/>
      <c r="M19" s="470">
        <f>IF(Compétences!K18="absent(e)","absent(e)",IF(Compétences!K18="","",Compétences!K18))</f>
      </c>
      <c r="N19" s="471">
        <f>IF(Compétences!AF18="absent(e)","absent(e)",IF(Compétences!AF18="","",Compétences!AF18/13))</f>
      </c>
      <c r="O19" s="471">
        <f>IF(Compétences!AW18="absent(e)","absent(e)",IF(Compétences!AW18="","",Compétences!AW18/11))</f>
      </c>
      <c r="P19" s="471">
        <f>IF(Compétences!BH18="absent(e)","absent(e)",IF(Compétences!BH18="","",Compétences!BH18/9))</f>
      </c>
      <c r="Q19" s="452">
        <f>IF(Compétences!BW18="absent(e)","absent(e)",IF(Compétences!BW18="","",Compétences!BW18/13))</f>
      </c>
      <c r="R19" s="258"/>
    </row>
    <row r="20" spans="1:18" ht="12.75">
      <c r="A20" s="493"/>
      <c r="B20" s="579"/>
      <c r="C20" s="494"/>
      <c r="D20" s="36">
        <v>15</v>
      </c>
      <c r="E20" s="336">
        <f>IF('Encodage réponses Es'!F17="","",'Encodage réponses Es'!F17)</f>
      </c>
      <c r="F20" s="452">
        <f>IF(Compétences!H19="absent(e)","absent(e)",IF(Compétences!H19="","",Compétences!H19))</f>
      </c>
      <c r="G20" s="469"/>
      <c r="H20" s="470">
        <f>IF(Compétences!N19="absent(e)","absent(e)",IF(Compétences!N19="","",Compétences!N19))</f>
      </c>
      <c r="I20" s="471">
        <f>IF(Compétences!CN19="absent(e)","absent(e)",IF(Compétences!CN19="","",Compétences!CN19/14))</f>
      </c>
      <c r="J20" s="471">
        <f>IF(Compétences!CZ19="absent(e)","absent(e)",IF(Compétences!CZ19="","",Compétences!CZ19/10))</f>
      </c>
      <c r="K20" s="452">
        <f>IF(Compétences!DP19="absent(e)","absent(e)",IF(Compétences!DP19="","",Compétences!DP19/13))</f>
      </c>
      <c r="L20" s="472"/>
      <c r="M20" s="470">
        <f>IF(Compétences!K19="absent(e)","absent(e)",IF(Compétences!K19="","",Compétences!K19))</f>
      </c>
      <c r="N20" s="471">
        <f>IF(Compétences!AF19="absent(e)","absent(e)",IF(Compétences!AF19="","",Compétences!AF19/13))</f>
      </c>
      <c r="O20" s="471">
        <f>IF(Compétences!AW19="absent(e)","absent(e)",IF(Compétences!AW19="","",Compétences!AW19/11))</f>
      </c>
      <c r="P20" s="471">
        <f>IF(Compétences!BH19="absent(e)","absent(e)",IF(Compétences!BH19="","",Compétences!BH19/9))</f>
      </c>
      <c r="Q20" s="452">
        <f>IF(Compétences!BW19="absent(e)","absent(e)",IF(Compétences!BW19="","",Compétences!BW19/13))</f>
      </c>
      <c r="R20" s="258"/>
    </row>
    <row r="21" spans="1:18" ht="12.75">
      <c r="A21" s="493"/>
      <c r="B21" s="579"/>
      <c r="C21" s="494"/>
      <c r="D21" s="36">
        <v>16</v>
      </c>
      <c r="E21" s="336">
        <f>IF('Encodage réponses Es'!F18="","",'Encodage réponses Es'!F18)</f>
      </c>
      <c r="F21" s="452">
        <f>IF(Compétences!H20="absent(e)","absent(e)",IF(Compétences!H20="","",Compétences!H20))</f>
      </c>
      <c r="G21" s="469"/>
      <c r="H21" s="470">
        <f>IF(Compétences!N20="absent(e)","absent(e)",IF(Compétences!N20="","",Compétences!N20))</f>
      </c>
      <c r="I21" s="471">
        <f>IF(Compétences!CN20="absent(e)","absent(e)",IF(Compétences!CN20="","",Compétences!CN20/14))</f>
      </c>
      <c r="J21" s="471">
        <f>IF(Compétences!CZ20="absent(e)","absent(e)",IF(Compétences!CZ20="","",Compétences!CZ20/10))</f>
      </c>
      <c r="K21" s="452">
        <f>IF(Compétences!DP20="absent(e)","absent(e)",IF(Compétences!DP20="","",Compétences!DP20/13))</f>
      </c>
      <c r="L21" s="472"/>
      <c r="M21" s="470">
        <f>IF(Compétences!K20="absent(e)","absent(e)",IF(Compétences!K20="","",Compétences!K20))</f>
      </c>
      <c r="N21" s="471">
        <f>IF(Compétences!AF20="absent(e)","absent(e)",IF(Compétences!AF20="","",Compétences!AF20/13))</f>
      </c>
      <c r="O21" s="471">
        <f>IF(Compétences!AW20="absent(e)","absent(e)",IF(Compétences!AW20="","",Compétences!AW20/11))</f>
      </c>
      <c r="P21" s="471">
        <f>IF(Compétences!BH20="absent(e)","absent(e)",IF(Compétences!BH20="","",Compétences!BH20/9))</f>
      </c>
      <c r="Q21" s="452">
        <f>IF(Compétences!BW20="absent(e)","absent(e)",IF(Compétences!BW20="","",Compétences!BW20/13))</f>
      </c>
      <c r="R21" s="258"/>
    </row>
    <row r="22" spans="1:18" ht="12.75">
      <c r="A22" s="493"/>
      <c r="B22" s="579"/>
      <c r="C22" s="494"/>
      <c r="D22" s="36">
        <v>17</v>
      </c>
      <c r="E22" s="336">
        <f>IF('Encodage réponses Es'!F19="","",'Encodage réponses Es'!F19)</f>
      </c>
      <c r="F22" s="452">
        <f>IF(Compétences!H21="absent(e)","absent(e)",IF(Compétences!H21="","",Compétences!H21))</f>
      </c>
      <c r="G22" s="469"/>
      <c r="H22" s="470">
        <f>IF(Compétences!N21="absent(e)","absent(e)",IF(Compétences!N21="","",Compétences!N21))</f>
      </c>
      <c r="I22" s="471">
        <f>IF(Compétences!CN21="absent(e)","absent(e)",IF(Compétences!CN21="","",Compétences!CN21/14))</f>
      </c>
      <c r="J22" s="471">
        <f>IF(Compétences!CZ21="absent(e)","absent(e)",IF(Compétences!CZ21="","",Compétences!CZ21/10))</f>
      </c>
      <c r="K22" s="452">
        <f>IF(Compétences!DP21="absent(e)","absent(e)",IF(Compétences!DP21="","",Compétences!DP21/13))</f>
      </c>
      <c r="L22" s="472"/>
      <c r="M22" s="470">
        <f>IF(Compétences!K21="absent(e)","absent(e)",IF(Compétences!K21="","",Compétences!K21))</f>
      </c>
      <c r="N22" s="471">
        <f>IF(Compétences!AF21="absent(e)","absent(e)",IF(Compétences!AF21="","",Compétences!AF21/13))</f>
      </c>
      <c r="O22" s="471">
        <f>IF(Compétences!AW21="absent(e)","absent(e)",IF(Compétences!AW21="","",Compétences!AW21/11))</f>
      </c>
      <c r="P22" s="471">
        <f>IF(Compétences!BH21="absent(e)","absent(e)",IF(Compétences!BH21="","",Compétences!BH21/9))</f>
      </c>
      <c r="Q22" s="452">
        <f>IF(Compétences!BW21="absent(e)","absent(e)",IF(Compétences!BW21="","",Compétences!BW21/13))</f>
      </c>
      <c r="R22" s="258"/>
    </row>
    <row r="23" spans="1:18" ht="12.75">
      <c r="A23" s="493"/>
      <c r="B23" s="579"/>
      <c r="C23" s="494"/>
      <c r="D23" s="36">
        <v>18</v>
      </c>
      <c r="E23" s="336">
        <f>IF('Encodage réponses Es'!F20="","",'Encodage réponses Es'!F20)</f>
      </c>
      <c r="F23" s="452">
        <f>IF(Compétences!H22="absent(e)","absent(e)",IF(Compétences!H22="","",Compétences!H22))</f>
      </c>
      <c r="G23" s="469"/>
      <c r="H23" s="470">
        <f>IF(Compétences!N22="absent(e)","absent(e)",IF(Compétences!N22="","",Compétences!N22))</f>
      </c>
      <c r="I23" s="471">
        <f>IF(Compétences!CN22="absent(e)","absent(e)",IF(Compétences!CN22="","",Compétences!CN22/14))</f>
      </c>
      <c r="J23" s="471">
        <f>IF(Compétences!CZ22="absent(e)","absent(e)",IF(Compétences!CZ22="","",Compétences!CZ22/10))</f>
      </c>
      <c r="K23" s="452">
        <f>IF(Compétences!DP22="absent(e)","absent(e)",IF(Compétences!DP22="","",Compétences!DP22/13))</f>
      </c>
      <c r="L23" s="472"/>
      <c r="M23" s="470">
        <f>IF(Compétences!K22="absent(e)","absent(e)",IF(Compétences!K22="","",Compétences!K22))</f>
      </c>
      <c r="N23" s="471">
        <f>IF(Compétences!AF22="absent(e)","absent(e)",IF(Compétences!AF22="","",Compétences!AF22/13))</f>
      </c>
      <c r="O23" s="471">
        <f>IF(Compétences!AW22="absent(e)","absent(e)",IF(Compétences!AW22="","",Compétences!AW22/11))</f>
      </c>
      <c r="P23" s="471">
        <f>IF(Compétences!BH22="absent(e)","absent(e)",IF(Compétences!BH22="","",Compétences!BH22/9))</f>
      </c>
      <c r="Q23" s="452">
        <f>IF(Compétences!BW22="absent(e)","absent(e)",IF(Compétences!BW22="","",Compétences!BW22/13))</f>
      </c>
      <c r="R23" s="258"/>
    </row>
    <row r="24" spans="1:18" ht="12.75">
      <c r="A24" s="493"/>
      <c r="B24" s="579"/>
      <c r="C24" s="494"/>
      <c r="D24" s="36">
        <v>19</v>
      </c>
      <c r="E24" s="336">
        <f>IF('Encodage réponses Es'!F21="","",'Encodage réponses Es'!F21)</f>
      </c>
      <c r="F24" s="452">
        <f>IF(Compétences!H23="absent(e)","absent(e)",IF(Compétences!H23="","",Compétences!H23))</f>
      </c>
      <c r="G24" s="469"/>
      <c r="H24" s="470">
        <f>IF(Compétences!N23="absent(e)","absent(e)",IF(Compétences!N23="","",Compétences!N23))</f>
      </c>
      <c r="I24" s="471">
        <f>IF(Compétences!CN23="absent(e)","absent(e)",IF(Compétences!CN23="","",Compétences!CN23/14))</f>
      </c>
      <c r="J24" s="471">
        <f>IF(Compétences!CZ23="absent(e)","absent(e)",IF(Compétences!CZ23="","",Compétences!CZ23/10))</f>
      </c>
      <c r="K24" s="452">
        <f>IF(Compétences!DP23="absent(e)","absent(e)",IF(Compétences!DP23="","",Compétences!DP23/13))</f>
      </c>
      <c r="L24" s="472"/>
      <c r="M24" s="470">
        <f>IF(Compétences!K23="absent(e)","absent(e)",IF(Compétences!K23="","",Compétences!K23))</f>
      </c>
      <c r="N24" s="471">
        <f>IF(Compétences!AF23="absent(e)","absent(e)",IF(Compétences!AF23="","",Compétences!AF23/13))</f>
      </c>
      <c r="O24" s="471">
        <f>IF(Compétences!AW23="absent(e)","absent(e)",IF(Compétences!AW23="","",Compétences!AW23/11))</f>
      </c>
      <c r="P24" s="471">
        <f>IF(Compétences!BH23="absent(e)","absent(e)",IF(Compétences!BH23="","",Compétences!BH23/9))</f>
      </c>
      <c r="Q24" s="452">
        <f>IF(Compétences!BW23="absent(e)","absent(e)",IF(Compétences!BW23="","",Compétences!BW23/13))</f>
      </c>
      <c r="R24" s="258"/>
    </row>
    <row r="25" spans="1:18" ht="12.75">
      <c r="A25" s="493"/>
      <c r="B25" s="579"/>
      <c r="C25" s="494"/>
      <c r="D25" s="36">
        <v>20</v>
      </c>
      <c r="E25" s="336">
        <f>IF('Encodage réponses Es'!F22="","",'Encodage réponses Es'!F22)</f>
      </c>
      <c r="F25" s="452">
        <f>IF(Compétences!H24="absent(e)","absent(e)",IF(Compétences!H24="","",Compétences!H24))</f>
      </c>
      <c r="G25" s="469"/>
      <c r="H25" s="470">
        <f>IF(Compétences!N24="absent(e)","absent(e)",IF(Compétences!N24="","",Compétences!N24))</f>
      </c>
      <c r="I25" s="471">
        <f>IF(Compétences!CN24="absent(e)","absent(e)",IF(Compétences!CN24="","",Compétences!CN24/14))</f>
      </c>
      <c r="J25" s="471">
        <f>IF(Compétences!CZ24="absent(e)","absent(e)",IF(Compétences!CZ24="","",Compétences!CZ24/10))</f>
      </c>
      <c r="K25" s="452">
        <f>IF(Compétences!DP24="absent(e)","absent(e)",IF(Compétences!DP24="","",Compétences!DP24/13))</f>
      </c>
      <c r="L25" s="472"/>
      <c r="M25" s="470">
        <f>IF(Compétences!K24="absent(e)","absent(e)",IF(Compétences!K24="","",Compétences!K24))</f>
      </c>
      <c r="N25" s="471">
        <f>IF(Compétences!AF24="absent(e)","absent(e)",IF(Compétences!AF24="","",Compétences!AF24/13))</f>
      </c>
      <c r="O25" s="471">
        <f>IF(Compétences!AW24="absent(e)","absent(e)",IF(Compétences!AW24="","",Compétences!AW24/11))</f>
      </c>
      <c r="P25" s="471">
        <f>IF(Compétences!BH24="absent(e)","absent(e)",IF(Compétences!BH24="","",Compétences!BH24/9))</f>
      </c>
      <c r="Q25" s="452">
        <f>IF(Compétences!BW24="absent(e)","absent(e)",IF(Compétences!BW24="","",Compétences!BW24/13))</f>
      </c>
      <c r="R25" s="258"/>
    </row>
    <row r="26" spans="1:18" ht="12.75">
      <c r="A26" s="493"/>
      <c r="B26" s="579"/>
      <c r="C26" s="494"/>
      <c r="D26" s="36">
        <v>21</v>
      </c>
      <c r="E26" s="336">
        <f>IF('Encodage réponses Es'!F23="","",'Encodage réponses Es'!F23)</f>
      </c>
      <c r="F26" s="452">
        <f>IF(Compétences!H25="absent(e)","absent(e)",IF(Compétences!H25="","",Compétences!H25))</f>
      </c>
      <c r="G26" s="469"/>
      <c r="H26" s="470">
        <f>IF(Compétences!N25="absent(e)","absent(e)",IF(Compétences!N25="","",Compétences!N25))</f>
      </c>
      <c r="I26" s="471">
        <f>IF(Compétences!CN25="absent(e)","absent(e)",IF(Compétences!CN25="","",Compétences!CN25/14))</f>
      </c>
      <c r="J26" s="471">
        <f>IF(Compétences!CZ25="absent(e)","absent(e)",IF(Compétences!CZ25="","",Compétences!CZ25/10))</f>
      </c>
      <c r="K26" s="452">
        <f>IF(Compétences!DP25="absent(e)","absent(e)",IF(Compétences!DP25="","",Compétences!DP25/13))</f>
      </c>
      <c r="L26" s="472"/>
      <c r="M26" s="470">
        <f>IF(Compétences!K25="absent(e)","absent(e)",IF(Compétences!K25="","",Compétences!K25))</f>
      </c>
      <c r="N26" s="471">
        <f>IF(Compétences!AF25="absent(e)","absent(e)",IF(Compétences!AF25="","",Compétences!AF25/13))</f>
      </c>
      <c r="O26" s="471">
        <f>IF(Compétences!AW25="absent(e)","absent(e)",IF(Compétences!AW25="","",Compétences!AW25/11))</f>
      </c>
      <c r="P26" s="471">
        <f>IF(Compétences!BH25="absent(e)","absent(e)",IF(Compétences!BH25="","",Compétences!BH25/9))</f>
      </c>
      <c r="Q26" s="452">
        <f>IF(Compétences!BW25="absent(e)","absent(e)",IF(Compétences!BW25="","",Compétences!BW25/13))</f>
      </c>
      <c r="R26" s="258"/>
    </row>
    <row r="27" spans="1:18" ht="12.75">
      <c r="A27" s="493"/>
      <c r="B27" s="579"/>
      <c r="C27" s="494"/>
      <c r="D27" s="36">
        <v>22</v>
      </c>
      <c r="E27" s="336">
        <f>IF('Encodage réponses Es'!F24="","",'Encodage réponses Es'!F24)</f>
      </c>
      <c r="F27" s="452">
        <f>IF(Compétences!H26="absent(e)","absent(e)",IF(Compétences!H26="","",Compétences!H26))</f>
      </c>
      <c r="G27" s="469"/>
      <c r="H27" s="470">
        <f>IF(Compétences!N26="absent(e)","absent(e)",IF(Compétences!N26="","",Compétences!N26))</f>
      </c>
      <c r="I27" s="471">
        <f>IF(Compétences!CN26="absent(e)","absent(e)",IF(Compétences!CN26="","",Compétences!CN26/14))</f>
      </c>
      <c r="J27" s="471">
        <f>IF(Compétences!CZ26="absent(e)","absent(e)",IF(Compétences!CZ26="","",Compétences!CZ26/10))</f>
      </c>
      <c r="K27" s="452">
        <f>IF(Compétences!DP26="absent(e)","absent(e)",IF(Compétences!DP26="","",Compétences!DP26/13))</f>
      </c>
      <c r="L27" s="472"/>
      <c r="M27" s="470">
        <f>IF(Compétences!K26="absent(e)","absent(e)",IF(Compétences!K26="","",Compétences!K26))</f>
      </c>
      <c r="N27" s="471">
        <f>IF(Compétences!AF26="absent(e)","absent(e)",IF(Compétences!AF26="","",Compétences!AF26/13))</f>
      </c>
      <c r="O27" s="471">
        <f>IF(Compétences!AW26="absent(e)","absent(e)",IF(Compétences!AW26="","",Compétences!AW26/11))</f>
      </c>
      <c r="P27" s="471">
        <f>IF(Compétences!BH26="absent(e)","absent(e)",IF(Compétences!BH26="","",Compétences!BH26/9))</f>
      </c>
      <c r="Q27" s="452">
        <f>IF(Compétences!BW26="absent(e)","absent(e)",IF(Compétences!BW26="","",Compétences!BW26/13))</f>
      </c>
      <c r="R27" s="258"/>
    </row>
    <row r="28" spans="1:18" ht="12.75">
      <c r="A28" s="493"/>
      <c r="B28" s="579"/>
      <c r="C28" s="494"/>
      <c r="D28" s="36">
        <v>23</v>
      </c>
      <c r="E28" s="336">
        <f>IF('Encodage réponses Es'!F25="","",'Encodage réponses Es'!F25)</f>
      </c>
      <c r="F28" s="452">
        <f>IF(Compétences!H27="absent(e)","absent(e)",IF(Compétences!H27="","",Compétences!H27))</f>
      </c>
      <c r="G28" s="469"/>
      <c r="H28" s="470">
        <f>IF(Compétences!N27="absent(e)","absent(e)",IF(Compétences!N27="","",Compétences!N27))</f>
      </c>
      <c r="I28" s="471">
        <f>IF(Compétences!CN27="absent(e)","absent(e)",IF(Compétences!CN27="","",Compétences!CN27/14))</f>
      </c>
      <c r="J28" s="471">
        <f>IF(Compétences!CZ27="absent(e)","absent(e)",IF(Compétences!CZ27="","",Compétences!CZ27/10))</f>
      </c>
      <c r="K28" s="452">
        <f>IF(Compétences!DP27="absent(e)","absent(e)",IF(Compétences!DP27="","",Compétences!DP27/13))</f>
      </c>
      <c r="L28" s="472"/>
      <c r="M28" s="470">
        <f>IF(Compétences!K27="absent(e)","absent(e)",IF(Compétences!K27="","",Compétences!K27))</f>
      </c>
      <c r="N28" s="471">
        <f>IF(Compétences!AF27="absent(e)","absent(e)",IF(Compétences!AF27="","",Compétences!AF27/13))</f>
      </c>
      <c r="O28" s="471">
        <f>IF(Compétences!AW27="absent(e)","absent(e)",IF(Compétences!AW27="","",Compétences!AW27/11))</f>
      </c>
      <c r="P28" s="471">
        <f>IF(Compétences!BH27="absent(e)","absent(e)",IF(Compétences!BH27="","",Compétences!BH27/9))</f>
      </c>
      <c r="Q28" s="452">
        <f>IF(Compétences!BW27="absent(e)","absent(e)",IF(Compétences!BW27="","",Compétences!BW27/13))</f>
      </c>
      <c r="R28" s="258"/>
    </row>
    <row r="29" spans="1:18" ht="12.75">
      <c r="A29" s="493"/>
      <c r="B29" s="579"/>
      <c r="C29" s="494"/>
      <c r="D29" s="36">
        <v>24</v>
      </c>
      <c r="E29" s="336">
        <f>IF('Encodage réponses Es'!F26="","",'Encodage réponses Es'!F26)</f>
      </c>
      <c r="F29" s="452">
        <f>IF(Compétences!H28="absent(e)","absent(e)",IF(Compétences!H28="","",Compétences!H28))</f>
      </c>
      <c r="G29" s="469"/>
      <c r="H29" s="470">
        <f>IF(Compétences!N28="absent(e)","absent(e)",IF(Compétences!N28="","",Compétences!N28))</f>
      </c>
      <c r="I29" s="471">
        <f>IF(Compétences!CN28="absent(e)","absent(e)",IF(Compétences!CN28="","",Compétences!CN28/14))</f>
      </c>
      <c r="J29" s="471">
        <f>IF(Compétences!CZ28="absent(e)","absent(e)",IF(Compétences!CZ28="","",Compétences!CZ28/10))</f>
      </c>
      <c r="K29" s="452">
        <f>IF(Compétences!DP28="absent(e)","absent(e)",IF(Compétences!DP28="","",Compétences!DP28/13))</f>
      </c>
      <c r="L29" s="472"/>
      <c r="M29" s="470">
        <f>IF(Compétences!K28="absent(e)","absent(e)",IF(Compétences!K28="","",Compétences!K28))</f>
      </c>
      <c r="N29" s="471">
        <f>IF(Compétences!AF28="absent(e)","absent(e)",IF(Compétences!AF28="","",Compétences!AF28/13))</f>
      </c>
      <c r="O29" s="471">
        <f>IF(Compétences!AW28="absent(e)","absent(e)",IF(Compétences!AW28="","",Compétences!AW28/11))</f>
      </c>
      <c r="P29" s="471">
        <f>IF(Compétences!BH28="absent(e)","absent(e)",IF(Compétences!BH28="","",Compétences!BH28/9))</f>
      </c>
      <c r="Q29" s="452">
        <f>IF(Compétences!BW28="absent(e)","absent(e)",IF(Compétences!BW28="","",Compétences!BW28/13))</f>
      </c>
      <c r="R29" s="258"/>
    </row>
    <row r="30" spans="1:18" ht="12.75">
      <c r="A30" s="493"/>
      <c r="B30" s="579"/>
      <c r="C30" s="494"/>
      <c r="D30" s="36">
        <v>25</v>
      </c>
      <c r="E30" s="336">
        <f>IF('Encodage réponses Es'!F27="","",'Encodage réponses Es'!F27)</f>
      </c>
      <c r="F30" s="452">
        <f>IF(Compétences!H29="absent(e)","absent(e)",IF(Compétences!H29="","",Compétences!H29))</f>
      </c>
      <c r="G30" s="469"/>
      <c r="H30" s="470">
        <f>IF(Compétences!N29="absent(e)","absent(e)",IF(Compétences!N29="","",Compétences!N29))</f>
      </c>
      <c r="I30" s="471">
        <f>IF(Compétences!CN29="absent(e)","absent(e)",IF(Compétences!CN29="","",Compétences!CN29/14))</f>
      </c>
      <c r="J30" s="471">
        <f>IF(Compétences!CZ29="absent(e)","absent(e)",IF(Compétences!CZ29="","",Compétences!CZ29/10))</f>
      </c>
      <c r="K30" s="452">
        <f>IF(Compétences!DP29="absent(e)","absent(e)",IF(Compétences!DP29="","",Compétences!DP29/13))</f>
      </c>
      <c r="L30" s="472"/>
      <c r="M30" s="470">
        <f>IF(Compétences!K29="absent(e)","absent(e)",IF(Compétences!K29="","",Compétences!K29))</f>
      </c>
      <c r="N30" s="471">
        <f>IF(Compétences!AF29="absent(e)","absent(e)",IF(Compétences!AF29="","",Compétences!AF29/13))</f>
      </c>
      <c r="O30" s="471">
        <f>IF(Compétences!AW29="absent(e)","absent(e)",IF(Compétences!AW29="","",Compétences!AW29/11))</f>
      </c>
      <c r="P30" s="471">
        <f>IF(Compétences!BH29="absent(e)","absent(e)",IF(Compétences!BH29="","",Compétences!BH29/9))</f>
      </c>
      <c r="Q30" s="452">
        <f>IF(Compétences!BW29="absent(e)","absent(e)",IF(Compétences!BW29="","",Compétences!BW29/13))</f>
      </c>
      <c r="R30" s="258"/>
    </row>
    <row r="31" spans="1:18" ht="12.75">
      <c r="A31" s="493"/>
      <c r="B31" s="579"/>
      <c r="C31" s="494"/>
      <c r="D31" s="36">
        <v>26</v>
      </c>
      <c r="E31" s="336">
        <f>IF('Encodage réponses Es'!F28="","",'Encodage réponses Es'!F28)</f>
      </c>
      <c r="F31" s="452">
        <f>IF(Compétences!H30="absent(e)","absent(e)",IF(Compétences!H30="","",Compétences!H30))</f>
      </c>
      <c r="G31" s="469"/>
      <c r="H31" s="470">
        <f>IF(Compétences!N30="absent(e)","absent(e)",IF(Compétences!N30="","",Compétences!N30))</f>
      </c>
      <c r="I31" s="471">
        <f>IF(Compétences!CN30="absent(e)","absent(e)",IF(Compétences!CN30="","",Compétences!CN30/14))</f>
      </c>
      <c r="J31" s="471">
        <f>IF(Compétences!CZ30="absent(e)","absent(e)",IF(Compétences!CZ30="","",Compétences!CZ30/10))</f>
      </c>
      <c r="K31" s="452">
        <f>IF(Compétences!DP30="absent(e)","absent(e)",IF(Compétences!DP30="","",Compétences!DP30/13))</f>
      </c>
      <c r="L31" s="472"/>
      <c r="M31" s="470">
        <f>IF(Compétences!K30="absent(e)","absent(e)",IF(Compétences!K30="","",Compétences!K30))</f>
      </c>
      <c r="N31" s="471">
        <f>IF(Compétences!AF30="absent(e)","absent(e)",IF(Compétences!AF30="","",Compétences!AF30/13))</f>
      </c>
      <c r="O31" s="471">
        <f>IF(Compétences!AW30="absent(e)","absent(e)",IF(Compétences!AW30="","",Compétences!AW30/11))</f>
      </c>
      <c r="P31" s="471">
        <f>IF(Compétences!BH30="absent(e)","absent(e)",IF(Compétences!BH30="","",Compétences!BH30/9))</f>
      </c>
      <c r="Q31" s="452">
        <f>IF(Compétences!BW30="absent(e)","absent(e)",IF(Compétences!BW30="","",Compétences!BW30/13))</f>
      </c>
      <c r="R31" s="258"/>
    </row>
    <row r="32" spans="1:18" ht="12.75">
      <c r="A32" s="493"/>
      <c r="B32" s="579"/>
      <c r="C32" s="494"/>
      <c r="D32" s="36">
        <v>27</v>
      </c>
      <c r="E32" s="336">
        <f>IF('Encodage réponses Es'!F29="","",'Encodage réponses Es'!F29)</f>
      </c>
      <c r="F32" s="452">
        <f>IF(Compétences!H31="absent(e)","absent(e)",IF(Compétences!H31="","",Compétences!H31))</f>
      </c>
      <c r="G32" s="469"/>
      <c r="H32" s="470">
        <f>IF(Compétences!N31="absent(e)","absent(e)",IF(Compétences!N31="","",Compétences!N31))</f>
      </c>
      <c r="I32" s="471">
        <f>IF(Compétences!CN31="absent(e)","absent(e)",IF(Compétences!CN31="","",Compétences!CN31/14))</f>
      </c>
      <c r="J32" s="471">
        <f>IF(Compétences!CZ31="absent(e)","absent(e)",IF(Compétences!CZ31="","",Compétences!CZ31/10))</f>
      </c>
      <c r="K32" s="452">
        <f>IF(Compétences!DP31="absent(e)","absent(e)",IF(Compétences!DP31="","",Compétences!DP31/13))</f>
      </c>
      <c r="L32" s="472"/>
      <c r="M32" s="470">
        <f>IF(Compétences!K31="absent(e)","absent(e)",IF(Compétences!K31="","",Compétences!K31))</f>
      </c>
      <c r="N32" s="471">
        <f>IF(Compétences!AF31="absent(e)","absent(e)",IF(Compétences!AF31="","",Compétences!AF31/13))</f>
      </c>
      <c r="O32" s="471">
        <f>IF(Compétences!AW31="absent(e)","absent(e)",IF(Compétences!AW31="","",Compétences!AW31/11))</f>
      </c>
      <c r="P32" s="471">
        <f>IF(Compétences!BH31="absent(e)","absent(e)",IF(Compétences!BH31="","",Compétences!BH31/9))</f>
      </c>
      <c r="Q32" s="452">
        <f>IF(Compétences!BW31="absent(e)","absent(e)",IF(Compétences!BW31="","",Compétences!BW31/13))</f>
      </c>
      <c r="R32" s="258"/>
    </row>
    <row r="33" spans="1:18" ht="12.75">
      <c r="A33" s="493"/>
      <c r="B33" s="579"/>
      <c r="C33" s="494"/>
      <c r="D33" s="36">
        <v>28</v>
      </c>
      <c r="E33" s="336">
        <f>IF('Encodage réponses Es'!F30="","",'Encodage réponses Es'!F30)</f>
      </c>
      <c r="F33" s="452">
        <f>IF(Compétences!H32="absent(e)","absent(e)",IF(Compétences!H32="","",Compétences!H32))</f>
      </c>
      <c r="G33" s="469"/>
      <c r="H33" s="470">
        <f>IF(Compétences!N32="absent(e)","absent(e)",IF(Compétences!N32="","",Compétences!N32))</f>
      </c>
      <c r="I33" s="471">
        <f>IF(Compétences!CN32="absent(e)","absent(e)",IF(Compétences!CN32="","",Compétences!CN32/14))</f>
      </c>
      <c r="J33" s="471">
        <f>IF(Compétences!CZ32="absent(e)","absent(e)",IF(Compétences!CZ32="","",Compétences!CZ32/10))</f>
      </c>
      <c r="K33" s="452">
        <f>IF(Compétences!DP32="absent(e)","absent(e)",IF(Compétences!DP32="","",Compétences!DP32/13))</f>
      </c>
      <c r="L33" s="472"/>
      <c r="M33" s="470">
        <f>IF(Compétences!K32="absent(e)","absent(e)",IF(Compétences!K32="","",Compétences!K32))</f>
      </c>
      <c r="N33" s="471">
        <f>IF(Compétences!AF32="absent(e)","absent(e)",IF(Compétences!AF32="","",Compétences!AF32/13))</f>
      </c>
      <c r="O33" s="471">
        <f>IF(Compétences!AW32="absent(e)","absent(e)",IF(Compétences!AW32="","",Compétences!AW32/11))</f>
      </c>
      <c r="P33" s="471">
        <f>IF(Compétences!BH32="absent(e)","absent(e)",IF(Compétences!BH32="","",Compétences!BH32/9))</f>
      </c>
      <c r="Q33" s="452">
        <f>IF(Compétences!BW32="absent(e)","absent(e)",IF(Compétences!BW32="","",Compétences!BW32/13))</f>
      </c>
      <c r="R33" s="258"/>
    </row>
    <row r="34" spans="1:18" ht="12.75">
      <c r="A34" s="493"/>
      <c r="B34" s="579"/>
      <c r="C34" s="494"/>
      <c r="D34" s="36">
        <v>29</v>
      </c>
      <c r="E34" s="336">
        <f>IF('Encodage réponses Es'!F31="","",'Encodage réponses Es'!F31)</f>
      </c>
      <c r="F34" s="452">
        <f>IF(Compétences!H33="absent(e)","absent(e)",IF(Compétences!H33="","",Compétences!H33))</f>
      </c>
      <c r="G34" s="469"/>
      <c r="H34" s="470">
        <f>IF(Compétences!N33="absent(e)","absent(e)",IF(Compétences!N33="","",Compétences!N33))</f>
      </c>
      <c r="I34" s="471">
        <f>IF(Compétences!CN33="absent(e)","absent(e)",IF(Compétences!CN33="","",Compétences!CN33/14))</f>
      </c>
      <c r="J34" s="471">
        <f>IF(Compétences!CZ33="absent(e)","absent(e)",IF(Compétences!CZ33="","",Compétences!CZ33/10))</f>
      </c>
      <c r="K34" s="452">
        <f>IF(Compétences!DP33="absent(e)","absent(e)",IF(Compétences!DP33="","",Compétences!DP33/13))</f>
      </c>
      <c r="L34" s="472"/>
      <c r="M34" s="470">
        <f>IF(Compétences!K33="absent(e)","absent(e)",IF(Compétences!K33="","",Compétences!K33))</f>
      </c>
      <c r="N34" s="471">
        <f>IF(Compétences!AF33="absent(e)","absent(e)",IF(Compétences!AF33="","",Compétences!AF33/13))</f>
      </c>
      <c r="O34" s="471">
        <f>IF(Compétences!AW33="absent(e)","absent(e)",IF(Compétences!AW33="","",Compétences!AW33/11))</f>
      </c>
      <c r="P34" s="471">
        <f>IF(Compétences!BH33="absent(e)","absent(e)",IF(Compétences!BH33="","",Compétences!BH33/9))</f>
      </c>
      <c r="Q34" s="452">
        <f>IF(Compétences!BW33="absent(e)","absent(e)",IF(Compétences!BW33="","",Compétences!BW33/13))</f>
      </c>
      <c r="R34" s="258"/>
    </row>
    <row r="35" spans="1:18" ht="12.75">
      <c r="A35" s="493"/>
      <c r="B35" s="579"/>
      <c r="C35" s="494"/>
      <c r="D35" s="36">
        <v>30</v>
      </c>
      <c r="E35" s="336">
        <f>IF('Encodage réponses Es'!F32="","",'Encodage réponses Es'!F32)</f>
      </c>
      <c r="F35" s="452">
        <f>IF(Compétences!H34="absent(e)","absent(e)",IF(Compétences!H34="","",Compétences!H34))</f>
      </c>
      <c r="G35" s="469"/>
      <c r="H35" s="470">
        <f>IF(Compétences!N34="absent(e)","absent(e)",IF(Compétences!N34="","",Compétences!N34))</f>
      </c>
      <c r="I35" s="471">
        <f>IF(Compétences!CN34="absent(e)","absent(e)",IF(Compétences!CN34="","",Compétences!CN34/14))</f>
      </c>
      <c r="J35" s="471">
        <f>IF(Compétences!CZ34="absent(e)","absent(e)",IF(Compétences!CZ34="","",Compétences!CZ34/10))</f>
      </c>
      <c r="K35" s="452">
        <f>IF(Compétences!DP34="absent(e)","absent(e)",IF(Compétences!DP34="","",Compétences!DP34/13))</f>
      </c>
      <c r="L35" s="472"/>
      <c r="M35" s="470">
        <f>IF(Compétences!K34="absent(e)","absent(e)",IF(Compétences!K34="","",Compétences!K34))</f>
      </c>
      <c r="N35" s="471">
        <f>IF(Compétences!AF34="absent(e)","absent(e)",IF(Compétences!AF34="","",Compétences!AF34/13))</f>
      </c>
      <c r="O35" s="471">
        <f>IF(Compétences!AW34="absent(e)","absent(e)",IF(Compétences!AW34="","",Compétences!AW34/11))</f>
      </c>
      <c r="P35" s="471">
        <f>IF(Compétences!BH34="absent(e)","absent(e)",IF(Compétences!BH34="","",Compétences!BH34/9))</f>
      </c>
      <c r="Q35" s="452">
        <f>IF(Compétences!BW34="absent(e)","absent(e)",IF(Compétences!BW34="","",Compétences!BW34/13))</f>
      </c>
      <c r="R35" s="258"/>
    </row>
    <row r="36" spans="1:18" ht="12.75">
      <c r="A36" s="493"/>
      <c r="B36" s="579"/>
      <c r="C36" s="494"/>
      <c r="D36" s="36">
        <v>31</v>
      </c>
      <c r="E36" s="336">
        <f>IF('Encodage réponses Es'!F33="","",'Encodage réponses Es'!F33)</f>
      </c>
      <c r="F36" s="452">
        <f>IF(Compétences!H35="absent(e)","absent(e)",IF(Compétences!H35="","",Compétences!H35))</f>
      </c>
      <c r="G36" s="469"/>
      <c r="H36" s="470">
        <f>IF(Compétences!N35="absent(e)","absent(e)",IF(Compétences!N35="","",Compétences!N35))</f>
      </c>
      <c r="I36" s="471">
        <f>IF(Compétences!CN35="absent(e)","absent(e)",IF(Compétences!CN35="","",Compétences!CN35/14))</f>
      </c>
      <c r="J36" s="471">
        <f>IF(Compétences!CZ35="absent(e)","absent(e)",IF(Compétences!CZ35="","",Compétences!CZ35/10))</f>
      </c>
      <c r="K36" s="452">
        <f>IF(Compétences!DP35="absent(e)","absent(e)",IF(Compétences!DP35="","",Compétences!DP35/13))</f>
      </c>
      <c r="L36" s="472"/>
      <c r="M36" s="470">
        <f>IF(Compétences!K35="absent(e)","absent(e)",IF(Compétences!K35="","",Compétences!K35))</f>
      </c>
      <c r="N36" s="471">
        <f>IF(Compétences!AF35="absent(e)","absent(e)",IF(Compétences!AF35="","",Compétences!AF35/13))</f>
      </c>
      <c r="O36" s="471">
        <f>IF(Compétences!AW35="absent(e)","absent(e)",IF(Compétences!AW35="","",Compétences!AW35/11))</f>
      </c>
      <c r="P36" s="471">
        <f>IF(Compétences!BH35="absent(e)","absent(e)",IF(Compétences!BH35="","",Compétences!BH35/9))</f>
      </c>
      <c r="Q36" s="452">
        <f>IF(Compétences!BW35="absent(e)","absent(e)",IF(Compétences!BW35="","",Compétences!BW35/13))</f>
      </c>
      <c r="R36" s="258"/>
    </row>
    <row r="37" spans="1:18" ht="12.75">
      <c r="A37" s="493"/>
      <c r="B37" s="579"/>
      <c r="C37" s="494"/>
      <c r="D37" s="36">
        <v>32</v>
      </c>
      <c r="E37" s="336">
        <f>IF('Encodage réponses Es'!F34="","",'Encodage réponses Es'!F34)</f>
      </c>
      <c r="F37" s="452">
        <f>IF(Compétences!H36="absent(e)","absent(e)",IF(Compétences!H36="","",Compétences!H36))</f>
      </c>
      <c r="G37" s="469"/>
      <c r="H37" s="470">
        <f>IF(Compétences!N36="absent(e)","absent(e)",IF(Compétences!N36="","",Compétences!N36))</f>
      </c>
      <c r="I37" s="471">
        <f>IF(Compétences!CN36="absent(e)","absent(e)",IF(Compétences!CN36="","",Compétences!CN36/14))</f>
      </c>
      <c r="J37" s="471">
        <f>IF(Compétences!CZ36="absent(e)","absent(e)",IF(Compétences!CZ36="","",Compétences!CZ36/10))</f>
      </c>
      <c r="K37" s="452">
        <f>IF(Compétences!DP36="absent(e)","absent(e)",IF(Compétences!DP36="","",Compétences!DP36/13))</f>
      </c>
      <c r="L37" s="472"/>
      <c r="M37" s="470">
        <f>IF(Compétences!K36="absent(e)","absent(e)",IF(Compétences!K36="","",Compétences!K36))</f>
      </c>
      <c r="N37" s="471">
        <f>IF(Compétences!AF36="absent(e)","absent(e)",IF(Compétences!AF36="","",Compétences!AF36/13))</f>
      </c>
      <c r="O37" s="471">
        <f>IF(Compétences!AW36="absent(e)","absent(e)",IF(Compétences!AW36="","",Compétences!AW36/11))</f>
      </c>
      <c r="P37" s="471">
        <f>IF(Compétences!BH36="absent(e)","absent(e)",IF(Compétences!BH36="","",Compétences!BH36/9))</f>
      </c>
      <c r="Q37" s="452">
        <f>IF(Compétences!BW36="absent(e)","absent(e)",IF(Compétences!BW36="","",Compétences!BW36/13))</f>
      </c>
      <c r="R37" s="258"/>
    </row>
    <row r="38" spans="1:18" ht="12.75">
      <c r="A38" s="493"/>
      <c r="B38" s="579"/>
      <c r="C38" s="494"/>
      <c r="D38" s="36">
        <v>33</v>
      </c>
      <c r="E38" s="336">
        <f>IF('Encodage réponses Es'!F35="","",'Encodage réponses Es'!F35)</f>
      </c>
      <c r="F38" s="452">
        <f>IF(Compétences!H37="absent(e)","absent(e)",IF(Compétences!H37="","",Compétences!H37))</f>
      </c>
      <c r="G38" s="469"/>
      <c r="H38" s="470">
        <f>IF(Compétences!N37="absent(e)","absent(e)",IF(Compétences!N37="","",Compétences!N37))</f>
      </c>
      <c r="I38" s="471">
        <f>IF(Compétences!CN37="absent(e)","absent(e)",IF(Compétences!CN37="","",Compétences!CN37/14))</f>
      </c>
      <c r="J38" s="471">
        <f>IF(Compétences!CZ37="absent(e)","absent(e)",IF(Compétences!CZ37="","",Compétences!CZ37/10))</f>
      </c>
      <c r="K38" s="452">
        <f>IF(Compétences!DP37="absent(e)","absent(e)",IF(Compétences!DP37="","",Compétences!DP37/13))</f>
      </c>
      <c r="L38" s="472"/>
      <c r="M38" s="470">
        <f>IF(Compétences!K37="absent(e)","absent(e)",IF(Compétences!K37="","",Compétences!K37))</f>
      </c>
      <c r="N38" s="471">
        <f>IF(Compétences!AF37="absent(e)","absent(e)",IF(Compétences!AF37="","",Compétences!AF37/13))</f>
      </c>
      <c r="O38" s="471">
        <f>IF(Compétences!AW37="absent(e)","absent(e)",IF(Compétences!AW37="","",Compétences!AW37/11))</f>
      </c>
      <c r="P38" s="471">
        <f>IF(Compétences!BH37="absent(e)","absent(e)",IF(Compétences!BH37="","",Compétences!BH37/9))</f>
      </c>
      <c r="Q38" s="452">
        <f>IF(Compétences!BW37="absent(e)","absent(e)",IF(Compétences!BW37="","",Compétences!BW37/13))</f>
      </c>
      <c r="R38" s="258"/>
    </row>
    <row r="39" spans="1:18" ht="13.5" thickBot="1">
      <c r="A39" s="490"/>
      <c r="B39" s="580"/>
      <c r="C39" s="491"/>
      <c r="D39" s="37">
        <v>34</v>
      </c>
      <c r="E39" s="337">
        <f>IF('Encodage réponses Es'!F36="","",'Encodage réponses Es'!F36)</f>
      </c>
      <c r="F39" s="453">
        <f>IF(Compétences!H38="absent(e)","absent(e)",IF(Compétences!H38="","",Compétences!H38))</f>
      </c>
      <c r="G39" s="469"/>
      <c r="H39" s="458">
        <f>IF(Compétences!N38="absent(e)","absent(e)",IF(Compétences!N38="","",Compétences!N38))</f>
      </c>
      <c r="I39" s="473">
        <f>IF(Compétences!CN38="absent(e)","absent(e)",IF(Compétences!CN38="","",Compétences!CN38/14))</f>
      </c>
      <c r="J39" s="473">
        <f>IF(Compétences!CZ38="absent(e)","absent(e)",IF(Compétences!CZ38="","",Compétences!CZ38/10))</f>
      </c>
      <c r="K39" s="453">
        <f>IF(Compétences!DP38="absent(e)","absent(e)",IF(Compétences!DP38="","",Compétences!DP38/13))</f>
      </c>
      <c r="L39" s="472"/>
      <c r="M39" s="474">
        <f>IF(Compétences!K38="absent(e)","absent(e)",IF(Compétences!K38="","",Compétences!K38))</f>
      </c>
      <c r="N39" s="473">
        <f>IF(Compétences!AF38="absent(e)","absent(e)",IF(Compétences!AF38="","",Compétences!AF38/13))</f>
      </c>
      <c r="O39" s="473">
        <f>IF(Compétences!AW38="absent(e)","absent(e)",IF(Compétences!AW38="","",Compétences!AW38/11))</f>
      </c>
      <c r="P39" s="473">
        <f>IF(Compétences!BH38="absent(e)","absent(e)",IF(Compétences!BH38="","",Compétences!BH38/9))</f>
      </c>
      <c r="Q39" s="453">
        <f>IF(Compétences!BW38="absent(e)","absent(e)",IF(Compétences!BW38="","",Compétences!BW38/13))</f>
      </c>
      <c r="R39" s="258"/>
    </row>
    <row r="40" spans="1:18" ht="13.5" thickBot="1">
      <c r="A40" s="240"/>
      <c r="B40" s="240"/>
      <c r="C40" s="240"/>
      <c r="D40" s="240"/>
      <c r="E40" s="240"/>
      <c r="F40" s="258"/>
      <c r="G40" s="258"/>
      <c r="H40" s="258"/>
      <c r="I40" s="258"/>
      <c r="J40" s="258"/>
      <c r="K40" s="258"/>
      <c r="L40" s="441"/>
      <c r="M40" s="258"/>
      <c r="N40" s="258"/>
      <c r="O40" s="258"/>
      <c r="P40" s="258"/>
      <c r="Q40" s="258"/>
      <c r="R40" s="258"/>
    </row>
    <row r="41" spans="1:18" ht="12.75">
      <c r="A41" s="240"/>
      <c r="B41" s="240"/>
      <c r="C41" s="240"/>
      <c r="D41" s="240"/>
      <c r="E41" s="338" t="s">
        <v>2</v>
      </c>
      <c r="F41" s="339">
        <f>COUNT(F6:F39)</f>
        <v>0</v>
      </c>
      <c r="G41" s="439"/>
      <c r="H41" s="340">
        <f>COUNT(H6:H39)</f>
        <v>0</v>
      </c>
      <c r="I41" s="341">
        <f>COUNT(I6:I39)</f>
        <v>0</v>
      </c>
      <c r="J41" s="341">
        <f>COUNT(J6:J39)</f>
        <v>0</v>
      </c>
      <c r="K41" s="356">
        <f>COUNT(K6:K39)</f>
        <v>0</v>
      </c>
      <c r="L41" s="442"/>
      <c r="M41" s="342">
        <f>COUNT(M6:M39)</f>
        <v>0</v>
      </c>
      <c r="N41" s="341">
        <f>COUNT(N6:N39)</f>
        <v>0</v>
      </c>
      <c r="O41" s="341">
        <f>COUNT(O6:O39)</f>
        <v>0</v>
      </c>
      <c r="P41" s="341">
        <f>COUNT(P6:P39)</f>
        <v>0</v>
      </c>
      <c r="Q41" s="341">
        <f>COUNT(Q6:Q39)</f>
        <v>0</v>
      </c>
      <c r="R41" s="258"/>
    </row>
    <row r="42" spans="1:18" ht="12.75">
      <c r="A42" s="240"/>
      <c r="B42" s="240"/>
      <c r="C42" s="240"/>
      <c r="D42" s="240"/>
      <c r="E42" s="343" t="s">
        <v>27</v>
      </c>
      <c r="F42" s="344">
        <f>IF(COUNT(F6:F39)=0,"",STDEVP(F6:F39))</f>
      </c>
      <c r="G42" s="439"/>
      <c r="H42" s="345">
        <f>IF(COUNT(H6:H39)=0,"",STDEVP(H6:H39))</f>
      </c>
      <c r="I42" s="346">
        <f>IF(COUNT(I6:I39)=0,"",STDEVP(I6:I39))</f>
      </c>
      <c r="J42" s="346">
        <f>IF(COUNT(J6:J39)=0,"",STDEVP(J6:J39))</f>
      </c>
      <c r="K42" s="346">
        <f>IF(COUNT(K6:K39)=0,"",STDEVP(K6:K39))</f>
      </c>
      <c r="L42" s="442"/>
      <c r="M42" s="357">
        <f>IF(COUNT(M6:M39)=0,"",STDEVP(M6:M39))</f>
      </c>
      <c r="N42" s="346">
        <f>IF(COUNT(N6:N39)=0,"",STDEVP(N6:N39))</f>
      </c>
      <c r="O42" s="346">
        <f>IF(COUNT(O6:O39)=0,"",STDEVP(O6:O39))</f>
      </c>
      <c r="P42" s="346">
        <f>IF(COUNT(P6:P39)=0,"",STDEVP(P6:P39))</f>
      </c>
      <c r="Q42" s="346">
        <f>IF(COUNT(Q6:Q39)=0,"",STDEVP(Q6:Q39))</f>
      </c>
      <c r="R42" s="258"/>
    </row>
    <row r="43" spans="1:18" ht="12.75">
      <c r="A43" s="240"/>
      <c r="B43" s="240"/>
      <c r="C43" s="240"/>
      <c r="D43" s="240"/>
      <c r="E43" s="343" t="s">
        <v>28</v>
      </c>
      <c r="F43" s="344">
        <f>IF(COUNT(F6:F39)=0,"",AVERAGE(F6:F39))</f>
      </c>
      <c r="G43" s="440"/>
      <c r="H43" s="345">
        <f>IF(COUNT(H6:H39)=0,"",AVERAGE(H6:H39))</f>
      </c>
      <c r="I43" s="346">
        <f>IF(COUNT(I6:I39)=0,"",AVERAGE(I6:I39))</f>
      </c>
      <c r="J43" s="346">
        <f>IF(COUNT(J6:J39)=0,"",AVERAGE(J6:J39))</f>
      </c>
      <c r="K43" s="346">
        <f>IF(COUNT(K6:K39)=0,"",AVERAGE(K6:K39))</f>
      </c>
      <c r="L43" s="442"/>
      <c r="M43" s="347">
        <f>IF(COUNT(M6:M39)=0,"",AVERAGE(M6:M39))</f>
      </c>
      <c r="N43" s="346">
        <f>IF(COUNT(N6:N39)=0,"",AVERAGE(N6:N39))</f>
      </c>
      <c r="O43" s="346">
        <f>IF(COUNT(O6:O39)=0,"",AVERAGE(O6:O39))</f>
      </c>
      <c r="P43" s="346">
        <f>IF(COUNT(P6:P39)=0,"",AVERAGE(P6:P39))</f>
      </c>
      <c r="Q43" s="346">
        <f>IF(COUNT(Q6:Q39)=0,"",AVERAGE(Q6:Q39))</f>
      </c>
      <c r="R43" s="258"/>
    </row>
    <row r="44" spans="1:18" ht="13.5" thickBot="1">
      <c r="A44" s="240"/>
      <c r="B44" s="240"/>
      <c r="C44" s="240"/>
      <c r="D44" s="240"/>
      <c r="E44" s="348" t="s">
        <v>88</v>
      </c>
      <c r="F44" s="349">
        <v>0.42</v>
      </c>
      <c r="G44" s="440"/>
      <c r="H44" s="349">
        <v>0.31</v>
      </c>
      <c r="I44" s="349">
        <v>0.34</v>
      </c>
      <c r="J44" s="349">
        <v>0.43</v>
      </c>
      <c r="K44" s="349">
        <v>0.2</v>
      </c>
      <c r="L44" s="442"/>
      <c r="M44" s="351">
        <v>0.5</v>
      </c>
      <c r="N44" s="349">
        <v>0.63</v>
      </c>
      <c r="O44" s="349">
        <v>0.29</v>
      </c>
      <c r="P44" s="349">
        <v>0.54</v>
      </c>
      <c r="Q44" s="349">
        <v>0.51</v>
      </c>
      <c r="R44" s="258"/>
    </row>
    <row r="45" ht="12.75">
      <c r="L45" s="352"/>
    </row>
    <row r="46" ht="12.75">
      <c r="L46" s="353"/>
    </row>
    <row r="47" ht="12.75">
      <c r="L47" s="350"/>
    </row>
  </sheetData>
  <sheetProtection password="CC48" sheet="1"/>
  <mergeCells count="19">
    <mergeCell ref="J2:J4"/>
    <mergeCell ref="B3:E3"/>
    <mergeCell ref="B4:C4"/>
    <mergeCell ref="D4:E5"/>
    <mergeCell ref="B5:C5"/>
    <mergeCell ref="B1:E2"/>
    <mergeCell ref="F1:F4"/>
    <mergeCell ref="I2:I4"/>
    <mergeCell ref="H2:H4"/>
    <mergeCell ref="A6:C39"/>
    <mergeCell ref="K2:K4"/>
    <mergeCell ref="M2:M4"/>
    <mergeCell ref="H1:K1"/>
    <mergeCell ref="M1:Q1"/>
    <mergeCell ref="N2:N4"/>
    <mergeCell ref="O2:O4"/>
    <mergeCell ref="P2:P4"/>
    <mergeCell ref="Q2:Q4"/>
    <mergeCell ref="A1:A2"/>
  </mergeCells>
  <conditionalFormatting sqref="E6:E39">
    <cfRule type="expression" priority="1" dxfId="0" stopIfTrue="1">
      <formula>OR(M6="Absent(e)",H6="Absent(e)")</formula>
    </cfRule>
  </conditionalFormatting>
  <conditionalFormatting sqref="H6:K39 F6:F39 M6:Q39">
    <cfRule type="cellIs" priority="2" dxfId="26" operator="equal" stopIfTrue="1">
      <formula>0</formula>
    </cfRule>
    <cfRule type="cellIs" priority="3" dxfId="0" operator="equal" stopIfTrue="1">
      <formula>"Absent(e)"</formula>
    </cfRule>
  </conditionalFormatting>
  <printOptions/>
  <pageMargins left="0.5118110236220472" right="0.4724409448818898" top="0.4724409448818898" bottom="0.3937007874015748" header="0.31496062992125984" footer="0.31496062992125984"/>
  <pageSetup horizontalDpi="600" verticalDpi="600" orientation="landscape" paperSize="9" scale="78" r:id="rId1"/>
  <headerFooter alignWithMargins="0">
    <oddFooter>&amp;L&amp;9EENC 2011 - &amp;A&amp;C&amp;9 2e différenciée -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Y189"/>
  <sheetViews>
    <sheetView view="pageBreakPreview" zoomScale="130" zoomScaleSheetLayoutView="130" zoomScalePageLayoutView="0" workbookViewId="0" topLeftCell="A1">
      <selection activeCell="A1" sqref="A1:N1"/>
    </sheetView>
  </sheetViews>
  <sheetFormatPr defaultColWidth="11.421875" defaultRowHeight="12.75"/>
  <cols>
    <col min="1" max="23" width="6.7109375" style="358" customWidth="1"/>
    <col min="24" max="16384" width="11.421875" style="358" customWidth="1"/>
  </cols>
  <sheetData>
    <row r="1" spans="1:14" ht="21" customHeight="1">
      <c r="A1" s="657" t="s">
        <v>195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</row>
    <row r="2" spans="1:14" ht="15.75" customHeight="1">
      <c r="A2" s="366"/>
      <c r="B2" s="366"/>
      <c r="C2" s="366"/>
      <c r="D2" s="366"/>
      <c r="E2" s="366"/>
      <c r="F2" s="368" t="s">
        <v>165</v>
      </c>
      <c r="G2" s="369"/>
      <c r="H2" s="370" t="s">
        <v>160</v>
      </c>
      <c r="I2" s="371"/>
      <c r="J2" s="370" t="s">
        <v>166</v>
      </c>
      <c r="K2" s="371"/>
      <c r="L2" s="658" t="s">
        <v>111</v>
      </c>
      <c r="M2" s="658"/>
      <c r="N2" s="367"/>
    </row>
    <row r="3" spans="1:14" ht="3" customHeight="1" thickBot="1">
      <c r="A3" s="406"/>
      <c r="B3" s="406"/>
      <c r="C3" s="406"/>
      <c r="D3" s="406"/>
      <c r="E3" s="406"/>
      <c r="F3" s="650"/>
      <c r="G3" s="650"/>
      <c r="H3" s="650"/>
      <c r="I3" s="650"/>
      <c r="J3" s="650"/>
      <c r="K3" s="650"/>
      <c r="L3" s="650"/>
      <c r="M3" s="650"/>
      <c r="N3" s="367"/>
    </row>
    <row r="4" spans="1:13" ht="14.25" customHeight="1" thickBot="1" thickTop="1">
      <c r="A4" s="643" t="s">
        <v>161</v>
      </c>
      <c r="B4" s="643"/>
      <c r="C4" s="643"/>
      <c r="D4" s="643"/>
      <c r="E4" s="643"/>
      <c r="F4" s="651">
        <v>0.42</v>
      </c>
      <c r="G4" s="651"/>
      <c r="H4" s="651">
        <v>0.44</v>
      </c>
      <c r="I4" s="651"/>
      <c r="J4" s="651">
        <v>0.4</v>
      </c>
      <c r="K4" s="651"/>
      <c r="L4" s="651">
        <f>IF(Compétences!H$42="","",Compétences!H$42)</f>
      </c>
      <c r="M4" s="651"/>
    </row>
    <row r="5" spans="1:13" ht="13.5" thickTop="1">
      <c r="A5" s="644" t="s">
        <v>153</v>
      </c>
      <c r="B5" s="644"/>
      <c r="C5" s="644"/>
      <c r="D5" s="644"/>
      <c r="E5" s="644"/>
      <c r="F5" s="652">
        <v>0.31</v>
      </c>
      <c r="G5" s="652"/>
      <c r="H5" s="652">
        <v>0.33</v>
      </c>
      <c r="I5" s="652"/>
      <c r="J5" s="653">
        <v>0.29</v>
      </c>
      <c r="K5" s="653"/>
      <c r="L5" s="652">
        <f>IF(Compétences!N$42="","",Compétences!N$42)</f>
      </c>
      <c r="M5" s="652"/>
    </row>
    <row r="6" spans="1:14" ht="35.25" customHeight="1">
      <c r="A6" s="647" t="s">
        <v>157</v>
      </c>
      <c r="B6" s="647"/>
      <c r="C6" s="647"/>
      <c r="D6" s="647"/>
      <c r="E6" s="647"/>
      <c r="F6" s="633">
        <v>0.34</v>
      </c>
      <c r="G6" s="633"/>
      <c r="H6" s="633">
        <v>0.37</v>
      </c>
      <c r="I6" s="633"/>
      <c r="J6" s="633">
        <v>0.32</v>
      </c>
      <c r="K6" s="633"/>
      <c r="L6" s="633">
        <f>IF(Compétences!CO$41="","",Compétences!CO$41/14)</f>
      </c>
      <c r="M6" s="633"/>
      <c r="N6" s="367"/>
    </row>
    <row r="7" spans="1:14" ht="27" customHeight="1">
      <c r="A7" s="640" t="s">
        <v>158</v>
      </c>
      <c r="B7" s="640"/>
      <c r="C7" s="640"/>
      <c r="D7" s="640"/>
      <c r="E7" s="640"/>
      <c r="F7" s="622">
        <v>0.43</v>
      </c>
      <c r="G7" s="622"/>
      <c r="H7" s="622">
        <v>0.45</v>
      </c>
      <c r="I7" s="622"/>
      <c r="J7" s="622">
        <v>0.4</v>
      </c>
      <c r="K7" s="622"/>
      <c r="L7" s="622">
        <f>IF(Compétences!DA$41="","",Compétences!DA$41/10)</f>
      </c>
      <c r="M7" s="622"/>
      <c r="N7" s="367"/>
    </row>
    <row r="8" spans="1:14" ht="15.75" customHeight="1" thickBot="1">
      <c r="A8" s="646" t="s">
        <v>159</v>
      </c>
      <c r="B8" s="646"/>
      <c r="C8" s="646"/>
      <c r="D8" s="646"/>
      <c r="E8" s="646"/>
      <c r="F8" s="648">
        <v>0.2</v>
      </c>
      <c r="G8" s="648"/>
      <c r="H8" s="648">
        <v>0.21</v>
      </c>
      <c r="I8" s="648"/>
      <c r="J8" s="648">
        <v>0.19</v>
      </c>
      <c r="K8" s="648"/>
      <c r="L8" s="648">
        <f>IF(Compétences!DQ$41="","",Compétences!DQ$41/13)</f>
      </c>
      <c r="M8" s="648"/>
      <c r="N8" s="367"/>
    </row>
    <row r="9" spans="1:14" ht="12.75">
      <c r="A9" s="645" t="s">
        <v>152</v>
      </c>
      <c r="B9" s="645"/>
      <c r="C9" s="645"/>
      <c r="D9" s="645"/>
      <c r="E9" s="645"/>
      <c r="F9" s="649">
        <v>0.5</v>
      </c>
      <c r="G9" s="649"/>
      <c r="H9" s="649">
        <v>0.51</v>
      </c>
      <c r="I9" s="649"/>
      <c r="J9" s="649">
        <v>0.48</v>
      </c>
      <c r="K9" s="649"/>
      <c r="L9" s="649">
        <f>IF(Compétences!K$42="","",Compétences!K$42)</f>
      </c>
      <c r="M9" s="649"/>
      <c r="N9" s="367"/>
    </row>
    <row r="10" spans="1:14" ht="36.75" customHeight="1">
      <c r="A10" s="646" t="s">
        <v>112</v>
      </c>
      <c r="B10" s="646"/>
      <c r="C10" s="646"/>
      <c r="D10" s="646"/>
      <c r="E10" s="646"/>
      <c r="F10" s="648">
        <v>0.63</v>
      </c>
      <c r="G10" s="648"/>
      <c r="H10" s="648">
        <v>0.65</v>
      </c>
      <c r="I10" s="648"/>
      <c r="J10" s="648">
        <v>0.6</v>
      </c>
      <c r="K10" s="648"/>
      <c r="L10" s="648">
        <f>IF(Compétences!AG$41="","",Compétences!AG$41/13)</f>
      </c>
      <c r="M10" s="648"/>
      <c r="N10" s="367"/>
    </row>
    <row r="11" spans="1:14" ht="59.25" customHeight="1">
      <c r="A11" s="640" t="s">
        <v>154</v>
      </c>
      <c r="B11" s="640"/>
      <c r="C11" s="640"/>
      <c r="D11" s="640"/>
      <c r="E11" s="640"/>
      <c r="F11" s="622">
        <v>0.29</v>
      </c>
      <c r="G11" s="622"/>
      <c r="H11" s="622">
        <v>0.32</v>
      </c>
      <c r="I11" s="622"/>
      <c r="J11" s="622">
        <v>0.27</v>
      </c>
      <c r="K11" s="622"/>
      <c r="L11" s="622">
        <f>IF(Compétences!AX$41="","",Compétences!AX$41/11)</f>
      </c>
      <c r="M11" s="622"/>
      <c r="N11" s="367"/>
    </row>
    <row r="12" spans="1:14" ht="51" customHeight="1">
      <c r="A12" s="640" t="s">
        <v>155</v>
      </c>
      <c r="B12" s="640"/>
      <c r="C12" s="640"/>
      <c r="D12" s="640"/>
      <c r="E12" s="640"/>
      <c r="F12" s="622">
        <v>0.54</v>
      </c>
      <c r="G12" s="622"/>
      <c r="H12" s="622">
        <v>0.55</v>
      </c>
      <c r="I12" s="622"/>
      <c r="J12" s="622">
        <v>0.54</v>
      </c>
      <c r="K12" s="622"/>
      <c r="L12" s="622">
        <f>IF(Compétences!BI$41="","",Compétences!BI$41/9)</f>
      </c>
      <c r="M12" s="622"/>
      <c r="N12" s="367"/>
    </row>
    <row r="13" spans="1:14" s="359" customFormat="1" ht="50.25" customHeight="1">
      <c r="A13" s="640" t="s">
        <v>156</v>
      </c>
      <c r="B13" s="640"/>
      <c r="C13" s="640"/>
      <c r="D13" s="640"/>
      <c r="E13" s="640"/>
      <c r="F13" s="622">
        <v>0.51</v>
      </c>
      <c r="G13" s="622"/>
      <c r="H13" s="622">
        <v>0.52</v>
      </c>
      <c r="I13" s="622"/>
      <c r="J13" s="622">
        <v>0.5</v>
      </c>
      <c r="K13" s="622"/>
      <c r="L13" s="622">
        <f>IF(Compétences!BX$41="","",Compétences!BX$41/13)</f>
      </c>
      <c r="M13" s="622"/>
      <c r="N13" s="367"/>
    </row>
    <row r="14" spans="1:13" s="359" customFormat="1" ht="11.25" customHeight="1">
      <c r="A14" s="407"/>
      <c r="B14" s="407"/>
      <c r="C14" s="407"/>
      <c r="D14" s="407"/>
      <c r="E14" s="407"/>
      <c r="F14" s="374"/>
      <c r="G14" s="374"/>
      <c r="H14" s="374"/>
      <c r="I14" s="374"/>
      <c r="J14" s="374"/>
      <c r="K14" s="374"/>
      <c r="L14" s="374"/>
      <c r="M14" s="367"/>
    </row>
    <row r="15" spans="1:25" s="359" customFormat="1" ht="21" customHeight="1">
      <c r="A15" s="641" t="s">
        <v>194</v>
      </c>
      <c r="B15" s="641"/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/>
      <c r="P15"/>
      <c r="Q15"/>
      <c r="R15"/>
      <c r="S15"/>
      <c r="T15"/>
      <c r="U15"/>
      <c r="V15"/>
      <c r="W15"/>
      <c r="X15"/>
      <c r="Y15"/>
    </row>
    <row r="16" spans="1:14" s="359" customFormat="1" ht="11.25" customHeight="1">
      <c r="A16" s="360"/>
      <c r="B16" s="360"/>
      <c r="C16" s="360"/>
      <c r="D16" s="360"/>
      <c r="E16" s="360"/>
      <c r="F16" s="361"/>
      <c r="G16" s="361"/>
      <c r="H16" s="361"/>
      <c r="I16" s="361"/>
      <c r="J16" s="361"/>
      <c r="K16" s="361"/>
      <c r="L16" s="361"/>
      <c r="N16" s="367"/>
    </row>
    <row r="17" spans="1:14" s="359" customFormat="1" ht="11.25" customHeight="1">
      <c r="A17" s="360"/>
      <c r="B17" s="360"/>
      <c r="C17" s="360"/>
      <c r="D17" s="360"/>
      <c r="E17" s="360"/>
      <c r="F17" s="361"/>
      <c r="G17" s="361"/>
      <c r="H17" s="361"/>
      <c r="I17" s="361"/>
      <c r="J17" s="361"/>
      <c r="K17" s="361"/>
      <c r="L17" s="361"/>
      <c r="N17" s="367"/>
    </row>
    <row r="18" spans="1:14" s="359" customFormat="1" ht="11.25" customHeight="1">
      <c r="A18" s="362" t="s">
        <v>167</v>
      </c>
      <c r="B18" s="362"/>
      <c r="C18" s="362"/>
      <c r="D18" s="362"/>
      <c r="E18" s="362"/>
      <c r="F18" s="362" t="s">
        <v>168</v>
      </c>
      <c r="G18" s="362"/>
      <c r="H18" s="361"/>
      <c r="I18" s="361"/>
      <c r="J18" s="361"/>
      <c r="K18" s="361"/>
      <c r="L18" s="361"/>
      <c r="N18" s="367"/>
    </row>
    <row r="19" spans="1:14" s="359" customFormat="1" ht="11.25" customHeight="1">
      <c r="A19" s="362" t="s">
        <v>169</v>
      </c>
      <c r="B19" s="363">
        <v>0</v>
      </c>
      <c r="C19" s="363"/>
      <c r="D19" s="362"/>
      <c r="E19" s="362"/>
      <c r="F19" s="362" t="s">
        <v>169</v>
      </c>
      <c r="G19" s="364">
        <v>0</v>
      </c>
      <c r="H19" s="361"/>
      <c r="I19" s="361"/>
      <c r="J19" s="361"/>
      <c r="K19" s="361"/>
      <c r="L19" s="361"/>
      <c r="N19" s="367"/>
    </row>
    <row r="20" spans="1:14" s="359" customFormat="1" ht="11.25" customHeight="1">
      <c r="A20" s="362" t="s">
        <v>170</v>
      </c>
      <c r="B20" s="363">
        <v>0</v>
      </c>
      <c r="C20" s="363"/>
      <c r="D20" s="362"/>
      <c r="E20" s="362"/>
      <c r="F20" s="362" t="s">
        <v>170</v>
      </c>
      <c r="G20" s="364">
        <v>0</v>
      </c>
      <c r="H20" s="361"/>
      <c r="I20" s="361"/>
      <c r="J20" s="361"/>
      <c r="K20" s="361"/>
      <c r="L20" s="361"/>
      <c r="N20" s="367"/>
    </row>
    <row r="21" spans="1:14" s="359" customFormat="1" ht="11.25" customHeight="1">
      <c r="A21" s="362" t="s">
        <v>171</v>
      </c>
      <c r="B21" s="363">
        <v>0.02</v>
      </c>
      <c r="C21" s="363"/>
      <c r="D21" s="362"/>
      <c r="E21" s="362"/>
      <c r="F21" s="362" t="s">
        <v>171</v>
      </c>
      <c r="G21" s="364">
        <v>0.06</v>
      </c>
      <c r="H21" s="361"/>
      <c r="I21" s="361"/>
      <c r="J21" s="361"/>
      <c r="K21" s="361"/>
      <c r="L21" s="361"/>
      <c r="N21" s="367"/>
    </row>
    <row r="22" spans="1:14" s="359" customFormat="1" ht="11.25" customHeight="1">
      <c r="A22" s="362" t="s">
        <v>172</v>
      </c>
      <c r="B22" s="363">
        <v>0.36</v>
      </c>
      <c r="C22" s="363"/>
      <c r="D22" s="362"/>
      <c r="E22" s="362"/>
      <c r="F22" s="362" t="s">
        <v>172</v>
      </c>
      <c r="G22" s="364">
        <v>0.4</v>
      </c>
      <c r="H22" s="361"/>
      <c r="I22" s="361"/>
      <c r="J22" s="361"/>
      <c r="K22" s="361"/>
      <c r="L22" s="361"/>
      <c r="N22" s="367"/>
    </row>
    <row r="23" spans="1:14" s="359" customFormat="1" ht="11.25" customHeight="1">
      <c r="A23" s="362" t="s">
        <v>173</v>
      </c>
      <c r="B23" s="363">
        <v>0.36</v>
      </c>
      <c r="C23" s="363"/>
      <c r="D23" s="362"/>
      <c r="E23" s="362"/>
      <c r="F23" s="362" t="s">
        <v>173</v>
      </c>
      <c r="G23" s="364">
        <v>0.5</v>
      </c>
      <c r="H23" s="361"/>
      <c r="I23" s="361"/>
      <c r="J23" s="361"/>
      <c r="K23" s="361"/>
      <c r="L23" s="361"/>
      <c r="N23" s="367"/>
    </row>
    <row r="24" spans="1:14" s="359" customFormat="1" ht="11.25" customHeight="1">
      <c r="A24" s="362" t="s">
        <v>174</v>
      </c>
      <c r="B24" s="363">
        <v>0.24</v>
      </c>
      <c r="C24" s="363"/>
      <c r="D24" s="362"/>
      <c r="E24" s="362"/>
      <c r="F24" s="362" t="s">
        <v>174</v>
      </c>
      <c r="G24" s="364">
        <v>0.04</v>
      </c>
      <c r="H24" s="361"/>
      <c r="I24" s="361"/>
      <c r="J24" s="361"/>
      <c r="K24" s="361"/>
      <c r="L24" s="361"/>
      <c r="N24" s="367"/>
    </row>
    <row r="25" spans="1:14" s="359" customFormat="1" ht="11.25" customHeight="1">
      <c r="A25" s="362" t="s">
        <v>175</v>
      </c>
      <c r="B25" s="363">
        <v>0.02</v>
      </c>
      <c r="C25" s="363"/>
      <c r="D25" s="362"/>
      <c r="E25" s="362"/>
      <c r="F25" s="362" t="s">
        <v>175</v>
      </c>
      <c r="G25" s="364">
        <v>0</v>
      </c>
      <c r="H25" s="361"/>
      <c r="I25" s="361"/>
      <c r="J25" s="361"/>
      <c r="K25" s="361"/>
      <c r="L25" s="361"/>
      <c r="N25" s="367"/>
    </row>
    <row r="26" spans="1:14" s="359" customFormat="1" ht="11.25" customHeight="1">
      <c r="A26" s="362" t="s">
        <v>176</v>
      </c>
      <c r="B26" s="363">
        <v>0</v>
      </c>
      <c r="C26" s="363"/>
      <c r="D26" s="362"/>
      <c r="E26" s="362"/>
      <c r="F26" s="362" t="s">
        <v>176</v>
      </c>
      <c r="G26" s="364">
        <v>0</v>
      </c>
      <c r="H26" s="361"/>
      <c r="I26" s="361"/>
      <c r="J26" s="361"/>
      <c r="K26" s="361"/>
      <c r="L26" s="361"/>
      <c r="N26" s="367"/>
    </row>
    <row r="27" spans="1:14" s="359" customFormat="1" ht="11.25" customHeight="1">
      <c r="A27" s="362" t="s">
        <v>177</v>
      </c>
      <c r="B27" s="363">
        <v>0</v>
      </c>
      <c r="C27" s="363"/>
      <c r="D27" s="362"/>
      <c r="E27" s="362"/>
      <c r="F27" s="362" t="s">
        <v>177</v>
      </c>
      <c r="G27" s="364">
        <v>0</v>
      </c>
      <c r="H27" s="361"/>
      <c r="I27" s="361"/>
      <c r="J27" s="361"/>
      <c r="K27" s="361"/>
      <c r="L27" s="361"/>
      <c r="N27" s="367"/>
    </row>
    <row r="28" spans="1:14" s="359" customFormat="1" ht="11.25" customHeight="1">
      <c r="A28" s="362" t="s">
        <v>178</v>
      </c>
      <c r="B28" s="363">
        <v>0</v>
      </c>
      <c r="C28" s="363"/>
      <c r="D28" s="362"/>
      <c r="E28" s="362"/>
      <c r="F28" s="362" t="s">
        <v>178</v>
      </c>
      <c r="G28" s="364">
        <v>0</v>
      </c>
      <c r="H28" s="361"/>
      <c r="I28" s="361"/>
      <c r="J28" s="361"/>
      <c r="K28" s="361"/>
      <c r="L28" s="361"/>
      <c r="N28" s="367"/>
    </row>
    <row r="29" spans="1:14" s="359" customFormat="1" ht="11.25" customHeight="1">
      <c r="A29" s="360"/>
      <c r="B29" s="360"/>
      <c r="C29" s="360"/>
      <c r="D29" s="360"/>
      <c r="E29" s="360"/>
      <c r="F29" s="361"/>
      <c r="G29" s="361"/>
      <c r="H29" s="361"/>
      <c r="I29" s="361"/>
      <c r="J29" s="361"/>
      <c r="K29" s="361"/>
      <c r="L29" s="361"/>
      <c r="N29" s="367"/>
    </row>
    <row r="30" spans="1:14" s="359" customFormat="1" ht="11.25" customHeight="1">
      <c r="A30" s="360"/>
      <c r="B30" s="360"/>
      <c r="C30" s="360"/>
      <c r="D30" s="360"/>
      <c r="E30" s="360"/>
      <c r="F30" s="361"/>
      <c r="G30" s="361"/>
      <c r="H30" s="361"/>
      <c r="I30" s="361"/>
      <c r="J30" s="361"/>
      <c r="K30" s="361"/>
      <c r="L30" s="361"/>
      <c r="N30" s="367"/>
    </row>
    <row r="31" spans="1:14" s="359" customFormat="1" ht="11.25" customHeight="1">
      <c r="A31" s="360"/>
      <c r="B31" s="360"/>
      <c r="C31" s="360"/>
      <c r="D31" s="360"/>
      <c r="E31" s="360"/>
      <c r="F31" s="361"/>
      <c r="G31" s="361"/>
      <c r="H31" s="361"/>
      <c r="I31" s="361"/>
      <c r="J31" s="361"/>
      <c r="K31" s="361"/>
      <c r="L31" s="361"/>
      <c r="N31" s="367"/>
    </row>
    <row r="32" spans="1:14" s="359" customFormat="1" ht="11.25" customHeight="1">
      <c r="A32" s="360"/>
      <c r="B32" s="360"/>
      <c r="C32" s="360"/>
      <c r="D32" s="360"/>
      <c r="E32" s="360"/>
      <c r="F32" s="361"/>
      <c r="G32" s="361"/>
      <c r="H32" s="361"/>
      <c r="I32" s="361"/>
      <c r="J32" s="361"/>
      <c r="K32" s="361"/>
      <c r="L32" s="361"/>
      <c r="N32" s="367"/>
    </row>
    <row r="33" spans="1:14" s="359" customFormat="1" ht="11.25" customHeight="1">
      <c r="A33" s="360"/>
      <c r="B33" s="360"/>
      <c r="C33" s="360"/>
      <c r="D33" s="360"/>
      <c r="E33" s="360"/>
      <c r="F33" s="361"/>
      <c r="G33" s="361"/>
      <c r="H33" s="361"/>
      <c r="I33" s="361"/>
      <c r="J33" s="361"/>
      <c r="K33" s="361"/>
      <c r="L33" s="361"/>
      <c r="N33" s="367"/>
    </row>
    <row r="34" spans="1:14" s="359" customFormat="1" ht="15" customHeight="1">
      <c r="A34" s="360"/>
      <c r="B34" s="360"/>
      <c r="C34" s="360"/>
      <c r="D34" s="360"/>
      <c r="E34" s="360"/>
      <c r="F34" s="361"/>
      <c r="G34" s="361"/>
      <c r="H34" s="361"/>
      <c r="I34" s="361"/>
      <c r="J34" s="361"/>
      <c r="K34" s="361"/>
      <c r="L34" s="361"/>
      <c r="N34" s="367"/>
    </row>
    <row r="35" spans="1:14" s="359" customFormat="1" ht="20.25" customHeight="1">
      <c r="A35" s="360"/>
      <c r="B35" s="642">
        <f>IF($L4="","",IF(AND($L4&gt;=0,$L4&lt;0.1),"↑",""))</f>
      </c>
      <c r="C35" s="642"/>
      <c r="D35" s="409">
        <f>IF($L4="","",IF(AND($L4&gt;=0.1,$L4&lt;0.2),"↑",""))</f>
      </c>
      <c r="E35" s="409">
        <f>IF($L4="","",IF(AND($L4&gt;=0.2,$L4&lt;0.3),"↑",""))</f>
      </c>
      <c r="F35" s="410">
        <f>IF($L4="","",IF(AND($L4&gt;=0.3,$L4&lt;0.4),"↑",""))</f>
      </c>
      <c r="G35" s="408">
        <f>IF($L4="","",IF(AND($L4&gt;=0.4,$L4&lt;0.5),"↑",""))</f>
      </c>
      <c r="H35" s="411">
        <f>IF($L4="","",IF(AND($L4&gt;=0.5,$L4&lt;0.6),"↑",""))</f>
      </c>
      <c r="I35" s="411">
        <f>IF($L4="","",IF(AND($L4&gt;=0.6,$L4&lt;0.7),"↑",""))</f>
      </c>
      <c r="J35" s="642">
        <f>IF($L4="","",IF(AND($L4&gt;=0.7,$L4&lt;0.8),"↑",""))</f>
      </c>
      <c r="K35" s="642"/>
      <c r="L35" s="409">
        <f>IF($L4="","",IF(AND($L4&gt;=0.8,$L4&lt;0.9),"↑",""))</f>
      </c>
      <c r="M35" s="410">
        <f>IF($L4="","",IF($L4&gt;=0.9,"↑",""))</f>
      </c>
      <c r="N35" s="367"/>
    </row>
    <row r="36" spans="1:14" s="359" customFormat="1" ht="46.5" customHeight="1">
      <c r="A36" s="659" t="s">
        <v>193</v>
      </c>
      <c r="B36" s="659"/>
      <c r="C36" s="659"/>
      <c r="D36" s="659"/>
      <c r="E36" s="659"/>
      <c r="F36" s="659"/>
      <c r="G36" s="659"/>
      <c r="H36" s="659"/>
      <c r="I36" s="659"/>
      <c r="J36" s="659"/>
      <c r="K36" s="659"/>
      <c r="L36" s="659"/>
      <c r="M36" s="659"/>
      <c r="N36" s="659"/>
    </row>
    <row r="37" spans="1:14" s="359" customFormat="1" ht="21" customHeight="1">
      <c r="A37" s="659"/>
      <c r="B37" s="659"/>
      <c r="C37" s="659"/>
      <c r="D37" s="659"/>
      <c r="E37" s="659"/>
      <c r="F37" s="659"/>
      <c r="G37" s="659"/>
      <c r="H37" s="659"/>
      <c r="I37" s="659"/>
      <c r="J37" s="659"/>
      <c r="K37" s="659"/>
      <c r="L37" s="659"/>
      <c r="M37" s="659"/>
      <c r="N37" s="659"/>
    </row>
    <row r="38" spans="1:25" s="359" customFormat="1" ht="21.75" customHeight="1">
      <c r="A38" s="641" t="s">
        <v>196</v>
      </c>
      <c r="B38" s="641"/>
      <c r="C38" s="641"/>
      <c r="D38" s="641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412"/>
      <c r="P38" s="412"/>
      <c r="Q38" s="412"/>
      <c r="R38" s="412"/>
      <c r="S38"/>
      <c r="T38"/>
      <c r="U38"/>
      <c r="V38"/>
      <c r="W38"/>
      <c r="X38"/>
      <c r="Y38"/>
    </row>
    <row r="39" spans="1:14" s="359" customFormat="1" ht="11.25" customHeight="1">
      <c r="A39" s="360"/>
      <c r="B39" s="360"/>
      <c r="C39" s="360"/>
      <c r="D39" s="360"/>
      <c r="E39" s="360"/>
      <c r="F39" s="361"/>
      <c r="G39" s="361"/>
      <c r="H39" s="361"/>
      <c r="I39" s="361"/>
      <c r="J39" s="361"/>
      <c r="K39" s="361"/>
      <c r="L39" s="361"/>
      <c r="N39" s="367"/>
    </row>
    <row r="40" spans="1:14" s="359" customFormat="1" ht="11.25" customHeight="1">
      <c r="A40" s="360"/>
      <c r="B40" s="360"/>
      <c r="C40" s="360"/>
      <c r="D40" s="360"/>
      <c r="E40" s="360"/>
      <c r="F40" s="361"/>
      <c r="G40" s="361"/>
      <c r="H40" s="361"/>
      <c r="I40" s="361"/>
      <c r="J40" s="361"/>
      <c r="K40" s="361"/>
      <c r="L40" s="361"/>
      <c r="N40" s="367"/>
    </row>
    <row r="41" spans="1:14" s="359" customFormat="1" ht="11.25" customHeight="1">
      <c r="A41" s="360"/>
      <c r="B41" s="360"/>
      <c r="C41" s="360"/>
      <c r="D41" s="360"/>
      <c r="E41" s="360"/>
      <c r="F41" s="361"/>
      <c r="G41" s="361"/>
      <c r="H41" s="361"/>
      <c r="I41" s="361"/>
      <c r="J41" s="361"/>
      <c r="K41" s="361"/>
      <c r="L41" s="361"/>
      <c r="N41" s="367"/>
    </row>
    <row r="42" spans="1:14" s="359" customFormat="1" ht="11.25" customHeight="1">
      <c r="A42" s="360"/>
      <c r="B42" s="360"/>
      <c r="C42" s="360"/>
      <c r="D42" s="360"/>
      <c r="E42" s="360"/>
      <c r="F42" s="361"/>
      <c r="G42" s="361"/>
      <c r="H42" s="361"/>
      <c r="I42" s="361"/>
      <c r="J42" s="361"/>
      <c r="K42" s="361"/>
      <c r="L42" s="361"/>
      <c r="N42" s="367"/>
    </row>
    <row r="43" spans="1:14" s="359" customFormat="1" ht="11.25" customHeight="1">
      <c r="A43" s="360"/>
      <c r="B43" s="360"/>
      <c r="C43" s="360"/>
      <c r="D43" s="360"/>
      <c r="E43" s="360"/>
      <c r="F43" s="361"/>
      <c r="G43" s="361"/>
      <c r="H43" s="361"/>
      <c r="I43" s="361"/>
      <c r="J43" s="361"/>
      <c r="K43" s="361"/>
      <c r="L43" s="361"/>
      <c r="N43" s="367"/>
    </row>
    <row r="44" spans="1:14" s="359" customFormat="1" ht="11.25" customHeight="1">
      <c r="A44" s="360"/>
      <c r="B44" s="360"/>
      <c r="C44" s="360"/>
      <c r="D44" s="360"/>
      <c r="E44" s="360"/>
      <c r="F44" s="361"/>
      <c r="G44" s="361"/>
      <c r="H44" s="361"/>
      <c r="I44" s="361"/>
      <c r="J44" s="361"/>
      <c r="K44" s="361"/>
      <c r="L44" s="361"/>
      <c r="N44" s="367"/>
    </row>
    <row r="45" spans="1:14" s="359" customFormat="1" ht="11.25" customHeight="1">
      <c r="A45" s="360"/>
      <c r="B45" s="360"/>
      <c r="C45" s="360"/>
      <c r="D45" s="360"/>
      <c r="E45" s="360"/>
      <c r="F45" s="361"/>
      <c r="G45" s="361"/>
      <c r="H45" s="361"/>
      <c r="I45" s="361"/>
      <c r="J45" s="361"/>
      <c r="K45" s="361"/>
      <c r="L45" s="361"/>
      <c r="N45" s="367"/>
    </row>
    <row r="46" spans="1:14" s="359" customFormat="1" ht="11.25" customHeight="1">
      <c r="A46" s="360"/>
      <c r="B46" s="360"/>
      <c r="C46" s="360"/>
      <c r="D46" s="360"/>
      <c r="E46" s="360"/>
      <c r="F46" s="361"/>
      <c r="G46" s="361"/>
      <c r="H46" s="361"/>
      <c r="I46" s="361"/>
      <c r="J46" s="361"/>
      <c r="K46" s="361"/>
      <c r="L46" s="361"/>
      <c r="N46" s="367"/>
    </row>
    <row r="47" spans="1:14" s="359" customFormat="1" ht="11.25" customHeight="1">
      <c r="A47" s="360"/>
      <c r="B47" s="360"/>
      <c r="C47" s="360"/>
      <c r="D47" s="360"/>
      <c r="E47" s="360"/>
      <c r="F47" s="361"/>
      <c r="G47" s="361"/>
      <c r="H47" s="361"/>
      <c r="I47" s="361"/>
      <c r="J47" s="361"/>
      <c r="K47" s="361"/>
      <c r="L47" s="361"/>
      <c r="N47" s="367"/>
    </row>
    <row r="48" spans="1:14" s="359" customFormat="1" ht="11.25" customHeight="1">
      <c r="A48" s="360"/>
      <c r="B48" s="360"/>
      <c r="C48" s="360"/>
      <c r="D48" s="360"/>
      <c r="E48" s="360"/>
      <c r="F48" s="361"/>
      <c r="G48" s="361"/>
      <c r="H48" s="361"/>
      <c r="I48" s="361"/>
      <c r="J48" s="361"/>
      <c r="K48" s="361"/>
      <c r="L48" s="361"/>
      <c r="N48" s="367"/>
    </row>
    <row r="49" spans="1:14" s="359" customFormat="1" ht="11.25" customHeight="1">
      <c r="A49" s="360"/>
      <c r="B49" s="360"/>
      <c r="C49" s="360"/>
      <c r="D49" s="360"/>
      <c r="E49" s="360"/>
      <c r="F49" s="361"/>
      <c r="G49" s="361"/>
      <c r="H49" s="361"/>
      <c r="I49" s="361"/>
      <c r="J49" s="361"/>
      <c r="K49" s="361"/>
      <c r="L49" s="361"/>
      <c r="N49" s="367"/>
    </row>
    <row r="50" spans="1:14" s="359" customFormat="1" ht="11.25" customHeight="1">
      <c r="A50" s="360"/>
      <c r="B50" s="360"/>
      <c r="C50" s="360"/>
      <c r="D50" s="360"/>
      <c r="E50" s="360"/>
      <c r="F50" s="361"/>
      <c r="G50" s="361"/>
      <c r="H50" s="361"/>
      <c r="I50" s="361"/>
      <c r="J50" s="361"/>
      <c r="K50" s="361"/>
      <c r="L50" s="361"/>
      <c r="N50" s="367"/>
    </row>
    <row r="51" spans="1:14" s="359" customFormat="1" ht="11.25" customHeight="1">
      <c r="A51" s="360"/>
      <c r="B51" s="360"/>
      <c r="C51" s="360"/>
      <c r="D51" s="360"/>
      <c r="E51" s="360"/>
      <c r="F51" s="361"/>
      <c r="G51" s="361"/>
      <c r="H51" s="361"/>
      <c r="I51" s="361"/>
      <c r="J51" s="361"/>
      <c r="K51" s="361"/>
      <c r="L51" s="361"/>
      <c r="N51" s="367"/>
    </row>
    <row r="52" spans="1:14" s="359" customFormat="1" ht="11.25" customHeight="1">
      <c r="A52" s="360"/>
      <c r="B52" s="360"/>
      <c r="C52" s="360"/>
      <c r="D52" s="360"/>
      <c r="E52" s="360"/>
      <c r="F52" s="361"/>
      <c r="G52" s="361"/>
      <c r="H52" s="361"/>
      <c r="I52" s="361"/>
      <c r="J52" s="361"/>
      <c r="K52" s="361"/>
      <c r="L52" s="361"/>
      <c r="N52" s="367"/>
    </row>
    <row r="53" spans="1:14" s="359" customFormat="1" ht="11.25" customHeight="1">
      <c r="A53" s="360"/>
      <c r="B53" s="360"/>
      <c r="C53" s="360"/>
      <c r="D53" s="360"/>
      <c r="E53" s="360"/>
      <c r="F53" s="361"/>
      <c r="G53" s="361"/>
      <c r="H53" s="361"/>
      <c r="I53" s="361"/>
      <c r="J53" s="361"/>
      <c r="K53" s="361"/>
      <c r="L53" s="361"/>
      <c r="N53" s="367"/>
    </row>
    <row r="54" spans="1:14" s="359" customFormat="1" ht="50.25" customHeight="1">
      <c r="A54" s="360"/>
      <c r="B54" s="360"/>
      <c r="C54" s="360"/>
      <c r="D54" s="360"/>
      <c r="E54" s="360"/>
      <c r="F54" s="361"/>
      <c r="G54" s="361"/>
      <c r="H54" s="361"/>
      <c r="I54" s="361"/>
      <c r="J54" s="361"/>
      <c r="K54" s="361"/>
      <c r="L54" s="361"/>
      <c r="N54" s="367"/>
    </row>
    <row r="55" spans="1:14" s="359" customFormat="1" ht="20.25" customHeight="1">
      <c r="A55" s="360"/>
      <c r="B55" s="642">
        <f>IF($L4="","",IF(AND($L4&gt;=0,$L4&lt;0.1),"↑",""))</f>
      </c>
      <c r="C55" s="642"/>
      <c r="D55" s="409">
        <f>IF($L4="","",IF(AND($L4&gt;=0.1,$L4&lt;0.2),"↑",""))</f>
      </c>
      <c r="E55" s="409">
        <f>IF($L4="","",IF(AND($L4&gt;=0.2,$L4&lt;0.3),"↑",""))</f>
      </c>
      <c r="F55" s="410">
        <f>IF($L4="","",IF(AND($L4&gt;=0.3,$L4&lt;0.4),"↑",""))</f>
      </c>
      <c r="G55" s="408">
        <f>IF($L4="","",IF(AND($L4&gt;=0.4,$L4&lt;0.5),"↑",""))</f>
      </c>
      <c r="H55" s="411">
        <f>IF($L4="","",IF(AND($L4&gt;=0.5,$L4&lt;0.6),"↑",""))</f>
      </c>
      <c r="I55" s="411">
        <f>IF($L4="","",IF(AND($L4&gt;=0.6,$L4&lt;0.7),"↑",""))</f>
      </c>
      <c r="J55" s="642">
        <f>IF($L4="","",IF(AND($L4&gt;=0.7,$L4&lt;0.8),"↑",""))</f>
      </c>
      <c r="K55" s="642"/>
      <c r="L55" s="409">
        <f>IF($L4="","",IF(AND($L4&gt;=0.8,$L4&lt;0.9),"↑",""))</f>
      </c>
      <c r="M55" s="410">
        <f>IF($L4="","",IF($L4&gt;=0.9,"↑",""))</f>
      </c>
      <c r="N55" s="367"/>
    </row>
    <row r="56" spans="1:14" s="359" customFormat="1" ht="46.5" customHeight="1">
      <c r="A56" s="659" t="s">
        <v>193</v>
      </c>
      <c r="B56" s="659"/>
      <c r="C56" s="659"/>
      <c r="D56" s="659"/>
      <c r="E56" s="659"/>
      <c r="F56" s="659"/>
      <c r="G56" s="659"/>
      <c r="H56" s="659"/>
      <c r="I56" s="659"/>
      <c r="J56" s="659"/>
      <c r="K56" s="659"/>
      <c r="L56" s="659"/>
      <c r="M56" s="659"/>
      <c r="N56" s="659"/>
    </row>
    <row r="57" spans="1:14" s="359" customFormat="1" ht="21" customHeight="1">
      <c r="A57" s="659"/>
      <c r="B57" s="659"/>
      <c r="C57" s="659"/>
      <c r="D57" s="659"/>
      <c r="E57" s="659"/>
      <c r="F57" s="659"/>
      <c r="G57" s="659"/>
      <c r="H57" s="659"/>
      <c r="I57" s="659"/>
      <c r="J57" s="659"/>
      <c r="K57" s="659"/>
      <c r="L57" s="659"/>
      <c r="M57" s="659"/>
      <c r="N57" s="659"/>
    </row>
    <row r="58" spans="1:14" ht="12.75" customHeight="1">
      <c r="A58" s="426"/>
      <c r="B58" s="426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367"/>
    </row>
    <row r="59" spans="1:14" ht="14.25" customHeight="1">
      <c r="A59" s="654" t="s">
        <v>183</v>
      </c>
      <c r="B59" s="654"/>
      <c r="C59" s="654"/>
      <c r="D59" s="654"/>
      <c r="E59" s="654"/>
      <c r="F59" s="654"/>
      <c r="G59" s="654"/>
      <c r="H59" s="654"/>
      <c r="I59" s="654"/>
      <c r="J59" s="654"/>
      <c r="K59" s="654"/>
      <c r="L59" s="654"/>
      <c r="M59" s="654"/>
      <c r="N59" s="654"/>
    </row>
    <row r="60" spans="1:25" ht="12.75" customHeight="1">
      <c r="A60" s="625" t="s">
        <v>197</v>
      </c>
      <c r="B60" s="625"/>
      <c r="C60" s="625"/>
      <c r="D60" s="625"/>
      <c r="E60" s="625"/>
      <c r="F60" s="625"/>
      <c r="G60" s="625"/>
      <c r="H60" s="625"/>
      <c r="I60" s="625"/>
      <c r="J60" s="625"/>
      <c r="K60" s="625"/>
      <c r="L60" s="625"/>
      <c r="M60" s="625"/>
      <c r="N60" s="625"/>
      <c r="O60"/>
      <c r="P60"/>
      <c r="Q60"/>
      <c r="R60"/>
      <c r="S60"/>
      <c r="T60"/>
      <c r="U60"/>
      <c r="V60"/>
      <c r="W60"/>
      <c r="X60"/>
      <c r="Y60"/>
    </row>
    <row r="61" spans="1:23" ht="12.75">
      <c r="A61" s="637" t="s">
        <v>113</v>
      </c>
      <c r="B61" s="637"/>
      <c r="C61" s="637"/>
      <c r="D61" s="637"/>
      <c r="E61" s="637"/>
      <c r="F61" s="637"/>
      <c r="G61" s="637"/>
      <c r="H61" s="637"/>
      <c r="I61" s="637"/>
      <c r="J61" s="637"/>
      <c r="K61" s="637"/>
      <c r="L61" s="637"/>
      <c r="M61" s="637"/>
      <c r="N61" s="637"/>
      <c r="O61"/>
      <c r="P61"/>
      <c r="Q61"/>
      <c r="R61"/>
      <c r="S61"/>
      <c r="T61"/>
      <c r="U61"/>
      <c r="V61"/>
      <c r="W61"/>
    </row>
    <row r="62" spans="1:23" s="365" customFormat="1" ht="17.25" customHeight="1">
      <c r="A62" s="379" t="s">
        <v>114</v>
      </c>
      <c r="B62" s="626" t="s">
        <v>115</v>
      </c>
      <c r="C62" s="626"/>
      <c r="D62" s="626" t="s">
        <v>180</v>
      </c>
      <c r="E62" s="626"/>
      <c r="F62" s="632" t="s">
        <v>167</v>
      </c>
      <c r="G62" s="632"/>
      <c r="H62" s="632" t="s">
        <v>168</v>
      </c>
      <c r="I62" s="632"/>
      <c r="J62" s="631" t="s">
        <v>111</v>
      </c>
      <c r="K62" s="631"/>
      <c r="L62" s="627" t="s">
        <v>116</v>
      </c>
      <c r="M62" s="627"/>
      <c r="N62" s="627"/>
      <c r="O62"/>
      <c r="P62"/>
      <c r="Q62"/>
      <c r="R62"/>
      <c r="S62"/>
      <c r="T62"/>
      <c r="U62"/>
      <c r="V62"/>
      <c r="W62"/>
    </row>
    <row r="63" spans="1:14" ht="12.75" customHeight="1">
      <c r="A63" s="623" t="s">
        <v>145</v>
      </c>
      <c r="B63" s="418">
        <v>37</v>
      </c>
      <c r="C63" s="418"/>
      <c r="D63" s="621">
        <v>0.82</v>
      </c>
      <c r="E63" s="621"/>
      <c r="F63" s="621">
        <v>0.81</v>
      </c>
      <c r="G63" s="621"/>
      <c r="H63" s="621">
        <v>0.83</v>
      </c>
      <c r="I63" s="621"/>
      <c r="J63" s="621">
        <f>IF('Encodage réponses Es'!AQ$44="","",'Encodage réponses Es'!AQ$44)</f>
      </c>
      <c r="K63" s="621"/>
      <c r="L63" s="638" t="s">
        <v>184</v>
      </c>
      <c r="M63" s="638"/>
      <c r="N63" s="638"/>
    </row>
    <row r="64" spans="1:14" ht="12.75">
      <c r="A64" s="623"/>
      <c r="B64" s="419">
        <v>38</v>
      </c>
      <c r="C64" s="419"/>
      <c r="D64" s="622">
        <v>0.73</v>
      </c>
      <c r="E64" s="622"/>
      <c r="F64" s="622">
        <v>0.74</v>
      </c>
      <c r="G64" s="622"/>
      <c r="H64" s="622">
        <v>0.73</v>
      </c>
      <c r="I64" s="622"/>
      <c r="J64" s="622">
        <f>IF('Encodage réponses Es'!AR$44="","",'Encodage réponses Es'!AR$44)</f>
      </c>
      <c r="K64" s="622"/>
      <c r="L64" s="638"/>
      <c r="M64" s="638"/>
      <c r="N64" s="638"/>
    </row>
    <row r="65" spans="1:14" ht="12.75">
      <c r="A65" s="623"/>
      <c r="B65" s="418">
        <v>39</v>
      </c>
      <c r="C65" s="418"/>
      <c r="D65" s="621">
        <v>0.75</v>
      </c>
      <c r="E65" s="621"/>
      <c r="F65" s="621">
        <v>0.75</v>
      </c>
      <c r="G65" s="621"/>
      <c r="H65" s="621">
        <v>0.75</v>
      </c>
      <c r="I65" s="621"/>
      <c r="J65" s="621">
        <f>IF('Encodage réponses Es'!AS$44="","",'Encodage réponses Es'!AS$44)</f>
      </c>
      <c r="K65" s="621"/>
      <c r="L65" s="638"/>
      <c r="M65" s="638"/>
      <c r="N65" s="638"/>
    </row>
    <row r="66" spans="1:14" ht="12.75">
      <c r="A66" s="623"/>
      <c r="B66" s="419">
        <v>40</v>
      </c>
      <c r="C66" s="419"/>
      <c r="D66" s="622">
        <v>0.81</v>
      </c>
      <c r="E66" s="622"/>
      <c r="F66" s="622">
        <v>0.83</v>
      </c>
      <c r="G66" s="622"/>
      <c r="H66" s="622">
        <v>0.79</v>
      </c>
      <c r="I66" s="622"/>
      <c r="J66" s="622">
        <f>IF('Encodage réponses Es'!AT$44="","",'Encodage réponses Es'!AT$44)</f>
      </c>
      <c r="K66" s="622"/>
      <c r="L66" s="638"/>
      <c r="M66" s="638"/>
      <c r="N66" s="638"/>
    </row>
    <row r="67" spans="1:14" ht="12.75">
      <c r="A67" s="623"/>
      <c r="B67" s="418">
        <v>41</v>
      </c>
      <c r="C67" s="418"/>
      <c r="D67" s="639" t="s">
        <v>179</v>
      </c>
      <c r="E67" s="639"/>
      <c r="F67" s="639"/>
      <c r="G67" s="639"/>
      <c r="H67" s="639"/>
      <c r="I67" s="639"/>
      <c r="J67" s="639"/>
      <c r="K67" s="639"/>
      <c r="L67" s="638"/>
      <c r="M67" s="638"/>
      <c r="N67" s="638"/>
    </row>
    <row r="68" spans="1:14" ht="12.75" customHeight="1">
      <c r="A68" s="623" t="s">
        <v>146</v>
      </c>
      <c r="B68" s="419">
        <v>42</v>
      </c>
      <c r="C68" s="419"/>
      <c r="D68" s="622">
        <v>0.64</v>
      </c>
      <c r="E68" s="622"/>
      <c r="F68" s="622">
        <v>0.68</v>
      </c>
      <c r="G68" s="622"/>
      <c r="H68" s="622">
        <v>0.6</v>
      </c>
      <c r="I68" s="622"/>
      <c r="J68" s="622">
        <f>IF('Encodage réponses Es'!AV$44="","",'Encodage réponses Es'!AV$44)</f>
      </c>
      <c r="K68" s="622"/>
      <c r="L68" s="638" t="s">
        <v>184</v>
      </c>
      <c r="M68" s="638"/>
      <c r="N68" s="638"/>
    </row>
    <row r="69" spans="1:14" ht="12.75">
      <c r="A69" s="623"/>
      <c r="B69" s="418">
        <v>43</v>
      </c>
      <c r="C69" s="418"/>
      <c r="D69" s="621">
        <v>0.65</v>
      </c>
      <c r="E69" s="621"/>
      <c r="F69" s="621">
        <v>0.68</v>
      </c>
      <c r="G69" s="621"/>
      <c r="H69" s="621">
        <v>0.63</v>
      </c>
      <c r="I69" s="621"/>
      <c r="J69" s="621">
        <f>IF('Encodage réponses Es'!AW$44="","",'Encodage réponses Es'!AW$44)</f>
      </c>
      <c r="K69" s="621"/>
      <c r="L69" s="638"/>
      <c r="M69" s="638"/>
      <c r="N69" s="638"/>
    </row>
    <row r="70" spans="1:14" ht="12.75">
      <c r="A70" s="623"/>
      <c r="B70" s="419">
        <v>44</v>
      </c>
      <c r="C70" s="419"/>
      <c r="D70" s="622">
        <v>0.22</v>
      </c>
      <c r="E70" s="622"/>
      <c r="F70" s="622">
        <v>0.25</v>
      </c>
      <c r="G70" s="622"/>
      <c r="H70" s="622">
        <v>0.2</v>
      </c>
      <c r="I70" s="622"/>
      <c r="J70" s="622">
        <f>IF('Encodage réponses Es'!AX$44="","",'Encodage réponses Es'!AX$44)</f>
      </c>
      <c r="K70" s="622"/>
      <c r="L70" s="638"/>
      <c r="M70" s="638"/>
      <c r="N70" s="638"/>
    </row>
    <row r="71" spans="1:14" ht="12.75" customHeight="1">
      <c r="A71" s="623" t="s">
        <v>129</v>
      </c>
      <c r="B71" s="418">
        <v>45</v>
      </c>
      <c r="C71" s="418"/>
      <c r="D71" s="621">
        <v>0.65</v>
      </c>
      <c r="E71" s="621"/>
      <c r="F71" s="621">
        <v>0.71</v>
      </c>
      <c r="G71" s="621"/>
      <c r="H71" s="621">
        <v>0.6</v>
      </c>
      <c r="I71" s="621"/>
      <c r="J71" s="621">
        <f>IF('Encodage réponses Es'!AY$44="","",'Encodage réponses Es'!AY$44)</f>
      </c>
      <c r="K71" s="621"/>
      <c r="L71" s="638" t="s">
        <v>184</v>
      </c>
      <c r="M71" s="638"/>
      <c r="N71" s="638"/>
    </row>
    <row r="72" spans="1:14" ht="12.75">
      <c r="A72" s="623"/>
      <c r="B72" s="419">
        <v>46</v>
      </c>
      <c r="C72" s="419"/>
      <c r="D72" s="622">
        <v>0.9</v>
      </c>
      <c r="E72" s="622"/>
      <c r="F72" s="622">
        <v>0.94</v>
      </c>
      <c r="G72" s="622"/>
      <c r="H72" s="622">
        <v>0.87</v>
      </c>
      <c r="I72" s="622"/>
      <c r="J72" s="622">
        <f>IF('Encodage réponses Es'!AZ$44="","",'Encodage réponses Es'!AZ$44)</f>
      </c>
      <c r="K72" s="622"/>
      <c r="L72" s="638"/>
      <c r="M72" s="638"/>
      <c r="N72" s="638"/>
    </row>
    <row r="73" spans="1:14" ht="12.75">
      <c r="A73" s="623"/>
      <c r="B73" s="418">
        <v>47</v>
      </c>
      <c r="C73" s="418"/>
      <c r="D73" s="621">
        <v>0.74</v>
      </c>
      <c r="E73" s="621"/>
      <c r="F73" s="621">
        <v>0.77</v>
      </c>
      <c r="G73" s="621"/>
      <c r="H73" s="621">
        <v>0.72</v>
      </c>
      <c r="I73" s="621"/>
      <c r="J73" s="621">
        <f>IF('Encodage réponses Es'!BA$44="","",'Encodage réponses Es'!BA$44)</f>
      </c>
      <c r="K73" s="621"/>
      <c r="L73" s="638"/>
      <c r="M73" s="638"/>
      <c r="N73" s="638"/>
    </row>
    <row r="74" spans="1:14" ht="12.75">
      <c r="A74" s="623"/>
      <c r="B74" s="419">
        <v>48</v>
      </c>
      <c r="C74" s="419"/>
      <c r="D74" s="624" t="s">
        <v>179</v>
      </c>
      <c r="E74" s="624"/>
      <c r="F74" s="624"/>
      <c r="G74" s="624"/>
      <c r="H74" s="624"/>
      <c r="I74" s="624"/>
      <c r="J74" s="624"/>
      <c r="K74" s="624"/>
      <c r="L74" s="638"/>
      <c r="M74" s="638"/>
      <c r="N74" s="638"/>
    </row>
    <row r="75" spans="1:14" ht="12.75">
      <c r="A75" s="623"/>
      <c r="B75" s="418">
        <v>49</v>
      </c>
      <c r="C75" s="418"/>
      <c r="D75" s="639" t="s">
        <v>179</v>
      </c>
      <c r="E75" s="639"/>
      <c r="F75" s="639"/>
      <c r="G75" s="639"/>
      <c r="H75" s="639"/>
      <c r="I75" s="639"/>
      <c r="J75" s="639"/>
      <c r="K75" s="639"/>
      <c r="L75" s="638"/>
      <c r="M75" s="638"/>
      <c r="N75" s="638"/>
    </row>
    <row r="76" spans="1:14" ht="12.75" customHeight="1">
      <c r="A76" s="623" t="s">
        <v>151</v>
      </c>
      <c r="B76" s="636">
        <v>86</v>
      </c>
      <c r="C76" s="428" t="s">
        <v>181</v>
      </c>
      <c r="D76" s="634">
        <v>0.44</v>
      </c>
      <c r="E76" s="634"/>
      <c r="F76" s="634">
        <v>0.48</v>
      </c>
      <c r="G76" s="634"/>
      <c r="H76" s="634">
        <v>0.4</v>
      </c>
      <c r="I76" s="634"/>
      <c r="J76" s="634">
        <f>IF('Encodage réponses Es'!CN$44="","",'Encodage réponses Es'!CN$44)</f>
      </c>
      <c r="K76" s="634"/>
      <c r="L76" s="638" t="s">
        <v>184</v>
      </c>
      <c r="M76" s="638"/>
      <c r="N76" s="638"/>
    </row>
    <row r="77" spans="1:14" ht="12.75">
      <c r="A77" s="623"/>
      <c r="B77" s="636"/>
      <c r="C77" s="427" t="s">
        <v>182</v>
      </c>
      <c r="D77" s="633">
        <v>0.04</v>
      </c>
      <c r="E77" s="633"/>
      <c r="F77" s="633">
        <v>0.05</v>
      </c>
      <c r="G77" s="633"/>
      <c r="H77" s="633">
        <v>0.04</v>
      </c>
      <c r="I77" s="633"/>
      <c r="J77" s="633">
        <f>IF('Encodage réponses Es'!CN$38=0,"",'Encodage réponses Es'!CN$41/'Encodage réponses Es'!CN$38)</f>
      </c>
      <c r="K77" s="633"/>
      <c r="L77" s="638"/>
      <c r="M77" s="638"/>
      <c r="N77" s="638"/>
    </row>
    <row r="78" spans="1:14" ht="12.75">
      <c r="A78" s="623"/>
      <c r="B78" s="635">
        <v>87</v>
      </c>
      <c r="C78" s="430" t="s">
        <v>181</v>
      </c>
      <c r="D78" s="629">
        <v>0.44</v>
      </c>
      <c r="E78" s="629"/>
      <c r="F78" s="629">
        <v>0.48</v>
      </c>
      <c r="G78" s="629"/>
      <c r="H78" s="629">
        <v>0.41</v>
      </c>
      <c r="I78" s="629"/>
      <c r="J78" s="629">
        <f>IF('Encodage réponses Es'!CO$44="","",'Encodage réponses Es'!CO$44)</f>
      </c>
      <c r="K78" s="629"/>
      <c r="L78" s="638"/>
      <c r="M78" s="638"/>
      <c r="N78" s="638"/>
    </row>
    <row r="79" spans="1:14" ht="12.75">
      <c r="A79" s="623"/>
      <c r="B79" s="635"/>
      <c r="C79" s="429" t="s">
        <v>182</v>
      </c>
      <c r="D79" s="628">
        <v>0.05</v>
      </c>
      <c r="E79" s="628"/>
      <c r="F79" s="628">
        <v>0.05</v>
      </c>
      <c r="G79" s="628"/>
      <c r="H79" s="628">
        <v>0.05</v>
      </c>
      <c r="I79" s="628"/>
      <c r="J79" s="628">
        <f>IF('Encodage réponses Es'!CO$38=0,"",'Encodage réponses Es'!CO$41/'Encodage réponses Es'!CO$38)</f>
      </c>
      <c r="K79" s="628"/>
      <c r="L79" s="638"/>
      <c r="M79" s="638"/>
      <c r="N79" s="638"/>
    </row>
    <row r="80" spans="1:14" ht="12.75">
      <c r="A80" s="623"/>
      <c r="B80" s="636">
        <v>88</v>
      </c>
      <c r="C80" s="428" t="s">
        <v>181</v>
      </c>
      <c r="D80" s="634">
        <v>0.27</v>
      </c>
      <c r="E80" s="634"/>
      <c r="F80" s="634">
        <v>0.29</v>
      </c>
      <c r="G80" s="634"/>
      <c r="H80" s="634">
        <v>0.25</v>
      </c>
      <c r="I80" s="634"/>
      <c r="J80" s="634">
        <f>IF('Encodage réponses Es'!CP$44="","",'Encodage réponses Es'!CP$44)</f>
      </c>
      <c r="K80" s="634"/>
      <c r="L80" s="638"/>
      <c r="M80" s="638"/>
      <c r="N80" s="638"/>
    </row>
    <row r="81" spans="1:14" ht="12.75">
      <c r="A81" s="623"/>
      <c r="B81" s="636"/>
      <c r="C81" s="427" t="s">
        <v>182</v>
      </c>
      <c r="D81" s="633">
        <v>0.03</v>
      </c>
      <c r="E81" s="633"/>
      <c r="F81" s="633">
        <v>0.04</v>
      </c>
      <c r="G81" s="633"/>
      <c r="H81" s="633">
        <v>0.02</v>
      </c>
      <c r="I81" s="633"/>
      <c r="J81" s="633">
        <f>IF('Encodage réponses Es'!CP$38=0,"",'Encodage réponses Es'!CP$41/'Encodage réponses Es'!CP$38)</f>
      </c>
      <c r="K81" s="633"/>
      <c r="L81" s="638"/>
      <c r="M81" s="638"/>
      <c r="N81" s="638"/>
    </row>
    <row r="82" spans="1:14" ht="12.75">
      <c r="A82" s="367"/>
      <c r="B82" s="367"/>
      <c r="C82" s="367"/>
      <c r="D82" s="367"/>
      <c r="E82" s="367"/>
      <c r="F82" s="367"/>
      <c r="G82" s="367"/>
      <c r="H82" s="367"/>
      <c r="I82" s="367"/>
      <c r="J82" s="367"/>
      <c r="K82" s="367"/>
      <c r="L82" s="367"/>
      <c r="M82" s="367"/>
      <c r="N82" s="367"/>
    </row>
    <row r="83" spans="1:14" ht="28.5" customHeight="1">
      <c r="A83" s="655" t="s">
        <v>185</v>
      </c>
      <c r="B83" s="655"/>
      <c r="C83" s="655"/>
      <c r="D83" s="655"/>
      <c r="E83" s="655"/>
      <c r="F83" s="655"/>
      <c r="G83" s="655"/>
      <c r="H83" s="655"/>
      <c r="I83" s="655"/>
      <c r="J83" s="655"/>
      <c r="K83" s="655"/>
      <c r="L83" s="655"/>
      <c r="M83" s="655"/>
      <c r="N83" s="655"/>
    </row>
    <row r="84" spans="1:25" ht="12.75" customHeight="1">
      <c r="A84" s="625" t="s">
        <v>198</v>
      </c>
      <c r="B84" s="625"/>
      <c r="C84" s="625"/>
      <c r="D84" s="625"/>
      <c r="E84" s="625"/>
      <c r="F84" s="625"/>
      <c r="G84" s="625"/>
      <c r="H84" s="625"/>
      <c r="I84" s="625"/>
      <c r="J84" s="625"/>
      <c r="K84" s="625"/>
      <c r="L84" s="625"/>
      <c r="M84" s="625"/>
      <c r="N84" s="625"/>
      <c r="O84"/>
      <c r="P84"/>
      <c r="Q84"/>
      <c r="R84"/>
      <c r="S84"/>
      <c r="T84"/>
      <c r="U84"/>
      <c r="V84"/>
      <c r="W84"/>
      <c r="X84"/>
      <c r="Y84"/>
    </row>
    <row r="85" spans="1:23" ht="12.75">
      <c r="A85" s="637" t="s">
        <v>113</v>
      </c>
      <c r="B85" s="637"/>
      <c r="C85" s="637"/>
      <c r="D85" s="637"/>
      <c r="E85" s="637"/>
      <c r="F85" s="637"/>
      <c r="G85" s="637"/>
      <c r="H85" s="637"/>
      <c r="I85" s="637"/>
      <c r="J85" s="637"/>
      <c r="K85" s="637"/>
      <c r="L85" s="637"/>
      <c r="M85" s="637"/>
      <c r="N85" s="637"/>
      <c r="O85"/>
      <c r="P85"/>
      <c r="Q85"/>
      <c r="R85"/>
      <c r="S85"/>
      <c r="T85"/>
      <c r="U85"/>
      <c r="V85"/>
      <c r="W85"/>
    </row>
    <row r="86" spans="1:23" s="365" customFormat="1" ht="17.25" customHeight="1">
      <c r="A86" s="379" t="s">
        <v>114</v>
      </c>
      <c r="B86" s="626" t="s">
        <v>115</v>
      </c>
      <c r="C86" s="626"/>
      <c r="D86" s="626" t="s">
        <v>180</v>
      </c>
      <c r="E86" s="626"/>
      <c r="F86" s="632" t="s">
        <v>167</v>
      </c>
      <c r="G86" s="632"/>
      <c r="H86" s="632" t="s">
        <v>168</v>
      </c>
      <c r="I86" s="632"/>
      <c r="J86" s="631" t="s">
        <v>111</v>
      </c>
      <c r="K86" s="631"/>
      <c r="L86" s="627" t="s">
        <v>116</v>
      </c>
      <c r="M86" s="627"/>
      <c r="N86" s="627"/>
      <c r="O86"/>
      <c r="P86"/>
      <c r="Q86"/>
      <c r="R86"/>
      <c r="S86"/>
      <c r="T86"/>
      <c r="U86"/>
      <c r="V86"/>
      <c r="W86"/>
    </row>
    <row r="87" spans="1:14" ht="12.75" customHeight="1">
      <c r="A87" s="623" t="s">
        <v>140</v>
      </c>
      <c r="B87" s="635">
        <v>26</v>
      </c>
      <c r="C87" s="430" t="s">
        <v>181</v>
      </c>
      <c r="D87" s="629">
        <v>0.11</v>
      </c>
      <c r="E87" s="629"/>
      <c r="F87" s="629">
        <v>0.13</v>
      </c>
      <c r="G87" s="629"/>
      <c r="H87" s="629">
        <v>0.09</v>
      </c>
      <c r="I87" s="629"/>
      <c r="J87" s="629">
        <f>IF('Encodage réponses Es'!AF$44="","",'Encodage réponses Es'!AF$44)</f>
      </c>
      <c r="K87" s="629"/>
      <c r="L87" s="630" t="s">
        <v>186</v>
      </c>
      <c r="M87" s="630"/>
      <c r="N87" s="630"/>
    </row>
    <row r="88" spans="1:14" ht="12.75">
      <c r="A88" s="623"/>
      <c r="B88" s="635"/>
      <c r="C88" s="429" t="s">
        <v>182</v>
      </c>
      <c r="D88" s="628">
        <v>0.28</v>
      </c>
      <c r="E88" s="628"/>
      <c r="F88" s="628">
        <v>0.25</v>
      </c>
      <c r="G88" s="628"/>
      <c r="H88" s="628">
        <v>0.31</v>
      </c>
      <c r="I88" s="628"/>
      <c r="J88" s="628">
        <f>IF('Encodage réponses Es'!AF$38=0,"",'Encodage réponses Es'!AF$41/'Encodage réponses Es'!AF$38)</f>
      </c>
      <c r="K88" s="628"/>
      <c r="L88" s="630"/>
      <c r="M88" s="630"/>
      <c r="N88" s="630"/>
    </row>
    <row r="89" spans="1:14" ht="12.75">
      <c r="A89" s="623"/>
      <c r="B89" s="419">
        <v>27</v>
      </c>
      <c r="C89" s="419"/>
      <c r="D89" s="622">
        <v>0.2</v>
      </c>
      <c r="E89" s="622"/>
      <c r="F89" s="622">
        <v>0.22</v>
      </c>
      <c r="G89" s="622"/>
      <c r="H89" s="622">
        <v>0.19</v>
      </c>
      <c r="I89" s="622"/>
      <c r="J89" s="622">
        <f>IF('Encodage réponses Es'!AG$44="","",'Encodage réponses Es'!AG$44)</f>
      </c>
      <c r="K89" s="622"/>
      <c r="L89" s="630"/>
      <c r="M89" s="630"/>
      <c r="N89" s="630"/>
    </row>
    <row r="90" spans="1:14" ht="12.75" customHeight="1">
      <c r="A90" s="623" t="s">
        <v>141</v>
      </c>
      <c r="B90" s="635">
        <v>28</v>
      </c>
      <c r="C90" s="430" t="s">
        <v>181</v>
      </c>
      <c r="D90" s="629">
        <v>0.2</v>
      </c>
      <c r="E90" s="629"/>
      <c r="F90" s="629">
        <v>0.23</v>
      </c>
      <c r="G90" s="629"/>
      <c r="H90" s="629">
        <v>0.18</v>
      </c>
      <c r="I90" s="629"/>
      <c r="J90" s="629">
        <f>IF('Encodage réponses Es'!AH$44="","",'Encodage réponses Es'!AH$44)</f>
      </c>
      <c r="K90" s="629"/>
      <c r="L90" s="630" t="s">
        <v>184</v>
      </c>
      <c r="M90" s="630"/>
      <c r="N90" s="630"/>
    </row>
    <row r="91" spans="1:14" ht="12.75">
      <c r="A91" s="623"/>
      <c r="B91" s="635"/>
      <c r="C91" s="429" t="s">
        <v>182</v>
      </c>
      <c r="D91" s="628">
        <v>0.16</v>
      </c>
      <c r="E91" s="628"/>
      <c r="F91" s="628">
        <v>0.17</v>
      </c>
      <c r="G91" s="628"/>
      <c r="H91" s="628">
        <v>0.16</v>
      </c>
      <c r="I91" s="628"/>
      <c r="J91" s="628">
        <f>IF('Encodage réponses Es'!AH$38=0,"",'Encodage réponses Es'!AH$41/'Encodage réponses Es'!AH$38)</f>
      </c>
      <c r="K91" s="628"/>
      <c r="L91" s="630"/>
      <c r="M91" s="630"/>
      <c r="N91" s="630"/>
    </row>
    <row r="92" spans="1:14" ht="12.75" customHeight="1">
      <c r="A92" s="623" t="s">
        <v>142</v>
      </c>
      <c r="B92" s="419">
        <v>29</v>
      </c>
      <c r="C92" s="419"/>
      <c r="D92" s="622">
        <v>0.29</v>
      </c>
      <c r="E92" s="622"/>
      <c r="F92" s="622">
        <v>0.31</v>
      </c>
      <c r="G92" s="622"/>
      <c r="H92" s="622">
        <v>0.26</v>
      </c>
      <c r="I92" s="622"/>
      <c r="J92" s="622">
        <f>IF('Encodage réponses Es'!AI$44="","",'Encodage réponses Es'!AI$44)</f>
      </c>
      <c r="K92" s="622"/>
      <c r="L92" s="630" t="s">
        <v>184</v>
      </c>
      <c r="M92" s="630"/>
      <c r="N92" s="630"/>
    </row>
    <row r="93" spans="1:14" ht="12.75">
      <c r="A93" s="623"/>
      <c r="B93" s="418">
        <v>30</v>
      </c>
      <c r="C93" s="418"/>
      <c r="D93" s="621">
        <v>0.22</v>
      </c>
      <c r="E93" s="621"/>
      <c r="F93" s="621">
        <v>0.24</v>
      </c>
      <c r="G93" s="621"/>
      <c r="H93" s="621">
        <v>0.2</v>
      </c>
      <c r="I93" s="621"/>
      <c r="J93" s="621">
        <f>IF('Encodage réponses Es'!AJ$44="","",'Encodage réponses Es'!AJ$44)</f>
      </c>
      <c r="K93" s="621"/>
      <c r="L93" s="630"/>
      <c r="M93" s="630"/>
      <c r="N93" s="630"/>
    </row>
    <row r="94" spans="1:14" ht="12.75">
      <c r="A94" s="623"/>
      <c r="B94" s="419">
        <v>31</v>
      </c>
      <c r="C94" s="419"/>
      <c r="D94" s="622">
        <v>0.33</v>
      </c>
      <c r="E94" s="622"/>
      <c r="F94" s="622">
        <v>0.34</v>
      </c>
      <c r="G94" s="622"/>
      <c r="H94" s="622">
        <v>0.32</v>
      </c>
      <c r="I94" s="622"/>
      <c r="J94" s="622">
        <f>IF('Encodage réponses Es'!AK$44="","",'Encodage réponses Es'!AK$44)</f>
      </c>
      <c r="K94" s="622"/>
      <c r="L94" s="630"/>
      <c r="M94" s="630"/>
      <c r="N94" s="630"/>
    </row>
    <row r="95" spans="1:14" ht="12.75" customHeight="1">
      <c r="A95" s="623" t="s">
        <v>143</v>
      </c>
      <c r="B95" s="635">
        <v>32</v>
      </c>
      <c r="C95" s="430" t="s">
        <v>181</v>
      </c>
      <c r="D95" s="629">
        <v>0.26</v>
      </c>
      <c r="E95" s="629"/>
      <c r="F95" s="629">
        <v>0.28</v>
      </c>
      <c r="G95" s="629"/>
      <c r="H95" s="629">
        <v>0.24</v>
      </c>
      <c r="I95" s="629"/>
      <c r="J95" s="629">
        <f>IF('Encodage réponses Es'!AL$44="","",'Encodage réponses Es'!AL$44)</f>
      </c>
      <c r="K95" s="629"/>
      <c r="L95" s="630" t="s">
        <v>184</v>
      </c>
      <c r="M95" s="630"/>
      <c r="N95" s="630"/>
    </row>
    <row r="96" spans="1:14" ht="12.75">
      <c r="A96" s="623"/>
      <c r="B96" s="635"/>
      <c r="C96" s="429" t="s">
        <v>182</v>
      </c>
      <c r="D96" s="628">
        <v>0.08</v>
      </c>
      <c r="E96" s="628"/>
      <c r="F96" s="628">
        <v>0.09</v>
      </c>
      <c r="G96" s="628"/>
      <c r="H96" s="628">
        <v>0.08</v>
      </c>
      <c r="I96" s="628"/>
      <c r="J96" s="628">
        <f>IF('Encodage réponses Es'!AL$38=0,"",'Encodage réponses Es'!AL$41/'Encodage réponses Es'!AL$38)</f>
      </c>
      <c r="K96" s="628"/>
      <c r="L96" s="630"/>
      <c r="M96" s="630"/>
      <c r="N96" s="630"/>
    </row>
    <row r="97" spans="1:14" ht="12.75">
      <c r="A97" s="623"/>
      <c r="B97" s="636">
        <v>33</v>
      </c>
      <c r="C97" s="428" t="s">
        <v>181</v>
      </c>
      <c r="D97" s="634">
        <v>0.54</v>
      </c>
      <c r="E97" s="634"/>
      <c r="F97" s="634">
        <v>0.54</v>
      </c>
      <c r="G97" s="634"/>
      <c r="H97" s="634">
        <v>0.53</v>
      </c>
      <c r="I97" s="634"/>
      <c r="J97" s="634">
        <f>IF('Encodage réponses Es'!AM$44="","",'Encodage réponses Es'!AM$44)</f>
      </c>
      <c r="K97" s="634"/>
      <c r="L97" s="630"/>
      <c r="M97" s="630"/>
      <c r="N97" s="630"/>
    </row>
    <row r="98" spans="1:14" ht="12.75">
      <c r="A98" s="623"/>
      <c r="B98" s="636"/>
      <c r="C98" s="427" t="s">
        <v>182</v>
      </c>
      <c r="D98" s="633">
        <v>0.05</v>
      </c>
      <c r="E98" s="633"/>
      <c r="F98" s="633">
        <v>0.04</v>
      </c>
      <c r="G98" s="633"/>
      <c r="H98" s="633">
        <v>0.05</v>
      </c>
      <c r="I98" s="633"/>
      <c r="J98" s="633">
        <f>IF('Encodage réponses Es'!AM$38=0,"",'Encodage réponses Es'!AM$41/'Encodage réponses Es'!AM$38)</f>
      </c>
      <c r="K98" s="633"/>
      <c r="L98" s="630"/>
      <c r="M98" s="630"/>
      <c r="N98" s="630"/>
    </row>
    <row r="99" spans="1:14" ht="12.75">
      <c r="A99" s="623"/>
      <c r="B99" s="635">
        <v>34</v>
      </c>
      <c r="C99" s="430" t="s">
        <v>181</v>
      </c>
      <c r="D99" s="629">
        <v>0.23</v>
      </c>
      <c r="E99" s="629"/>
      <c r="F99" s="629">
        <v>0.25</v>
      </c>
      <c r="G99" s="629"/>
      <c r="H99" s="629">
        <v>0.21</v>
      </c>
      <c r="I99" s="629"/>
      <c r="J99" s="629">
        <f>IF('Encodage réponses Es'!AN$44="","",'Encodage réponses Es'!AN$44)</f>
      </c>
      <c r="K99" s="629"/>
      <c r="L99" s="630"/>
      <c r="M99" s="630"/>
      <c r="N99" s="630"/>
    </row>
    <row r="100" spans="1:14" ht="12.75">
      <c r="A100" s="623"/>
      <c r="B100" s="635"/>
      <c r="C100" s="429" t="s">
        <v>182</v>
      </c>
      <c r="D100" s="628">
        <v>0.13</v>
      </c>
      <c r="E100" s="628"/>
      <c r="F100" s="628">
        <v>0.15</v>
      </c>
      <c r="G100" s="628"/>
      <c r="H100" s="628">
        <v>0.11</v>
      </c>
      <c r="I100" s="628"/>
      <c r="J100" s="628">
        <f>IF('Encodage réponses Es'!AN$38=0,"",'Encodage réponses Es'!AN$41/'Encodage réponses Es'!AN$38)</f>
      </c>
      <c r="K100" s="628"/>
      <c r="L100" s="630"/>
      <c r="M100" s="630"/>
      <c r="N100" s="630"/>
    </row>
    <row r="101" spans="1:14" ht="12.75" customHeight="1">
      <c r="A101" s="623" t="s">
        <v>144</v>
      </c>
      <c r="B101" s="419">
        <v>35</v>
      </c>
      <c r="C101" s="419"/>
      <c r="D101" s="622">
        <v>0.33</v>
      </c>
      <c r="E101" s="622"/>
      <c r="F101" s="622">
        <v>0.38</v>
      </c>
      <c r="G101" s="622"/>
      <c r="H101" s="622">
        <v>0.28</v>
      </c>
      <c r="I101" s="622"/>
      <c r="J101" s="622">
        <f>IF('Encodage réponses Es'!AO$44="","",'Encodage réponses Es'!AO$44)</f>
      </c>
      <c r="K101" s="622"/>
      <c r="L101" s="630" t="s">
        <v>184</v>
      </c>
      <c r="M101" s="630"/>
      <c r="N101" s="630"/>
    </row>
    <row r="102" spans="1:14" ht="12.75">
      <c r="A102" s="623"/>
      <c r="B102" s="418">
        <v>36</v>
      </c>
      <c r="C102" s="418"/>
      <c r="D102" s="621">
        <v>0.16</v>
      </c>
      <c r="E102" s="621"/>
      <c r="F102" s="621">
        <v>0.19</v>
      </c>
      <c r="G102" s="621"/>
      <c r="H102" s="621">
        <v>0.14</v>
      </c>
      <c r="I102" s="621"/>
      <c r="J102" s="621">
        <f>IF('Encodage réponses Es'!AP$44="","",'Encodage réponses Es'!AP$44)</f>
      </c>
      <c r="K102" s="621"/>
      <c r="L102" s="630"/>
      <c r="M102" s="630"/>
      <c r="N102" s="630"/>
    </row>
    <row r="103" spans="1:14" s="359" customFormat="1" ht="12.75">
      <c r="A103" s="372"/>
      <c r="B103" s="373"/>
      <c r="C103" s="373"/>
      <c r="D103" s="374"/>
      <c r="E103" s="374"/>
      <c r="F103" s="374"/>
      <c r="G103" s="374"/>
      <c r="H103" s="374"/>
      <c r="I103" s="374"/>
      <c r="J103" s="374"/>
      <c r="K103" s="374"/>
      <c r="L103" s="375"/>
      <c r="M103" s="375"/>
      <c r="N103" s="367"/>
    </row>
    <row r="104" spans="1:14" s="359" customFormat="1" ht="18.75" customHeight="1">
      <c r="A104" s="654" t="s">
        <v>187</v>
      </c>
      <c r="B104" s="654"/>
      <c r="C104" s="654"/>
      <c r="D104" s="654"/>
      <c r="E104" s="654"/>
      <c r="F104" s="654"/>
      <c r="G104" s="654"/>
      <c r="H104" s="654"/>
      <c r="I104" s="654"/>
      <c r="J104" s="654"/>
      <c r="K104" s="654"/>
      <c r="L104" s="654"/>
      <c r="M104" s="654"/>
      <c r="N104" s="654"/>
    </row>
    <row r="105" spans="1:25" ht="12.75" customHeight="1">
      <c r="A105" s="625" t="s">
        <v>199</v>
      </c>
      <c r="B105" s="625"/>
      <c r="C105" s="625"/>
      <c r="D105" s="625"/>
      <c r="E105" s="625"/>
      <c r="F105" s="625"/>
      <c r="G105" s="625"/>
      <c r="H105" s="625"/>
      <c r="I105" s="625"/>
      <c r="J105" s="625"/>
      <c r="K105" s="625"/>
      <c r="L105" s="625"/>
      <c r="M105" s="625"/>
      <c r="N105" s="625"/>
      <c r="O105"/>
      <c r="P105"/>
      <c r="Q105"/>
      <c r="R105"/>
      <c r="S105"/>
      <c r="T105"/>
      <c r="U105"/>
      <c r="V105"/>
      <c r="W105"/>
      <c r="X105"/>
      <c r="Y105"/>
    </row>
    <row r="106" spans="1:23" ht="12.75">
      <c r="A106" s="637" t="s">
        <v>113</v>
      </c>
      <c r="B106" s="637"/>
      <c r="C106" s="637"/>
      <c r="D106" s="637"/>
      <c r="E106" s="637"/>
      <c r="F106" s="637"/>
      <c r="G106" s="637"/>
      <c r="H106" s="637"/>
      <c r="I106" s="637"/>
      <c r="J106" s="637"/>
      <c r="K106" s="637"/>
      <c r="L106" s="637"/>
      <c r="M106" s="637"/>
      <c r="N106" s="637"/>
      <c r="O106"/>
      <c r="P106"/>
      <c r="Q106"/>
      <c r="R106"/>
      <c r="S106"/>
      <c r="T106"/>
      <c r="U106"/>
      <c r="V106"/>
      <c r="W106"/>
    </row>
    <row r="107" spans="1:23" s="365" customFormat="1" ht="17.25" customHeight="1">
      <c r="A107" s="379" t="s">
        <v>114</v>
      </c>
      <c r="B107" s="626" t="s">
        <v>115</v>
      </c>
      <c r="C107" s="626"/>
      <c r="D107" s="626" t="s">
        <v>180</v>
      </c>
      <c r="E107" s="626"/>
      <c r="F107" s="632" t="s">
        <v>167</v>
      </c>
      <c r="G107" s="632"/>
      <c r="H107" s="632" t="s">
        <v>168</v>
      </c>
      <c r="I107" s="632"/>
      <c r="J107" s="631" t="s">
        <v>111</v>
      </c>
      <c r="K107" s="631"/>
      <c r="L107" s="627" t="s">
        <v>116</v>
      </c>
      <c r="M107" s="627"/>
      <c r="N107" s="627"/>
      <c r="O107"/>
      <c r="P107"/>
      <c r="Q107"/>
      <c r="R107"/>
      <c r="S107"/>
      <c r="T107"/>
      <c r="U107"/>
      <c r="V107"/>
      <c r="W107"/>
    </row>
    <row r="108" spans="1:14" s="359" customFormat="1" ht="12.75" customHeight="1">
      <c r="A108" s="623" t="s">
        <v>135</v>
      </c>
      <c r="B108" s="418">
        <v>64</v>
      </c>
      <c r="C108" s="418"/>
      <c r="D108" s="621">
        <v>0.48</v>
      </c>
      <c r="E108" s="621"/>
      <c r="F108" s="621">
        <v>0.51</v>
      </c>
      <c r="G108" s="621"/>
      <c r="H108" s="621">
        <v>0.46</v>
      </c>
      <c r="I108" s="621"/>
      <c r="J108" s="621">
        <f>IF('Encodage réponses Es'!BR$44="","",'Encodage réponses Es'!BR$44)</f>
      </c>
      <c r="K108" s="621"/>
      <c r="L108" s="630" t="s">
        <v>184</v>
      </c>
      <c r="M108" s="630"/>
      <c r="N108" s="630"/>
    </row>
    <row r="109" spans="1:14" s="359" customFormat="1" ht="12.75">
      <c r="A109" s="623"/>
      <c r="B109" s="419">
        <v>65</v>
      </c>
      <c r="C109" s="419"/>
      <c r="D109" s="622">
        <v>0.24</v>
      </c>
      <c r="E109" s="622"/>
      <c r="F109" s="622">
        <v>0.26</v>
      </c>
      <c r="G109" s="622"/>
      <c r="H109" s="622">
        <v>0.23</v>
      </c>
      <c r="I109" s="622"/>
      <c r="J109" s="622">
        <f>IF('Encodage réponses Es'!BS$44="","",'Encodage réponses Es'!BS$44)</f>
      </c>
      <c r="K109" s="622"/>
      <c r="L109" s="630"/>
      <c r="M109" s="630"/>
      <c r="N109" s="630"/>
    </row>
    <row r="110" spans="1:14" s="359" customFormat="1" ht="13.5" customHeight="1">
      <c r="A110" s="417" t="s">
        <v>136</v>
      </c>
      <c r="B110" s="418">
        <v>66</v>
      </c>
      <c r="C110" s="418"/>
      <c r="D110" s="621">
        <v>0.2</v>
      </c>
      <c r="E110" s="621"/>
      <c r="F110" s="621">
        <v>0.23</v>
      </c>
      <c r="G110" s="621"/>
      <c r="H110" s="621">
        <v>0.17</v>
      </c>
      <c r="I110" s="621"/>
      <c r="J110" s="621">
        <f>IF('Encodage réponses Es'!BT$44="","",'Encodage réponses Es'!BT$44)</f>
      </c>
      <c r="K110" s="621"/>
      <c r="L110" s="630" t="s">
        <v>184</v>
      </c>
      <c r="M110" s="630"/>
      <c r="N110" s="630"/>
    </row>
    <row r="111" spans="1:14" s="359" customFormat="1" ht="12.75" customHeight="1">
      <c r="A111" s="623" t="s">
        <v>137</v>
      </c>
      <c r="B111" s="419">
        <v>67</v>
      </c>
      <c r="C111" s="419"/>
      <c r="D111" s="622">
        <v>0.66</v>
      </c>
      <c r="E111" s="622"/>
      <c r="F111" s="622">
        <v>0.68</v>
      </c>
      <c r="G111" s="622"/>
      <c r="H111" s="622">
        <v>0.65</v>
      </c>
      <c r="I111" s="622"/>
      <c r="J111" s="622">
        <f>IF('Encodage réponses Es'!BU$44="","",'Encodage réponses Es'!BU$44)</f>
      </c>
      <c r="K111" s="622"/>
      <c r="L111" s="630" t="s">
        <v>184</v>
      </c>
      <c r="M111" s="630"/>
      <c r="N111" s="630"/>
    </row>
    <row r="112" spans="1:14" s="359" customFormat="1" ht="12.75">
      <c r="A112" s="623"/>
      <c r="B112" s="418">
        <v>68</v>
      </c>
      <c r="C112" s="418"/>
      <c r="D112" s="621">
        <v>0.43</v>
      </c>
      <c r="E112" s="621"/>
      <c r="F112" s="621">
        <v>0.43</v>
      </c>
      <c r="G112" s="621"/>
      <c r="H112" s="621">
        <v>0.44</v>
      </c>
      <c r="I112" s="621"/>
      <c r="J112" s="621">
        <f>IF('Encodage réponses Es'!BV$44="","",'Encodage réponses Es'!BV$44)</f>
      </c>
      <c r="K112" s="621"/>
      <c r="L112" s="630"/>
      <c r="M112" s="630"/>
      <c r="N112" s="630"/>
    </row>
    <row r="113" spans="1:14" s="359" customFormat="1" ht="12.75">
      <c r="A113" s="623"/>
      <c r="B113" s="419">
        <v>69</v>
      </c>
      <c r="C113" s="419"/>
      <c r="D113" s="622">
        <v>0.41</v>
      </c>
      <c r="E113" s="622"/>
      <c r="F113" s="622">
        <v>0.41</v>
      </c>
      <c r="G113" s="622"/>
      <c r="H113" s="622">
        <v>0.4</v>
      </c>
      <c r="I113" s="622"/>
      <c r="J113" s="622">
        <f>IF('Encodage réponses Es'!BW$44="","",'Encodage réponses Es'!BW$44)</f>
      </c>
      <c r="K113" s="622"/>
      <c r="L113" s="630"/>
      <c r="M113" s="630"/>
      <c r="N113" s="630"/>
    </row>
    <row r="114" spans="1:14" s="359" customFormat="1" ht="12.75" customHeight="1">
      <c r="A114" s="623" t="s">
        <v>138</v>
      </c>
      <c r="B114" s="418">
        <v>70</v>
      </c>
      <c r="C114" s="418"/>
      <c r="D114" s="621">
        <v>0.85</v>
      </c>
      <c r="E114" s="621"/>
      <c r="F114" s="621">
        <v>0.85</v>
      </c>
      <c r="G114" s="621"/>
      <c r="H114" s="621">
        <v>0.85</v>
      </c>
      <c r="I114" s="621"/>
      <c r="J114" s="621">
        <f>IF('Encodage réponses Es'!BX$44="","",'Encodage réponses Es'!BX$44)</f>
      </c>
      <c r="K114" s="621"/>
      <c r="L114" s="630" t="s">
        <v>184</v>
      </c>
      <c r="M114" s="630"/>
      <c r="N114" s="630"/>
    </row>
    <row r="115" spans="1:14" s="359" customFormat="1" ht="12.75">
      <c r="A115" s="623"/>
      <c r="B115" s="419">
        <v>71</v>
      </c>
      <c r="C115" s="419"/>
      <c r="D115" s="622">
        <v>0.79</v>
      </c>
      <c r="E115" s="622"/>
      <c r="F115" s="622">
        <v>0.77</v>
      </c>
      <c r="G115" s="622"/>
      <c r="H115" s="622">
        <v>0.8</v>
      </c>
      <c r="I115" s="622"/>
      <c r="J115" s="622">
        <f>IF('Encodage réponses Es'!BY$44="","",'Encodage réponses Es'!BY$44)</f>
      </c>
      <c r="K115" s="622"/>
      <c r="L115" s="630"/>
      <c r="M115" s="630"/>
      <c r="N115" s="630"/>
    </row>
    <row r="116" spans="1:14" s="359" customFormat="1" ht="12.75">
      <c r="A116" s="623"/>
      <c r="B116" s="418">
        <v>72</v>
      </c>
      <c r="C116" s="418"/>
      <c r="D116" s="621">
        <v>0.83</v>
      </c>
      <c r="E116" s="621"/>
      <c r="F116" s="621">
        <v>0.81</v>
      </c>
      <c r="G116" s="621"/>
      <c r="H116" s="621">
        <v>0.84</v>
      </c>
      <c r="I116" s="621"/>
      <c r="J116" s="621">
        <f>IF('Encodage réponses Es'!BZ$44="","",'Encodage réponses Es'!BZ$44)</f>
      </c>
      <c r="K116" s="621"/>
      <c r="L116" s="630"/>
      <c r="M116" s="630"/>
      <c r="N116" s="630"/>
    </row>
    <row r="117" spans="1:14" s="359" customFormat="1" ht="12.75">
      <c r="A117" s="414"/>
      <c r="B117" s="373"/>
      <c r="C117" s="373"/>
      <c r="D117" s="374"/>
      <c r="E117" s="374"/>
      <c r="F117" s="374"/>
      <c r="G117" s="374"/>
      <c r="H117" s="374"/>
      <c r="I117" s="374"/>
      <c r="J117" s="374"/>
      <c r="K117" s="374"/>
      <c r="L117" s="375"/>
      <c r="M117" s="375"/>
      <c r="N117" s="367"/>
    </row>
    <row r="118" spans="1:14" ht="24.75" customHeight="1">
      <c r="A118" s="655" t="s">
        <v>188</v>
      </c>
      <c r="B118" s="655"/>
      <c r="C118" s="655"/>
      <c r="D118" s="655"/>
      <c r="E118" s="655"/>
      <c r="F118" s="655"/>
      <c r="G118" s="655"/>
      <c r="H118" s="655"/>
      <c r="I118" s="655"/>
      <c r="J118" s="655"/>
      <c r="K118" s="655"/>
      <c r="L118" s="655"/>
      <c r="M118" s="655"/>
      <c r="N118" s="655"/>
    </row>
    <row r="119" spans="1:25" ht="12.75" customHeight="1">
      <c r="A119" s="625" t="s">
        <v>200</v>
      </c>
      <c r="B119" s="625"/>
      <c r="C119" s="625"/>
      <c r="D119" s="625"/>
      <c r="E119" s="625"/>
      <c r="F119" s="625"/>
      <c r="G119" s="625"/>
      <c r="H119" s="625"/>
      <c r="I119" s="625"/>
      <c r="J119" s="625"/>
      <c r="K119" s="625"/>
      <c r="L119" s="625"/>
      <c r="M119" s="625"/>
      <c r="N119" s="625"/>
      <c r="O119"/>
      <c r="P119"/>
      <c r="Q119"/>
      <c r="R119"/>
      <c r="S119"/>
      <c r="T119"/>
      <c r="U119"/>
      <c r="V119"/>
      <c r="W119"/>
      <c r="X119"/>
      <c r="Y119"/>
    </row>
    <row r="120" spans="1:23" ht="12.75">
      <c r="A120" s="637" t="s">
        <v>113</v>
      </c>
      <c r="B120" s="637"/>
      <c r="C120" s="637"/>
      <c r="D120" s="637"/>
      <c r="E120" s="637"/>
      <c r="F120" s="637"/>
      <c r="G120" s="637"/>
      <c r="H120" s="637"/>
      <c r="I120" s="637"/>
      <c r="J120" s="637"/>
      <c r="K120" s="637"/>
      <c r="L120" s="637"/>
      <c r="M120" s="637"/>
      <c r="N120" s="637"/>
      <c r="O120"/>
      <c r="P120"/>
      <c r="Q120"/>
      <c r="R120"/>
      <c r="S120"/>
      <c r="T120"/>
      <c r="U120"/>
      <c r="V120"/>
      <c r="W120"/>
    </row>
    <row r="121" spans="1:23" s="365" customFormat="1" ht="17.25" customHeight="1">
      <c r="A121" s="379" t="s">
        <v>114</v>
      </c>
      <c r="B121" s="626" t="s">
        <v>115</v>
      </c>
      <c r="C121" s="626"/>
      <c r="D121" s="626" t="s">
        <v>180</v>
      </c>
      <c r="E121" s="626"/>
      <c r="F121" s="632" t="s">
        <v>167</v>
      </c>
      <c r="G121" s="632"/>
      <c r="H121" s="632" t="s">
        <v>168</v>
      </c>
      <c r="I121" s="632"/>
      <c r="J121" s="631" t="s">
        <v>111</v>
      </c>
      <c r="K121" s="631"/>
      <c r="L121" s="627" t="s">
        <v>116</v>
      </c>
      <c r="M121" s="627"/>
      <c r="N121" s="627"/>
      <c r="O121"/>
      <c r="P121"/>
      <c r="Q121"/>
      <c r="R121"/>
      <c r="S121"/>
      <c r="T121"/>
      <c r="U121"/>
      <c r="V121"/>
      <c r="W121"/>
    </row>
    <row r="122" spans="1:14" ht="12.75" customHeight="1">
      <c r="A122" s="623" t="s">
        <v>139</v>
      </c>
      <c r="B122" s="418">
        <v>73</v>
      </c>
      <c r="C122" s="418"/>
      <c r="D122" s="621">
        <v>0.54</v>
      </c>
      <c r="E122" s="621"/>
      <c r="F122" s="621">
        <v>0.55</v>
      </c>
      <c r="G122" s="621"/>
      <c r="H122" s="621">
        <v>0.52</v>
      </c>
      <c r="I122" s="621"/>
      <c r="J122" s="621">
        <f>IF('Encodage réponses Es'!CA$44="","",'Encodage réponses Es'!CA$44)</f>
      </c>
      <c r="K122" s="621"/>
      <c r="L122" s="630" t="s">
        <v>184</v>
      </c>
      <c r="M122" s="630"/>
      <c r="N122" s="630"/>
    </row>
    <row r="123" spans="1:14" ht="12.75">
      <c r="A123" s="623"/>
      <c r="B123" s="419">
        <v>74</v>
      </c>
      <c r="C123" s="419"/>
      <c r="D123" s="622">
        <v>0.43</v>
      </c>
      <c r="E123" s="622"/>
      <c r="F123" s="622">
        <v>0.44</v>
      </c>
      <c r="G123" s="622"/>
      <c r="H123" s="622">
        <v>0.42</v>
      </c>
      <c r="I123" s="622"/>
      <c r="J123" s="622">
        <f>IF('Encodage réponses Es'!CB$44="","",'Encodage réponses Es'!CB$44)</f>
      </c>
      <c r="K123" s="622"/>
      <c r="L123" s="630"/>
      <c r="M123" s="630"/>
      <c r="N123" s="630"/>
    </row>
    <row r="124" spans="1:14" ht="12.75">
      <c r="A124" s="623"/>
      <c r="B124" s="418">
        <v>75</v>
      </c>
      <c r="C124" s="418"/>
      <c r="D124" s="621">
        <v>0.52</v>
      </c>
      <c r="E124" s="621"/>
      <c r="F124" s="621">
        <v>0.53</v>
      </c>
      <c r="G124" s="621"/>
      <c r="H124" s="621">
        <v>0.5</v>
      </c>
      <c r="I124" s="621"/>
      <c r="J124" s="621">
        <f>IF('Encodage réponses Es'!CC$44="","",'Encodage réponses Es'!CC$44)</f>
      </c>
      <c r="K124" s="621"/>
      <c r="L124" s="630"/>
      <c r="M124" s="630"/>
      <c r="N124" s="630"/>
    </row>
    <row r="125" spans="1:14" ht="13.5" customHeight="1">
      <c r="A125" s="417" t="s">
        <v>147</v>
      </c>
      <c r="B125" s="419">
        <v>76</v>
      </c>
      <c r="C125" s="419"/>
      <c r="D125" s="622">
        <v>0.48</v>
      </c>
      <c r="E125" s="622"/>
      <c r="F125" s="622">
        <v>0.51</v>
      </c>
      <c r="G125" s="622"/>
      <c r="H125" s="622">
        <v>0.46</v>
      </c>
      <c r="I125" s="622"/>
      <c r="J125" s="622">
        <f>IF('Encodage réponses Es'!CD$44="","",'Encodage réponses Es'!CD$44)</f>
      </c>
      <c r="K125" s="622"/>
      <c r="L125" s="630" t="s">
        <v>184</v>
      </c>
      <c r="M125" s="630"/>
      <c r="N125" s="630"/>
    </row>
    <row r="126" spans="1:14" ht="12.75" customHeight="1">
      <c r="A126" s="623" t="s">
        <v>148</v>
      </c>
      <c r="B126" s="635">
        <v>77</v>
      </c>
      <c r="C126" s="430" t="s">
        <v>181</v>
      </c>
      <c r="D126" s="629">
        <v>0.3</v>
      </c>
      <c r="E126" s="629"/>
      <c r="F126" s="629">
        <v>0.33</v>
      </c>
      <c r="G126" s="629"/>
      <c r="H126" s="629">
        <v>0.28</v>
      </c>
      <c r="I126" s="629"/>
      <c r="J126" s="629">
        <f>IF('Encodage réponses Es'!CE$44="","",'Encodage réponses Es'!CE$44)</f>
      </c>
      <c r="K126" s="629"/>
      <c r="L126" s="630" t="s">
        <v>184</v>
      </c>
      <c r="M126" s="630"/>
      <c r="N126" s="630"/>
    </row>
    <row r="127" spans="1:14" ht="12.75">
      <c r="A127" s="623"/>
      <c r="B127" s="635"/>
      <c r="C127" s="429" t="s">
        <v>182</v>
      </c>
      <c r="D127" s="628">
        <v>0.13</v>
      </c>
      <c r="E127" s="628"/>
      <c r="F127" s="628">
        <v>0.12</v>
      </c>
      <c r="G127" s="628"/>
      <c r="H127" s="628">
        <v>0.15</v>
      </c>
      <c r="I127" s="628"/>
      <c r="J127" s="628">
        <f>IF('Encodage réponses Es'!CE$38=0,"",'Encodage réponses Es'!CE$41/'Encodage réponses Es'!CE$38)</f>
      </c>
      <c r="K127" s="628"/>
      <c r="L127" s="630"/>
      <c r="M127" s="630"/>
      <c r="N127" s="630"/>
    </row>
    <row r="128" spans="1:14" ht="12.75" customHeight="1">
      <c r="A128" s="623" t="s">
        <v>149</v>
      </c>
      <c r="B128" s="419">
        <v>78</v>
      </c>
      <c r="C128" s="419"/>
      <c r="D128" s="622">
        <v>0.3</v>
      </c>
      <c r="E128" s="622"/>
      <c r="F128" s="622">
        <v>0.32</v>
      </c>
      <c r="G128" s="622"/>
      <c r="H128" s="622">
        <v>0.29</v>
      </c>
      <c r="I128" s="622"/>
      <c r="J128" s="622">
        <f>IF('Encodage réponses Es'!CF$44="","",'Encodage réponses Es'!CF$44)</f>
      </c>
      <c r="K128" s="622"/>
      <c r="L128" s="630" t="s">
        <v>189</v>
      </c>
      <c r="M128" s="630"/>
      <c r="N128" s="630"/>
    </row>
    <row r="129" spans="1:14" ht="12.75">
      <c r="A129" s="623"/>
      <c r="B129" s="418">
        <v>79</v>
      </c>
      <c r="C129" s="418"/>
      <c r="D129" s="621">
        <v>0.38</v>
      </c>
      <c r="E129" s="621"/>
      <c r="F129" s="621">
        <v>0.39</v>
      </c>
      <c r="G129" s="621"/>
      <c r="H129" s="621">
        <v>0.36</v>
      </c>
      <c r="I129" s="621"/>
      <c r="J129" s="621">
        <f>IF('Encodage réponses Es'!CG$44="","",'Encodage réponses Es'!CG$44)</f>
      </c>
      <c r="K129" s="621"/>
      <c r="L129" s="630"/>
      <c r="M129" s="630"/>
      <c r="N129" s="630"/>
    </row>
    <row r="130" spans="1:14" ht="12.75">
      <c r="A130" s="623"/>
      <c r="B130" s="419">
        <v>80</v>
      </c>
      <c r="C130" s="419"/>
      <c r="D130" s="622">
        <v>0.41</v>
      </c>
      <c r="E130" s="622"/>
      <c r="F130" s="622">
        <v>0.43</v>
      </c>
      <c r="G130" s="622"/>
      <c r="H130" s="622">
        <v>0.39</v>
      </c>
      <c r="I130" s="622"/>
      <c r="J130" s="622">
        <f>IF('Encodage réponses Es'!CH$44="","",'Encodage réponses Es'!CH$44)</f>
      </c>
      <c r="K130" s="622"/>
      <c r="L130" s="630"/>
      <c r="M130" s="630"/>
      <c r="N130" s="630"/>
    </row>
    <row r="131" spans="1:14" ht="12.75" customHeight="1">
      <c r="A131" s="623" t="s">
        <v>150</v>
      </c>
      <c r="B131" s="418">
        <v>81</v>
      </c>
      <c r="C131" s="418"/>
      <c r="D131" s="621">
        <v>0.79</v>
      </c>
      <c r="E131" s="621"/>
      <c r="F131" s="621">
        <v>0.79</v>
      </c>
      <c r="G131" s="621"/>
      <c r="H131" s="621">
        <v>0.79</v>
      </c>
      <c r="I131" s="621"/>
      <c r="J131" s="621">
        <f>IF('Encodage réponses Es'!CI$44="","",'Encodage réponses Es'!CI$44)</f>
      </c>
      <c r="K131" s="621"/>
      <c r="L131" s="630" t="s">
        <v>189</v>
      </c>
      <c r="M131" s="630"/>
      <c r="N131" s="630"/>
    </row>
    <row r="132" spans="1:14" ht="12.75">
      <c r="A132" s="623"/>
      <c r="B132" s="419">
        <v>82</v>
      </c>
      <c r="C132" s="419"/>
      <c r="D132" s="622">
        <v>0.7</v>
      </c>
      <c r="E132" s="622"/>
      <c r="F132" s="622">
        <v>0.71</v>
      </c>
      <c r="G132" s="622"/>
      <c r="H132" s="622">
        <v>0.69</v>
      </c>
      <c r="I132" s="622"/>
      <c r="J132" s="622">
        <f>IF('Encodage réponses Es'!CJ$44="","",'Encodage réponses Es'!CJ$44)</f>
      </c>
      <c r="K132" s="622"/>
      <c r="L132" s="630"/>
      <c r="M132" s="630"/>
      <c r="N132" s="630"/>
    </row>
    <row r="133" spans="1:14" ht="12.75">
      <c r="A133" s="623"/>
      <c r="B133" s="418">
        <v>83</v>
      </c>
      <c r="C133" s="418"/>
      <c r="D133" s="621">
        <v>0.7</v>
      </c>
      <c r="E133" s="621"/>
      <c r="F133" s="621">
        <v>0.73</v>
      </c>
      <c r="G133" s="621"/>
      <c r="H133" s="621">
        <v>0.69</v>
      </c>
      <c r="I133" s="621"/>
      <c r="J133" s="621">
        <f>IF('Encodage réponses Es'!CK$44="","",'Encodage réponses Es'!CK$44)</f>
      </c>
      <c r="K133" s="621"/>
      <c r="L133" s="630"/>
      <c r="M133" s="630"/>
      <c r="N133" s="630"/>
    </row>
    <row r="134" spans="1:14" ht="12.75">
      <c r="A134" s="623"/>
      <c r="B134" s="419">
        <v>84</v>
      </c>
      <c r="C134" s="419"/>
      <c r="D134" s="622">
        <v>0.31</v>
      </c>
      <c r="E134" s="622"/>
      <c r="F134" s="622">
        <v>0.31</v>
      </c>
      <c r="G134" s="622"/>
      <c r="H134" s="622">
        <v>0.31</v>
      </c>
      <c r="I134" s="622"/>
      <c r="J134" s="622">
        <f>IF('Encodage réponses Es'!CL$44="","",'Encodage réponses Es'!CL$44)</f>
      </c>
      <c r="K134" s="622"/>
      <c r="L134" s="630"/>
      <c r="M134" s="630"/>
      <c r="N134" s="630"/>
    </row>
    <row r="135" spans="1:14" ht="12.75">
      <c r="A135" s="623"/>
      <c r="B135" s="418">
        <v>85</v>
      </c>
      <c r="C135" s="418"/>
      <c r="D135" s="621">
        <v>0.71</v>
      </c>
      <c r="E135" s="621"/>
      <c r="F135" s="621">
        <v>0.71</v>
      </c>
      <c r="G135" s="621"/>
      <c r="H135" s="621">
        <v>0.72</v>
      </c>
      <c r="I135" s="621"/>
      <c r="J135" s="621">
        <f>IF('Encodage réponses Es'!CM$44="","",'Encodage réponses Es'!CM$44)</f>
      </c>
      <c r="K135" s="621"/>
      <c r="L135" s="630"/>
      <c r="M135" s="630"/>
      <c r="N135" s="630"/>
    </row>
    <row r="136" spans="1:14" s="359" customFormat="1" ht="12.75">
      <c r="A136" s="376"/>
      <c r="B136" s="377"/>
      <c r="C136" s="377"/>
      <c r="D136" s="374"/>
      <c r="E136" s="374"/>
      <c r="F136" s="374"/>
      <c r="G136" s="374"/>
      <c r="H136" s="374"/>
      <c r="I136" s="374"/>
      <c r="J136" s="415"/>
      <c r="K136" s="415"/>
      <c r="L136" s="376"/>
      <c r="M136" s="376"/>
      <c r="N136" s="367"/>
    </row>
    <row r="137" spans="1:14" ht="18" customHeight="1">
      <c r="A137" s="654" t="s">
        <v>190</v>
      </c>
      <c r="B137" s="654"/>
      <c r="C137" s="654"/>
      <c r="D137" s="654"/>
      <c r="E137" s="654"/>
      <c r="F137" s="654"/>
      <c r="G137" s="654"/>
      <c r="H137" s="654"/>
      <c r="I137" s="654"/>
      <c r="J137" s="654"/>
      <c r="K137" s="654"/>
      <c r="L137" s="654"/>
      <c r="M137" s="654"/>
      <c r="N137" s="654"/>
    </row>
    <row r="138" spans="1:25" ht="12.75" customHeight="1">
      <c r="A138" s="625" t="s">
        <v>201</v>
      </c>
      <c r="B138" s="625"/>
      <c r="C138" s="625"/>
      <c r="D138" s="625"/>
      <c r="E138" s="625"/>
      <c r="F138" s="625"/>
      <c r="G138" s="625"/>
      <c r="H138" s="625"/>
      <c r="I138" s="625"/>
      <c r="J138" s="625"/>
      <c r="K138" s="625"/>
      <c r="L138" s="625"/>
      <c r="M138" s="625"/>
      <c r="N138" s="625"/>
      <c r="O138"/>
      <c r="P138"/>
      <c r="Q138"/>
      <c r="R138"/>
      <c r="S138"/>
      <c r="T138"/>
      <c r="U138"/>
      <c r="V138"/>
      <c r="W138"/>
      <c r="X138"/>
      <c r="Y138"/>
    </row>
    <row r="139" spans="1:23" ht="12.75">
      <c r="A139" s="637" t="s">
        <v>113</v>
      </c>
      <c r="B139" s="637"/>
      <c r="C139" s="637"/>
      <c r="D139" s="637"/>
      <c r="E139" s="637"/>
      <c r="F139" s="637"/>
      <c r="G139" s="637"/>
      <c r="H139" s="637"/>
      <c r="I139" s="637"/>
      <c r="J139" s="637"/>
      <c r="K139" s="637"/>
      <c r="L139" s="637"/>
      <c r="M139" s="637"/>
      <c r="N139" s="637"/>
      <c r="O139"/>
      <c r="P139"/>
      <c r="Q139"/>
      <c r="R139"/>
      <c r="S139"/>
      <c r="T139"/>
      <c r="U139"/>
      <c r="V139"/>
      <c r="W139"/>
    </row>
    <row r="140" spans="1:23" s="365" customFormat="1" ht="17.25" customHeight="1">
      <c r="A140" s="379" t="s">
        <v>114</v>
      </c>
      <c r="B140" s="626" t="s">
        <v>115</v>
      </c>
      <c r="C140" s="626"/>
      <c r="D140" s="626" t="s">
        <v>180</v>
      </c>
      <c r="E140" s="626"/>
      <c r="F140" s="632" t="s">
        <v>167</v>
      </c>
      <c r="G140" s="632"/>
      <c r="H140" s="632" t="s">
        <v>168</v>
      </c>
      <c r="I140" s="632"/>
      <c r="J140" s="631" t="s">
        <v>111</v>
      </c>
      <c r="K140" s="631"/>
      <c r="L140" s="627" t="s">
        <v>116</v>
      </c>
      <c r="M140" s="627"/>
      <c r="N140" s="627"/>
      <c r="O140"/>
      <c r="P140"/>
      <c r="Q140"/>
      <c r="R140"/>
      <c r="S140"/>
      <c r="T140"/>
      <c r="U140"/>
      <c r="V140"/>
      <c r="W140"/>
    </row>
    <row r="141" spans="1:14" ht="12.75">
      <c r="A141" s="623" t="s">
        <v>117</v>
      </c>
      <c r="B141" s="420">
        <v>1</v>
      </c>
      <c r="C141" s="420"/>
      <c r="D141" s="621">
        <v>0.64</v>
      </c>
      <c r="E141" s="621"/>
      <c r="F141" s="621">
        <v>0.71</v>
      </c>
      <c r="G141" s="621"/>
      <c r="H141" s="621">
        <v>0.59</v>
      </c>
      <c r="I141" s="621"/>
      <c r="J141" s="621">
        <f>IF('Encodage réponses Es'!G$44="","",'Encodage réponses Es'!G$44)</f>
      </c>
      <c r="K141" s="621"/>
      <c r="L141" s="421" t="s">
        <v>189</v>
      </c>
      <c r="M141" s="421"/>
      <c r="N141" s="422"/>
    </row>
    <row r="142" spans="1:14" ht="12.75">
      <c r="A142" s="623"/>
      <c r="B142" s="423">
        <v>2</v>
      </c>
      <c r="C142" s="423"/>
      <c r="D142" s="622">
        <v>0.4</v>
      </c>
      <c r="E142" s="622"/>
      <c r="F142" s="622">
        <v>0.42</v>
      </c>
      <c r="G142" s="622"/>
      <c r="H142" s="622">
        <v>0.39</v>
      </c>
      <c r="I142" s="622"/>
      <c r="J142" s="622">
        <f>IF('Encodage réponses Es'!H$44="","",'Encodage réponses Es'!H$44)</f>
      </c>
      <c r="K142" s="622"/>
      <c r="L142" s="623"/>
      <c r="M142" s="623"/>
      <c r="N142" s="623"/>
    </row>
    <row r="143" spans="1:14" ht="12.75">
      <c r="A143" s="623"/>
      <c r="B143" s="420">
        <v>3</v>
      </c>
      <c r="C143" s="420"/>
      <c r="D143" s="621">
        <v>0.35</v>
      </c>
      <c r="E143" s="621"/>
      <c r="F143" s="621">
        <v>0.37</v>
      </c>
      <c r="G143" s="621"/>
      <c r="H143" s="621">
        <v>0.32</v>
      </c>
      <c r="I143" s="621"/>
      <c r="J143" s="621">
        <f>IF('Encodage réponses Es'!I$44="","",'Encodage réponses Es'!I$44)</f>
      </c>
      <c r="K143" s="621"/>
      <c r="L143" s="623"/>
      <c r="M143" s="623"/>
      <c r="N143" s="623"/>
    </row>
    <row r="144" spans="1:14" ht="12.75">
      <c r="A144" s="623" t="s">
        <v>118</v>
      </c>
      <c r="B144" s="423">
        <v>4</v>
      </c>
      <c r="C144" s="423"/>
      <c r="D144" s="622">
        <v>0.63</v>
      </c>
      <c r="E144" s="622"/>
      <c r="F144" s="622">
        <v>0.66</v>
      </c>
      <c r="G144" s="622"/>
      <c r="H144" s="622">
        <v>0.61</v>
      </c>
      <c r="I144" s="622"/>
      <c r="J144" s="622">
        <f>IF('Encodage réponses Es'!J$44="","",'Encodage réponses Es'!J$44)</f>
      </c>
      <c r="K144" s="622"/>
      <c r="L144" s="623" t="s">
        <v>184</v>
      </c>
      <c r="M144" s="623"/>
      <c r="N144" s="623"/>
    </row>
    <row r="145" spans="1:14" ht="12.75">
      <c r="A145" s="623"/>
      <c r="B145" s="420">
        <v>5</v>
      </c>
      <c r="C145" s="420"/>
      <c r="D145" s="621">
        <v>0.58</v>
      </c>
      <c r="E145" s="621"/>
      <c r="F145" s="621">
        <v>0.65</v>
      </c>
      <c r="G145" s="621"/>
      <c r="H145" s="621">
        <v>0.52</v>
      </c>
      <c r="I145" s="621"/>
      <c r="J145" s="621">
        <f>IF('Encodage réponses Es'!K$44="","",'Encodage réponses Es'!K$44)</f>
      </c>
      <c r="K145" s="621"/>
      <c r="L145" s="623"/>
      <c r="M145" s="623"/>
      <c r="N145" s="623"/>
    </row>
    <row r="146" spans="1:14" ht="12.75">
      <c r="A146" s="623"/>
      <c r="B146" s="423">
        <v>6</v>
      </c>
      <c r="C146" s="423"/>
      <c r="D146" s="622">
        <v>0.55</v>
      </c>
      <c r="E146" s="622"/>
      <c r="F146" s="622">
        <v>0.62</v>
      </c>
      <c r="G146" s="622"/>
      <c r="H146" s="622">
        <v>0.48</v>
      </c>
      <c r="I146" s="622"/>
      <c r="J146" s="622">
        <f>IF('Encodage réponses Es'!L$44="","",'Encodage réponses Es'!L$44)</f>
      </c>
      <c r="K146" s="622"/>
      <c r="L146" s="623"/>
      <c r="M146" s="623"/>
      <c r="N146" s="623"/>
    </row>
    <row r="147" spans="1:14" ht="12.75">
      <c r="A147" s="623" t="s">
        <v>119</v>
      </c>
      <c r="B147" s="420">
        <v>7</v>
      </c>
      <c r="C147" s="420"/>
      <c r="D147" s="621">
        <v>0.3</v>
      </c>
      <c r="E147" s="621"/>
      <c r="F147" s="621">
        <v>0.34</v>
      </c>
      <c r="G147" s="621"/>
      <c r="H147" s="621">
        <v>0.26</v>
      </c>
      <c r="I147" s="621"/>
      <c r="J147" s="621">
        <f>IF('Encodage réponses Es'!M$44="","",'Encodage réponses Es'!M$44)</f>
      </c>
      <c r="K147" s="621"/>
      <c r="L147" s="623" t="s">
        <v>184</v>
      </c>
      <c r="M147" s="623"/>
      <c r="N147" s="623"/>
    </row>
    <row r="148" spans="1:14" ht="12.75">
      <c r="A148" s="623"/>
      <c r="B148" s="423">
        <v>8</v>
      </c>
      <c r="C148" s="423"/>
      <c r="D148" s="622">
        <v>0.1</v>
      </c>
      <c r="E148" s="622"/>
      <c r="F148" s="622">
        <v>0.12</v>
      </c>
      <c r="G148" s="622"/>
      <c r="H148" s="622">
        <v>0.08</v>
      </c>
      <c r="I148" s="622"/>
      <c r="J148" s="622">
        <f>IF('Encodage réponses Es'!N$44="","",'Encodage réponses Es'!N$44)</f>
      </c>
      <c r="K148" s="622"/>
      <c r="L148" s="623"/>
      <c r="M148" s="623"/>
      <c r="N148" s="623"/>
    </row>
    <row r="149" spans="1:14" ht="12.75">
      <c r="A149" s="417" t="s">
        <v>120</v>
      </c>
      <c r="B149" s="420">
        <v>9</v>
      </c>
      <c r="C149" s="420"/>
      <c r="D149" s="621">
        <v>0.19</v>
      </c>
      <c r="E149" s="621"/>
      <c r="F149" s="621">
        <v>0.2</v>
      </c>
      <c r="G149" s="621"/>
      <c r="H149" s="621">
        <v>0.18</v>
      </c>
      <c r="I149" s="621"/>
      <c r="J149" s="621">
        <f>IF('Encodage réponses Es'!O$44="","",'Encodage réponses Es'!O$44)</f>
      </c>
      <c r="K149" s="621"/>
      <c r="L149" s="623" t="s">
        <v>184</v>
      </c>
      <c r="M149" s="623"/>
      <c r="N149" s="623"/>
    </row>
    <row r="150" spans="1:14" ht="12.75">
      <c r="A150" s="417" t="s">
        <v>121</v>
      </c>
      <c r="B150" s="423">
        <v>10</v>
      </c>
      <c r="C150" s="423"/>
      <c r="D150" s="624" t="s">
        <v>179</v>
      </c>
      <c r="E150" s="624"/>
      <c r="F150" s="624"/>
      <c r="G150" s="624"/>
      <c r="H150" s="624"/>
      <c r="I150" s="624"/>
      <c r="J150" s="624"/>
      <c r="K150" s="624"/>
      <c r="L150" s="623" t="s">
        <v>184</v>
      </c>
      <c r="M150" s="623"/>
      <c r="N150" s="623"/>
    </row>
    <row r="151" spans="1:14" ht="12.75">
      <c r="A151" s="417" t="s">
        <v>122</v>
      </c>
      <c r="B151" s="420">
        <v>11</v>
      </c>
      <c r="C151" s="420"/>
      <c r="D151" s="621">
        <v>0.17</v>
      </c>
      <c r="E151" s="621"/>
      <c r="F151" s="621">
        <v>0.2</v>
      </c>
      <c r="G151" s="621"/>
      <c r="H151" s="621">
        <v>0.14</v>
      </c>
      <c r="I151" s="621"/>
      <c r="J151" s="621">
        <f>IF('Encodage réponses Es'!Q$44="","",'Encodage réponses Es'!Q$44)</f>
      </c>
      <c r="K151" s="621"/>
      <c r="L151" s="623" t="s">
        <v>184</v>
      </c>
      <c r="M151" s="623"/>
      <c r="N151" s="623"/>
    </row>
    <row r="152" spans="1:14" ht="12.75">
      <c r="A152" s="417" t="s">
        <v>123</v>
      </c>
      <c r="B152" s="423">
        <v>12</v>
      </c>
      <c r="C152" s="423"/>
      <c r="D152" s="622">
        <v>0.22</v>
      </c>
      <c r="E152" s="622"/>
      <c r="F152" s="622">
        <v>0.23</v>
      </c>
      <c r="G152" s="622"/>
      <c r="H152" s="622">
        <v>0.22</v>
      </c>
      <c r="I152" s="622"/>
      <c r="J152" s="622">
        <f>IF('Encodage réponses Es'!R$44="","",'Encodage réponses Es'!R$44)</f>
      </c>
      <c r="K152" s="622"/>
      <c r="L152" s="623" t="s">
        <v>184</v>
      </c>
      <c r="M152" s="623"/>
      <c r="N152" s="623"/>
    </row>
    <row r="153" spans="1:14" ht="12.75">
      <c r="A153" s="623" t="s">
        <v>124</v>
      </c>
      <c r="B153" s="420">
        <v>13</v>
      </c>
      <c r="C153" s="420"/>
      <c r="D153" s="621">
        <v>0.3</v>
      </c>
      <c r="E153" s="621"/>
      <c r="F153" s="621">
        <v>0.31</v>
      </c>
      <c r="G153" s="621"/>
      <c r="H153" s="621">
        <v>0.29</v>
      </c>
      <c r="I153" s="621"/>
      <c r="J153" s="621">
        <f>IF('Encodage réponses Es'!S$44="","",'Encodage réponses Es'!S$44)</f>
      </c>
      <c r="K153" s="621"/>
      <c r="L153" s="623" t="s">
        <v>184</v>
      </c>
      <c r="M153" s="623"/>
      <c r="N153" s="623"/>
    </row>
    <row r="154" spans="1:14" ht="12.75">
      <c r="A154" s="623"/>
      <c r="B154" s="423">
        <v>14</v>
      </c>
      <c r="C154" s="423"/>
      <c r="D154" s="622">
        <v>0.18</v>
      </c>
      <c r="E154" s="622"/>
      <c r="F154" s="622">
        <v>0.21</v>
      </c>
      <c r="G154" s="622"/>
      <c r="H154" s="622">
        <v>0.16</v>
      </c>
      <c r="I154" s="622"/>
      <c r="J154" s="622">
        <f>IF('Encodage réponses Es'!T$44="","",'Encodage réponses Es'!T$44)</f>
      </c>
      <c r="K154" s="622"/>
      <c r="L154" s="623"/>
      <c r="M154" s="623"/>
      <c r="N154" s="623"/>
    </row>
    <row r="155" spans="1:14" ht="12.75">
      <c r="A155" s="623"/>
      <c r="B155" s="420">
        <v>15</v>
      </c>
      <c r="C155" s="420"/>
      <c r="D155" s="621">
        <v>0.21</v>
      </c>
      <c r="E155" s="621"/>
      <c r="F155" s="621">
        <v>0.2</v>
      </c>
      <c r="G155" s="621"/>
      <c r="H155" s="621">
        <v>0.21</v>
      </c>
      <c r="I155" s="621"/>
      <c r="J155" s="621">
        <f>IF('Encodage réponses Es'!U$44="","",'Encodage réponses Es'!U$44)</f>
      </c>
      <c r="K155" s="621"/>
      <c r="L155" s="623"/>
      <c r="M155" s="623"/>
      <c r="N155" s="623"/>
    </row>
    <row r="156" spans="1:14" s="359" customFormat="1" ht="12.75">
      <c r="A156" s="376"/>
      <c r="B156" s="377"/>
      <c r="C156" s="377"/>
      <c r="D156" s="374"/>
      <c r="E156" s="374"/>
      <c r="F156" s="374"/>
      <c r="G156" s="374"/>
      <c r="H156" s="374"/>
      <c r="I156" s="374"/>
      <c r="J156" s="378"/>
      <c r="K156" s="378"/>
      <c r="L156" s="376"/>
      <c r="M156" s="376"/>
      <c r="N156" s="416"/>
    </row>
    <row r="157" spans="1:14" ht="15.75" customHeight="1">
      <c r="A157" s="654" t="s">
        <v>191</v>
      </c>
      <c r="B157" s="654"/>
      <c r="C157" s="654"/>
      <c r="D157" s="654"/>
      <c r="E157" s="654"/>
      <c r="F157" s="654"/>
      <c r="G157" s="654"/>
      <c r="H157" s="654"/>
      <c r="I157" s="654"/>
      <c r="J157" s="654"/>
      <c r="K157" s="654"/>
      <c r="L157" s="654"/>
      <c r="M157" s="654"/>
      <c r="N157" s="654"/>
    </row>
    <row r="158" spans="1:25" ht="12.75" customHeight="1">
      <c r="A158" s="625" t="s">
        <v>202</v>
      </c>
      <c r="B158" s="625"/>
      <c r="C158" s="625"/>
      <c r="D158" s="625"/>
      <c r="E158" s="625"/>
      <c r="F158" s="625"/>
      <c r="G158" s="625"/>
      <c r="H158" s="625"/>
      <c r="I158" s="625"/>
      <c r="J158" s="625"/>
      <c r="K158" s="625"/>
      <c r="L158" s="625"/>
      <c r="M158" s="625"/>
      <c r="N158" s="625"/>
      <c r="O158"/>
      <c r="P158"/>
      <c r="Q158"/>
      <c r="R158"/>
      <c r="S158"/>
      <c r="T158"/>
      <c r="U158"/>
      <c r="V158"/>
      <c r="W158"/>
      <c r="X158"/>
      <c r="Y158"/>
    </row>
    <row r="159" spans="1:23" ht="12.75">
      <c r="A159" s="637" t="s">
        <v>113</v>
      </c>
      <c r="B159" s="637"/>
      <c r="C159" s="637"/>
      <c r="D159" s="637"/>
      <c r="E159" s="637"/>
      <c r="F159" s="637"/>
      <c r="G159" s="637"/>
      <c r="H159" s="637"/>
      <c r="I159" s="637"/>
      <c r="J159" s="637"/>
      <c r="K159" s="637"/>
      <c r="L159" s="637"/>
      <c r="M159" s="637"/>
      <c r="N159" s="637"/>
      <c r="O159"/>
      <c r="P159"/>
      <c r="Q159"/>
      <c r="R159"/>
      <c r="S159"/>
      <c r="T159"/>
      <c r="U159"/>
      <c r="V159"/>
      <c r="W159"/>
    </row>
    <row r="160" spans="1:23" s="365" customFormat="1" ht="17.25" customHeight="1">
      <c r="A160" s="379" t="s">
        <v>114</v>
      </c>
      <c r="B160" s="626" t="s">
        <v>115</v>
      </c>
      <c r="C160" s="626"/>
      <c r="D160" s="626" t="s">
        <v>180</v>
      </c>
      <c r="E160" s="626"/>
      <c r="F160" s="632" t="s">
        <v>167</v>
      </c>
      <c r="G160" s="632"/>
      <c r="H160" s="632" t="s">
        <v>168</v>
      </c>
      <c r="I160" s="632"/>
      <c r="J160" s="631" t="s">
        <v>111</v>
      </c>
      <c r="K160" s="631"/>
      <c r="L160" s="627" t="s">
        <v>116</v>
      </c>
      <c r="M160" s="627"/>
      <c r="N160" s="627"/>
      <c r="O160"/>
      <c r="P160"/>
      <c r="Q160"/>
      <c r="R160"/>
      <c r="S160"/>
      <c r="T160"/>
      <c r="U160"/>
      <c r="V160"/>
      <c r="W160"/>
    </row>
    <row r="161" spans="1:14" ht="12.75">
      <c r="A161" s="623" t="s">
        <v>125</v>
      </c>
      <c r="B161" s="420">
        <v>16</v>
      </c>
      <c r="C161" s="420"/>
      <c r="D161" s="621">
        <v>0.13</v>
      </c>
      <c r="E161" s="621"/>
      <c r="F161" s="621">
        <v>0.14</v>
      </c>
      <c r="G161" s="621"/>
      <c r="H161" s="621">
        <v>0.13</v>
      </c>
      <c r="I161" s="621"/>
      <c r="J161" s="621">
        <f>IF('Encodage réponses Es'!V$44="","",'Encodage réponses Es'!V$44)</f>
      </c>
      <c r="K161" s="621"/>
      <c r="L161" s="623" t="s">
        <v>184</v>
      </c>
      <c r="M161" s="623"/>
      <c r="N161" s="623"/>
    </row>
    <row r="162" spans="1:14" ht="12.75">
      <c r="A162" s="623"/>
      <c r="B162" s="423">
        <v>17</v>
      </c>
      <c r="C162" s="423"/>
      <c r="D162" s="622">
        <v>0.33</v>
      </c>
      <c r="E162" s="622"/>
      <c r="F162" s="622">
        <v>0.36</v>
      </c>
      <c r="G162" s="622"/>
      <c r="H162" s="622">
        <v>0.3</v>
      </c>
      <c r="I162" s="622"/>
      <c r="J162" s="622">
        <f>IF('Encodage réponses Es'!W$44="","",'Encodage réponses Es'!W$44)</f>
      </c>
      <c r="K162" s="622"/>
      <c r="L162" s="623"/>
      <c r="M162" s="623"/>
      <c r="N162" s="623"/>
    </row>
    <row r="163" spans="1:14" ht="12.75">
      <c r="A163" s="623"/>
      <c r="B163" s="420">
        <v>18</v>
      </c>
      <c r="C163" s="420"/>
      <c r="D163" s="621">
        <v>0.29</v>
      </c>
      <c r="E163" s="621"/>
      <c r="F163" s="621">
        <v>0.31</v>
      </c>
      <c r="G163" s="621"/>
      <c r="H163" s="621">
        <v>0.28</v>
      </c>
      <c r="I163" s="621"/>
      <c r="J163" s="621">
        <f>IF('Encodage réponses Es'!X$44="","",'Encodage réponses Es'!X$44)</f>
      </c>
      <c r="K163" s="621"/>
      <c r="L163" s="623"/>
      <c r="M163" s="623"/>
      <c r="N163" s="623"/>
    </row>
    <row r="164" spans="1:14" ht="12.75">
      <c r="A164" s="417" t="s">
        <v>126</v>
      </c>
      <c r="B164" s="423">
        <v>19</v>
      </c>
      <c r="C164" s="423"/>
      <c r="D164" s="622">
        <v>0.58</v>
      </c>
      <c r="E164" s="622"/>
      <c r="F164" s="622">
        <v>0.59</v>
      </c>
      <c r="G164" s="622"/>
      <c r="H164" s="622">
        <v>0.57</v>
      </c>
      <c r="I164" s="622"/>
      <c r="J164" s="622">
        <f>IF('Encodage réponses Es'!Y$44="","",'Encodage réponses Es'!Y$44)</f>
      </c>
      <c r="K164" s="622"/>
      <c r="L164" s="623" t="s">
        <v>184</v>
      </c>
      <c r="M164" s="623"/>
      <c r="N164" s="623"/>
    </row>
    <row r="165" spans="1:14" ht="12.75">
      <c r="A165" s="623" t="s">
        <v>127</v>
      </c>
      <c r="B165" s="420">
        <v>20</v>
      </c>
      <c r="C165" s="420"/>
      <c r="D165" s="621">
        <v>0.75</v>
      </c>
      <c r="E165" s="621"/>
      <c r="F165" s="621">
        <v>0.8</v>
      </c>
      <c r="G165" s="621"/>
      <c r="H165" s="621">
        <v>0.71</v>
      </c>
      <c r="I165" s="621"/>
      <c r="J165" s="621">
        <f>IF('Encodage réponses Es'!Z$44="","",'Encodage réponses Es'!Z$44)</f>
      </c>
      <c r="K165" s="621"/>
      <c r="L165" s="623" t="s">
        <v>184</v>
      </c>
      <c r="M165" s="623"/>
      <c r="N165" s="623"/>
    </row>
    <row r="166" spans="1:14" ht="12.75">
      <c r="A166" s="623"/>
      <c r="B166" s="423">
        <v>21</v>
      </c>
      <c r="C166" s="423"/>
      <c r="D166" s="622">
        <v>0.33</v>
      </c>
      <c r="E166" s="622"/>
      <c r="F166" s="622">
        <v>0.36</v>
      </c>
      <c r="G166" s="622"/>
      <c r="H166" s="622">
        <v>0.31</v>
      </c>
      <c r="I166" s="622"/>
      <c r="J166" s="622">
        <f>IF('Encodage réponses Es'!AA$44="","",'Encodage réponses Es'!AA$44)</f>
      </c>
      <c r="K166" s="622"/>
      <c r="L166" s="623"/>
      <c r="M166" s="623"/>
      <c r="N166" s="623"/>
    </row>
    <row r="167" spans="1:14" ht="12.75">
      <c r="A167" s="623"/>
      <c r="B167" s="420">
        <v>22</v>
      </c>
      <c r="C167" s="420"/>
      <c r="D167" s="621">
        <v>0.76</v>
      </c>
      <c r="E167" s="621"/>
      <c r="F167" s="621">
        <v>0.8</v>
      </c>
      <c r="G167" s="621"/>
      <c r="H167" s="621">
        <v>0.72</v>
      </c>
      <c r="I167" s="621"/>
      <c r="J167" s="621">
        <f>IF('Encodage réponses Es'!AB$44="","",'Encodage réponses Es'!AB$44)</f>
      </c>
      <c r="K167" s="621"/>
      <c r="L167" s="623"/>
      <c r="M167" s="623"/>
      <c r="N167" s="623"/>
    </row>
    <row r="168" spans="1:14" ht="12.75">
      <c r="A168" s="623"/>
      <c r="B168" s="423">
        <v>23</v>
      </c>
      <c r="C168" s="423"/>
      <c r="D168" s="622">
        <v>0.17</v>
      </c>
      <c r="E168" s="622"/>
      <c r="F168" s="622">
        <v>0.19</v>
      </c>
      <c r="G168" s="622"/>
      <c r="H168" s="622">
        <v>0.15</v>
      </c>
      <c r="I168" s="622"/>
      <c r="J168" s="622">
        <f>IF('Encodage réponses Es'!AC$44="","",'Encodage réponses Es'!AC$44)</f>
      </c>
      <c r="K168" s="622"/>
      <c r="L168" s="623"/>
      <c r="M168" s="623"/>
      <c r="N168" s="623"/>
    </row>
    <row r="169" spans="1:14" ht="12.75">
      <c r="A169" s="623"/>
      <c r="B169" s="420">
        <v>24</v>
      </c>
      <c r="C169" s="420"/>
      <c r="D169" s="621">
        <v>0.48</v>
      </c>
      <c r="E169" s="621"/>
      <c r="F169" s="621">
        <v>0.47</v>
      </c>
      <c r="G169" s="621"/>
      <c r="H169" s="621">
        <v>0.48</v>
      </c>
      <c r="I169" s="621"/>
      <c r="J169" s="621">
        <f>IF('Encodage réponses Es'!AD$44="","",'Encodage réponses Es'!AD$44)</f>
      </c>
      <c r="K169" s="621"/>
      <c r="L169" s="623"/>
      <c r="M169" s="623"/>
      <c r="N169" s="623"/>
    </row>
    <row r="170" spans="1:14" ht="12.75">
      <c r="A170" s="424" t="s">
        <v>128</v>
      </c>
      <c r="B170" s="423">
        <v>25</v>
      </c>
      <c r="C170" s="423"/>
      <c r="D170" s="622">
        <v>0.43</v>
      </c>
      <c r="E170" s="622"/>
      <c r="F170" s="622">
        <v>0.47</v>
      </c>
      <c r="G170" s="622"/>
      <c r="H170" s="622">
        <v>0.39</v>
      </c>
      <c r="I170" s="622"/>
      <c r="J170" s="622">
        <f>IF('Encodage réponses Es'!AE$44="","",'Encodage réponses Es'!AE$44)</f>
      </c>
      <c r="K170" s="622"/>
      <c r="L170" s="656" t="s">
        <v>184</v>
      </c>
      <c r="M170" s="656"/>
      <c r="N170" s="656"/>
    </row>
    <row r="171" spans="1:14" s="359" customFormat="1" ht="12.75">
      <c r="A171" s="376"/>
      <c r="B171" s="377"/>
      <c r="C171" s="377"/>
      <c r="D171" s="374"/>
      <c r="E171" s="374"/>
      <c r="F171" s="374"/>
      <c r="G171" s="374"/>
      <c r="H171" s="374"/>
      <c r="I171" s="374"/>
      <c r="J171" s="415"/>
      <c r="K171" s="415"/>
      <c r="L171" s="376"/>
      <c r="M171" s="376"/>
      <c r="N171" s="367"/>
    </row>
    <row r="172" spans="1:14" ht="17.25" customHeight="1">
      <c r="A172" s="654" t="s">
        <v>192</v>
      </c>
      <c r="B172" s="654"/>
      <c r="C172" s="654"/>
      <c r="D172" s="654"/>
      <c r="E172" s="654"/>
      <c r="F172" s="654"/>
      <c r="G172" s="654"/>
      <c r="H172" s="654"/>
      <c r="I172" s="654"/>
      <c r="J172" s="654"/>
      <c r="K172" s="654"/>
      <c r="L172" s="654"/>
      <c r="M172" s="654"/>
      <c r="N172" s="654"/>
    </row>
    <row r="173" spans="1:25" ht="12.75" customHeight="1">
      <c r="A173" s="625" t="s">
        <v>203</v>
      </c>
      <c r="B173" s="625"/>
      <c r="C173" s="625"/>
      <c r="D173" s="625"/>
      <c r="E173" s="625"/>
      <c r="F173" s="625"/>
      <c r="G173" s="625"/>
      <c r="H173" s="625"/>
      <c r="I173" s="625"/>
      <c r="J173" s="625"/>
      <c r="K173" s="625"/>
      <c r="L173" s="625"/>
      <c r="M173" s="625"/>
      <c r="N173" s="625"/>
      <c r="O173"/>
      <c r="P173"/>
      <c r="Q173"/>
      <c r="R173"/>
      <c r="S173"/>
      <c r="T173"/>
      <c r="U173"/>
      <c r="V173"/>
      <c r="W173"/>
      <c r="X173"/>
      <c r="Y173"/>
    </row>
    <row r="174" spans="1:23" ht="12.75">
      <c r="A174" s="637" t="s">
        <v>113</v>
      </c>
      <c r="B174" s="637"/>
      <c r="C174" s="637"/>
      <c r="D174" s="637"/>
      <c r="E174" s="637"/>
      <c r="F174" s="637"/>
      <c r="G174" s="637"/>
      <c r="H174" s="637"/>
      <c r="I174" s="637"/>
      <c r="J174" s="637"/>
      <c r="K174" s="637"/>
      <c r="L174" s="637"/>
      <c r="M174" s="637"/>
      <c r="N174" s="637"/>
      <c r="O174"/>
      <c r="P174"/>
      <c r="Q174"/>
      <c r="R174"/>
      <c r="S174"/>
      <c r="T174"/>
      <c r="U174"/>
      <c r="V174"/>
      <c r="W174"/>
    </row>
    <row r="175" spans="1:23" s="365" customFormat="1" ht="17.25" customHeight="1">
      <c r="A175" s="379" t="s">
        <v>114</v>
      </c>
      <c r="B175" s="626" t="s">
        <v>115</v>
      </c>
      <c r="C175" s="626"/>
      <c r="D175" s="626" t="s">
        <v>180</v>
      </c>
      <c r="E175" s="626"/>
      <c r="F175" s="632" t="s">
        <v>167</v>
      </c>
      <c r="G175" s="632"/>
      <c r="H175" s="632" t="s">
        <v>168</v>
      </c>
      <c r="I175" s="632"/>
      <c r="J175" s="631" t="s">
        <v>111</v>
      </c>
      <c r="K175" s="631"/>
      <c r="L175" s="627" t="s">
        <v>116</v>
      </c>
      <c r="M175" s="627"/>
      <c r="N175" s="627"/>
      <c r="O175"/>
      <c r="P175"/>
      <c r="Q175"/>
      <c r="R175"/>
      <c r="S175"/>
      <c r="T175"/>
      <c r="U175"/>
      <c r="V175"/>
      <c r="W175"/>
    </row>
    <row r="176" spans="1:14" ht="12.75">
      <c r="A176" s="623" t="s">
        <v>130</v>
      </c>
      <c r="B176" s="420">
        <v>50</v>
      </c>
      <c r="C176" s="420"/>
      <c r="D176" s="621">
        <v>0.22</v>
      </c>
      <c r="E176" s="621"/>
      <c r="F176" s="621">
        <v>0.24</v>
      </c>
      <c r="G176" s="621"/>
      <c r="H176" s="621">
        <v>0.2</v>
      </c>
      <c r="I176" s="621"/>
      <c r="J176" s="621">
        <f>IF('Encodage réponses Es'!BD$44="","",'Encodage réponses Es'!BD$44)</f>
      </c>
      <c r="K176" s="621"/>
      <c r="L176" s="623" t="s">
        <v>186</v>
      </c>
      <c r="M176" s="623"/>
      <c r="N176" s="623"/>
    </row>
    <row r="177" spans="1:14" ht="12.75">
      <c r="A177" s="623"/>
      <c r="B177" s="423">
        <v>51</v>
      </c>
      <c r="C177" s="423"/>
      <c r="D177" s="622">
        <v>0.26</v>
      </c>
      <c r="E177" s="622"/>
      <c r="F177" s="622">
        <v>0.25</v>
      </c>
      <c r="G177" s="622"/>
      <c r="H177" s="622">
        <v>0.26</v>
      </c>
      <c r="I177" s="622"/>
      <c r="J177" s="622">
        <f>IF('Encodage réponses Es'!BE$44="","",'Encodage réponses Es'!BE$44)</f>
      </c>
      <c r="K177" s="622"/>
      <c r="L177" s="623"/>
      <c r="M177" s="623"/>
      <c r="N177" s="623"/>
    </row>
    <row r="178" spans="1:14" ht="12.75">
      <c r="A178" s="623"/>
      <c r="B178" s="420">
        <v>52</v>
      </c>
      <c r="C178" s="420"/>
      <c r="D178" s="621">
        <v>0.23</v>
      </c>
      <c r="E178" s="621"/>
      <c r="F178" s="621">
        <v>0.25</v>
      </c>
      <c r="G178" s="621"/>
      <c r="H178" s="621">
        <v>0.22</v>
      </c>
      <c r="I178" s="621"/>
      <c r="J178" s="621">
        <f>IF('Encodage réponses Es'!BF$44="","",'Encodage réponses Es'!BF$44)</f>
      </c>
      <c r="K178" s="621"/>
      <c r="L178" s="623"/>
      <c r="M178" s="623"/>
      <c r="N178" s="623"/>
    </row>
    <row r="179" spans="1:14" ht="12.75">
      <c r="A179" s="417" t="s">
        <v>131</v>
      </c>
      <c r="B179" s="423">
        <v>53</v>
      </c>
      <c r="C179" s="624" t="s">
        <v>179</v>
      </c>
      <c r="D179" s="624"/>
      <c r="E179" s="624"/>
      <c r="F179" s="624"/>
      <c r="G179" s="624"/>
      <c r="H179" s="624"/>
      <c r="I179" s="624"/>
      <c r="J179" s="624"/>
      <c r="K179" s="624"/>
      <c r="L179" s="656"/>
      <c r="M179" s="656"/>
      <c r="N179" s="425"/>
    </row>
    <row r="180" spans="1:14" ht="12.75">
      <c r="A180" s="623" t="s">
        <v>132</v>
      </c>
      <c r="B180" s="420">
        <v>54</v>
      </c>
      <c r="C180" s="420"/>
      <c r="D180" s="621">
        <v>0.29</v>
      </c>
      <c r="E180" s="621"/>
      <c r="F180" s="621">
        <v>0.31</v>
      </c>
      <c r="G180" s="621"/>
      <c r="H180" s="621">
        <v>0.28</v>
      </c>
      <c r="I180" s="621"/>
      <c r="J180" s="621">
        <f>IF('Encodage réponses Es'!BH$44="","",'Encodage réponses Es'!BH$44)</f>
      </c>
      <c r="K180" s="621"/>
      <c r="L180" s="623" t="s">
        <v>184</v>
      </c>
      <c r="M180" s="623"/>
      <c r="N180" s="623"/>
    </row>
    <row r="181" spans="1:14" ht="12.75">
      <c r="A181" s="623"/>
      <c r="B181" s="423">
        <v>55</v>
      </c>
      <c r="C181" s="423"/>
      <c r="D181" s="622">
        <v>0.21</v>
      </c>
      <c r="E181" s="622"/>
      <c r="F181" s="622">
        <v>0.22</v>
      </c>
      <c r="G181" s="622"/>
      <c r="H181" s="622">
        <v>0.2</v>
      </c>
      <c r="I181" s="622"/>
      <c r="J181" s="622">
        <f>IF('Encodage réponses Es'!BI$44="","",'Encodage réponses Es'!BI$44)</f>
      </c>
      <c r="K181" s="622"/>
      <c r="L181" s="623"/>
      <c r="M181" s="623"/>
      <c r="N181" s="623"/>
    </row>
    <row r="182" spans="1:14" ht="12.75">
      <c r="A182" s="623"/>
      <c r="B182" s="420">
        <v>56</v>
      </c>
      <c r="C182" s="420"/>
      <c r="D182" s="621">
        <v>0.35</v>
      </c>
      <c r="E182" s="621"/>
      <c r="F182" s="621">
        <v>0.38</v>
      </c>
      <c r="G182" s="621"/>
      <c r="H182" s="621">
        <v>0.32</v>
      </c>
      <c r="I182" s="621"/>
      <c r="J182" s="621">
        <f>IF('Encodage réponses Es'!BJ$44="","",'Encodage réponses Es'!BJ$44)</f>
      </c>
      <c r="K182" s="621"/>
      <c r="L182" s="623"/>
      <c r="M182" s="623"/>
      <c r="N182" s="623"/>
    </row>
    <row r="183" spans="1:14" ht="12.75">
      <c r="A183" s="623"/>
      <c r="B183" s="423">
        <v>57</v>
      </c>
      <c r="C183" s="423"/>
      <c r="D183" s="622">
        <v>0.18</v>
      </c>
      <c r="E183" s="622"/>
      <c r="F183" s="622">
        <v>0.17</v>
      </c>
      <c r="G183" s="622"/>
      <c r="H183" s="622">
        <v>0.19</v>
      </c>
      <c r="I183" s="622"/>
      <c r="J183" s="622">
        <f>IF('Encodage réponses Es'!BK$44="","",'Encodage réponses Es'!BK$44)</f>
      </c>
      <c r="K183" s="622"/>
      <c r="L183" s="623"/>
      <c r="M183" s="623"/>
      <c r="N183" s="623"/>
    </row>
    <row r="184" spans="1:14" ht="12.75">
      <c r="A184" s="623" t="s">
        <v>133</v>
      </c>
      <c r="B184" s="420">
        <v>58</v>
      </c>
      <c r="C184" s="420"/>
      <c r="D184" s="621">
        <v>0.03</v>
      </c>
      <c r="E184" s="621"/>
      <c r="F184" s="621">
        <v>0.04</v>
      </c>
      <c r="G184" s="621"/>
      <c r="H184" s="621">
        <v>0.02</v>
      </c>
      <c r="I184" s="621"/>
      <c r="J184" s="621">
        <f>IF('Encodage réponses Es'!BL$44="","",'Encodage réponses Es'!BL$44)</f>
      </c>
      <c r="K184" s="621"/>
      <c r="L184" s="623" t="s">
        <v>186</v>
      </c>
      <c r="M184" s="623"/>
      <c r="N184" s="623"/>
    </row>
    <row r="185" spans="1:14" ht="12.75">
      <c r="A185" s="623"/>
      <c r="B185" s="423">
        <v>59</v>
      </c>
      <c r="C185" s="423"/>
      <c r="D185" s="622">
        <v>0.03</v>
      </c>
      <c r="E185" s="622"/>
      <c r="F185" s="622">
        <v>0.04</v>
      </c>
      <c r="G185" s="622"/>
      <c r="H185" s="622">
        <v>0.03</v>
      </c>
      <c r="I185" s="622"/>
      <c r="J185" s="622">
        <f>IF('Encodage réponses Es'!BM$44="","",'Encodage réponses Es'!BM$44)</f>
      </c>
      <c r="K185" s="622"/>
      <c r="L185" s="623"/>
      <c r="M185" s="623"/>
      <c r="N185" s="623"/>
    </row>
    <row r="186" spans="1:14" ht="12.75">
      <c r="A186" s="623" t="s">
        <v>134</v>
      </c>
      <c r="B186" s="420">
        <v>60</v>
      </c>
      <c r="C186" s="420"/>
      <c r="D186" s="621">
        <v>0.48</v>
      </c>
      <c r="E186" s="621"/>
      <c r="F186" s="621">
        <v>0.52</v>
      </c>
      <c r="G186" s="621"/>
      <c r="H186" s="621">
        <v>0.44</v>
      </c>
      <c r="I186" s="621"/>
      <c r="J186" s="621">
        <f>IF('Encodage réponses Es'!BN$44="","",'Encodage réponses Es'!BN$44)</f>
      </c>
      <c r="K186" s="621"/>
      <c r="L186" s="623" t="s">
        <v>186</v>
      </c>
      <c r="M186" s="623"/>
      <c r="N186" s="623"/>
    </row>
    <row r="187" spans="1:14" ht="12.75">
      <c r="A187" s="623"/>
      <c r="B187" s="423">
        <v>61</v>
      </c>
      <c r="C187" s="423"/>
      <c r="D187" s="622">
        <v>0.18</v>
      </c>
      <c r="E187" s="622"/>
      <c r="F187" s="622">
        <v>0.18</v>
      </c>
      <c r="G187" s="622"/>
      <c r="H187" s="622">
        <v>0.17</v>
      </c>
      <c r="I187" s="622"/>
      <c r="J187" s="622">
        <f>IF('Encodage réponses Es'!BO$44="","",'Encodage réponses Es'!BO$44)</f>
      </c>
      <c r="K187" s="622"/>
      <c r="L187" s="623"/>
      <c r="M187" s="623"/>
      <c r="N187" s="623"/>
    </row>
    <row r="188" spans="1:14" ht="12.75">
      <c r="A188" s="623"/>
      <c r="B188" s="420">
        <v>62</v>
      </c>
      <c r="C188" s="420"/>
      <c r="D188" s="621">
        <v>0.07</v>
      </c>
      <c r="E188" s="621"/>
      <c r="F188" s="621">
        <v>0.08</v>
      </c>
      <c r="G188" s="621"/>
      <c r="H188" s="621">
        <v>0.07</v>
      </c>
      <c r="I188" s="621"/>
      <c r="J188" s="621">
        <f>IF('Encodage réponses Es'!BP$44="","",'Encodage réponses Es'!BP$44)</f>
      </c>
      <c r="K188" s="621"/>
      <c r="L188" s="623"/>
      <c r="M188" s="623"/>
      <c r="N188" s="623"/>
    </row>
    <row r="189" spans="1:14" ht="12.75">
      <c r="A189" s="623"/>
      <c r="B189" s="423">
        <v>63</v>
      </c>
      <c r="C189" s="423"/>
      <c r="D189" s="622">
        <v>0.05</v>
      </c>
      <c r="E189" s="622"/>
      <c r="F189" s="622">
        <v>0.07</v>
      </c>
      <c r="G189" s="622"/>
      <c r="H189" s="622">
        <v>0.04</v>
      </c>
      <c r="I189" s="622"/>
      <c r="J189" s="622">
        <f>IF('Encodage réponses Es'!BQ$44="","",'Encodage réponses Es'!BQ$44)</f>
      </c>
      <c r="K189" s="622"/>
      <c r="L189" s="623"/>
      <c r="M189" s="623"/>
      <c r="N189" s="623"/>
    </row>
  </sheetData>
  <sheetProtection password="CC48" sheet="1"/>
  <mergeCells count="570">
    <mergeCell ref="B55:C55"/>
    <mergeCell ref="J55:K55"/>
    <mergeCell ref="A56:N57"/>
    <mergeCell ref="A158:N158"/>
    <mergeCell ref="L142:N143"/>
    <mergeCell ref="L128:N130"/>
    <mergeCell ref="L131:N135"/>
    <mergeCell ref="A105:N105"/>
    <mergeCell ref="A119:N119"/>
    <mergeCell ref="H146:I146"/>
    <mergeCell ref="L165:N169"/>
    <mergeCell ref="L150:N150"/>
    <mergeCell ref="L122:N124"/>
    <mergeCell ref="L114:N116"/>
    <mergeCell ref="L144:N146"/>
    <mergeCell ref="L164:N164"/>
    <mergeCell ref="L161:N163"/>
    <mergeCell ref="L125:N125"/>
    <mergeCell ref="J35:K35"/>
    <mergeCell ref="A36:N37"/>
    <mergeCell ref="L186:N189"/>
    <mergeCell ref="L184:N185"/>
    <mergeCell ref="L180:N183"/>
    <mergeCell ref="L176:N178"/>
    <mergeCell ref="L179:M179"/>
    <mergeCell ref="A173:N173"/>
    <mergeCell ref="A60:N60"/>
    <mergeCell ref="A84:N84"/>
    <mergeCell ref="A174:N174"/>
    <mergeCell ref="B175:C175"/>
    <mergeCell ref="L175:N175"/>
    <mergeCell ref="L126:N127"/>
    <mergeCell ref="A159:N159"/>
    <mergeCell ref="L160:N160"/>
    <mergeCell ref="L153:N155"/>
    <mergeCell ref="L152:N152"/>
    <mergeCell ref="L151:N151"/>
    <mergeCell ref="F146:G146"/>
    <mergeCell ref="D145:E145"/>
    <mergeCell ref="J144:K144"/>
    <mergeCell ref="L149:N149"/>
    <mergeCell ref="L147:N148"/>
    <mergeCell ref="H148:I148"/>
    <mergeCell ref="F148:G148"/>
    <mergeCell ref="J147:K147"/>
    <mergeCell ref="D147:E147"/>
    <mergeCell ref="F147:G147"/>
    <mergeCell ref="H147:I147"/>
    <mergeCell ref="L86:N86"/>
    <mergeCell ref="A106:N106"/>
    <mergeCell ref="B107:C107"/>
    <mergeCell ref="L107:N107"/>
    <mergeCell ref="L101:N102"/>
    <mergeCell ref="L95:N100"/>
    <mergeCell ref="L92:N94"/>
    <mergeCell ref="L90:N91"/>
    <mergeCell ref="L87:N89"/>
    <mergeCell ref="J87:K87"/>
    <mergeCell ref="A1:N1"/>
    <mergeCell ref="L2:M2"/>
    <mergeCell ref="A59:N59"/>
    <mergeCell ref="J12:K12"/>
    <mergeCell ref="J13:K13"/>
    <mergeCell ref="L3:M3"/>
    <mergeCell ref="J3:K3"/>
    <mergeCell ref="L9:M9"/>
    <mergeCell ref="L10:M10"/>
    <mergeCell ref="L11:M11"/>
    <mergeCell ref="A172:N172"/>
    <mergeCell ref="A157:N157"/>
    <mergeCell ref="A137:N137"/>
    <mergeCell ref="A118:N118"/>
    <mergeCell ref="D167:E167"/>
    <mergeCell ref="F167:G167"/>
    <mergeCell ref="H167:I167"/>
    <mergeCell ref="D168:E168"/>
    <mergeCell ref="F168:G168"/>
    <mergeCell ref="H168:I168"/>
    <mergeCell ref="A104:N104"/>
    <mergeCell ref="A83:N83"/>
    <mergeCell ref="B62:C62"/>
    <mergeCell ref="D170:E170"/>
    <mergeCell ref="F170:G170"/>
    <mergeCell ref="H170:I170"/>
    <mergeCell ref="L170:N170"/>
    <mergeCell ref="D166:E166"/>
    <mergeCell ref="F166:G166"/>
    <mergeCell ref="H166:I166"/>
    <mergeCell ref="A165:A169"/>
    <mergeCell ref="D165:E165"/>
    <mergeCell ref="F165:G165"/>
    <mergeCell ref="H165:I165"/>
    <mergeCell ref="D169:E169"/>
    <mergeCell ref="F169:G169"/>
    <mergeCell ref="H169:I169"/>
    <mergeCell ref="A161:A163"/>
    <mergeCell ref="D161:E161"/>
    <mergeCell ref="F161:G161"/>
    <mergeCell ref="H161:I161"/>
    <mergeCell ref="D162:E162"/>
    <mergeCell ref="F162:G162"/>
    <mergeCell ref="H162:I162"/>
    <mergeCell ref="D163:E163"/>
    <mergeCell ref="F163:G163"/>
    <mergeCell ref="H163:I163"/>
    <mergeCell ref="F154:G154"/>
    <mergeCell ref="H154:I154"/>
    <mergeCell ref="J168:K168"/>
    <mergeCell ref="J169:K169"/>
    <mergeCell ref="J167:K167"/>
    <mergeCell ref="J162:K162"/>
    <mergeCell ref="J161:K161"/>
    <mergeCell ref="J163:K163"/>
    <mergeCell ref="F164:G164"/>
    <mergeCell ref="H164:I164"/>
    <mergeCell ref="J170:K170"/>
    <mergeCell ref="D160:E160"/>
    <mergeCell ref="F160:G160"/>
    <mergeCell ref="H160:I160"/>
    <mergeCell ref="J160:K160"/>
    <mergeCell ref="J166:K166"/>
    <mergeCell ref="J164:K164"/>
    <mergeCell ref="J165:K165"/>
    <mergeCell ref="D164:E164"/>
    <mergeCell ref="D155:E155"/>
    <mergeCell ref="F155:G155"/>
    <mergeCell ref="H155:I155"/>
    <mergeCell ref="D152:E152"/>
    <mergeCell ref="F152:G152"/>
    <mergeCell ref="H152:I152"/>
    <mergeCell ref="D153:E153"/>
    <mergeCell ref="F153:G153"/>
    <mergeCell ref="H153:I153"/>
    <mergeCell ref="D154:E154"/>
    <mergeCell ref="H125:I125"/>
    <mergeCell ref="H149:I149"/>
    <mergeCell ref="D140:E140"/>
    <mergeCell ref="F140:G140"/>
    <mergeCell ref="H140:I140"/>
    <mergeCell ref="H142:I142"/>
    <mergeCell ref="D143:E143"/>
    <mergeCell ref="F143:G143"/>
    <mergeCell ref="F145:G145"/>
    <mergeCell ref="D148:E148"/>
    <mergeCell ref="L8:M8"/>
    <mergeCell ref="J4:K4"/>
    <mergeCell ref="J5:K5"/>
    <mergeCell ref="J6:K6"/>
    <mergeCell ref="J7:K7"/>
    <mergeCell ref="J8:K8"/>
    <mergeCell ref="L4:M4"/>
    <mergeCell ref="L5:M5"/>
    <mergeCell ref="L6:M6"/>
    <mergeCell ref="L7:M7"/>
    <mergeCell ref="J9:K9"/>
    <mergeCell ref="H10:I10"/>
    <mergeCell ref="H12:I12"/>
    <mergeCell ref="F10:G10"/>
    <mergeCell ref="F11:G11"/>
    <mergeCell ref="F12:G12"/>
    <mergeCell ref="H11:I11"/>
    <mergeCell ref="J10:K10"/>
    <mergeCell ref="J11:K11"/>
    <mergeCell ref="F7:G7"/>
    <mergeCell ref="H3:I3"/>
    <mergeCell ref="H4:I4"/>
    <mergeCell ref="F3:G3"/>
    <mergeCell ref="F4:G4"/>
    <mergeCell ref="F5:G5"/>
    <mergeCell ref="F6:G6"/>
    <mergeCell ref="H5:I5"/>
    <mergeCell ref="F8:G8"/>
    <mergeCell ref="F9:G9"/>
    <mergeCell ref="H8:I8"/>
    <mergeCell ref="H9:I9"/>
    <mergeCell ref="A147:A148"/>
    <mergeCell ref="H6:I6"/>
    <mergeCell ref="H7:I7"/>
    <mergeCell ref="A6:E6"/>
    <mergeCell ref="A7:E7"/>
    <mergeCell ref="A8:E8"/>
    <mergeCell ref="H13:I13"/>
    <mergeCell ref="F66:G66"/>
    <mergeCell ref="H66:I66"/>
    <mergeCell ref="A11:E11"/>
    <mergeCell ref="A153:A155"/>
    <mergeCell ref="D121:E121"/>
    <mergeCell ref="F121:G121"/>
    <mergeCell ref="H121:I121"/>
    <mergeCell ref="D141:E141"/>
    <mergeCell ref="F141:G141"/>
    <mergeCell ref="A122:A124"/>
    <mergeCell ref="B126:B127"/>
    <mergeCell ref="A141:A143"/>
    <mergeCell ref="D142:E142"/>
    <mergeCell ref="A4:E4"/>
    <mergeCell ref="A5:E5"/>
    <mergeCell ref="A9:E9"/>
    <mergeCell ref="A10:E10"/>
    <mergeCell ref="L12:M12"/>
    <mergeCell ref="D62:E62"/>
    <mergeCell ref="F62:G62"/>
    <mergeCell ref="H62:I62"/>
    <mergeCell ref="A12:E12"/>
    <mergeCell ref="A13:E13"/>
    <mergeCell ref="J62:K62"/>
    <mergeCell ref="A38:N38"/>
    <mergeCell ref="A15:N15"/>
    <mergeCell ref="B35:C35"/>
    <mergeCell ref="D175:E175"/>
    <mergeCell ref="F175:G175"/>
    <mergeCell ref="H175:I175"/>
    <mergeCell ref="J175:K175"/>
    <mergeCell ref="B160:C160"/>
    <mergeCell ref="L13:M13"/>
    <mergeCell ref="F13:G13"/>
    <mergeCell ref="J140:K140"/>
    <mergeCell ref="J121:K121"/>
    <mergeCell ref="D123:E123"/>
    <mergeCell ref="L62:N62"/>
    <mergeCell ref="A61:N61"/>
    <mergeCell ref="L63:N67"/>
    <mergeCell ref="J63:K63"/>
    <mergeCell ref="D64:E64"/>
    <mergeCell ref="F64:G64"/>
    <mergeCell ref="H64:I64"/>
    <mergeCell ref="J64:K64"/>
    <mergeCell ref="D66:E66"/>
    <mergeCell ref="J66:K66"/>
    <mergeCell ref="D65:E65"/>
    <mergeCell ref="F65:G65"/>
    <mergeCell ref="H65:I65"/>
    <mergeCell ref="J65:K65"/>
    <mergeCell ref="D67:K67"/>
    <mergeCell ref="A68:A70"/>
    <mergeCell ref="D68:E68"/>
    <mergeCell ref="F68:G68"/>
    <mergeCell ref="H68:I68"/>
    <mergeCell ref="J68:K68"/>
    <mergeCell ref="A63:A67"/>
    <mergeCell ref="D63:E63"/>
    <mergeCell ref="F63:G63"/>
    <mergeCell ref="H63:I63"/>
    <mergeCell ref="D70:E70"/>
    <mergeCell ref="F70:G70"/>
    <mergeCell ref="H70:I70"/>
    <mergeCell ref="J70:K70"/>
    <mergeCell ref="F69:G69"/>
    <mergeCell ref="H69:I69"/>
    <mergeCell ref="J69:K69"/>
    <mergeCell ref="J73:K73"/>
    <mergeCell ref="H73:I73"/>
    <mergeCell ref="L68:N70"/>
    <mergeCell ref="D72:E72"/>
    <mergeCell ref="F72:G72"/>
    <mergeCell ref="H72:I72"/>
    <mergeCell ref="J72:K72"/>
    <mergeCell ref="L71:N75"/>
    <mergeCell ref="D74:K74"/>
    <mergeCell ref="D75:K75"/>
    <mergeCell ref="J71:K71"/>
    <mergeCell ref="D69:E69"/>
    <mergeCell ref="J152:K152"/>
    <mergeCell ref="J153:K153"/>
    <mergeCell ref="J154:K154"/>
    <mergeCell ref="J155:K155"/>
    <mergeCell ref="A71:A75"/>
    <mergeCell ref="D71:E71"/>
    <mergeCell ref="F71:G71"/>
    <mergeCell ref="H71:I71"/>
    <mergeCell ref="D73:E73"/>
    <mergeCell ref="F73:G73"/>
    <mergeCell ref="J151:K151"/>
    <mergeCell ref="D150:K150"/>
    <mergeCell ref="D149:E149"/>
    <mergeCell ref="F149:G149"/>
    <mergeCell ref="D151:E151"/>
    <mergeCell ref="F151:G151"/>
    <mergeCell ref="H151:I151"/>
    <mergeCell ref="J148:K148"/>
    <mergeCell ref="J149:K149"/>
    <mergeCell ref="D146:E146"/>
    <mergeCell ref="A76:A81"/>
    <mergeCell ref="B76:B77"/>
    <mergeCell ref="D76:E76"/>
    <mergeCell ref="F76:G76"/>
    <mergeCell ref="D79:E79"/>
    <mergeCell ref="F79:G79"/>
    <mergeCell ref="B78:B79"/>
    <mergeCell ref="D78:E78"/>
    <mergeCell ref="A144:A146"/>
    <mergeCell ref="B80:B81"/>
    <mergeCell ref="H79:I79"/>
    <mergeCell ref="B90:B91"/>
    <mergeCell ref="D90:E90"/>
    <mergeCell ref="F90:G90"/>
    <mergeCell ref="D91:E91"/>
    <mergeCell ref="F91:G91"/>
    <mergeCell ref="H89:I89"/>
    <mergeCell ref="D77:E77"/>
    <mergeCell ref="F77:G77"/>
    <mergeCell ref="H77:I77"/>
    <mergeCell ref="H145:I145"/>
    <mergeCell ref="A120:N120"/>
    <mergeCell ref="B121:C121"/>
    <mergeCell ref="L121:N121"/>
    <mergeCell ref="A139:N139"/>
    <mergeCell ref="J77:K77"/>
    <mergeCell ref="J78:K78"/>
    <mergeCell ref="H76:I76"/>
    <mergeCell ref="J76:K76"/>
    <mergeCell ref="H78:I78"/>
    <mergeCell ref="F78:G78"/>
    <mergeCell ref="J79:K79"/>
    <mergeCell ref="L76:N81"/>
    <mergeCell ref="J80:K80"/>
    <mergeCell ref="D81:E81"/>
    <mergeCell ref="F81:G81"/>
    <mergeCell ref="H81:I81"/>
    <mergeCell ref="J81:K81"/>
    <mergeCell ref="D80:E80"/>
    <mergeCell ref="F80:G80"/>
    <mergeCell ref="H80:I80"/>
    <mergeCell ref="J88:K88"/>
    <mergeCell ref="D86:E86"/>
    <mergeCell ref="F86:G86"/>
    <mergeCell ref="H86:I86"/>
    <mergeCell ref="J86:K86"/>
    <mergeCell ref="H87:I87"/>
    <mergeCell ref="J89:K89"/>
    <mergeCell ref="A85:N85"/>
    <mergeCell ref="B86:C86"/>
    <mergeCell ref="A87:A89"/>
    <mergeCell ref="B87:B88"/>
    <mergeCell ref="D87:E87"/>
    <mergeCell ref="F87:G87"/>
    <mergeCell ref="D88:E88"/>
    <mergeCell ref="F88:G88"/>
    <mergeCell ref="H88:I88"/>
    <mergeCell ref="D89:E89"/>
    <mergeCell ref="F89:G89"/>
    <mergeCell ref="A92:A94"/>
    <mergeCell ref="D92:E92"/>
    <mergeCell ref="F92:G92"/>
    <mergeCell ref="A90:A91"/>
    <mergeCell ref="H90:I90"/>
    <mergeCell ref="J90:K90"/>
    <mergeCell ref="D93:E93"/>
    <mergeCell ref="F93:G93"/>
    <mergeCell ref="H93:I93"/>
    <mergeCell ref="J93:K93"/>
    <mergeCell ref="H91:I91"/>
    <mergeCell ref="H92:I92"/>
    <mergeCell ref="D97:E97"/>
    <mergeCell ref="B99:B100"/>
    <mergeCell ref="D99:E99"/>
    <mergeCell ref="J91:K91"/>
    <mergeCell ref="D94:E94"/>
    <mergeCell ref="F94:G94"/>
    <mergeCell ref="H94:I94"/>
    <mergeCell ref="D96:E96"/>
    <mergeCell ref="F96:G96"/>
    <mergeCell ref="H96:I96"/>
    <mergeCell ref="A95:A100"/>
    <mergeCell ref="B95:B96"/>
    <mergeCell ref="D95:E95"/>
    <mergeCell ref="F95:G95"/>
    <mergeCell ref="D98:E98"/>
    <mergeCell ref="F98:G98"/>
    <mergeCell ref="B97:B98"/>
    <mergeCell ref="F99:G99"/>
    <mergeCell ref="D100:E100"/>
    <mergeCell ref="F100:G100"/>
    <mergeCell ref="J94:K94"/>
    <mergeCell ref="J92:K92"/>
    <mergeCell ref="J96:K96"/>
    <mergeCell ref="J97:K97"/>
    <mergeCell ref="H95:I95"/>
    <mergeCell ref="J95:K95"/>
    <mergeCell ref="F97:G97"/>
    <mergeCell ref="H97:I97"/>
    <mergeCell ref="H99:I99"/>
    <mergeCell ref="J98:K98"/>
    <mergeCell ref="J99:K99"/>
    <mergeCell ref="H98:I98"/>
    <mergeCell ref="H100:I100"/>
    <mergeCell ref="J100:K100"/>
    <mergeCell ref="A101:A102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A126:A127"/>
    <mergeCell ref="H143:I143"/>
    <mergeCell ref="D144:E144"/>
    <mergeCell ref="F144:G144"/>
    <mergeCell ref="H144:I144"/>
    <mergeCell ref="A128:A130"/>
    <mergeCell ref="A131:A135"/>
    <mergeCell ref="H141:I141"/>
    <mergeCell ref="D129:E129"/>
    <mergeCell ref="D127:E127"/>
    <mergeCell ref="D107:E107"/>
    <mergeCell ref="F107:G107"/>
    <mergeCell ref="H107:I107"/>
    <mergeCell ref="D109:E109"/>
    <mergeCell ref="F109:G109"/>
    <mergeCell ref="H109:I109"/>
    <mergeCell ref="H113:I113"/>
    <mergeCell ref="D110:E110"/>
    <mergeCell ref="F110:G110"/>
    <mergeCell ref="J107:K107"/>
    <mergeCell ref="L111:N113"/>
    <mergeCell ref="L110:N110"/>
    <mergeCell ref="J189:K189"/>
    <mergeCell ref="J145:K145"/>
    <mergeCell ref="J146:K146"/>
    <mergeCell ref="J142:K142"/>
    <mergeCell ref="J143:K143"/>
    <mergeCell ref="J141:K141"/>
    <mergeCell ref="J108:K108"/>
    <mergeCell ref="L108:N109"/>
    <mergeCell ref="A108:A109"/>
    <mergeCell ref="D108:E108"/>
    <mergeCell ref="F108:G108"/>
    <mergeCell ref="H108:I108"/>
    <mergeCell ref="J111:K111"/>
    <mergeCell ref="J109:K109"/>
    <mergeCell ref="H111:I111"/>
    <mergeCell ref="H110:I110"/>
    <mergeCell ref="J110:K110"/>
    <mergeCell ref="J112:K112"/>
    <mergeCell ref="J114:K114"/>
    <mergeCell ref="D115:E115"/>
    <mergeCell ref="F115:G115"/>
    <mergeCell ref="H115:I115"/>
    <mergeCell ref="J115:K115"/>
    <mergeCell ref="H114:I114"/>
    <mergeCell ref="J113:K113"/>
    <mergeCell ref="F111:G111"/>
    <mergeCell ref="D112:E112"/>
    <mergeCell ref="F112:G112"/>
    <mergeCell ref="H112:I112"/>
    <mergeCell ref="H122:I122"/>
    <mergeCell ref="D113:E113"/>
    <mergeCell ref="A114:A116"/>
    <mergeCell ref="D114:E114"/>
    <mergeCell ref="F114:G114"/>
    <mergeCell ref="D116:E116"/>
    <mergeCell ref="F116:G116"/>
    <mergeCell ref="F113:G113"/>
    <mergeCell ref="A111:A113"/>
    <mergeCell ref="D111:E111"/>
    <mergeCell ref="F125:G125"/>
    <mergeCell ref="H116:I116"/>
    <mergeCell ref="J125:K125"/>
    <mergeCell ref="D124:E124"/>
    <mergeCell ref="F124:G124"/>
    <mergeCell ref="H124:I124"/>
    <mergeCell ref="J124:K124"/>
    <mergeCell ref="J116:K116"/>
    <mergeCell ref="D122:E122"/>
    <mergeCell ref="F122:G122"/>
    <mergeCell ref="J129:K129"/>
    <mergeCell ref="J122:K122"/>
    <mergeCell ref="D126:E126"/>
    <mergeCell ref="F126:G126"/>
    <mergeCell ref="H126:I126"/>
    <mergeCell ref="J126:K126"/>
    <mergeCell ref="F123:G123"/>
    <mergeCell ref="H123:I123"/>
    <mergeCell ref="J123:K123"/>
    <mergeCell ref="D125:E125"/>
    <mergeCell ref="J128:K128"/>
    <mergeCell ref="F127:G127"/>
    <mergeCell ref="H127:I127"/>
    <mergeCell ref="J127:K127"/>
    <mergeCell ref="D132:E132"/>
    <mergeCell ref="D128:E128"/>
    <mergeCell ref="F128:G128"/>
    <mergeCell ref="H128:I128"/>
    <mergeCell ref="F129:G129"/>
    <mergeCell ref="H129:I129"/>
    <mergeCell ref="H130:I130"/>
    <mergeCell ref="F132:G132"/>
    <mergeCell ref="H132:I132"/>
    <mergeCell ref="J130:K130"/>
    <mergeCell ref="D131:E131"/>
    <mergeCell ref="F131:G131"/>
    <mergeCell ref="H131:I131"/>
    <mergeCell ref="J131:K131"/>
    <mergeCell ref="D130:E130"/>
    <mergeCell ref="F130:G130"/>
    <mergeCell ref="J132:K132"/>
    <mergeCell ref="J133:K133"/>
    <mergeCell ref="F142:G142"/>
    <mergeCell ref="D134:E134"/>
    <mergeCell ref="F134:G134"/>
    <mergeCell ref="H134:I134"/>
    <mergeCell ref="A138:N138"/>
    <mergeCell ref="B140:C140"/>
    <mergeCell ref="L140:N140"/>
    <mergeCell ref="J134:K134"/>
    <mergeCell ref="J135:K135"/>
    <mergeCell ref="D133:E133"/>
    <mergeCell ref="F133:G133"/>
    <mergeCell ref="H133:I133"/>
    <mergeCell ref="D135:E135"/>
    <mergeCell ref="F135:G135"/>
    <mergeCell ref="H135:I135"/>
    <mergeCell ref="J180:K180"/>
    <mergeCell ref="J181:K181"/>
    <mergeCell ref="H182:I182"/>
    <mergeCell ref="D183:E183"/>
    <mergeCell ref="H183:I183"/>
    <mergeCell ref="D182:E182"/>
    <mergeCell ref="F182:G182"/>
    <mergeCell ref="J177:K177"/>
    <mergeCell ref="J178:K178"/>
    <mergeCell ref="C179:K179"/>
    <mergeCell ref="D177:E177"/>
    <mergeCell ref="A176:A178"/>
    <mergeCell ref="D176:E176"/>
    <mergeCell ref="F176:G176"/>
    <mergeCell ref="D178:E178"/>
    <mergeCell ref="F177:G177"/>
    <mergeCell ref="F178:G178"/>
    <mergeCell ref="A184:A185"/>
    <mergeCell ref="D184:E184"/>
    <mergeCell ref="F184:G184"/>
    <mergeCell ref="J182:K182"/>
    <mergeCell ref="A180:A183"/>
    <mergeCell ref="D180:E180"/>
    <mergeCell ref="F180:G180"/>
    <mergeCell ref="H180:I180"/>
    <mergeCell ref="D181:E181"/>
    <mergeCell ref="F181:G181"/>
    <mergeCell ref="D185:E185"/>
    <mergeCell ref="F185:G185"/>
    <mergeCell ref="H185:I185"/>
    <mergeCell ref="F183:G183"/>
    <mergeCell ref="A186:A189"/>
    <mergeCell ref="D186:E186"/>
    <mergeCell ref="F186:G186"/>
    <mergeCell ref="H186:I186"/>
    <mergeCell ref="F188:G188"/>
    <mergeCell ref="H188:I188"/>
    <mergeCell ref="D189:E189"/>
    <mergeCell ref="D188:E188"/>
    <mergeCell ref="D187:E187"/>
    <mergeCell ref="F187:G187"/>
    <mergeCell ref="F189:G189"/>
    <mergeCell ref="H189:I189"/>
    <mergeCell ref="J188:K188"/>
    <mergeCell ref="J186:K186"/>
    <mergeCell ref="J187:K187"/>
    <mergeCell ref="H176:I176"/>
    <mergeCell ref="H187:I187"/>
    <mergeCell ref="J185:K185"/>
    <mergeCell ref="J176:K176"/>
    <mergeCell ref="H184:I184"/>
    <mergeCell ref="H181:I181"/>
    <mergeCell ref="H177:I177"/>
    <mergeCell ref="H178:I178"/>
    <mergeCell ref="J183:K183"/>
    <mergeCell ref="J184:K184"/>
  </mergeCells>
  <printOptions/>
  <pageMargins left="0.42" right="0.41" top="0.48" bottom="0.44" header="0.3" footer="0.3"/>
  <pageSetup horizontalDpi="200" verticalDpi="200" orientation="portrait" paperSize="9" r:id="rId2"/>
  <headerFooter alignWithMargins="0">
    <oddFooter>&amp;L&amp;8EENC 2011 - &amp;A&amp;C&amp;8                                               2e différenciée - &amp;F&amp;R&amp;8Page  &amp;P / &amp;N</oddFooter>
  </headerFooter>
  <rowBreaks count="4" manualBreakCount="4">
    <brk id="14" max="13" man="1"/>
    <brk id="58" max="13" man="1"/>
    <brk id="117" max="13" man="1"/>
    <brk id="171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R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customWidth="1"/>
  </cols>
  <sheetData>
    <row r="1" spans="1:14" s="57" customFormat="1" ht="15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5.75">
      <c r="A2" s="163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5.75">
      <c r="A4" s="58" t="s">
        <v>14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5.75">
      <c r="A5" s="60" t="s">
        <v>68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59"/>
      <c r="N5" s="59"/>
    </row>
    <row r="6" spans="1:14" ht="15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59"/>
      <c r="N6" s="59"/>
    </row>
    <row r="7" spans="1:14" ht="1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59"/>
      <c r="N7" s="59"/>
    </row>
    <row r="8" spans="1:18" ht="15.75">
      <c r="A8" s="60"/>
      <c r="B8" s="60"/>
      <c r="C8" s="136" t="s">
        <v>90</v>
      </c>
      <c r="D8" s="137"/>
      <c r="E8" s="137"/>
      <c r="F8" s="137"/>
      <c r="G8" s="137"/>
      <c r="H8" s="137"/>
      <c r="I8" s="137"/>
      <c r="J8" s="137"/>
      <c r="K8" s="137"/>
      <c r="L8" s="61"/>
      <c r="M8" s="61"/>
      <c r="N8" s="59"/>
      <c r="O8" s="59"/>
      <c r="P8" s="59"/>
      <c r="Q8" s="59"/>
      <c r="R8" s="59"/>
    </row>
    <row r="9" spans="1:14" ht="15.75">
      <c r="A9" s="59"/>
      <c r="B9" s="59"/>
      <c r="C9" s="164" t="s">
        <v>91</v>
      </c>
      <c r="D9" s="138"/>
      <c r="E9" s="138"/>
      <c r="F9" s="138"/>
      <c r="G9" s="138"/>
      <c r="H9" s="138"/>
      <c r="I9" s="138"/>
      <c r="J9" s="138"/>
      <c r="K9" s="138"/>
      <c r="L9" s="59"/>
      <c r="M9" s="59"/>
      <c r="N9" s="59"/>
    </row>
    <row r="10" spans="1:14" ht="12.7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12.7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15.75">
      <c r="A12" s="62" t="s">
        <v>15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  <row r="13" spans="1:14" ht="15.75">
      <c r="A13" s="62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15">
      <c r="A14" s="58" t="s">
        <v>92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1:14" ht="15.75">
      <c r="A15" s="58" t="s">
        <v>103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1:14" ht="15">
      <c r="A16" s="58" t="s">
        <v>16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ht="15.75">
      <c r="A17" s="58" t="s">
        <v>17</v>
      </c>
      <c r="B17" s="59"/>
      <c r="C17" s="59"/>
      <c r="D17" s="59"/>
      <c r="E17" s="59"/>
      <c r="F17" s="58" t="s">
        <v>93</v>
      </c>
      <c r="H17" s="165" t="s">
        <v>94</v>
      </c>
      <c r="I17" s="59"/>
      <c r="J17" s="59"/>
      <c r="K17" s="59"/>
      <c r="L17" s="59"/>
      <c r="M17" s="59"/>
      <c r="N17" s="59"/>
    </row>
    <row r="18" spans="1:14" ht="15.75">
      <c r="A18" s="58"/>
      <c r="B18" s="59"/>
      <c r="C18" s="59"/>
      <c r="D18" s="59"/>
      <c r="E18" s="59"/>
      <c r="F18" s="58" t="s">
        <v>95</v>
      </c>
      <c r="H18" s="165" t="s">
        <v>96</v>
      </c>
      <c r="I18" s="59"/>
      <c r="J18" s="59"/>
      <c r="K18" s="59"/>
      <c r="L18" s="59"/>
      <c r="M18" s="59"/>
      <c r="N18" s="59"/>
    </row>
    <row r="19" spans="1:14" ht="15.75">
      <c r="A19" s="58"/>
      <c r="B19" s="59"/>
      <c r="C19" s="59"/>
      <c r="D19" s="59"/>
      <c r="E19" s="59"/>
      <c r="F19" s="58" t="s">
        <v>97</v>
      </c>
      <c r="H19" s="165" t="s">
        <v>98</v>
      </c>
      <c r="I19" s="59"/>
      <c r="J19" s="59"/>
      <c r="K19" s="59"/>
      <c r="L19" s="59"/>
      <c r="M19" s="59"/>
      <c r="N19" s="59"/>
    </row>
    <row r="20" spans="1:14" ht="15.75">
      <c r="A20" s="58"/>
      <c r="B20" s="59"/>
      <c r="C20" s="59"/>
      <c r="D20" s="59"/>
      <c r="E20" s="59"/>
      <c r="F20" s="58" t="s">
        <v>99</v>
      </c>
      <c r="H20" s="165" t="s">
        <v>100</v>
      </c>
      <c r="I20" s="59"/>
      <c r="J20" s="59"/>
      <c r="K20" s="59"/>
      <c r="L20" s="59"/>
      <c r="M20" s="59"/>
      <c r="N20" s="59"/>
    </row>
    <row r="21" spans="1:14" ht="15.75">
      <c r="A21" s="58"/>
      <c r="B21" s="59"/>
      <c r="C21" s="59"/>
      <c r="D21" s="59"/>
      <c r="E21" s="59"/>
      <c r="F21" s="58" t="s">
        <v>109</v>
      </c>
      <c r="H21" s="165" t="s">
        <v>101</v>
      </c>
      <c r="I21" s="59"/>
      <c r="J21" s="59"/>
      <c r="K21" s="59"/>
      <c r="L21" s="59"/>
      <c r="M21" s="59"/>
      <c r="N21" s="59"/>
    </row>
    <row r="22" spans="1:14" ht="15">
      <c r="A22" s="58" t="s">
        <v>18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4" ht="15">
      <c r="A23" s="58" t="s">
        <v>19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1:14" ht="1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1:14" ht="15.75">
      <c r="A25" s="58"/>
      <c r="B25" s="59"/>
      <c r="C25" s="58" t="s">
        <v>108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1:14" ht="1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4" ht="15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4" ht="15.75">
      <c r="A28" s="62" t="s">
        <v>20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1:14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1:14" ht="15">
      <c r="A30" s="63" t="s">
        <v>21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ht="12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2:4" ht="15.75">
      <c r="B33" s="138"/>
      <c r="C33" s="175" t="s">
        <v>107</v>
      </c>
      <c r="D33" s="138"/>
    </row>
  </sheetData>
  <sheetProtection password="CC48" sheet="1" objects="1" scenario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PILOTAGE</Manager>
  <Company>AGERS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EENC 2C 2010 Lecture et production d'écrits</dc:title>
  <dc:subject>Evaluation externe</dc:subject>
  <dc:creator>Marcel BROOZE</dc:creator>
  <cp:keywords/>
  <dc:description/>
  <cp:lastModifiedBy>Windows User</cp:lastModifiedBy>
  <cp:lastPrinted>2012-03-02T11:04:51Z</cp:lastPrinted>
  <dcterms:created xsi:type="dcterms:W3CDTF">1996-10-21T11:03:58Z</dcterms:created>
  <dcterms:modified xsi:type="dcterms:W3CDTF">2012-03-08T17:02:07Z</dcterms:modified>
  <cp:category/>
  <cp:version/>
  <cp:contentType/>
  <cp:contentStatus/>
</cp:coreProperties>
</file>