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840" windowHeight="11820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'Tri'!$A$1:$E$32</definedName>
    <definedName name="_xlnm.Print_Titles" localSheetId="1">'Compétences'!$A:$D</definedName>
    <definedName name="_xlnm.Print_Titles" localSheetId="0">'Encodage réponses Es'!$A:$F,'Encodage réponses Es'!$1:$2</definedName>
    <definedName name="_xlnm.Print_Area" localSheetId="1">'Compétences'!$A$1:$CA$58</definedName>
    <definedName name="_xlnm.Print_Area" localSheetId="0">'Encodage réponses Es'!$A$1:$AL$47</definedName>
    <definedName name="_xlnm.Print_Area" localSheetId="3">'Nouveaux résultats'!$A$1:$J$43</definedName>
    <definedName name="_xlnm.Print_Area" localSheetId="4">'Résultats et commentaires'!$A$1:$N$88</definedName>
    <definedName name="_xlnm.Print_Area" localSheetId="2">'Tri'!$A$1:$E$32</definedName>
  </definedNames>
  <calcPr fullCalcOnLoad="1"/>
</workbook>
</file>

<file path=xl/sharedStrings.xml><?xml version="1.0" encoding="utf-8"?>
<sst xmlns="http://schemas.openxmlformats.org/spreadsheetml/2006/main" count="336" uniqueCount="164">
  <si>
    <t>Ecole :</t>
  </si>
  <si>
    <t>Classe :</t>
  </si>
  <si>
    <t>FASE ETAB :</t>
  </si>
  <si>
    <t>FASE IMPL :</t>
  </si>
  <si>
    <t>Nombre de réponses</t>
  </si>
  <si>
    <t>Réponses correctes</t>
  </si>
  <si>
    <t>Réponses incorrectes</t>
  </si>
  <si>
    <t>Réponses  partiellement correctes</t>
  </si>
  <si>
    <t>Proportion d'élèves ayant réussi l'item</t>
  </si>
  <si>
    <t>Proportion d'élèves ayant réussi l'item en"FWB"</t>
  </si>
  <si>
    <t>1-0-9</t>
  </si>
  <si>
    <t>1-8-0-9</t>
  </si>
  <si>
    <t>a</t>
  </si>
  <si>
    <r>
      <t xml:space="preserve">          Evaluation externe non certificative
          Mathématiques - 2011
          4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année secondaire
          enseignement professionnel</t>
    </r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</si>
  <si>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</si>
  <si>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</si>
  <si>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</si>
  <si>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</si>
  <si>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</si>
  <si>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</si>
  <si>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</si>
  <si>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</si>
  <si>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</si>
  <si>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8</t>
    </r>
  </si>
  <si>
    <t>réponse partiellement 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</si>
  <si>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</si>
  <si>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</si>
  <si>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</si>
  <si>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</si>
  <si>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</si>
  <si>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</si>
  <si>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</si>
  <si>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Léopold KROEMMER : 02/690.82.12 ou leopold.kroemmer@cfwb.be</t>
  </si>
  <si>
    <t>SCORE GLOBAL A L'ENSEMBLE DE L'EPREUVE
MATHEMATIQUE</t>
  </si>
  <si>
    <t>Total en %</t>
  </si>
  <si>
    <t/>
  </si>
  <si>
    <t>Participants</t>
  </si>
  <si>
    <t>Ecart-type</t>
  </si>
  <si>
    <t>Moyenne</t>
  </si>
  <si>
    <t>Pas de réponse</t>
  </si>
  <si>
    <t>[0,10[</t>
  </si>
  <si>
    <t>Proportion d'élèves ayant réussi l'item en FWB</t>
  </si>
  <si>
    <t>[10,20[</t>
  </si>
  <si>
    <t>[20,30[</t>
  </si>
  <si>
    <t>[30,40[</t>
  </si>
  <si>
    <t>[40,50[</t>
  </si>
  <si>
    <t>[50 60[</t>
  </si>
  <si>
    <t>[60,70[</t>
  </si>
  <si>
    <t>[70,80[</t>
  </si>
  <si>
    <t>[80,90[</t>
  </si>
  <si>
    <t>[90,100]</t>
  </si>
  <si>
    <t>Total / 31</t>
  </si>
  <si>
    <t>Calculer les éléments d'une situation impliquant le modèle proportionnel</t>
  </si>
  <si>
    <t>Vérifier l'application possible du modèle proportionnel</t>
  </si>
  <si>
    <t>0 - 0,5</t>
  </si>
  <si>
    <t>1 - 1,5</t>
  </si>
  <si>
    <t>2 - 2,5</t>
  </si>
  <si>
    <t>4 - 4,5</t>
  </si>
  <si>
    <t>5 - 5,5</t>
  </si>
  <si>
    <t>6 - 6,5</t>
  </si>
  <si>
    <t xml:space="preserve">7 - 7,5 </t>
  </si>
  <si>
    <t>3 -  3,5</t>
  </si>
  <si>
    <t>8 - 9</t>
  </si>
  <si>
    <t>0 - 1,5</t>
  </si>
  <si>
    <t>2 - 3,5</t>
  </si>
  <si>
    <t>4 - 5,5</t>
  </si>
  <si>
    <t>6 - 7,5</t>
  </si>
  <si>
    <t>8 - 9,5</t>
  </si>
  <si>
    <t>10 - 11,5</t>
  </si>
  <si>
    <t>12 - 13,5</t>
  </si>
  <si>
    <t>Résultats par situation</t>
  </si>
  <si>
    <t>Situations purement mathématiques</t>
  </si>
  <si>
    <t>Moyenne FWB</t>
  </si>
  <si>
    <t>14 - 15,5</t>
  </si>
  <si>
    <t>20 - 22</t>
  </si>
  <si>
    <t>Moyenne / 9</t>
  </si>
  <si>
    <t>Moyenne / 22</t>
  </si>
  <si>
    <t>Moyenne / 13</t>
  </si>
  <si>
    <t>16 - 18</t>
  </si>
  <si>
    <t>Items</t>
  </si>
  <si>
    <t>% réussite</t>
  </si>
  <si>
    <t>% FWB</t>
  </si>
  <si>
    <t>Compétences</t>
  </si>
  <si>
    <t>Situation</t>
  </si>
  <si>
    <t>Situations issues de la vie courante</t>
  </si>
  <si>
    <t xml:space="preserve"> 2011 – 4e année secondaire - enseignement professionnel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</si>
  <si>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classe,</t>
    </r>
  </si>
  <si>
    <t>le N° FASE de l'établissement (obligatoire) et le N° FASE de l'implantation (si nécessaire).</t>
  </si>
  <si>
    <t>* Si un élève est absent, il faut encoder "a" dans les différents items concernés, ce qui fera apparaitre "a" dans la colonne finale "Abs"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</si>
  <si>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</si>
  <si>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0 - 1</t>
  </si>
  <si>
    <t>2 - 3</t>
  </si>
  <si>
    <t>4 - 5</t>
  </si>
  <si>
    <t>6 - 7</t>
  </si>
  <si>
    <t>10 - 11</t>
  </si>
  <si>
    <t>12 - 13</t>
  </si>
  <si>
    <t>14 - 15</t>
  </si>
  <si>
    <t>16 - 17</t>
  </si>
  <si>
    <t>18 - 19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</si>
  <si>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</si>
  <si>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</si>
  <si>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</si>
  <si>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</si>
  <si>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</si>
  <si>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</si>
  <si>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</si>
  <si>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</si>
  <si>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</si>
  <si>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</si>
  <si>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</si>
  <si>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</si>
  <si>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</si>
  <si>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Cette grille a été conçue dans le cadre de l'évaluation externe non certificative en mathématiques</t>
  </si>
  <si>
    <t>Commencer l'encodage ici !</t>
  </si>
  <si>
    <t>Moyenne / 18</t>
  </si>
  <si>
    <r>
      <t xml:space="preserve">Si des cases restent blanches dans l'onglet </t>
    </r>
    <r>
      <rPr>
        <b/>
        <sz val="12"/>
        <rFont val="Arial"/>
        <family val="2"/>
      </rPr>
      <t>"Compétences"</t>
    </r>
    <r>
      <rPr>
        <sz val="12"/>
        <rFont val="Arial"/>
        <family val="2"/>
      </rPr>
      <t>, cela signifie que des cases n'ont pas été complétées dans l'onglet</t>
    </r>
    <r>
      <rPr>
        <b/>
        <sz val="12"/>
        <rFont val="Arial"/>
        <family val="2"/>
      </rPr>
      <t xml:space="preserve"> "Encodage réponses Es".</t>
    </r>
  </si>
  <si>
    <r>
      <t xml:space="preserve">          Evaluation externe non certificative
          Mathématiques - 2011
          4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année secondaire
          enseignement professionnel</t>
    </r>
  </si>
  <si>
    <t>Items réussis / 22</t>
  </si>
  <si>
    <t>Items réussis / 9</t>
  </si>
  <si>
    <t>Items réussis / 13</t>
  </si>
  <si>
    <t>Items réussis / 18</t>
  </si>
  <si>
    <t xml:space="preserve">                                 Encodage
Elèves              </t>
  </si>
  <si>
    <t>Elèves</t>
  </si>
  <si>
    <t>Abs</t>
  </si>
  <si>
    <t>Ma classe</t>
  </si>
  <si>
    <t xml:space="preserve">Pourcentage d'élèves ayant réussi l'item </t>
  </si>
  <si>
    <t>Question</t>
  </si>
  <si>
    <t>Item</t>
  </si>
  <si>
    <t>Avis sur la difficulté
de la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</si>
  <si>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</si>
  <si>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</si>
  <si>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</si>
  <si>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</si>
  <si>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</si>
  <si>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</si>
  <si>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</si>
  <si>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</si>
  <si>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</si>
  <si>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</si>
  <si>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Élèves hors ED</t>
  </si>
  <si>
    <t>Hors ED</t>
  </si>
  <si>
    <t>ED</t>
  </si>
  <si>
    <t>[50,60[</t>
  </si>
  <si>
    <t>Exploitation de situations purement mathématiques (16 items)</t>
  </si>
  <si>
    <t>Exploitation de situations issues de la vie courante (20 items)</t>
  </si>
  <si>
    <t>Moy FWB</t>
  </si>
  <si>
    <t>Score global (36 items)</t>
  </si>
  <si>
    <t>Calcul d'éléments  impliquant le modèle proportionnel (24 items)</t>
  </si>
  <si>
    <t>Vérification de l'application possible du modèle proportionnel (7 items)</t>
  </si>
  <si>
    <t>Code 1</t>
  </si>
  <si>
    <t>Code 8</t>
  </si>
  <si>
    <t>Total FWB</t>
  </si>
  <si>
    <t>Adaptée</t>
  </si>
  <si>
    <t>Adaptée à trop difficile</t>
  </si>
  <si>
    <t>Élèves ED</t>
  </si>
  <si>
    <t>Élèves en FWB</t>
  </si>
  <si>
    <t>Position de votre classe si celle-ci se trouve dans une implantation ne bénéficiant pas d'un encadrement différencié</t>
  </si>
  <si>
    <t>TABLEAU 4 - Moyenne à l'ensemble du test et sous-scores</t>
  </si>
  <si>
    <t>Ensemble du test (31 items)</t>
  </si>
  <si>
    <t>Exploitation de situations purement mathématiques (13 items)</t>
  </si>
  <si>
    <t>Exploitation de situations issues de la vie courante (18 items)</t>
  </si>
  <si>
    <t>Calcul d'éléments impliquant le modèle proportionnel (24 items)</t>
  </si>
  <si>
    <t>GRAPHIQUE 3a - Distribution du score global des classes hors ED à l'épreuve de mathématiques</t>
  </si>
  <si>
    <t>GRAPHIQUE 3b - Distribution du score global des classes en ED à l'épreuve de mathématiques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</si>
</sst>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%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#0.00\ %"/>
    <numFmt numFmtId="207" formatCode="0.000000"/>
    <numFmt numFmtId="208" formatCode="0.000000000"/>
    <numFmt numFmtId="209" formatCode="0.00000000"/>
    <numFmt numFmtId="210" formatCode="0.0000000"/>
    <numFmt numFmtId="211" formatCode="0.00000"/>
    <numFmt numFmtId="212" formatCode="0.0000"/>
    <numFmt numFmtId="213" formatCode="0.000"/>
    <numFmt numFmtId="214" formatCode="0.0000000000"/>
    <numFmt numFmtId="215" formatCode="&quot;Vrai&quot;;&quot;Vrai&quot;;&quot;Faux&quot;"/>
    <numFmt numFmtId="216" formatCode="&quot;Actif&quot;;&quot;Actif&quot;;&quot;Inactif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2"/>
      <color indexed="2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4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63"/>
      <name val="Arial"/>
      <family val="2"/>
    </font>
    <font>
      <sz val="12"/>
      <color indexed="9"/>
      <name val="Arial"/>
      <family val="0"/>
    </font>
    <font>
      <b/>
      <sz val="36"/>
      <color indexed="24"/>
      <name val="Arial"/>
      <family val="0"/>
    </font>
    <font>
      <b/>
      <sz val="36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2.75"/>
      <color indexed="8"/>
      <name val="Arial"/>
      <family val="0"/>
    </font>
    <font>
      <sz val="8"/>
      <color indexed="9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Alignment="0" applyProtection="0"/>
    <xf numFmtId="0" fontId="45" fillId="0" borderId="2" applyNumberFormat="0" applyFill="0" applyAlignment="0" applyProtection="0"/>
    <xf numFmtId="0" fontId="0" fillId="4" borderId="3" applyNumberFormat="0" applyFont="0" applyAlignment="0" applyProtection="0"/>
    <xf numFmtId="0" fontId="46" fillId="6" borderId="1" applyNumberFormat="0" applyAlignment="0" applyProtection="0"/>
    <xf numFmtId="0" fontId="4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16" borderId="0" applyNumberFormat="0" applyBorder="0" applyAlignment="0" applyProtection="0"/>
    <xf numFmtId="9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18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13" fillId="16" borderId="0" xfId="0" applyFont="1" applyFill="1" applyAlignment="1">
      <alignment/>
    </xf>
    <xf numFmtId="0" fontId="13" fillId="16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Border="1" applyAlignment="1" applyProtection="1">
      <alignment horizontal="center" vertical="center" textRotation="90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49" fontId="18" fillId="0" borderId="0" xfId="0" applyNumberFormat="1" applyFont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49" fontId="18" fillId="0" borderId="0" xfId="0" applyNumberFormat="1" applyFont="1" applyBorder="1" applyAlignment="1" applyProtection="1">
      <alignment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" fillId="6" borderId="12" xfId="0" applyFont="1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1" fontId="0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20" fillId="0" borderId="0" xfId="0" applyFont="1" applyFill="1" applyAlignment="1">
      <alignment/>
    </xf>
    <xf numFmtId="49" fontId="0" fillId="0" borderId="0" xfId="0" applyNumberFormat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16" borderId="0" xfId="0" applyFill="1" applyAlignment="1">
      <alignment/>
    </xf>
    <xf numFmtId="0" fontId="3" fillId="16" borderId="0" xfId="0" applyFont="1" applyFill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 vertical="center" textRotation="90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right" indent="1"/>
      <protection hidden="1"/>
    </xf>
    <xf numFmtId="0" fontId="1" fillId="0" borderId="33" xfId="0" applyFont="1" applyBorder="1" applyAlignment="1" applyProtection="1">
      <alignment horizontal="right" indent="1"/>
      <protection hidden="1"/>
    </xf>
    <xf numFmtId="0" fontId="1" fillId="0" borderId="33" xfId="0" applyFont="1" applyBorder="1" applyAlignment="1" applyProtection="1">
      <alignment horizontal="right" indent="1"/>
      <protection hidden="1"/>
    </xf>
    <xf numFmtId="0" fontId="1" fillId="0" borderId="34" xfId="0" applyFont="1" applyFill="1" applyBorder="1" applyAlignment="1" applyProtection="1">
      <alignment horizontal="right" indent="1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0" borderId="38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1" fillId="17" borderId="20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9" fillId="19" borderId="20" xfId="0" applyFont="1" applyFill="1" applyBorder="1" applyAlignment="1" applyProtection="1">
      <alignment horizontal="center"/>
      <protection hidden="1"/>
    </xf>
    <xf numFmtId="0" fontId="10" fillId="7" borderId="40" xfId="0" applyFont="1" applyFill="1" applyBorder="1" applyAlignment="1" applyProtection="1">
      <alignment horizontal="center"/>
      <protection hidden="1"/>
    </xf>
    <xf numFmtId="0" fontId="1" fillId="17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9" fillId="19" borderId="17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1" fillId="17" borderId="16" xfId="0" applyFont="1" applyFill="1" applyBorder="1" applyAlignment="1" applyProtection="1">
      <alignment horizontal="center"/>
      <protection hidden="1"/>
    </xf>
    <xf numFmtId="0" fontId="9" fillId="19" borderId="16" xfId="0" applyFont="1" applyFill="1" applyBorder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center"/>
      <protection hidden="1"/>
    </xf>
    <xf numFmtId="0" fontId="0" fillId="20" borderId="17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1" fillId="17" borderId="43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9" fillId="19" borderId="43" xfId="0" applyFont="1" applyFill="1" applyBorder="1" applyAlignment="1" applyProtection="1">
      <alignment horizontal="center"/>
      <protection hidden="1"/>
    </xf>
    <xf numFmtId="0" fontId="10" fillId="7" borderId="44" xfId="0" applyFont="1" applyFill="1" applyBorder="1" applyAlignment="1" applyProtection="1">
      <alignment horizontal="center"/>
      <protection hidden="1"/>
    </xf>
    <xf numFmtId="9" fontId="1" fillId="21" borderId="41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22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2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44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5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23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6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/>
      <protection hidden="1"/>
    </xf>
    <xf numFmtId="0" fontId="10" fillId="7" borderId="23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right" indent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right"/>
      <protection hidden="1"/>
    </xf>
    <xf numFmtId="0" fontId="0" fillId="0" borderId="49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/>
      <protection hidden="1"/>
    </xf>
    <xf numFmtId="0" fontId="1" fillId="0" borderId="33" xfId="0" applyFont="1" applyFill="1" applyBorder="1" applyAlignment="1" applyProtection="1">
      <alignment horizontal="right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0" fillId="0" borderId="33" xfId="0" applyFont="1" applyBorder="1" applyAlignment="1" applyProtection="1">
      <alignment horizontal="right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" fontId="2" fillId="6" borderId="13" xfId="0" applyNumberFormat="1" applyFont="1" applyFill="1" applyBorder="1" applyAlignment="1" applyProtection="1">
      <alignment horizontal="left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7" borderId="27" xfId="0" applyFont="1" applyFill="1" applyBorder="1" applyAlignment="1" applyProtection="1">
      <alignment horizontal="center"/>
      <protection hidden="1"/>
    </xf>
    <xf numFmtId="1" fontId="2" fillId="6" borderId="35" xfId="0" applyNumberFormat="1" applyFont="1" applyFill="1" applyBorder="1" applyAlignment="1" applyProtection="1">
      <alignment horizontal="left"/>
      <protection hidden="1"/>
    </xf>
    <xf numFmtId="0" fontId="1" fillId="6" borderId="48" xfId="0" applyFont="1" applyFill="1" applyBorder="1" applyAlignment="1" applyProtection="1">
      <alignment horizontal="center"/>
      <protection hidden="1"/>
    </xf>
    <xf numFmtId="0" fontId="1" fillId="6" borderId="53" xfId="0" applyFont="1" applyFill="1" applyBorder="1" applyAlignment="1" applyProtection="1">
      <alignment/>
      <protection hidden="1"/>
    </xf>
    <xf numFmtId="0" fontId="1" fillId="6" borderId="54" xfId="0" applyFont="1" applyFill="1" applyBorder="1" applyAlignment="1" applyProtection="1">
      <alignment horizontal="center"/>
      <protection hidden="1"/>
    </xf>
    <xf numFmtId="1" fontId="1" fillId="12" borderId="53" xfId="0" applyNumberFormat="1" applyFont="1" applyFill="1" applyBorder="1" applyAlignment="1" applyProtection="1">
      <alignment horizontal="center" vertical="center"/>
      <protection hidden="1"/>
    </xf>
    <xf numFmtId="1" fontId="1" fillId="12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55" xfId="0" applyNumberFormat="1" applyFont="1" applyFill="1" applyBorder="1" applyAlignment="1" applyProtection="1">
      <alignment horizontal="center" vertical="center"/>
      <protection hidden="1"/>
    </xf>
    <xf numFmtId="9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53" xfId="0" applyNumberFormat="1" applyFont="1" applyFill="1" applyBorder="1" applyAlignment="1" applyProtection="1">
      <alignment horizontal="center" vertical="center"/>
      <protection hidden="1"/>
    </xf>
    <xf numFmtId="9" fontId="2" fillId="0" borderId="27" xfId="0" applyNumberFormat="1" applyFont="1" applyFill="1" applyBorder="1" applyAlignment="1" applyProtection="1">
      <alignment horizontal="center" vertical="center"/>
      <protection hidden="1"/>
    </xf>
    <xf numFmtId="1" fontId="1" fillId="12" borderId="35" xfId="0" applyNumberFormat="1" applyFont="1" applyFill="1" applyBorder="1" applyAlignment="1" applyProtection="1">
      <alignment horizontal="left"/>
      <protection hidden="1"/>
    </xf>
    <xf numFmtId="1" fontId="2" fillId="12" borderId="48" xfId="0" applyNumberFormat="1" applyFont="1" applyFill="1" applyBorder="1" applyAlignment="1" applyProtection="1">
      <alignment horizontal="center"/>
      <protection hidden="1"/>
    </xf>
    <xf numFmtId="0" fontId="1" fillId="12" borderId="55" xfId="0" applyFont="1" applyFill="1" applyBorder="1" applyAlignment="1" applyProtection="1">
      <alignment/>
      <protection hidden="1"/>
    </xf>
    <xf numFmtId="9" fontId="2" fillId="12" borderId="26" xfId="0" applyNumberFormat="1" applyFont="1" applyFill="1" applyBorder="1" applyAlignment="1" applyProtection="1">
      <alignment horizontal="center"/>
      <protection hidden="1"/>
    </xf>
    <xf numFmtId="0" fontId="1" fillId="12" borderId="56" xfId="0" applyFont="1" applyFill="1" applyBorder="1" applyAlignment="1" applyProtection="1">
      <alignment/>
      <protection hidden="1"/>
    </xf>
    <xf numFmtId="9" fontId="2" fillId="12" borderId="57" xfId="0" applyNumberFormat="1" applyFont="1" applyFill="1" applyBorder="1" applyAlignment="1" applyProtection="1">
      <alignment horizontal="center"/>
      <protection hidden="1"/>
    </xf>
    <xf numFmtId="0" fontId="1" fillId="7" borderId="53" xfId="0" applyFont="1" applyFill="1" applyBorder="1" applyAlignment="1" applyProtection="1">
      <alignment/>
      <protection hidden="1"/>
    </xf>
    <xf numFmtId="9" fontId="0" fillId="7" borderId="27" xfId="0" applyNumberFormat="1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" borderId="11" xfId="0" applyFill="1" applyBorder="1" applyAlignment="1">
      <alignment/>
    </xf>
    <xf numFmtId="9" fontId="0" fillId="22" borderId="11" xfId="0" applyNumberFormat="1" applyFill="1" applyBorder="1" applyAlignment="1">
      <alignment/>
    </xf>
    <xf numFmtId="9" fontId="0" fillId="23" borderId="11" xfId="0" applyNumberFormat="1" applyFill="1" applyBorder="1" applyAlignment="1">
      <alignment/>
    </xf>
    <xf numFmtId="9" fontId="0" fillId="17" borderId="11" xfId="0" applyNumberFormat="1" applyFill="1" applyBorder="1" applyAlignment="1">
      <alignment/>
    </xf>
    <xf numFmtId="0" fontId="0" fillId="17" borderId="11" xfId="0" applyFill="1" applyBorder="1" applyAlignment="1">
      <alignment/>
    </xf>
    <xf numFmtId="9" fontId="0" fillId="6" borderId="11" xfId="0" applyNumberFormat="1" applyFill="1" applyBorder="1" applyAlignment="1">
      <alignment/>
    </xf>
    <xf numFmtId="0" fontId="0" fillId="0" borderId="39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 shrinkToFit="1"/>
      <protection locked="0"/>
    </xf>
    <xf numFmtId="0" fontId="0" fillId="0" borderId="51" xfId="0" applyFont="1" applyBorder="1" applyAlignment="1" applyProtection="1">
      <alignment shrinkToFit="1"/>
      <protection locked="0"/>
    </xf>
    <xf numFmtId="0" fontId="22" fillId="0" borderId="60" xfId="0" applyFont="1" applyBorder="1" applyAlignment="1" applyProtection="1">
      <alignment vertical="center" textRotation="90"/>
      <protection hidden="1"/>
    </xf>
    <xf numFmtId="0" fontId="22" fillId="0" borderId="58" xfId="0" applyFont="1" applyBorder="1" applyAlignment="1" applyProtection="1">
      <alignment vertical="center" textRotation="90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6" borderId="61" xfId="0" applyFont="1" applyFill="1" applyBorder="1" applyAlignment="1" applyProtection="1">
      <alignment horizontal="center" vertical="center"/>
      <protection hidden="1"/>
    </xf>
    <xf numFmtId="0" fontId="1" fillId="6" borderId="62" xfId="0" applyFont="1" applyFill="1" applyBorder="1" applyAlignment="1" applyProtection="1">
      <alignment horizontal="center" vertical="center"/>
      <protection hidden="1"/>
    </xf>
    <xf numFmtId="0" fontId="1" fillId="6" borderId="63" xfId="0" applyFont="1" applyFill="1" applyBorder="1" applyAlignment="1" applyProtection="1">
      <alignment horizontal="center" vertical="center"/>
      <protection hidden="1"/>
    </xf>
    <xf numFmtId="0" fontId="1" fillId="6" borderId="64" xfId="0" applyFont="1" applyFill="1" applyBorder="1" applyAlignment="1" applyProtection="1">
      <alignment horizontal="center" vertical="center"/>
      <protection hidden="1"/>
    </xf>
    <xf numFmtId="0" fontId="1" fillId="6" borderId="65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/>
      <protection hidden="1"/>
    </xf>
    <xf numFmtId="0" fontId="1" fillId="16" borderId="66" xfId="0" applyFont="1" applyFill="1" applyBorder="1" applyAlignment="1" applyProtection="1">
      <alignment vertical="center"/>
      <protection hidden="1"/>
    </xf>
    <xf numFmtId="0" fontId="1" fillId="16" borderId="66" xfId="0" applyFont="1" applyFill="1" applyBorder="1" applyAlignment="1" applyProtection="1">
      <alignment vertical="center"/>
      <protection hidden="1"/>
    </xf>
    <xf numFmtId="0" fontId="2" fillId="16" borderId="67" xfId="0" applyFont="1" applyFill="1" applyBorder="1" applyAlignment="1" applyProtection="1">
      <alignment/>
      <protection hidden="1"/>
    </xf>
    <xf numFmtId="0" fontId="2" fillId="16" borderId="68" xfId="0" applyFont="1" applyFill="1" applyBorder="1" applyAlignment="1" applyProtection="1">
      <alignment vertical="center" wrapText="1"/>
      <protection hidden="1"/>
    </xf>
    <xf numFmtId="0" fontId="0" fillId="0" borderId="26" xfId="0" applyFont="1" applyBorder="1" applyAlignment="1" applyProtection="1">
      <alignment/>
      <protection hidden="1"/>
    </xf>
    <xf numFmtId="0" fontId="2" fillId="16" borderId="69" xfId="0" applyFont="1" applyFill="1" applyBorder="1" applyAlignment="1" applyProtection="1">
      <alignment vertical="center" wrapText="1"/>
      <protection hidden="1"/>
    </xf>
    <xf numFmtId="0" fontId="2" fillId="16" borderId="70" xfId="0" applyFont="1" applyFill="1" applyBorder="1" applyAlignment="1" applyProtection="1">
      <alignment/>
      <protection hidden="1"/>
    </xf>
    <xf numFmtId="0" fontId="1" fillId="6" borderId="71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1" fillId="6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1" fillId="6" borderId="75" xfId="0" applyFont="1" applyFill="1" applyBorder="1" applyAlignment="1" applyProtection="1">
      <alignment horizontal="center" vertic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7" borderId="25" xfId="0" applyFont="1" applyFill="1" applyBorder="1" applyAlignment="1" applyProtection="1">
      <alignment horizontal="center"/>
      <protection hidden="1"/>
    </xf>
    <xf numFmtId="0" fontId="0" fillId="17" borderId="71" xfId="0" applyFont="1" applyFill="1" applyBorder="1" applyAlignment="1" applyProtection="1">
      <alignment horizontal="center"/>
      <protection hidden="1"/>
    </xf>
    <xf numFmtId="0" fontId="9" fillId="19" borderId="71" xfId="0" applyFont="1" applyFill="1" applyBorder="1" applyAlignment="1" applyProtection="1">
      <alignment horizontal="center"/>
      <protection hidden="1"/>
    </xf>
    <xf numFmtId="0" fontId="0" fillId="7" borderId="77" xfId="0" applyFont="1" applyFill="1" applyBorder="1" applyAlignment="1" applyProtection="1">
      <alignment horizontal="center"/>
      <protection hidden="1"/>
    </xf>
    <xf numFmtId="0" fontId="0" fillId="17" borderId="73" xfId="0" applyFont="1" applyFill="1" applyBorder="1" applyAlignment="1" applyProtection="1">
      <alignment horizontal="center"/>
      <protection hidden="1"/>
    </xf>
    <xf numFmtId="0" fontId="9" fillId="19" borderId="73" xfId="0" applyFont="1" applyFill="1" applyBorder="1" applyAlignment="1" applyProtection="1">
      <alignment horizontal="center"/>
      <protection hidden="1"/>
    </xf>
    <xf numFmtId="0" fontId="0" fillId="7" borderId="78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0" fillId="17" borderId="75" xfId="0" applyFont="1" applyFill="1" applyBorder="1" applyAlignment="1" applyProtection="1">
      <alignment horizontal="center"/>
      <protection hidden="1"/>
    </xf>
    <xf numFmtId="0" fontId="9" fillId="19" borderId="75" xfId="0" applyFont="1" applyFill="1" applyBorder="1" applyAlignment="1" applyProtection="1">
      <alignment horizontal="center"/>
      <protection hidden="1"/>
    </xf>
    <xf numFmtId="0" fontId="0" fillId="7" borderId="80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0" fillId="17" borderId="43" xfId="0" applyFont="1" applyFill="1" applyBorder="1" applyAlignment="1" applyProtection="1">
      <alignment horizontal="center"/>
      <protection hidden="1"/>
    </xf>
    <xf numFmtId="0" fontId="0" fillId="7" borderId="44" xfId="0" applyFont="1" applyFill="1" applyBorder="1" applyAlignment="1" applyProtection="1">
      <alignment horizontal="center"/>
      <protection hidden="1"/>
    </xf>
    <xf numFmtId="9" fontId="1" fillId="7" borderId="44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2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77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79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78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3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8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0" fontId="0" fillId="7" borderId="22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2" fillId="16" borderId="78" xfId="0" applyFont="1" applyFill="1" applyBorder="1" applyAlignment="1" applyProtection="1">
      <alignment horizontal="center" vertical="center" textRotation="90"/>
      <protection hidden="1"/>
    </xf>
    <xf numFmtId="0" fontId="2" fillId="16" borderId="80" xfId="0" applyFont="1" applyFill="1" applyBorder="1" applyAlignment="1" applyProtection="1">
      <alignment horizontal="center" vertical="center" textRotation="90"/>
      <protection hidden="1"/>
    </xf>
    <xf numFmtId="0" fontId="2" fillId="16" borderId="25" xfId="0" applyFont="1" applyFill="1" applyBorder="1" applyAlignment="1" applyProtection="1">
      <alignment horizontal="center" vertical="center" textRotation="90"/>
      <protection hidden="1"/>
    </xf>
    <xf numFmtId="0" fontId="2" fillId="16" borderId="77" xfId="0" applyFont="1" applyFill="1" applyBorder="1" applyAlignment="1" applyProtection="1">
      <alignment horizontal="center" vertical="center" textRotation="90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5" fillId="16" borderId="0" xfId="0" applyFont="1" applyFill="1" applyBorder="1" applyAlignment="1" applyProtection="1">
      <alignment horizontal="center" vertical="center" textRotation="90"/>
      <protection hidden="1"/>
    </xf>
    <xf numFmtId="0" fontId="5" fillId="16" borderId="84" xfId="0" applyFont="1" applyFill="1" applyBorder="1" applyAlignment="1" applyProtection="1">
      <alignment horizontal="center" vertical="center" textRotation="90"/>
      <protection hidden="1"/>
    </xf>
    <xf numFmtId="0" fontId="5" fillId="16" borderId="85" xfId="0" applyFont="1" applyFill="1" applyBorder="1" applyAlignment="1" applyProtection="1">
      <alignment horizontal="center" vertical="center" textRotation="90"/>
      <protection hidden="1"/>
    </xf>
    <xf numFmtId="0" fontId="5" fillId="16" borderId="86" xfId="0" applyFont="1" applyFill="1" applyBorder="1" applyAlignment="1" applyProtection="1">
      <alignment horizontal="center" vertical="center" textRotation="90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180" fontId="2" fillId="6" borderId="87" xfId="0" applyNumberFormat="1" applyFont="1" applyFill="1" applyBorder="1" applyAlignment="1" applyProtection="1">
      <alignment horizontal="center"/>
      <protection hidden="1"/>
    </xf>
    <xf numFmtId="180" fontId="2" fillId="6" borderId="88" xfId="0" applyNumberFormat="1" applyFont="1" applyFill="1" applyBorder="1" applyAlignment="1" applyProtection="1">
      <alignment horizontal="center"/>
      <protection hidden="1"/>
    </xf>
    <xf numFmtId="180" fontId="2" fillId="6" borderId="27" xfId="0" applyNumberFormat="1" applyFont="1" applyFill="1" applyBorder="1" applyAlignment="1" applyProtection="1">
      <alignment horizontal="center"/>
      <protection hidden="1"/>
    </xf>
    <xf numFmtId="0" fontId="0" fillId="5" borderId="89" xfId="0" applyFill="1" applyBorder="1" applyAlignment="1" applyProtection="1">
      <alignment/>
      <protection hidden="1"/>
    </xf>
    <xf numFmtId="0" fontId="0" fillId="5" borderId="90" xfId="0" applyFill="1" applyBorder="1" applyAlignment="1" applyProtection="1">
      <alignment/>
      <protection hidden="1"/>
    </xf>
    <xf numFmtId="0" fontId="0" fillId="5" borderId="91" xfId="0" applyFill="1" applyBorder="1" applyAlignment="1" applyProtection="1">
      <alignment/>
      <protection locked="0"/>
    </xf>
    <xf numFmtId="0" fontId="0" fillId="5" borderId="92" xfId="0" applyFill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hidden="1"/>
    </xf>
    <xf numFmtId="0" fontId="1" fillId="18" borderId="51" xfId="0" applyFont="1" applyFill="1" applyBorder="1" applyAlignment="1" applyProtection="1">
      <alignment/>
      <protection hidden="1"/>
    </xf>
    <xf numFmtId="0" fontId="1" fillId="16" borderId="49" xfId="0" applyFont="1" applyFill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16" borderId="36" xfId="0" applyFont="1" applyFill="1" applyBorder="1" applyAlignment="1" applyProtection="1">
      <alignment vertical="center"/>
      <protection hidden="1"/>
    </xf>
    <xf numFmtId="0" fontId="1" fillId="16" borderId="38" xfId="0" applyFont="1" applyFill="1" applyBorder="1" applyAlignment="1" applyProtection="1">
      <alignment vertical="center"/>
      <protection hidden="1"/>
    </xf>
    <xf numFmtId="0" fontId="0" fillId="0" borderId="93" xfId="0" applyFill="1" applyBorder="1" applyAlignment="1">
      <alignment horizontal="center"/>
    </xf>
    <xf numFmtId="9" fontId="0" fillId="0" borderId="50" xfId="0" applyNumberForma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wrapText="1"/>
    </xf>
    <xf numFmtId="9" fontId="28" fillId="0" borderId="0" xfId="0" applyNumberFormat="1" applyFont="1" applyBorder="1" applyAlignment="1">
      <alignment wrapText="1"/>
    </xf>
    <xf numFmtId="9" fontId="28" fillId="0" borderId="0" xfId="0" applyNumberFormat="1" applyFont="1" applyAlignment="1">
      <alignment horizontal="center"/>
    </xf>
    <xf numFmtId="9" fontId="31" fillId="0" borderId="0" xfId="0" applyNumberFormat="1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9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 vertical="center" wrapText="1"/>
    </xf>
    <xf numFmtId="0" fontId="34" fillId="18" borderId="0" xfId="0" applyFont="1" applyFill="1" applyAlignment="1">
      <alignment horizontal="centerContinuous" vertical="center"/>
    </xf>
    <xf numFmtId="0" fontId="27" fillId="18" borderId="0" xfId="0" applyFont="1" applyFill="1" applyBorder="1" applyAlignment="1">
      <alignment horizontal="centerContinuous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94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8" fillId="21" borderId="0" xfId="0" applyFont="1" applyFill="1" applyAlignment="1">
      <alignment horizontal="left" vertical="center" wrapText="1"/>
    </xf>
    <xf numFmtId="0" fontId="37" fillId="21" borderId="0" xfId="0" applyFont="1" applyFill="1" applyAlignment="1">
      <alignment horizontal="center" vertical="center" wrapText="1"/>
    </xf>
    <xf numFmtId="0" fontId="37" fillId="21" borderId="0" xfId="0" applyFont="1" applyFill="1" applyAlignment="1">
      <alignment horizontal="right" vertical="center" wrapText="1" indent="3"/>
    </xf>
    <xf numFmtId="0" fontId="37" fillId="21" borderId="0" xfId="0" applyFont="1" applyFill="1" applyAlignment="1">
      <alignment horizontal="left" vertical="center" wrapText="1"/>
    </xf>
    <xf numFmtId="0" fontId="37" fillId="21" borderId="0" xfId="0" applyFont="1" applyFill="1" applyAlignment="1">
      <alignment horizontal="left" vertical="center" wrapText="1" indent="1"/>
    </xf>
    <xf numFmtId="0" fontId="38" fillId="21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5" fillId="21" borderId="0" xfId="0" applyFont="1" applyFill="1" applyBorder="1" applyAlignment="1">
      <alignment horizontal="center" vertical="center" shrinkToFit="1"/>
    </xf>
    <xf numFmtId="0" fontId="27" fillId="0" borderId="95" xfId="0" applyFont="1" applyFill="1" applyBorder="1" applyAlignment="1">
      <alignment horizontal="center" vertical="center"/>
    </xf>
    <xf numFmtId="0" fontId="27" fillId="0" borderId="95" xfId="0" applyNumberFormat="1" applyFont="1" applyFill="1" applyBorder="1" applyAlignment="1">
      <alignment horizontal="center" vertical="center"/>
    </xf>
    <xf numFmtId="0" fontId="27" fillId="2" borderId="95" xfId="0" applyNumberFormat="1" applyFont="1" applyFill="1" applyBorder="1" applyAlignment="1">
      <alignment horizontal="center" vertical="center"/>
    </xf>
    <xf numFmtId="0" fontId="27" fillId="2" borderId="96" xfId="0" applyNumberFormat="1" applyFont="1" applyFill="1" applyBorder="1" applyAlignment="1">
      <alignment horizontal="center" vertical="center"/>
    </xf>
    <xf numFmtId="0" fontId="27" fillId="2" borderId="97" xfId="0" applyNumberFormat="1" applyFont="1" applyFill="1" applyBorder="1" applyAlignment="1">
      <alignment horizontal="center" vertical="center"/>
    </xf>
    <xf numFmtId="1" fontId="27" fillId="2" borderId="95" xfId="0" applyNumberFormat="1" applyFont="1" applyFill="1" applyBorder="1" applyAlignment="1">
      <alignment horizontal="center" vertical="center"/>
    </xf>
    <xf numFmtId="0" fontId="0" fillId="5" borderId="98" xfId="0" applyFill="1" applyBorder="1" applyAlignment="1" applyProtection="1">
      <alignment/>
      <protection hidden="1"/>
    </xf>
    <xf numFmtId="0" fontId="0" fillId="0" borderId="93" xfId="0" applyFont="1" applyBorder="1" applyAlignment="1" applyProtection="1">
      <alignment/>
      <protection hidden="1"/>
    </xf>
    <xf numFmtId="0" fontId="0" fillId="0" borderId="15" xfId="0" applyBorder="1" applyAlignment="1">
      <alignment horizontal="center"/>
    </xf>
    <xf numFmtId="0" fontId="5" fillId="6" borderId="53" xfId="0" applyFont="1" applyFill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center" vertical="center" wrapText="1"/>
    </xf>
    <xf numFmtId="0" fontId="5" fillId="6" borderId="99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5" fillId="12" borderId="87" xfId="0" applyFont="1" applyFill="1" applyBorder="1" applyAlignment="1">
      <alignment horizontal="center" vertical="center" wrapText="1"/>
    </xf>
    <xf numFmtId="0" fontId="5" fillId="6" borderId="100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9" fontId="2" fillId="0" borderId="11" xfId="52" applyFont="1" applyFill="1" applyBorder="1" applyAlignment="1" applyProtection="1">
      <alignment horizontal="center" vertical="center"/>
      <protection hidden="1"/>
    </xf>
    <xf numFmtId="9" fontId="2" fillId="0" borderId="26" xfId="52" applyFont="1" applyFill="1" applyBorder="1" applyAlignment="1" applyProtection="1">
      <alignment horizontal="center" vertical="center"/>
      <protection hidden="1"/>
    </xf>
    <xf numFmtId="9" fontId="2" fillId="0" borderId="101" xfId="52" applyFont="1" applyFill="1" applyBorder="1" applyAlignment="1" applyProtection="1">
      <alignment horizontal="center" vertical="center"/>
      <protection hidden="1"/>
    </xf>
    <xf numFmtId="9" fontId="2" fillId="0" borderId="27" xfId="52" applyFont="1" applyFill="1" applyBorder="1" applyAlignment="1" applyProtection="1">
      <alignment horizontal="center" vertical="center"/>
      <protection hidden="1"/>
    </xf>
    <xf numFmtId="9" fontId="2" fillId="0" borderId="48" xfId="52" applyFont="1" applyFill="1" applyBorder="1" applyAlignment="1" applyProtection="1">
      <alignment horizontal="center" vertical="center"/>
      <protection hidden="1"/>
    </xf>
    <xf numFmtId="9" fontId="2" fillId="0" borderId="13" xfId="52" applyFont="1" applyFill="1" applyBorder="1" applyAlignment="1" applyProtection="1">
      <alignment horizontal="center" vertical="center"/>
      <protection hidden="1"/>
    </xf>
    <xf numFmtId="9" fontId="2" fillId="0" borderId="16" xfId="52" applyFont="1" applyFill="1" applyBorder="1" applyAlignment="1" applyProtection="1">
      <alignment horizontal="center" vertical="center"/>
      <protection hidden="1"/>
    </xf>
    <xf numFmtId="9" fontId="2" fillId="0" borderId="54" xfId="52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/>
    </xf>
    <xf numFmtId="0" fontId="5" fillId="21" borderId="37" xfId="0" applyFont="1" applyFill="1" applyBorder="1" applyAlignment="1" applyProtection="1">
      <alignment horizontal="center" vertical="center" textRotation="90"/>
      <protection hidden="1"/>
    </xf>
    <xf numFmtId="0" fontId="0" fillId="21" borderId="37" xfId="0" applyFont="1" applyFill="1" applyBorder="1" applyAlignment="1" applyProtection="1">
      <alignment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0" fillId="21" borderId="33" xfId="0" applyFont="1" applyFill="1" applyBorder="1" applyAlignment="1" applyProtection="1">
      <alignment/>
      <protection hidden="1"/>
    </xf>
    <xf numFmtId="0" fontId="0" fillId="21" borderId="63" xfId="0" applyFill="1" applyBorder="1" applyAlignment="1">
      <alignment horizontal="center"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58" xfId="0" applyFill="1" applyBorder="1" applyAlignment="1">
      <alignment/>
    </xf>
    <xf numFmtId="9" fontId="2" fillId="0" borderId="102" xfId="52" applyFont="1" applyFill="1" applyBorder="1" applyAlignment="1" applyProtection="1">
      <alignment horizontal="center" vertical="center"/>
      <protection hidden="1"/>
    </xf>
    <xf numFmtId="9" fontId="2" fillId="0" borderId="25" xfId="52" applyFont="1" applyFill="1" applyBorder="1" applyAlignment="1" applyProtection="1">
      <alignment horizontal="center" vertical="center"/>
      <protection hidden="1"/>
    </xf>
    <xf numFmtId="9" fontId="0" fillId="21" borderId="58" xfId="52" applyFill="1" applyBorder="1" applyAlignment="1">
      <alignment/>
    </xf>
    <xf numFmtId="9" fontId="1" fillId="18" borderId="51" xfId="0" applyNumberFormat="1" applyFont="1" applyFill="1" applyBorder="1" applyAlignment="1" applyProtection="1">
      <alignment horizontal="center"/>
      <protection hidden="1"/>
    </xf>
    <xf numFmtId="9" fontId="1" fillId="0" borderId="11" xfId="0" applyNumberFormat="1" applyFont="1" applyBorder="1" applyAlignment="1">
      <alignment horizontal="center"/>
    </xf>
    <xf numFmtId="9" fontId="1" fillId="18" borderId="11" xfId="0" applyNumberFormat="1" applyFont="1" applyFill="1" applyBorder="1" applyAlignment="1">
      <alignment horizontal="center"/>
    </xf>
    <xf numFmtId="0" fontId="21" fillId="3" borderId="49" xfId="0" applyFont="1" applyFill="1" applyBorder="1" applyAlignment="1" applyProtection="1">
      <alignment horizontal="center" vertical="center" textRotation="90" wrapText="1"/>
      <protection hidden="1"/>
    </xf>
    <xf numFmtId="0" fontId="21" fillId="3" borderId="0" xfId="0" applyFont="1" applyFill="1" applyBorder="1" applyAlignment="1" applyProtection="1">
      <alignment horizontal="center" vertical="center" textRotation="90" wrapText="1"/>
      <protection hidden="1"/>
    </xf>
    <xf numFmtId="0" fontId="21" fillId="3" borderId="38" xfId="0" applyFont="1" applyFill="1" applyBorder="1" applyAlignment="1" applyProtection="1">
      <alignment horizontal="center" vertical="center" textRotation="90" wrapText="1"/>
      <protection hidden="1"/>
    </xf>
    <xf numFmtId="0" fontId="2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16" borderId="35" xfId="0" applyFont="1" applyFill="1" applyBorder="1" applyAlignment="1" applyProtection="1">
      <alignment horizontal="center" vertical="center" wrapText="1"/>
      <protection locked="0"/>
    </xf>
    <xf numFmtId="0" fontId="1" fillId="16" borderId="103" xfId="0" applyFont="1" applyFill="1" applyBorder="1" applyAlignment="1" applyProtection="1">
      <alignment horizontal="center" vertical="center" wrapText="1"/>
      <protection locked="0"/>
    </xf>
    <xf numFmtId="0" fontId="1" fillId="16" borderId="48" xfId="0" applyFont="1" applyFill="1" applyBorder="1" applyAlignment="1" applyProtection="1">
      <alignment horizontal="center" vertical="center" wrapText="1"/>
      <protection locked="0"/>
    </xf>
    <xf numFmtId="49" fontId="1" fillId="16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16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16" borderId="8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textRotation="90" wrapText="1"/>
      <protection hidden="1"/>
    </xf>
    <xf numFmtId="0" fontId="3" fillId="3" borderId="32" xfId="0" applyFont="1" applyFill="1" applyBorder="1" applyAlignment="1" applyProtection="1">
      <alignment horizontal="center" vertical="center" textRotation="90" wrapText="1"/>
      <protection hidden="1"/>
    </xf>
    <xf numFmtId="0" fontId="3" fillId="3" borderId="49" xfId="0" applyFont="1" applyFill="1" applyBorder="1" applyAlignment="1" applyProtection="1">
      <alignment horizontal="center" vertical="center" textRotation="90" wrapText="1"/>
      <protection hidden="1"/>
    </xf>
    <xf numFmtId="0" fontId="3" fillId="3" borderId="33" xfId="0" applyFont="1" applyFill="1" applyBorder="1" applyAlignment="1" applyProtection="1">
      <alignment horizontal="center" vertical="center" textRotation="90" wrapText="1"/>
      <protection hidden="1"/>
    </xf>
    <xf numFmtId="0" fontId="3" fillId="3" borderId="38" xfId="0" applyFont="1" applyFill="1" applyBorder="1" applyAlignment="1" applyProtection="1">
      <alignment horizontal="center" vertical="center" textRotation="90" wrapText="1"/>
      <protection hidden="1"/>
    </xf>
    <xf numFmtId="0" fontId="3" fillId="3" borderId="3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 wrapText="1"/>
      <protection hidden="1"/>
    </xf>
    <xf numFmtId="0" fontId="21" fillId="6" borderId="103" xfId="0" applyFont="1" applyFill="1" applyBorder="1" applyAlignment="1" applyProtection="1">
      <alignment horizontal="center" vertical="center" wrapText="1"/>
      <protection hidden="1"/>
    </xf>
    <xf numFmtId="0" fontId="21" fillId="6" borderId="48" xfId="0" applyFont="1" applyFill="1" applyBorder="1" applyAlignment="1" applyProtection="1">
      <alignment horizontal="center" vertical="center" wrapText="1"/>
      <protection hidden="1"/>
    </xf>
    <xf numFmtId="0" fontId="2" fillId="0" borderId="106" xfId="0" applyNumberFormat="1" applyFont="1" applyFill="1" applyBorder="1" applyAlignment="1" applyProtection="1">
      <alignment horizontal="center" vertical="center"/>
      <protection hidden="1"/>
    </xf>
    <xf numFmtId="0" fontId="21" fillId="6" borderId="13" xfId="0" applyFont="1" applyFill="1" applyBorder="1" applyAlignment="1" applyProtection="1">
      <alignment horizontal="center" vertical="center" wrapText="1"/>
      <protection hidden="1"/>
    </xf>
    <xf numFmtId="0" fontId="21" fillId="6" borderId="11" xfId="0" applyFont="1" applyFill="1" applyBorder="1" applyAlignment="1" applyProtection="1">
      <alignment horizontal="center" vertical="center" wrapText="1"/>
      <protection hidden="1"/>
    </xf>
    <xf numFmtId="0" fontId="21" fillId="6" borderId="19" xfId="0" applyFont="1" applyFill="1" applyBorder="1" applyAlignment="1" applyProtection="1">
      <alignment horizontal="center" vertical="center" wrapText="1"/>
      <protection hidden="1"/>
    </xf>
    <xf numFmtId="0" fontId="1" fillId="6" borderId="107" xfId="0" applyFont="1" applyFill="1" applyBorder="1" applyAlignment="1" applyProtection="1">
      <alignment horizontal="center" vertical="center"/>
      <protection hidden="1"/>
    </xf>
    <xf numFmtId="0" fontId="1" fillId="6" borderId="108" xfId="0" applyFont="1" applyFill="1" applyBorder="1" applyAlignment="1" applyProtection="1">
      <alignment horizontal="center" vertical="center"/>
      <protection hidden="1"/>
    </xf>
    <xf numFmtId="0" fontId="1" fillId="6" borderId="109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 textRotation="90"/>
      <protection hidden="1"/>
    </xf>
    <xf numFmtId="0" fontId="24" fillId="0" borderId="58" xfId="0" applyFont="1" applyBorder="1" applyAlignment="1" applyProtection="1">
      <alignment horizontal="center" vertical="center" textRotation="90"/>
      <protection hidden="1"/>
    </xf>
    <xf numFmtId="0" fontId="21" fillId="3" borderId="36" xfId="0" applyFont="1" applyFill="1" applyBorder="1" applyAlignment="1" applyProtection="1">
      <alignment horizontal="center" vertical="center" textRotation="90" wrapText="1"/>
      <protection hidden="1"/>
    </xf>
    <xf numFmtId="0" fontId="2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16" borderId="110" xfId="0" applyFont="1" applyFill="1" applyBorder="1" applyAlignment="1" applyProtection="1">
      <alignment horizontal="left" vertical="center"/>
      <protection hidden="1"/>
    </xf>
    <xf numFmtId="0" fontId="1" fillId="16" borderId="111" xfId="0" applyFont="1" applyFill="1" applyBorder="1" applyAlignment="1" applyProtection="1">
      <alignment horizontal="left" vertical="center"/>
      <protection hidden="1"/>
    </xf>
    <xf numFmtId="18" fontId="1" fillId="16" borderId="35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103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55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1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12" xfId="0" applyFont="1" applyBorder="1" applyAlignment="1" applyProtection="1">
      <alignment horizontal="center" vertical="center"/>
      <protection hidden="1"/>
    </xf>
    <xf numFmtId="0" fontId="1" fillId="0" borderId="113" xfId="0" applyFont="1" applyBorder="1" applyAlignment="1" applyProtection="1">
      <alignment horizontal="center" vertical="center"/>
      <protection hidden="1"/>
    </xf>
    <xf numFmtId="0" fontId="1" fillId="16" borderId="53" xfId="0" applyFont="1" applyFill="1" applyBorder="1" applyAlignment="1" applyProtection="1">
      <alignment horizontal="center" vertical="center"/>
      <protection hidden="1"/>
    </xf>
    <xf numFmtId="0" fontId="1" fillId="16" borderId="101" xfId="0" applyFont="1" applyFill="1" applyBorder="1" applyAlignment="1" applyProtection="1">
      <alignment horizontal="center" vertical="center"/>
      <protection hidden="1"/>
    </xf>
    <xf numFmtId="0" fontId="1" fillId="16" borderId="88" xfId="0" applyFont="1" applyFill="1" applyBorder="1" applyAlignment="1" applyProtection="1">
      <alignment horizontal="center" vertical="center"/>
      <protection hidden="1"/>
    </xf>
    <xf numFmtId="0" fontId="1" fillId="12" borderId="35" xfId="0" applyFont="1" applyFill="1" applyBorder="1" applyAlignment="1" applyProtection="1">
      <alignment horizontal="center" vertical="center" wrapText="1"/>
      <protection hidden="1"/>
    </xf>
    <xf numFmtId="0" fontId="1" fillId="12" borderId="48" xfId="0" applyFont="1" applyFill="1" applyBorder="1" applyAlignment="1" applyProtection="1">
      <alignment horizontal="center" vertical="center" wrapText="1"/>
      <protection hidden="1"/>
    </xf>
    <xf numFmtId="0" fontId="1" fillId="12" borderId="55" xfId="0" applyFont="1" applyFill="1" applyBorder="1" applyAlignment="1" applyProtection="1">
      <alignment horizontal="center" vertical="center" wrapText="1"/>
      <protection hidden="1"/>
    </xf>
    <xf numFmtId="0" fontId="1" fillId="12" borderId="26" xfId="0" applyFont="1" applyFill="1" applyBorder="1" applyAlignment="1" applyProtection="1">
      <alignment horizontal="center" vertical="center" wrapText="1"/>
      <protection hidden="1"/>
    </xf>
    <xf numFmtId="0" fontId="21" fillId="6" borderId="102" xfId="0" applyFont="1" applyFill="1" applyBorder="1" applyAlignment="1" applyProtection="1">
      <alignment horizontal="center" vertical="center" wrapText="1"/>
      <protection hidden="1"/>
    </xf>
    <xf numFmtId="0" fontId="2" fillId="6" borderId="49" xfId="0" applyFont="1" applyFill="1" applyBorder="1" applyAlignment="1">
      <alignment horizontal="center" textRotation="90" wrapText="1"/>
    </xf>
    <xf numFmtId="0" fontId="2" fillId="6" borderId="0" xfId="0" applyFont="1" applyFill="1" applyBorder="1" applyAlignment="1">
      <alignment horizontal="center" textRotation="90" wrapText="1"/>
    </xf>
    <xf numFmtId="18" fontId="1" fillId="16" borderId="36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37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49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16" borderId="32" xfId="0" applyFont="1" applyFill="1" applyBorder="1" applyAlignment="1" applyProtection="1">
      <alignment horizontal="center" vertical="center"/>
      <protection hidden="1"/>
    </xf>
    <xf numFmtId="0" fontId="1" fillId="16" borderId="33" xfId="0" applyFont="1" applyFill="1" applyBorder="1" applyAlignment="1" applyProtection="1">
      <alignment horizontal="center" vertical="center"/>
      <protection hidden="1"/>
    </xf>
    <xf numFmtId="0" fontId="1" fillId="16" borderId="34" xfId="0" applyFont="1" applyFill="1" applyBorder="1" applyAlignment="1" applyProtection="1">
      <alignment horizontal="center" vertical="center"/>
      <protection hidden="1"/>
    </xf>
    <xf numFmtId="0" fontId="5" fillId="6" borderId="33" xfId="0" applyFont="1" applyFill="1" applyBorder="1" applyAlignment="1">
      <alignment horizontal="center" textRotation="90" wrapText="1"/>
    </xf>
    <xf numFmtId="0" fontId="5" fillId="6" borderId="114" xfId="0" applyFont="1" applyFill="1" applyBorder="1" applyAlignment="1">
      <alignment horizontal="center" textRotation="90" wrapText="1"/>
    </xf>
    <xf numFmtId="0" fontId="5" fillId="6" borderId="0" xfId="0" applyFont="1" applyFill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6" borderId="0" xfId="0" applyFont="1" applyFill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6" borderId="49" xfId="0" applyFont="1" applyFill="1" applyBorder="1" applyAlignment="1">
      <alignment horizontal="center" textRotation="90" wrapText="1"/>
    </xf>
    <xf numFmtId="0" fontId="5" fillId="6" borderId="38" xfId="0" applyFont="1" applyFill="1" applyBorder="1" applyAlignment="1">
      <alignment horizontal="center" textRotation="90" wrapText="1"/>
    </xf>
    <xf numFmtId="0" fontId="29" fillId="0" borderId="0" xfId="0" applyFont="1" applyBorder="1" applyAlignment="1">
      <alignment horizontal="center"/>
    </xf>
    <xf numFmtId="9" fontId="27" fillId="0" borderId="115" xfId="0" applyNumberFormat="1" applyFont="1" applyFill="1" applyBorder="1" applyAlignment="1">
      <alignment horizontal="center" vertical="center"/>
    </xf>
    <xf numFmtId="9" fontId="27" fillId="0" borderId="116" xfId="0" applyNumberFormat="1" applyFont="1" applyFill="1" applyBorder="1" applyAlignment="1">
      <alignment horizontal="center" vertical="center"/>
    </xf>
    <xf numFmtId="9" fontId="35" fillId="14" borderId="11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9" fontId="27" fillId="2" borderId="95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1" fillId="21" borderId="0" xfId="0" applyFont="1" applyFill="1" applyAlignment="1">
      <alignment horizontal="center" vertical="top" wrapText="1"/>
    </xf>
    <xf numFmtId="0" fontId="33" fillId="21" borderId="0" xfId="0" applyFont="1" applyFill="1" applyBorder="1" applyAlignment="1">
      <alignment horizontal="center" vertical="center" wrapText="1"/>
    </xf>
    <xf numFmtId="9" fontId="27" fillId="2" borderId="95" xfId="0" applyNumberFormat="1" applyFont="1" applyFill="1" applyBorder="1" applyAlignment="1">
      <alignment horizontal="center"/>
    </xf>
    <xf numFmtId="9" fontId="27" fillId="0" borderId="95" xfId="0" applyNumberFormat="1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center" vertical="center"/>
    </xf>
    <xf numFmtId="9" fontId="27" fillId="0" borderId="9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9" fontId="27" fillId="2" borderId="96" xfId="0" applyNumberFormat="1" applyFont="1" applyFill="1" applyBorder="1" applyAlignment="1">
      <alignment horizontal="center" vertical="center"/>
    </xf>
    <xf numFmtId="0" fontId="27" fillId="2" borderId="95" xfId="0" applyNumberFormat="1" applyFont="1" applyFill="1" applyBorder="1" applyAlignment="1">
      <alignment horizontal="center" vertical="center"/>
    </xf>
    <xf numFmtId="9" fontId="27" fillId="2" borderId="97" xfId="0" applyNumberFormat="1" applyFont="1" applyFill="1" applyBorder="1" applyAlignment="1">
      <alignment horizontal="center" vertical="center"/>
    </xf>
    <xf numFmtId="0" fontId="36" fillId="25" borderId="0" xfId="0" applyFont="1" applyFill="1" applyAlignment="1">
      <alignment horizontal="center" vertical="center" shrinkToFit="1"/>
    </xf>
    <xf numFmtId="9" fontId="27" fillId="2" borderId="96" xfId="0" applyNumberFormat="1" applyFont="1" applyFill="1" applyBorder="1" applyAlignment="1">
      <alignment horizontal="center"/>
    </xf>
    <xf numFmtId="9" fontId="27" fillId="2" borderId="97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 shrinkToFit="1"/>
    </xf>
    <xf numFmtId="0" fontId="37" fillId="21" borderId="0" xfId="0" applyFont="1" applyFill="1" applyAlignment="1">
      <alignment horizontal="center" vertical="center" wrapText="1"/>
    </xf>
    <xf numFmtId="0" fontId="26" fillId="14" borderId="117" xfId="0" applyFont="1" applyFill="1" applyBorder="1" applyAlignment="1">
      <alignment horizontal="left" vertical="center" wrapText="1"/>
    </xf>
    <xf numFmtId="0" fontId="32" fillId="0" borderId="115" xfId="0" applyFont="1" applyFill="1" applyBorder="1" applyAlignment="1">
      <alignment horizontal="left" vertical="center" wrapText="1"/>
    </xf>
    <xf numFmtId="0" fontId="32" fillId="0" borderId="116" xfId="0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 wrapText="1"/>
    </xf>
    <xf numFmtId="0" fontId="35" fillId="21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22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ED7921"/>
      <rgbColor rgb="00F39E59"/>
      <rgbColor rgb="00F8BF90"/>
      <rgbColor rgb="00FDE0C8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617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Compétences!$AE$41:$AE$51</c:f>
              <c:strCache/>
            </c:strRef>
          </c:cat>
          <c:val>
            <c:numRef>
              <c:f>Compétences!$AF$41:$AF$51</c:f>
              <c:numCache/>
            </c:numRef>
          </c:val>
        </c:ser>
        <c:gapWidth val="20"/>
        <c:axId val="22581613"/>
        <c:axId val="1907926"/>
      </c:barChart>
      <c:catAx>
        <c:axId val="22581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t"/>
        <c:delete val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675"/>
          <c:w val="0.959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Compétences!$AP$41:$AP$49</c:f>
              <c:strCache/>
            </c:strRef>
          </c:cat>
          <c:val>
            <c:numRef>
              <c:f>Compétences!$AQ$41:$AQ$49</c:f>
              <c:numCache/>
            </c:numRef>
          </c:val>
        </c:ser>
        <c:gapWidth val="20"/>
        <c:axId val="17171335"/>
        <c:axId val="20324288"/>
      </c:barChart>
      <c:catAx>
        <c:axId val="171713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</c:scaling>
        <c:axPos val="t"/>
        <c:delete val="1"/>
        <c:majorTickMark val="out"/>
        <c:minorTickMark val="none"/>
        <c:tickLblPos val="nextTo"/>
        <c:crossAx val="171713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0035"/>
          <c:w val="0.8575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Compétences!$BF$41:$BF$54</c:f>
              <c:strCache/>
            </c:strRef>
          </c:cat>
          <c:val>
            <c:numRef>
              <c:f>Compétences!$BG$41:$BG$54</c:f>
              <c:numCache/>
            </c:numRef>
          </c:val>
        </c:ser>
        <c:gapWidth val="20"/>
        <c:axId val="48700865"/>
        <c:axId val="35654602"/>
      </c:barChart>
      <c:catAx>
        <c:axId val="48700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t"/>
        <c:delete val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675"/>
          <c:w val="0.9627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Compétences!$BZ$41:$BZ$49</c:f>
              <c:strCache/>
            </c:strRef>
          </c:cat>
          <c:val>
            <c:numRef>
              <c:f>Compétences!$CA$41:$CA$49</c:f>
              <c:numCache/>
            </c:numRef>
          </c:val>
        </c:ser>
        <c:gapWidth val="20"/>
        <c:axId val="52455963"/>
        <c:axId val="2341620"/>
      </c:barChart>
      <c:catAx>
        <c:axId val="52455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t"/>
        <c:delete val="1"/>
        <c:majorTickMark val="out"/>
        <c:minorTickMark val="none"/>
        <c:tickLblPos val="nextTo"/>
        <c:crossAx val="5245596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775"/>
          <c:w val="0.9667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Compétences!$F$45:$F$54</c:f>
              <c:strCache/>
            </c:strRef>
          </c:cat>
          <c:val>
            <c:numRef>
              <c:f>Compétences!$G$45:$G$54</c:f>
              <c:numCache/>
            </c:numRef>
          </c:val>
        </c:ser>
        <c:gapWidth val="20"/>
        <c:axId val="21074581"/>
        <c:axId val="55453502"/>
      </c:barChart>
      <c:catAx>
        <c:axId val="21074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t"/>
        <c:delete val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45"/>
          <c:w val="0.92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commentaires'!$A$12:$A$21</c:f>
              <c:strCache/>
            </c:strRef>
          </c:cat>
          <c:val>
            <c:numRef>
              <c:f>'Résultats et commentaires'!$B$12:$B$21</c:f>
              <c:numCache/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375"/>
          <c:w val="0.92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commentaires'!$F$12:$F$21</c:f>
              <c:strCache/>
            </c:strRef>
          </c:cat>
          <c:val>
            <c:numRef>
              <c:f>'Résultats et commentaires'!$G$12:$G$21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5</xdr:col>
      <xdr:colOff>1962150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495300"/>
          <a:ext cx="1952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39</xdr:row>
      <xdr:rowOff>152400</xdr:rowOff>
    </xdr:from>
    <xdr:ext cx="1571625" cy="2905125"/>
    <xdr:graphicFrame>
      <xdr:nvGraphicFramePr>
        <xdr:cNvPr id="1" name="Chart 5"/>
        <xdr:cNvGraphicFramePr/>
      </xdr:nvGraphicFramePr>
      <xdr:xfrm>
        <a:off x="13620750" y="6877050"/>
        <a:ext cx="1571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40</xdr:col>
      <xdr:colOff>304800</xdr:colOff>
      <xdr:row>40</xdr:row>
      <xdr:rowOff>0</xdr:rowOff>
    </xdr:from>
    <xdr:ext cx="1457325" cy="2876550"/>
    <xdr:graphicFrame>
      <xdr:nvGraphicFramePr>
        <xdr:cNvPr id="2" name="Chart 5"/>
        <xdr:cNvGraphicFramePr/>
      </xdr:nvGraphicFramePr>
      <xdr:xfrm>
        <a:off x="18002250" y="6896100"/>
        <a:ext cx="145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266700</xdr:colOff>
      <xdr:row>40</xdr:row>
      <xdr:rowOff>0</xdr:rowOff>
    </xdr:from>
    <xdr:ext cx="1619250" cy="2790825"/>
    <xdr:graphicFrame>
      <xdr:nvGraphicFramePr>
        <xdr:cNvPr id="3" name="Chart 5"/>
        <xdr:cNvGraphicFramePr/>
      </xdr:nvGraphicFramePr>
      <xdr:xfrm>
        <a:off x="24564975" y="6896100"/>
        <a:ext cx="1619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76</xdr:col>
      <xdr:colOff>304800</xdr:colOff>
      <xdr:row>40</xdr:row>
      <xdr:rowOff>9525</xdr:rowOff>
    </xdr:from>
    <xdr:ext cx="1562100" cy="2867025"/>
    <xdr:graphicFrame>
      <xdr:nvGraphicFramePr>
        <xdr:cNvPr id="4" name="Chart 5"/>
        <xdr:cNvGraphicFramePr/>
      </xdr:nvGraphicFramePr>
      <xdr:xfrm>
        <a:off x="31880175" y="6905625"/>
        <a:ext cx="15621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0</xdr:colOff>
      <xdr:row>42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4657725" y="7229475"/>
        <a:ext cx="175260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13</xdr:col>
      <xdr:colOff>0</xdr:colOff>
      <xdr:row>25</xdr:row>
      <xdr:rowOff>0</xdr:rowOff>
    </xdr:to>
    <xdr:graphicFrame>
      <xdr:nvGraphicFramePr>
        <xdr:cNvPr id="1" name="Graphique 19"/>
        <xdr:cNvGraphicFramePr/>
      </xdr:nvGraphicFramePr>
      <xdr:xfrm>
        <a:off x="0" y="2562225"/>
        <a:ext cx="5819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13</xdr:col>
      <xdr:colOff>9525</xdr:colOff>
      <xdr:row>45</xdr:row>
      <xdr:rowOff>0</xdr:rowOff>
    </xdr:to>
    <xdr:graphicFrame>
      <xdr:nvGraphicFramePr>
        <xdr:cNvPr id="2" name="Graphique 20"/>
        <xdr:cNvGraphicFramePr/>
      </xdr:nvGraphicFramePr>
      <xdr:xfrm>
        <a:off x="9525" y="6572250"/>
        <a:ext cx="58197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</xdr:row>
      <xdr:rowOff>47625</xdr:rowOff>
    </xdr:from>
    <xdr:to>
      <xdr:col>1</xdr:col>
      <xdr:colOff>581025</xdr:colOff>
      <xdr:row>9</xdr:row>
      <xdr:rowOff>180975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192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34</xdr:row>
      <xdr:rowOff>133350</xdr:rowOff>
    </xdr:from>
    <xdr:to>
      <xdr:col>1</xdr:col>
      <xdr:colOff>533400</xdr:colOff>
      <xdr:row>39</xdr:row>
      <xdr:rowOff>142875</xdr:rowOff>
    </xdr:to>
    <xdr:sp>
      <xdr:nvSpPr>
        <xdr:cNvPr id="2" name="Line 3"/>
        <xdr:cNvSpPr>
          <a:spLocks/>
        </xdr:cNvSpPr>
      </xdr:nvSpPr>
      <xdr:spPr>
        <a:xfrm flipH="1">
          <a:off x="1285875" y="6610350"/>
          <a:ext cx="9525" cy="81915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25</xdr:row>
      <xdr:rowOff>95250</xdr:rowOff>
    </xdr:from>
    <xdr:to>
      <xdr:col>0</xdr:col>
      <xdr:colOff>619125</xdr:colOff>
      <xdr:row>26</xdr:row>
      <xdr:rowOff>180975</xdr:rowOff>
    </xdr:to>
    <xdr:pic>
      <xdr:nvPicPr>
        <xdr:cNvPr id="3" name="Picture 4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863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L47"/>
  <sheetViews>
    <sheetView showGridLines="0"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0" customWidth="1"/>
    <col min="2" max="2" width="7.00390625" style="0" customWidth="1"/>
    <col min="3" max="4" width="6.7109375" style="0" hidden="1" customWidth="1"/>
    <col min="5" max="5" width="3.00390625" style="0" customWidth="1"/>
    <col min="6" max="6" width="29.57421875" style="0" customWidth="1"/>
    <col min="7" max="37" width="4.7109375" style="0" customWidth="1"/>
    <col min="38" max="38" width="4.421875" style="1" customWidth="1"/>
  </cols>
  <sheetData>
    <row r="1" spans="1:38" ht="39" customHeight="1" thickBot="1">
      <c r="A1" s="175" t="s">
        <v>0</v>
      </c>
      <c r="B1" s="322"/>
      <c r="C1" s="323"/>
      <c r="D1" s="323"/>
      <c r="E1" s="323"/>
      <c r="F1" s="324"/>
      <c r="G1" s="168">
        <v>1</v>
      </c>
      <c r="H1" s="169">
        <v>2</v>
      </c>
      <c r="I1" s="170">
        <v>3</v>
      </c>
      <c r="J1" s="169">
        <v>4</v>
      </c>
      <c r="K1" s="170">
        <v>5</v>
      </c>
      <c r="L1" s="169">
        <v>6</v>
      </c>
      <c r="M1" s="170">
        <v>7</v>
      </c>
      <c r="N1" s="169">
        <v>8</v>
      </c>
      <c r="O1" s="170">
        <v>9</v>
      </c>
      <c r="P1" s="169">
        <v>10</v>
      </c>
      <c r="Q1" s="169">
        <v>11</v>
      </c>
      <c r="R1" s="170">
        <v>12</v>
      </c>
      <c r="S1" s="169">
        <v>13</v>
      </c>
      <c r="T1" s="170">
        <v>14</v>
      </c>
      <c r="U1" s="169">
        <v>15</v>
      </c>
      <c r="V1" s="170">
        <v>16</v>
      </c>
      <c r="W1" s="169">
        <v>17</v>
      </c>
      <c r="X1" s="170">
        <v>18</v>
      </c>
      <c r="Y1" s="169">
        <v>19</v>
      </c>
      <c r="Z1" s="170">
        <v>20</v>
      </c>
      <c r="AA1" s="169">
        <v>21</v>
      </c>
      <c r="AB1" s="170">
        <v>22</v>
      </c>
      <c r="AC1" s="169">
        <v>23</v>
      </c>
      <c r="AD1" s="170">
        <v>24</v>
      </c>
      <c r="AE1" s="169">
        <v>25</v>
      </c>
      <c r="AF1" s="170">
        <v>26</v>
      </c>
      <c r="AG1" s="169">
        <v>27</v>
      </c>
      <c r="AH1" s="171">
        <v>28</v>
      </c>
      <c r="AI1" s="170">
        <v>29</v>
      </c>
      <c r="AJ1" s="169">
        <v>30</v>
      </c>
      <c r="AK1" s="172">
        <v>31</v>
      </c>
      <c r="AL1" s="225" t="s">
        <v>123</v>
      </c>
    </row>
    <row r="2" spans="1:38" ht="39" customHeight="1" thickBot="1">
      <c r="A2" s="174" t="s">
        <v>1</v>
      </c>
      <c r="B2" s="325"/>
      <c r="C2" s="326"/>
      <c r="D2" s="326"/>
      <c r="E2" s="327"/>
      <c r="F2" s="220" t="s">
        <v>121</v>
      </c>
      <c r="G2" s="221" t="s">
        <v>10</v>
      </c>
      <c r="H2" s="222" t="s">
        <v>10</v>
      </c>
      <c r="I2" s="221" t="s">
        <v>10</v>
      </c>
      <c r="J2" s="222" t="s">
        <v>10</v>
      </c>
      <c r="K2" s="221" t="s">
        <v>10</v>
      </c>
      <c r="L2" s="222" t="s">
        <v>10</v>
      </c>
      <c r="M2" s="221" t="s">
        <v>10</v>
      </c>
      <c r="N2" s="222" t="s">
        <v>10</v>
      </c>
      <c r="O2" s="221" t="s">
        <v>10</v>
      </c>
      <c r="P2" s="222" t="s">
        <v>10</v>
      </c>
      <c r="Q2" s="222" t="s">
        <v>10</v>
      </c>
      <c r="R2" s="221" t="s">
        <v>10</v>
      </c>
      <c r="S2" s="222" t="s">
        <v>10</v>
      </c>
      <c r="T2" s="221" t="s">
        <v>10</v>
      </c>
      <c r="U2" s="222" t="s">
        <v>10</v>
      </c>
      <c r="V2" s="221" t="s">
        <v>10</v>
      </c>
      <c r="W2" s="222" t="s">
        <v>10</v>
      </c>
      <c r="X2" s="221" t="s">
        <v>10</v>
      </c>
      <c r="Y2" s="222" t="s">
        <v>10</v>
      </c>
      <c r="Z2" s="221" t="s">
        <v>10</v>
      </c>
      <c r="AA2" s="222" t="s">
        <v>10</v>
      </c>
      <c r="AB2" s="221" t="s">
        <v>10</v>
      </c>
      <c r="AC2" s="222" t="s">
        <v>10</v>
      </c>
      <c r="AD2" s="221" t="s">
        <v>10</v>
      </c>
      <c r="AE2" s="222" t="s">
        <v>10</v>
      </c>
      <c r="AF2" s="221" t="s">
        <v>10</v>
      </c>
      <c r="AG2" s="222" t="s">
        <v>10</v>
      </c>
      <c r="AH2" s="223" t="s">
        <v>11</v>
      </c>
      <c r="AI2" s="221" t="s">
        <v>10</v>
      </c>
      <c r="AJ2" s="222" t="s">
        <v>10</v>
      </c>
      <c r="AK2" s="224" t="s">
        <v>10</v>
      </c>
      <c r="AL2" s="118" t="s">
        <v>12</v>
      </c>
    </row>
    <row r="3" spans="1:38" ht="12.75">
      <c r="A3" s="177" t="s">
        <v>2</v>
      </c>
      <c r="B3" s="231"/>
      <c r="C3" s="44">
        <f>IF(B$3="","",B$3)</f>
      </c>
      <c r="D3" s="60">
        <f>IF(B$4="","",B$4)</f>
      </c>
      <c r="E3" s="178">
        <v>1</v>
      </c>
      <c r="F3" s="163"/>
      <c r="G3" s="57"/>
      <c r="H3" s="58"/>
      <c r="I3" s="57"/>
      <c r="J3" s="58"/>
      <c r="K3" s="57"/>
      <c r="L3" s="58"/>
      <c r="M3" s="57"/>
      <c r="N3" s="58"/>
      <c r="O3" s="57"/>
      <c r="P3" s="58"/>
      <c r="Q3" s="58"/>
      <c r="R3" s="57"/>
      <c r="S3" s="58"/>
      <c r="T3" s="57"/>
      <c r="U3" s="58"/>
      <c r="V3" s="57"/>
      <c r="W3" s="58"/>
      <c r="X3" s="57"/>
      <c r="Y3" s="58"/>
      <c r="Z3" s="57"/>
      <c r="AA3" s="58"/>
      <c r="AB3" s="57"/>
      <c r="AC3" s="58"/>
      <c r="AD3" s="57"/>
      <c r="AE3" s="58"/>
      <c r="AF3" s="57"/>
      <c r="AG3" s="58"/>
      <c r="AH3" s="59"/>
      <c r="AI3" s="57"/>
      <c r="AJ3" s="58"/>
      <c r="AK3" s="49"/>
      <c r="AL3" s="68">
        <f>IF(COUNTA(G3:AK3)=0,"",IF(COUNTIF(G3:AK3,"a")&gt;0,"a",IF(COUNTA(G3:AK3)&lt;31,"!","")))</f>
      </c>
    </row>
    <row r="4" spans="1:38" ht="13.5" thickBot="1">
      <c r="A4" s="176" t="s">
        <v>3</v>
      </c>
      <c r="B4" s="232"/>
      <c r="C4" s="44">
        <f aca="true" t="shared" si="0" ref="C4:C36">IF(B$3="","",B$3)</f>
      </c>
      <c r="D4" s="60">
        <f aca="true" t="shared" si="1" ref="D4:D36">IF(B$4="","",B$4)</f>
      </c>
      <c r="E4" s="178">
        <v>2</v>
      </c>
      <c r="F4" s="163"/>
      <c r="G4" s="57"/>
      <c r="H4" s="58"/>
      <c r="I4" s="57"/>
      <c r="J4" s="58"/>
      <c r="K4" s="57"/>
      <c r="L4" s="58"/>
      <c r="M4" s="57"/>
      <c r="N4" s="58"/>
      <c r="O4" s="57"/>
      <c r="P4" s="58"/>
      <c r="Q4" s="58"/>
      <c r="R4" s="57"/>
      <c r="S4" s="58"/>
      <c r="T4" s="57"/>
      <c r="U4" s="58"/>
      <c r="V4" s="57"/>
      <c r="W4" s="58"/>
      <c r="X4" s="57"/>
      <c r="Y4" s="58"/>
      <c r="Z4" s="57"/>
      <c r="AA4" s="58"/>
      <c r="AB4" s="57"/>
      <c r="AC4" s="58"/>
      <c r="AD4" s="57"/>
      <c r="AE4" s="58"/>
      <c r="AF4" s="57"/>
      <c r="AG4" s="58"/>
      <c r="AH4" s="59"/>
      <c r="AI4" s="57"/>
      <c r="AJ4" s="58"/>
      <c r="AK4" s="49"/>
      <c r="AL4" s="68">
        <f aca="true" t="shared" si="2" ref="AL4:AL36">IF(COUNTA(G4:AK4)=0,"",IF(COUNTIF(G4:AK4,"a")&gt;0,"a",IF(COUNTA(G4:AK4)&lt;31,"!","")))</f>
      </c>
    </row>
    <row r="5" spans="1:38" ht="12.75">
      <c r="A5" s="328" t="s">
        <v>13</v>
      </c>
      <c r="B5" s="329"/>
      <c r="C5" s="62">
        <f t="shared" si="0"/>
      </c>
      <c r="D5" s="50">
        <f t="shared" si="1"/>
      </c>
      <c r="E5" s="51">
        <v>3</v>
      </c>
      <c r="F5" s="163"/>
      <c r="G5" s="57"/>
      <c r="H5" s="58"/>
      <c r="I5" s="57"/>
      <c r="J5" s="58"/>
      <c r="K5" s="57"/>
      <c r="L5" s="58"/>
      <c r="M5" s="57"/>
      <c r="N5" s="58"/>
      <c r="O5" s="57"/>
      <c r="P5" s="58"/>
      <c r="Q5" s="58"/>
      <c r="R5" s="57"/>
      <c r="S5" s="58"/>
      <c r="T5" s="57"/>
      <c r="U5" s="58"/>
      <c r="V5" s="57"/>
      <c r="W5" s="58"/>
      <c r="X5" s="57"/>
      <c r="Y5" s="58"/>
      <c r="Z5" s="57"/>
      <c r="AA5" s="58"/>
      <c r="AB5" s="57"/>
      <c r="AC5" s="58"/>
      <c r="AD5" s="57"/>
      <c r="AE5" s="58"/>
      <c r="AF5" s="57"/>
      <c r="AG5" s="58"/>
      <c r="AH5" s="59"/>
      <c r="AI5" s="57"/>
      <c r="AJ5" s="58"/>
      <c r="AK5" s="49"/>
      <c r="AL5" s="68">
        <f t="shared" si="2"/>
      </c>
    </row>
    <row r="6" spans="1:38" ht="12.75">
      <c r="A6" s="330"/>
      <c r="B6" s="331"/>
      <c r="C6" s="63">
        <f t="shared" si="0"/>
      </c>
      <c r="D6" s="44">
        <f t="shared" si="1"/>
      </c>
      <c r="E6" s="52">
        <v>4</v>
      </c>
      <c r="F6" s="163"/>
      <c r="G6" s="57"/>
      <c r="H6" s="58"/>
      <c r="I6" s="57"/>
      <c r="J6" s="58"/>
      <c r="K6" s="57"/>
      <c r="L6" s="58"/>
      <c r="M6" s="57"/>
      <c r="N6" s="58"/>
      <c r="O6" s="57"/>
      <c r="P6" s="58"/>
      <c r="Q6" s="58"/>
      <c r="R6" s="57"/>
      <c r="S6" s="58"/>
      <c r="T6" s="57"/>
      <c r="U6" s="58"/>
      <c r="V6" s="57"/>
      <c r="W6" s="58"/>
      <c r="X6" s="57"/>
      <c r="Y6" s="58"/>
      <c r="Z6" s="57"/>
      <c r="AA6" s="58"/>
      <c r="AB6" s="57"/>
      <c r="AC6" s="58"/>
      <c r="AD6" s="57"/>
      <c r="AE6" s="58"/>
      <c r="AF6" s="57"/>
      <c r="AG6" s="58"/>
      <c r="AH6" s="59"/>
      <c r="AI6" s="57"/>
      <c r="AJ6" s="58"/>
      <c r="AK6" s="49"/>
      <c r="AL6" s="68">
        <f t="shared" si="2"/>
      </c>
    </row>
    <row r="7" spans="1:38" ht="12.75">
      <c r="A7" s="330"/>
      <c r="B7" s="331"/>
      <c r="C7" s="63">
        <f t="shared" si="0"/>
      </c>
      <c r="D7" s="44">
        <f t="shared" si="1"/>
      </c>
      <c r="E7" s="52">
        <v>5</v>
      </c>
      <c r="F7" s="163"/>
      <c r="G7" s="57"/>
      <c r="H7" s="58"/>
      <c r="I7" s="57"/>
      <c r="J7" s="58"/>
      <c r="K7" s="57"/>
      <c r="L7" s="58"/>
      <c r="M7" s="57"/>
      <c r="N7" s="58"/>
      <c r="O7" s="57"/>
      <c r="P7" s="58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  <c r="AC7" s="58"/>
      <c r="AD7" s="57"/>
      <c r="AE7" s="58"/>
      <c r="AF7" s="57"/>
      <c r="AG7" s="58"/>
      <c r="AH7" s="59"/>
      <c r="AI7" s="57"/>
      <c r="AJ7" s="58"/>
      <c r="AK7" s="49"/>
      <c r="AL7" s="68">
        <f t="shared" si="2"/>
      </c>
    </row>
    <row r="8" spans="1:38" ht="12.75">
      <c r="A8" s="330"/>
      <c r="B8" s="331"/>
      <c r="C8" s="63">
        <f t="shared" si="0"/>
      </c>
      <c r="D8" s="44">
        <f t="shared" si="1"/>
      </c>
      <c r="E8" s="52">
        <v>6</v>
      </c>
      <c r="F8" s="163"/>
      <c r="G8" s="57"/>
      <c r="H8" s="58"/>
      <c r="I8" s="57"/>
      <c r="J8" s="58"/>
      <c r="K8" s="57"/>
      <c r="L8" s="58"/>
      <c r="M8" s="57"/>
      <c r="N8" s="58"/>
      <c r="O8" s="57"/>
      <c r="P8" s="58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  <c r="AB8" s="57"/>
      <c r="AC8" s="58"/>
      <c r="AD8" s="57"/>
      <c r="AE8" s="58"/>
      <c r="AF8" s="57"/>
      <c r="AG8" s="58"/>
      <c r="AH8" s="59"/>
      <c r="AI8" s="57"/>
      <c r="AJ8" s="58"/>
      <c r="AK8" s="49"/>
      <c r="AL8" s="68">
        <f t="shared" si="2"/>
      </c>
    </row>
    <row r="9" spans="1:38" ht="12.75">
      <c r="A9" s="330"/>
      <c r="B9" s="331"/>
      <c r="C9" s="63">
        <f t="shared" si="0"/>
      </c>
      <c r="D9" s="44">
        <f t="shared" si="1"/>
      </c>
      <c r="E9" s="52">
        <v>7</v>
      </c>
      <c r="F9" s="163"/>
      <c r="G9" s="57"/>
      <c r="H9" s="58"/>
      <c r="I9" s="57"/>
      <c r="J9" s="58"/>
      <c r="K9" s="57"/>
      <c r="L9" s="58"/>
      <c r="M9" s="57"/>
      <c r="N9" s="58"/>
      <c r="O9" s="57"/>
      <c r="P9" s="58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9"/>
      <c r="AI9" s="57"/>
      <c r="AJ9" s="58"/>
      <c r="AK9" s="49"/>
      <c r="AL9" s="68">
        <f t="shared" si="2"/>
      </c>
    </row>
    <row r="10" spans="1:38" ht="12.75">
      <c r="A10" s="330"/>
      <c r="B10" s="331"/>
      <c r="C10" s="63">
        <f t="shared" si="0"/>
      </c>
      <c r="D10" s="44">
        <f t="shared" si="1"/>
      </c>
      <c r="E10" s="52">
        <v>8</v>
      </c>
      <c r="F10" s="163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  <c r="AB10" s="57"/>
      <c r="AC10" s="58"/>
      <c r="AD10" s="57"/>
      <c r="AE10" s="58"/>
      <c r="AF10" s="57"/>
      <c r="AG10" s="58"/>
      <c r="AH10" s="59"/>
      <c r="AI10" s="57"/>
      <c r="AJ10" s="58"/>
      <c r="AK10" s="49"/>
      <c r="AL10" s="68">
        <f t="shared" si="2"/>
      </c>
    </row>
    <row r="11" spans="1:38" ht="12.75">
      <c r="A11" s="330"/>
      <c r="B11" s="331"/>
      <c r="C11" s="63">
        <f t="shared" si="0"/>
      </c>
      <c r="D11" s="44">
        <f t="shared" si="1"/>
      </c>
      <c r="E11" s="52">
        <v>9</v>
      </c>
      <c r="F11" s="163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68">
        <f t="shared" si="2"/>
      </c>
    </row>
    <row r="12" spans="1:38" ht="12.75">
      <c r="A12" s="330"/>
      <c r="B12" s="331"/>
      <c r="C12" s="63">
        <f t="shared" si="0"/>
      </c>
      <c r="D12" s="44">
        <f t="shared" si="1"/>
      </c>
      <c r="E12" s="52">
        <v>10</v>
      </c>
      <c r="F12" s="163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8"/>
      <c r="R12" s="57"/>
      <c r="S12" s="58"/>
      <c r="T12" s="57"/>
      <c r="U12" s="58"/>
      <c r="V12" s="57"/>
      <c r="W12" s="58"/>
      <c r="X12" s="57"/>
      <c r="Y12" s="58"/>
      <c r="Z12" s="57"/>
      <c r="AA12" s="58"/>
      <c r="AB12" s="57"/>
      <c r="AC12" s="58"/>
      <c r="AD12" s="57"/>
      <c r="AE12" s="58"/>
      <c r="AF12" s="57"/>
      <c r="AG12" s="58"/>
      <c r="AH12" s="59"/>
      <c r="AI12" s="57"/>
      <c r="AJ12" s="58"/>
      <c r="AK12" s="49"/>
      <c r="AL12" s="68">
        <f t="shared" si="2"/>
      </c>
    </row>
    <row r="13" spans="1:38" ht="12.75">
      <c r="A13" s="330"/>
      <c r="B13" s="331"/>
      <c r="C13" s="63">
        <f t="shared" si="0"/>
      </c>
      <c r="D13" s="44">
        <f t="shared" si="1"/>
      </c>
      <c r="E13" s="52">
        <v>11</v>
      </c>
      <c r="F13" s="163"/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8"/>
      <c r="R13" s="57"/>
      <c r="S13" s="58"/>
      <c r="T13" s="57"/>
      <c r="U13" s="58"/>
      <c r="V13" s="57"/>
      <c r="W13" s="58"/>
      <c r="X13" s="57"/>
      <c r="Y13" s="58"/>
      <c r="Z13" s="57"/>
      <c r="AA13" s="58"/>
      <c r="AB13" s="57"/>
      <c r="AC13" s="58"/>
      <c r="AD13" s="57"/>
      <c r="AE13" s="58"/>
      <c r="AF13" s="57"/>
      <c r="AG13" s="58"/>
      <c r="AH13" s="59"/>
      <c r="AI13" s="57"/>
      <c r="AJ13" s="58"/>
      <c r="AK13" s="49"/>
      <c r="AL13" s="68">
        <f t="shared" si="2"/>
      </c>
    </row>
    <row r="14" spans="1:38" ht="12.75">
      <c r="A14" s="330"/>
      <c r="B14" s="331"/>
      <c r="C14" s="63">
        <f t="shared" si="0"/>
      </c>
      <c r="D14" s="44">
        <f t="shared" si="1"/>
      </c>
      <c r="E14" s="52">
        <v>12</v>
      </c>
      <c r="F14" s="163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8"/>
      <c r="R14" s="57"/>
      <c r="S14" s="58"/>
      <c r="T14" s="57"/>
      <c r="U14" s="58"/>
      <c r="V14" s="57"/>
      <c r="W14" s="58"/>
      <c r="X14" s="57"/>
      <c r="Y14" s="58"/>
      <c r="Z14" s="57"/>
      <c r="AA14" s="58"/>
      <c r="AB14" s="57"/>
      <c r="AC14" s="58"/>
      <c r="AD14" s="57"/>
      <c r="AE14" s="58"/>
      <c r="AF14" s="57"/>
      <c r="AG14" s="58"/>
      <c r="AH14" s="59"/>
      <c r="AI14" s="57"/>
      <c r="AJ14" s="58"/>
      <c r="AK14" s="49"/>
      <c r="AL14" s="68">
        <f t="shared" si="2"/>
      </c>
    </row>
    <row r="15" spans="1:38" ht="12.75">
      <c r="A15" s="330"/>
      <c r="B15" s="331"/>
      <c r="C15" s="63">
        <f t="shared" si="0"/>
      </c>
      <c r="D15" s="44">
        <f t="shared" si="1"/>
      </c>
      <c r="E15" s="52">
        <v>13</v>
      </c>
      <c r="F15" s="163"/>
      <c r="G15" s="57"/>
      <c r="H15" s="58"/>
      <c r="I15" s="57"/>
      <c r="J15" s="58"/>
      <c r="K15" s="57"/>
      <c r="L15" s="58"/>
      <c r="M15" s="57"/>
      <c r="N15" s="58"/>
      <c r="O15" s="57"/>
      <c r="P15" s="58"/>
      <c r="Q15" s="58"/>
      <c r="R15" s="57"/>
      <c r="S15" s="58"/>
      <c r="T15" s="57"/>
      <c r="U15" s="58"/>
      <c r="V15" s="57"/>
      <c r="W15" s="58"/>
      <c r="X15" s="57"/>
      <c r="Y15" s="58"/>
      <c r="Z15" s="57"/>
      <c r="AA15" s="58"/>
      <c r="AB15" s="57"/>
      <c r="AC15" s="58"/>
      <c r="AD15" s="57"/>
      <c r="AE15" s="58"/>
      <c r="AF15" s="57"/>
      <c r="AG15" s="58"/>
      <c r="AH15" s="59"/>
      <c r="AI15" s="57"/>
      <c r="AJ15" s="58"/>
      <c r="AK15" s="49"/>
      <c r="AL15" s="68">
        <f t="shared" si="2"/>
      </c>
    </row>
    <row r="16" spans="1:38" ht="12.75">
      <c r="A16" s="330"/>
      <c r="B16" s="331"/>
      <c r="C16" s="63">
        <f t="shared" si="0"/>
      </c>
      <c r="D16" s="44">
        <f t="shared" si="1"/>
      </c>
      <c r="E16" s="52">
        <v>14</v>
      </c>
      <c r="F16" s="163"/>
      <c r="G16" s="57"/>
      <c r="H16" s="58"/>
      <c r="I16" s="57"/>
      <c r="J16" s="58"/>
      <c r="K16" s="57"/>
      <c r="L16" s="58"/>
      <c r="M16" s="57"/>
      <c r="N16" s="58"/>
      <c r="O16" s="57"/>
      <c r="P16" s="58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9"/>
      <c r="AI16" s="57"/>
      <c r="AJ16" s="58"/>
      <c r="AK16" s="49"/>
      <c r="AL16" s="68">
        <f t="shared" si="2"/>
      </c>
    </row>
    <row r="17" spans="1:38" ht="12.75">
      <c r="A17" s="330"/>
      <c r="B17" s="331"/>
      <c r="C17" s="63">
        <f t="shared" si="0"/>
      </c>
      <c r="D17" s="44">
        <f t="shared" si="1"/>
      </c>
      <c r="E17" s="52">
        <v>15</v>
      </c>
      <c r="F17" s="163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F17" s="57"/>
      <c r="AG17" s="58"/>
      <c r="AH17" s="59"/>
      <c r="AI17" s="57"/>
      <c r="AJ17" s="58"/>
      <c r="AK17" s="49"/>
      <c r="AL17" s="68">
        <f t="shared" si="2"/>
      </c>
    </row>
    <row r="18" spans="1:38" ht="12.75">
      <c r="A18" s="330"/>
      <c r="B18" s="331"/>
      <c r="C18" s="63">
        <f t="shared" si="0"/>
      </c>
      <c r="D18" s="44">
        <f t="shared" si="1"/>
      </c>
      <c r="E18" s="52">
        <v>16</v>
      </c>
      <c r="F18" s="163"/>
      <c r="G18" s="57"/>
      <c r="H18" s="58"/>
      <c r="I18" s="57"/>
      <c r="J18" s="58"/>
      <c r="K18" s="57"/>
      <c r="L18" s="58"/>
      <c r="M18" s="57"/>
      <c r="N18" s="58"/>
      <c r="O18" s="57"/>
      <c r="P18" s="58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  <c r="AF18" s="57"/>
      <c r="AG18" s="58"/>
      <c r="AH18" s="59"/>
      <c r="AI18" s="57"/>
      <c r="AJ18" s="58"/>
      <c r="AK18" s="49"/>
      <c r="AL18" s="68">
        <f t="shared" si="2"/>
      </c>
    </row>
    <row r="19" spans="1:38" ht="12.75">
      <c r="A19" s="330"/>
      <c r="B19" s="331"/>
      <c r="C19" s="63">
        <f t="shared" si="0"/>
      </c>
      <c r="D19" s="44">
        <f t="shared" si="1"/>
      </c>
      <c r="E19" s="52">
        <v>17</v>
      </c>
      <c r="F19" s="163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8"/>
      <c r="R19" s="57"/>
      <c r="S19" s="58"/>
      <c r="T19" s="57"/>
      <c r="U19" s="58"/>
      <c r="V19" s="57"/>
      <c r="W19" s="58"/>
      <c r="X19" s="57"/>
      <c r="Y19" s="58"/>
      <c r="Z19" s="57"/>
      <c r="AA19" s="58"/>
      <c r="AB19" s="57"/>
      <c r="AC19" s="58"/>
      <c r="AD19" s="57"/>
      <c r="AE19" s="58"/>
      <c r="AF19" s="57"/>
      <c r="AG19" s="58"/>
      <c r="AH19" s="59"/>
      <c r="AI19" s="57"/>
      <c r="AJ19" s="58"/>
      <c r="AK19" s="49"/>
      <c r="AL19" s="68">
        <f t="shared" si="2"/>
      </c>
    </row>
    <row r="20" spans="1:38" ht="12.75">
      <c r="A20" s="330"/>
      <c r="B20" s="331"/>
      <c r="C20" s="63">
        <f t="shared" si="0"/>
      </c>
      <c r="D20" s="44">
        <f t="shared" si="1"/>
      </c>
      <c r="E20" s="52">
        <v>18</v>
      </c>
      <c r="F20" s="163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58"/>
      <c r="AB20" s="57"/>
      <c r="AC20" s="58"/>
      <c r="AD20" s="57"/>
      <c r="AE20" s="58"/>
      <c r="AF20" s="57"/>
      <c r="AG20" s="58"/>
      <c r="AH20" s="59"/>
      <c r="AI20" s="57"/>
      <c r="AJ20" s="58"/>
      <c r="AK20" s="49"/>
      <c r="AL20" s="68">
        <f t="shared" si="2"/>
      </c>
    </row>
    <row r="21" spans="1:38" ht="12.75">
      <c r="A21" s="330"/>
      <c r="B21" s="331"/>
      <c r="C21" s="63">
        <f t="shared" si="0"/>
      </c>
      <c r="D21" s="44">
        <f t="shared" si="1"/>
      </c>
      <c r="E21" s="52">
        <v>19</v>
      </c>
      <c r="F21" s="163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8"/>
      <c r="R21" s="57"/>
      <c r="S21" s="58"/>
      <c r="T21" s="57"/>
      <c r="U21" s="58"/>
      <c r="V21" s="57"/>
      <c r="W21" s="58"/>
      <c r="X21" s="57"/>
      <c r="Y21" s="58"/>
      <c r="Z21" s="57"/>
      <c r="AA21" s="58"/>
      <c r="AB21" s="57"/>
      <c r="AC21" s="58"/>
      <c r="AD21" s="57"/>
      <c r="AE21" s="58"/>
      <c r="AF21" s="57"/>
      <c r="AG21" s="58"/>
      <c r="AH21" s="59"/>
      <c r="AI21" s="57"/>
      <c r="AJ21" s="58"/>
      <c r="AK21" s="49"/>
      <c r="AL21" s="68">
        <f t="shared" si="2"/>
      </c>
    </row>
    <row r="22" spans="1:38" ht="12.75">
      <c r="A22" s="330"/>
      <c r="B22" s="331"/>
      <c r="C22" s="63">
        <f t="shared" si="0"/>
      </c>
      <c r="D22" s="44">
        <f t="shared" si="1"/>
      </c>
      <c r="E22" s="52">
        <v>20</v>
      </c>
      <c r="F22" s="163"/>
      <c r="G22" s="57"/>
      <c r="H22" s="58"/>
      <c r="I22" s="57"/>
      <c r="J22" s="58"/>
      <c r="K22" s="57"/>
      <c r="L22" s="58"/>
      <c r="M22" s="57"/>
      <c r="N22" s="58"/>
      <c r="O22" s="57"/>
      <c r="P22" s="58"/>
      <c r="Q22" s="58"/>
      <c r="R22" s="57"/>
      <c r="S22" s="58"/>
      <c r="T22" s="57"/>
      <c r="U22" s="58"/>
      <c r="V22" s="57"/>
      <c r="W22" s="58"/>
      <c r="X22" s="57"/>
      <c r="Y22" s="58"/>
      <c r="Z22" s="57"/>
      <c r="AA22" s="58"/>
      <c r="AB22" s="57"/>
      <c r="AC22" s="58"/>
      <c r="AD22" s="57"/>
      <c r="AE22" s="58"/>
      <c r="AF22" s="57"/>
      <c r="AG22" s="58"/>
      <c r="AH22" s="59"/>
      <c r="AI22" s="57"/>
      <c r="AJ22" s="58"/>
      <c r="AK22" s="49"/>
      <c r="AL22" s="68">
        <f t="shared" si="2"/>
      </c>
    </row>
    <row r="23" spans="1:38" ht="12.75">
      <c r="A23" s="330"/>
      <c r="B23" s="331"/>
      <c r="C23" s="63">
        <f t="shared" si="0"/>
      </c>
      <c r="D23" s="44">
        <f t="shared" si="1"/>
      </c>
      <c r="E23" s="52">
        <v>21</v>
      </c>
      <c r="F23" s="163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8"/>
      <c r="R23" s="57"/>
      <c r="S23" s="58"/>
      <c r="T23" s="57"/>
      <c r="U23" s="58"/>
      <c r="V23" s="57"/>
      <c r="W23" s="58"/>
      <c r="X23" s="57"/>
      <c r="Y23" s="58"/>
      <c r="Z23" s="57"/>
      <c r="AA23" s="58"/>
      <c r="AB23" s="57"/>
      <c r="AC23" s="58"/>
      <c r="AD23" s="57"/>
      <c r="AE23" s="58"/>
      <c r="AF23" s="57"/>
      <c r="AG23" s="58"/>
      <c r="AH23" s="59"/>
      <c r="AI23" s="57"/>
      <c r="AJ23" s="58"/>
      <c r="AK23" s="49"/>
      <c r="AL23" s="68">
        <f t="shared" si="2"/>
      </c>
    </row>
    <row r="24" spans="1:38" ht="12.75">
      <c r="A24" s="330"/>
      <c r="B24" s="331"/>
      <c r="C24" s="63">
        <f t="shared" si="0"/>
      </c>
      <c r="D24" s="44">
        <f t="shared" si="1"/>
      </c>
      <c r="E24" s="52">
        <v>22</v>
      </c>
      <c r="F24" s="163"/>
      <c r="G24" s="57"/>
      <c r="H24" s="58"/>
      <c r="I24" s="57"/>
      <c r="J24" s="58"/>
      <c r="K24" s="57"/>
      <c r="L24" s="58"/>
      <c r="M24" s="57"/>
      <c r="N24" s="58"/>
      <c r="O24" s="57"/>
      <c r="P24" s="58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G24" s="58"/>
      <c r="AH24" s="59"/>
      <c r="AI24" s="57"/>
      <c r="AJ24" s="58"/>
      <c r="AK24" s="49"/>
      <c r="AL24" s="68">
        <f t="shared" si="2"/>
      </c>
    </row>
    <row r="25" spans="1:38" ht="12.75">
      <c r="A25" s="330"/>
      <c r="B25" s="331"/>
      <c r="C25" s="63">
        <f t="shared" si="0"/>
      </c>
      <c r="D25" s="44">
        <f t="shared" si="1"/>
      </c>
      <c r="E25" s="52">
        <v>23</v>
      </c>
      <c r="F25" s="163"/>
      <c r="G25" s="57"/>
      <c r="H25" s="58"/>
      <c r="I25" s="57"/>
      <c r="J25" s="58"/>
      <c r="K25" s="57"/>
      <c r="L25" s="58"/>
      <c r="M25" s="57"/>
      <c r="N25" s="58"/>
      <c r="O25" s="57"/>
      <c r="P25" s="58"/>
      <c r="Q25" s="58"/>
      <c r="R25" s="57"/>
      <c r="S25" s="58"/>
      <c r="T25" s="57"/>
      <c r="U25" s="58"/>
      <c r="V25" s="57"/>
      <c r="W25" s="58"/>
      <c r="X25" s="57"/>
      <c r="Y25" s="58"/>
      <c r="Z25" s="57"/>
      <c r="AA25" s="58"/>
      <c r="AB25" s="57"/>
      <c r="AC25" s="58"/>
      <c r="AD25" s="57"/>
      <c r="AE25" s="58"/>
      <c r="AF25" s="57"/>
      <c r="AG25" s="58"/>
      <c r="AH25" s="59"/>
      <c r="AI25" s="57"/>
      <c r="AJ25" s="58"/>
      <c r="AK25" s="49"/>
      <c r="AL25" s="68">
        <f t="shared" si="2"/>
      </c>
    </row>
    <row r="26" spans="1:38" ht="12.75">
      <c r="A26" s="330"/>
      <c r="B26" s="331"/>
      <c r="C26" s="63">
        <f t="shared" si="0"/>
      </c>
      <c r="D26" s="44">
        <f t="shared" si="1"/>
      </c>
      <c r="E26" s="52">
        <v>24</v>
      </c>
      <c r="F26" s="163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8"/>
      <c r="R26" s="57"/>
      <c r="S26" s="58"/>
      <c r="T26" s="57"/>
      <c r="U26" s="58"/>
      <c r="V26" s="57"/>
      <c r="W26" s="58"/>
      <c r="X26" s="57"/>
      <c r="Y26" s="58"/>
      <c r="Z26" s="57"/>
      <c r="AA26" s="58"/>
      <c r="AB26" s="57"/>
      <c r="AC26" s="58"/>
      <c r="AD26" s="57"/>
      <c r="AE26" s="58"/>
      <c r="AF26" s="57"/>
      <c r="AG26" s="58"/>
      <c r="AH26" s="59"/>
      <c r="AI26" s="57"/>
      <c r="AJ26" s="58"/>
      <c r="AK26" s="49"/>
      <c r="AL26" s="68">
        <f t="shared" si="2"/>
      </c>
    </row>
    <row r="27" spans="1:38" ht="12.75">
      <c r="A27" s="330"/>
      <c r="B27" s="331"/>
      <c r="C27" s="63">
        <f t="shared" si="0"/>
      </c>
      <c r="D27" s="44">
        <f t="shared" si="1"/>
      </c>
      <c r="E27" s="52">
        <v>25</v>
      </c>
      <c r="F27" s="163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8"/>
      <c r="R27" s="57"/>
      <c r="S27" s="58"/>
      <c r="T27" s="57"/>
      <c r="U27" s="58"/>
      <c r="V27" s="57"/>
      <c r="W27" s="58"/>
      <c r="X27" s="57"/>
      <c r="Y27" s="58"/>
      <c r="Z27" s="57"/>
      <c r="AA27" s="58"/>
      <c r="AB27" s="57"/>
      <c r="AC27" s="58"/>
      <c r="AD27" s="57"/>
      <c r="AE27" s="58"/>
      <c r="AF27" s="57"/>
      <c r="AG27" s="58"/>
      <c r="AH27" s="59"/>
      <c r="AI27" s="57"/>
      <c r="AJ27" s="58"/>
      <c r="AK27" s="49"/>
      <c r="AL27" s="68">
        <f t="shared" si="2"/>
      </c>
    </row>
    <row r="28" spans="1:38" ht="12.75">
      <c r="A28" s="330"/>
      <c r="B28" s="331"/>
      <c r="C28" s="63">
        <f t="shared" si="0"/>
      </c>
      <c r="D28" s="44">
        <f t="shared" si="1"/>
      </c>
      <c r="E28" s="52">
        <v>26</v>
      </c>
      <c r="F28" s="163"/>
      <c r="G28" s="57"/>
      <c r="H28" s="58"/>
      <c r="I28" s="57"/>
      <c r="J28" s="58"/>
      <c r="K28" s="57"/>
      <c r="L28" s="58"/>
      <c r="M28" s="57"/>
      <c r="N28" s="58"/>
      <c r="O28" s="57"/>
      <c r="P28" s="58"/>
      <c r="Q28" s="58"/>
      <c r="R28" s="57"/>
      <c r="S28" s="58"/>
      <c r="T28" s="57"/>
      <c r="U28" s="58"/>
      <c r="V28" s="57"/>
      <c r="W28" s="58"/>
      <c r="X28" s="57"/>
      <c r="Y28" s="58"/>
      <c r="Z28" s="57"/>
      <c r="AA28" s="58"/>
      <c r="AB28" s="57"/>
      <c r="AC28" s="58"/>
      <c r="AD28" s="57"/>
      <c r="AE28" s="58"/>
      <c r="AF28" s="57"/>
      <c r="AG28" s="58"/>
      <c r="AH28" s="59"/>
      <c r="AI28" s="57"/>
      <c r="AJ28" s="58"/>
      <c r="AK28" s="49"/>
      <c r="AL28" s="68">
        <f t="shared" si="2"/>
      </c>
    </row>
    <row r="29" spans="1:38" ht="12.75">
      <c r="A29" s="330"/>
      <c r="B29" s="331"/>
      <c r="C29" s="63">
        <f t="shared" si="0"/>
      </c>
      <c r="D29" s="44">
        <f t="shared" si="1"/>
      </c>
      <c r="E29" s="52">
        <v>27</v>
      </c>
      <c r="F29" s="163"/>
      <c r="G29" s="57"/>
      <c r="H29" s="58"/>
      <c r="I29" s="57"/>
      <c r="J29" s="58"/>
      <c r="K29" s="57"/>
      <c r="L29" s="58"/>
      <c r="M29" s="57"/>
      <c r="N29" s="58"/>
      <c r="O29" s="57"/>
      <c r="P29" s="58"/>
      <c r="Q29" s="58"/>
      <c r="R29" s="57"/>
      <c r="S29" s="58"/>
      <c r="T29" s="57"/>
      <c r="U29" s="58"/>
      <c r="V29" s="57"/>
      <c r="W29" s="58"/>
      <c r="X29" s="57"/>
      <c r="Y29" s="58"/>
      <c r="Z29" s="57"/>
      <c r="AA29" s="58"/>
      <c r="AB29" s="57"/>
      <c r="AC29" s="58"/>
      <c r="AD29" s="57"/>
      <c r="AE29" s="58"/>
      <c r="AF29" s="57"/>
      <c r="AG29" s="58"/>
      <c r="AH29" s="59"/>
      <c r="AI29" s="57"/>
      <c r="AJ29" s="58"/>
      <c r="AK29" s="49"/>
      <c r="AL29" s="68">
        <f t="shared" si="2"/>
      </c>
    </row>
    <row r="30" spans="1:38" ht="12.75">
      <c r="A30" s="330"/>
      <c r="B30" s="331"/>
      <c r="C30" s="63">
        <f t="shared" si="0"/>
      </c>
      <c r="D30" s="44">
        <f t="shared" si="1"/>
      </c>
      <c r="E30" s="52">
        <v>28</v>
      </c>
      <c r="F30" s="163"/>
      <c r="G30" s="57"/>
      <c r="H30" s="58"/>
      <c r="I30" s="57"/>
      <c r="J30" s="58"/>
      <c r="K30" s="57"/>
      <c r="L30" s="58"/>
      <c r="M30" s="57"/>
      <c r="N30" s="58"/>
      <c r="O30" s="57"/>
      <c r="P30" s="58"/>
      <c r="Q30" s="58"/>
      <c r="R30" s="57"/>
      <c r="S30" s="58"/>
      <c r="T30" s="57"/>
      <c r="U30" s="58"/>
      <c r="V30" s="57"/>
      <c r="W30" s="58"/>
      <c r="X30" s="57"/>
      <c r="Y30" s="58"/>
      <c r="Z30" s="57"/>
      <c r="AA30" s="58"/>
      <c r="AB30" s="57"/>
      <c r="AC30" s="58"/>
      <c r="AD30" s="57"/>
      <c r="AE30" s="58"/>
      <c r="AF30" s="57"/>
      <c r="AG30" s="58"/>
      <c r="AH30" s="59"/>
      <c r="AI30" s="57"/>
      <c r="AJ30" s="58"/>
      <c r="AK30" s="49"/>
      <c r="AL30" s="68">
        <f t="shared" si="2"/>
      </c>
    </row>
    <row r="31" spans="1:38" ht="12.75">
      <c r="A31" s="330"/>
      <c r="B31" s="331"/>
      <c r="C31" s="63">
        <f t="shared" si="0"/>
      </c>
      <c r="D31" s="44">
        <f t="shared" si="1"/>
      </c>
      <c r="E31" s="52">
        <v>29</v>
      </c>
      <c r="F31" s="163"/>
      <c r="G31" s="57"/>
      <c r="H31" s="58"/>
      <c r="I31" s="57"/>
      <c r="J31" s="58"/>
      <c r="K31" s="57"/>
      <c r="L31" s="58"/>
      <c r="M31" s="57"/>
      <c r="N31" s="58"/>
      <c r="O31" s="57"/>
      <c r="P31" s="58"/>
      <c r="Q31" s="58"/>
      <c r="R31" s="57"/>
      <c r="S31" s="58"/>
      <c r="T31" s="57"/>
      <c r="U31" s="58"/>
      <c r="V31" s="57"/>
      <c r="W31" s="58"/>
      <c r="X31" s="57"/>
      <c r="Y31" s="58"/>
      <c r="Z31" s="57"/>
      <c r="AA31" s="58"/>
      <c r="AB31" s="57"/>
      <c r="AC31" s="58"/>
      <c r="AD31" s="57"/>
      <c r="AE31" s="58"/>
      <c r="AF31" s="57"/>
      <c r="AG31" s="58"/>
      <c r="AH31" s="59"/>
      <c r="AI31" s="57"/>
      <c r="AJ31" s="58"/>
      <c r="AK31" s="49"/>
      <c r="AL31" s="68">
        <f t="shared" si="2"/>
      </c>
    </row>
    <row r="32" spans="1:38" ht="12.75">
      <c r="A32" s="330"/>
      <c r="B32" s="331"/>
      <c r="C32" s="63">
        <f t="shared" si="0"/>
      </c>
      <c r="D32" s="44">
        <f t="shared" si="1"/>
      </c>
      <c r="E32" s="52">
        <v>30</v>
      </c>
      <c r="F32" s="163"/>
      <c r="G32" s="57"/>
      <c r="H32" s="58"/>
      <c r="I32" s="57"/>
      <c r="J32" s="58"/>
      <c r="K32" s="57"/>
      <c r="L32" s="58"/>
      <c r="M32" s="57"/>
      <c r="N32" s="58"/>
      <c r="O32" s="57"/>
      <c r="P32" s="58"/>
      <c r="Q32" s="58"/>
      <c r="R32" s="57"/>
      <c r="S32" s="58"/>
      <c r="T32" s="57"/>
      <c r="U32" s="58"/>
      <c r="V32" s="57"/>
      <c r="W32" s="58"/>
      <c r="X32" s="57"/>
      <c r="Y32" s="58"/>
      <c r="Z32" s="57"/>
      <c r="AA32" s="58"/>
      <c r="AB32" s="57"/>
      <c r="AC32" s="58"/>
      <c r="AD32" s="57"/>
      <c r="AE32" s="58"/>
      <c r="AF32" s="57"/>
      <c r="AG32" s="58"/>
      <c r="AH32" s="59"/>
      <c r="AI32" s="57"/>
      <c r="AJ32" s="58"/>
      <c r="AK32" s="49"/>
      <c r="AL32" s="68">
        <f>IF(COUNTA(G32:AK32)=0,"",IF(COUNTIF(G32:AK32,"a")&gt;0,"a",IF(COUNTA(G32:AK32)&lt;31,"!","")))</f>
      </c>
    </row>
    <row r="33" spans="1:38" ht="12.75">
      <c r="A33" s="330"/>
      <c r="B33" s="331"/>
      <c r="C33" s="63">
        <f t="shared" si="0"/>
      </c>
      <c r="D33" s="44">
        <f t="shared" si="1"/>
      </c>
      <c r="E33" s="52">
        <v>31</v>
      </c>
      <c r="F33" s="163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8"/>
      <c r="R33" s="57"/>
      <c r="S33" s="58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57"/>
      <c r="AG33" s="58"/>
      <c r="AH33" s="59"/>
      <c r="AI33" s="57"/>
      <c r="AJ33" s="58"/>
      <c r="AK33" s="49"/>
      <c r="AL33" s="68">
        <f t="shared" si="2"/>
      </c>
    </row>
    <row r="34" spans="1:38" ht="12.75">
      <c r="A34" s="330"/>
      <c r="B34" s="331"/>
      <c r="C34" s="63">
        <f t="shared" si="0"/>
      </c>
      <c r="D34" s="44">
        <f t="shared" si="1"/>
      </c>
      <c r="E34" s="52">
        <v>32</v>
      </c>
      <c r="F34" s="163"/>
      <c r="G34" s="57"/>
      <c r="H34" s="58"/>
      <c r="I34" s="57"/>
      <c r="J34" s="58"/>
      <c r="K34" s="57"/>
      <c r="L34" s="58"/>
      <c r="M34" s="57"/>
      <c r="N34" s="58"/>
      <c r="O34" s="57"/>
      <c r="P34" s="58"/>
      <c r="Q34" s="58"/>
      <c r="R34" s="57"/>
      <c r="S34" s="58"/>
      <c r="T34" s="57"/>
      <c r="U34" s="58"/>
      <c r="V34" s="57"/>
      <c r="W34" s="58"/>
      <c r="X34" s="57"/>
      <c r="Y34" s="58"/>
      <c r="Z34" s="57"/>
      <c r="AA34" s="58"/>
      <c r="AB34" s="57"/>
      <c r="AC34" s="58"/>
      <c r="AD34" s="57"/>
      <c r="AE34" s="58"/>
      <c r="AF34" s="57"/>
      <c r="AG34" s="58"/>
      <c r="AH34" s="59"/>
      <c r="AI34" s="57"/>
      <c r="AJ34" s="58"/>
      <c r="AK34" s="49"/>
      <c r="AL34" s="68">
        <f t="shared" si="2"/>
      </c>
    </row>
    <row r="35" spans="1:38" ht="12.75">
      <c r="A35" s="330"/>
      <c r="B35" s="331"/>
      <c r="C35" s="63">
        <f t="shared" si="0"/>
      </c>
      <c r="D35" s="44">
        <f t="shared" si="1"/>
      </c>
      <c r="E35" s="52">
        <v>33</v>
      </c>
      <c r="F35" s="163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8"/>
      <c r="R35" s="57"/>
      <c r="S35" s="58"/>
      <c r="T35" s="57"/>
      <c r="U35" s="58"/>
      <c r="V35" s="57"/>
      <c r="W35" s="71"/>
      <c r="X35" s="57"/>
      <c r="Y35" s="58"/>
      <c r="Z35" s="57"/>
      <c r="AA35" s="58"/>
      <c r="AB35" s="57"/>
      <c r="AC35" s="58"/>
      <c r="AD35" s="57"/>
      <c r="AE35" s="58"/>
      <c r="AF35" s="57"/>
      <c r="AG35" s="58"/>
      <c r="AH35" s="59"/>
      <c r="AI35" s="57"/>
      <c r="AJ35" s="58"/>
      <c r="AK35" s="49"/>
      <c r="AL35" s="68">
        <f t="shared" si="2"/>
      </c>
    </row>
    <row r="36" spans="1:38" ht="13.5" thickBot="1">
      <c r="A36" s="332"/>
      <c r="B36" s="333"/>
      <c r="C36" s="63">
        <f t="shared" si="0"/>
      </c>
      <c r="D36" s="44">
        <f t="shared" si="1"/>
      </c>
      <c r="E36" s="73">
        <v>34</v>
      </c>
      <c r="F36" s="164"/>
      <c r="G36" s="64"/>
      <c r="H36" s="65"/>
      <c r="I36" s="64"/>
      <c r="J36" s="70"/>
      <c r="K36" s="64"/>
      <c r="L36" s="65"/>
      <c r="M36" s="64"/>
      <c r="N36" s="65"/>
      <c r="O36" s="64"/>
      <c r="P36" s="65"/>
      <c r="Q36" s="65"/>
      <c r="R36" s="64"/>
      <c r="S36" s="65"/>
      <c r="T36" s="64"/>
      <c r="U36" s="65"/>
      <c r="V36" s="65"/>
      <c r="W36" s="65"/>
      <c r="X36" s="65"/>
      <c r="Y36" s="65"/>
      <c r="Z36" s="64"/>
      <c r="AA36" s="65"/>
      <c r="AB36" s="64"/>
      <c r="AC36" s="65"/>
      <c r="AD36" s="66"/>
      <c r="AE36" s="65"/>
      <c r="AF36" s="64"/>
      <c r="AG36" s="72"/>
      <c r="AH36" s="65"/>
      <c r="AI36" s="64"/>
      <c r="AJ36" s="65"/>
      <c r="AK36" s="67"/>
      <c r="AL36" s="69">
        <f t="shared" si="2"/>
      </c>
    </row>
    <row r="37" spans="1:38" ht="13.5" thickBot="1">
      <c r="A37" s="74"/>
      <c r="B37" s="75"/>
      <c r="C37" s="75"/>
      <c r="D37" s="75"/>
      <c r="E37" s="75"/>
      <c r="F37" s="75"/>
      <c r="G37" s="5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2"/>
    </row>
    <row r="38" spans="1:38" ht="12.75">
      <c r="A38" s="119"/>
      <c r="B38" s="2"/>
      <c r="C38" s="2"/>
      <c r="D38" s="2"/>
      <c r="E38" s="45"/>
      <c r="F38" s="78" t="s">
        <v>4</v>
      </c>
      <c r="G38" s="89">
        <f>COUNTA(G3:G36)-COUNTIF(G3:G36,"a")</f>
        <v>0</v>
      </c>
      <c r="H38" s="115">
        <f>COUNTA(H3:H36)-COUNTIF(H3:H36,"a")</f>
        <v>0</v>
      </c>
      <c r="I38" s="97">
        <f>COUNTA(I3:I36)-COUNTIF(I3:I36,"a")</f>
        <v>0</v>
      </c>
      <c r="J38" s="115">
        <f>COUNTA(J3:J36)-COUNTIF(J3:J36,"a")</f>
        <v>0</v>
      </c>
      <c r="K38" s="97">
        <f>COUNTA(K3:K36)-COUNTIF(K3:K36,"a")</f>
        <v>0</v>
      </c>
      <c r="L38" s="115">
        <f aca="true" t="shared" si="3" ref="L38:AK38">COUNTA(L3:L36)-COUNTIF(L3:L36,"a")</f>
        <v>0</v>
      </c>
      <c r="M38" s="97">
        <f t="shared" si="3"/>
        <v>0</v>
      </c>
      <c r="N38" s="115">
        <f t="shared" si="3"/>
        <v>0</v>
      </c>
      <c r="O38" s="97">
        <f t="shared" si="3"/>
        <v>0</v>
      </c>
      <c r="P38" s="115">
        <f t="shared" si="3"/>
        <v>0</v>
      </c>
      <c r="Q38" s="97">
        <f t="shared" si="3"/>
        <v>0</v>
      </c>
      <c r="R38" s="115">
        <f t="shared" si="3"/>
        <v>0</v>
      </c>
      <c r="S38" s="97">
        <f t="shared" si="3"/>
        <v>0</v>
      </c>
      <c r="T38" s="115">
        <f t="shared" si="3"/>
        <v>0</v>
      </c>
      <c r="U38" s="97">
        <f t="shared" si="3"/>
        <v>0</v>
      </c>
      <c r="V38" s="115">
        <f t="shared" si="3"/>
        <v>0</v>
      </c>
      <c r="W38" s="97">
        <f t="shared" si="3"/>
        <v>0</v>
      </c>
      <c r="X38" s="115">
        <f t="shared" si="3"/>
        <v>0</v>
      </c>
      <c r="Y38" s="97">
        <f t="shared" si="3"/>
        <v>0</v>
      </c>
      <c r="Z38" s="115">
        <f t="shared" si="3"/>
        <v>0</v>
      </c>
      <c r="AA38" s="97">
        <f t="shared" si="3"/>
        <v>0</v>
      </c>
      <c r="AB38" s="115">
        <f t="shared" si="3"/>
        <v>0</v>
      </c>
      <c r="AC38" s="97">
        <f t="shared" si="3"/>
        <v>0</v>
      </c>
      <c r="AD38" s="115">
        <f t="shared" si="3"/>
        <v>0</v>
      </c>
      <c r="AE38" s="97">
        <f t="shared" si="3"/>
        <v>0</v>
      </c>
      <c r="AF38" s="115">
        <f t="shared" si="3"/>
        <v>0</v>
      </c>
      <c r="AG38" s="97">
        <f t="shared" si="3"/>
        <v>0</v>
      </c>
      <c r="AH38" s="115">
        <f t="shared" si="3"/>
        <v>0</v>
      </c>
      <c r="AI38" s="97">
        <f t="shared" si="3"/>
        <v>0</v>
      </c>
      <c r="AJ38" s="115">
        <f t="shared" si="3"/>
        <v>0</v>
      </c>
      <c r="AK38" s="102">
        <f t="shared" si="3"/>
        <v>0</v>
      </c>
      <c r="AL38" s="2"/>
    </row>
    <row r="39" spans="1:38" ht="12.75">
      <c r="A39" s="121"/>
      <c r="B39" s="2"/>
      <c r="C39" s="2"/>
      <c r="D39" s="2"/>
      <c r="E39" s="45"/>
      <c r="F39" s="79" t="s">
        <v>5</v>
      </c>
      <c r="G39" s="90">
        <f>COUNTIF(G3:G36,1)</f>
        <v>0</v>
      </c>
      <c r="H39" s="94">
        <f>COUNTIF(H3:H36,1)</f>
        <v>0</v>
      </c>
      <c r="I39" s="98">
        <f>COUNTIF(I3:I36,1)</f>
        <v>0</v>
      </c>
      <c r="J39" s="94">
        <f>COUNTIF(J3:J36,1)</f>
        <v>0</v>
      </c>
      <c r="K39" s="98">
        <f>COUNTIF(K3:K36,1)</f>
        <v>0</v>
      </c>
      <c r="L39" s="94">
        <f aca="true" t="shared" si="4" ref="L39:AK39">COUNTIF(L3:L36,1)</f>
        <v>0</v>
      </c>
      <c r="M39" s="98">
        <f t="shared" si="4"/>
        <v>0</v>
      </c>
      <c r="N39" s="94">
        <f t="shared" si="4"/>
        <v>0</v>
      </c>
      <c r="O39" s="98">
        <f t="shared" si="4"/>
        <v>0</v>
      </c>
      <c r="P39" s="94">
        <f t="shared" si="4"/>
        <v>0</v>
      </c>
      <c r="Q39" s="98">
        <f t="shared" si="4"/>
        <v>0</v>
      </c>
      <c r="R39" s="94">
        <f t="shared" si="4"/>
        <v>0</v>
      </c>
      <c r="S39" s="98">
        <f t="shared" si="4"/>
        <v>0</v>
      </c>
      <c r="T39" s="94">
        <f t="shared" si="4"/>
        <v>0</v>
      </c>
      <c r="U39" s="98">
        <f t="shared" si="4"/>
        <v>0</v>
      </c>
      <c r="V39" s="94">
        <f t="shared" si="4"/>
        <v>0</v>
      </c>
      <c r="W39" s="98">
        <f t="shared" si="4"/>
        <v>0</v>
      </c>
      <c r="X39" s="94">
        <f t="shared" si="4"/>
        <v>0</v>
      </c>
      <c r="Y39" s="98">
        <f t="shared" si="4"/>
        <v>0</v>
      </c>
      <c r="Z39" s="94">
        <f t="shared" si="4"/>
        <v>0</v>
      </c>
      <c r="AA39" s="98">
        <f t="shared" si="4"/>
        <v>0</v>
      </c>
      <c r="AB39" s="94">
        <f t="shared" si="4"/>
        <v>0</v>
      </c>
      <c r="AC39" s="98">
        <f t="shared" si="4"/>
        <v>0</v>
      </c>
      <c r="AD39" s="94">
        <f t="shared" si="4"/>
        <v>0</v>
      </c>
      <c r="AE39" s="98">
        <f t="shared" si="4"/>
        <v>0</v>
      </c>
      <c r="AF39" s="94">
        <f t="shared" si="4"/>
        <v>0</v>
      </c>
      <c r="AG39" s="98">
        <f t="shared" si="4"/>
        <v>0</v>
      </c>
      <c r="AH39" s="94">
        <f t="shared" si="4"/>
        <v>0</v>
      </c>
      <c r="AI39" s="98">
        <f t="shared" si="4"/>
        <v>0</v>
      </c>
      <c r="AJ39" s="94">
        <f t="shared" si="4"/>
        <v>0</v>
      </c>
      <c r="AK39" s="103">
        <f t="shared" si="4"/>
        <v>0</v>
      </c>
      <c r="AL39" s="2"/>
    </row>
    <row r="40" spans="1:38" ht="12.75">
      <c r="A40" s="121"/>
      <c r="B40" s="2"/>
      <c r="C40" s="2"/>
      <c r="D40" s="2"/>
      <c r="E40" s="45"/>
      <c r="F40" s="79" t="s">
        <v>6</v>
      </c>
      <c r="G40" s="91">
        <f>COUNTIF(G3:G36,0)</f>
        <v>0</v>
      </c>
      <c r="H40" s="95">
        <f>COUNTIF(H3:H36,0)</f>
        <v>0</v>
      </c>
      <c r="I40" s="53">
        <f>COUNTIF(I3:I36,0)</f>
        <v>0</v>
      </c>
      <c r="J40" s="95">
        <f>COUNTIF(J3:J36,0)</f>
        <v>0</v>
      </c>
      <c r="K40" s="53">
        <f>COUNTIF(K3:K36,0)</f>
        <v>0</v>
      </c>
      <c r="L40" s="95">
        <f aca="true" t="shared" si="5" ref="L40:AK40">COUNTIF(L3:L36,0)</f>
        <v>0</v>
      </c>
      <c r="M40" s="53">
        <f t="shared" si="5"/>
        <v>0</v>
      </c>
      <c r="N40" s="95">
        <f t="shared" si="5"/>
        <v>0</v>
      </c>
      <c r="O40" s="53">
        <f t="shared" si="5"/>
        <v>0</v>
      </c>
      <c r="P40" s="95">
        <f t="shared" si="5"/>
        <v>0</v>
      </c>
      <c r="Q40" s="53">
        <f t="shared" si="5"/>
        <v>0</v>
      </c>
      <c r="R40" s="95">
        <f t="shared" si="5"/>
        <v>0</v>
      </c>
      <c r="S40" s="53">
        <f t="shared" si="5"/>
        <v>0</v>
      </c>
      <c r="T40" s="95">
        <f t="shared" si="5"/>
        <v>0</v>
      </c>
      <c r="U40" s="53">
        <f t="shared" si="5"/>
        <v>0</v>
      </c>
      <c r="V40" s="95">
        <f t="shared" si="5"/>
        <v>0</v>
      </c>
      <c r="W40" s="53">
        <f t="shared" si="5"/>
        <v>0</v>
      </c>
      <c r="X40" s="95">
        <f t="shared" si="5"/>
        <v>0</v>
      </c>
      <c r="Y40" s="53">
        <f t="shared" si="5"/>
        <v>0</v>
      </c>
      <c r="Z40" s="95">
        <f t="shared" si="5"/>
        <v>0</v>
      </c>
      <c r="AA40" s="53">
        <f t="shared" si="5"/>
        <v>0</v>
      </c>
      <c r="AB40" s="95">
        <f t="shared" si="5"/>
        <v>0</v>
      </c>
      <c r="AC40" s="53">
        <f t="shared" si="5"/>
        <v>0</v>
      </c>
      <c r="AD40" s="95">
        <f t="shared" si="5"/>
        <v>0</v>
      </c>
      <c r="AE40" s="53">
        <f t="shared" si="5"/>
        <v>0</v>
      </c>
      <c r="AF40" s="95">
        <f t="shared" si="5"/>
        <v>0</v>
      </c>
      <c r="AG40" s="53">
        <f t="shared" si="5"/>
        <v>0</v>
      </c>
      <c r="AH40" s="95">
        <f t="shared" si="5"/>
        <v>0</v>
      </c>
      <c r="AI40" s="53">
        <f t="shared" si="5"/>
        <v>0</v>
      </c>
      <c r="AJ40" s="95">
        <f t="shared" si="5"/>
        <v>0</v>
      </c>
      <c r="AK40" s="104">
        <f t="shared" si="5"/>
        <v>0</v>
      </c>
      <c r="AL40" s="2"/>
    </row>
    <row r="41" spans="1:38" ht="12.75">
      <c r="A41" s="121"/>
      <c r="B41" s="46"/>
      <c r="C41" s="46"/>
      <c r="D41" s="46"/>
      <c r="E41" s="46"/>
      <c r="F41" s="80" t="s">
        <v>7</v>
      </c>
      <c r="G41" s="92"/>
      <c r="H41" s="96"/>
      <c r="I41" s="99"/>
      <c r="J41" s="96"/>
      <c r="K41" s="99"/>
      <c r="L41" s="96"/>
      <c r="M41" s="99"/>
      <c r="N41" s="96"/>
      <c r="O41" s="99"/>
      <c r="P41" s="96"/>
      <c r="Q41" s="99"/>
      <c r="R41" s="96"/>
      <c r="S41" s="99"/>
      <c r="T41" s="96"/>
      <c r="U41" s="99"/>
      <c r="V41" s="96"/>
      <c r="W41" s="99"/>
      <c r="X41" s="96"/>
      <c r="Y41" s="99"/>
      <c r="Z41" s="96"/>
      <c r="AA41" s="99"/>
      <c r="AB41" s="96"/>
      <c r="AC41" s="99"/>
      <c r="AD41" s="96"/>
      <c r="AE41" s="99"/>
      <c r="AF41" s="96"/>
      <c r="AG41" s="99"/>
      <c r="AH41" s="101">
        <f>COUNTIF(AH3:AH36,8)</f>
        <v>0</v>
      </c>
      <c r="AI41" s="99"/>
      <c r="AJ41" s="96"/>
      <c r="AK41" s="105"/>
      <c r="AL41" s="2"/>
    </row>
    <row r="42" spans="1:38" ht="13.5" thickBot="1">
      <c r="A42" s="173"/>
      <c r="B42" s="76"/>
      <c r="C42" s="76"/>
      <c r="D42" s="76"/>
      <c r="E42" s="77"/>
      <c r="F42" s="81" t="s">
        <v>39</v>
      </c>
      <c r="G42" s="93">
        <f>COUNTIF(G3:G36,9)</f>
        <v>0</v>
      </c>
      <c r="H42" s="116">
        <f>COUNTIF(H3:H36,9)</f>
        <v>0</v>
      </c>
      <c r="I42" s="100">
        <f>COUNTIF(I3:I36,9)</f>
        <v>0</v>
      </c>
      <c r="J42" s="116">
        <f>COUNTIF(J3:J36,9)</f>
        <v>0</v>
      </c>
      <c r="K42" s="100">
        <f>COUNTIF(K3:K36,9)</f>
        <v>0</v>
      </c>
      <c r="L42" s="116">
        <f aca="true" t="shared" si="6" ref="L42:AK42">COUNTIF(L3:L36,9)</f>
        <v>0</v>
      </c>
      <c r="M42" s="100">
        <f t="shared" si="6"/>
        <v>0</v>
      </c>
      <c r="N42" s="116">
        <f t="shared" si="6"/>
        <v>0</v>
      </c>
      <c r="O42" s="100">
        <f t="shared" si="6"/>
        <v>0</v>
      </c>
      <c r="P42" s="116">
        <f t="shared" si="6"/>
        <v>0</v>
      </c>
      <c r="Q42" s="100">
        <f t="shared" si="6"/>
        <v>0</v>
      </c>
      <c r="R42" s="116">
        <f t="shared" si="6"/>
        <v>0</v>
      </c>
      <c r="S42" s="100">
        <f t="shared" si="6"/>
        <v>0</v>
      </c>
      <c r="T42" s="116">
        <f t="shared" si="6"/>
        <v>0</v>
      </c>
      <c r="U42" s="100">
        <f t="shared" si="6"/>
        <v>0</v>
      </c>
      <c r="V42" s="116">
        <f t="shared" si="6"/>
        <v>0</v>
      </c>
      <c r="W42" s="100">
        <f t="shared" si="6"/>
        <v>0</v>
      </c>
      <c r="X42" s="116">
        <f t="shared" si="6"/>
        <v>0</v>
      </c>
      <c r="Y42" s="100">
        <f t="shared" si="6"/>
        <v>0</v>
      </c>
      <c r="Z42" s="116">
        <f t="shared" si="6"/>
        <v>0</v>
      </c>
      <c r="AA42" s="100">
        <f t="shared" si="6"/>
        <v>0</v>
      </c>
      <c r="AB42" s="116">
        <f t="shared" si="6"/>
        <v>0</v>
      </c>
      <c r="AC42" s="100">
        <f t="shared" si="6"/>
        <v>0</v>
      </c>
      <c r="AD42" s="116">
        <f t="shared" si="6"/>
        <v>0</v>
      </c>
      <c r="AE42" s="100">
        <f t="shared" si="6"/>
        <v>0</v>
      </c>
      <c r="AF42" s="116">
        <f t="shared" si="6"/>
        <v>0</v>
      </c>
      <c r="AG42" s="100">
        <f t="shared" si="6"/>
        <v>0</v>
      </c>
      <c r="AH42" s="116">
        <f t="shared" si="6"/>
        <v>0</v>
      </c>
      <c r="AI42" s="100">
        <f t="shared" si="6"/>
        <v>0</v>
      </c>
      <c r="AJ42" s="116">
        <f t="shared" si="6"/>
        <v>0</v>
      </c>
      <c r="AK42" s="106">
        <f t="shared" si="6"/>
        <v>0</v>
      </c>
      <c r="AL42" s="2"/>
    </row>
    <row r="43" spans="1:38" ht="13.5" thickBot="1">
      <c r="A43" s="2"/>
      <c r="B43" s="2"/>
      <c r="C43" s="2"/>
      <c r="D43" s="2"/>
      <c r="E43" s="2"/>
      <c r="F43" s="54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2"/>
    </row>
    <row r="44" spans="1:38" ht="12.75">
      <c r="A44" s="83"/>
      <c r="B44" s="84"/>
      <c r="C44" s="84"/>
      <c r="D44" s="84"/>
      <c r="E44" s="85"/>
      <c r="F44" s="117" t="s">
        <v>8</v>
      </c>
      <c r="G44" s="113">
        <f>IF(G38=0,"",INT(G39*100/G38+0.5)/100)</f>
      </c>
      <c r="H44" s="113">
        <f aca="true" t="shared" si="7" ref="H44:AK44">IF(H38=0,"",INT(H39*100/H38+0.5)/100)</f>
      </c>
      <c r="I44" s="107">
        <f t="shared" si="7"/>
      </c>
      <c r="J44" s="111">
        <f t="shared" si="7"/>
      </c>
      <c r="K44" s="107">
        <f t="shared" si="7"/>
      </c>
      <c r="L44" s="111">
        <f t="shared" si="7"/>
      </c>
      <c r="M44" s="107">
        <f t="shared" si="7"/>
      </c>
      <c r="N44" s="111">
        <f t="shared" si="7"/>
      </c>
      <c r="O44" s="107">
        <f t="shared" si="7"/>
      </c>
      <c r="P44" s="111">
        <f t="shared" si="7"/>
      </c>
      <c r="Q44" s="107">
        <f t="shared" si="7"/>
      </c>
      <c r="R44" s="111">
        <f t="shared" si="7"/>
      </c>
      <c r="S44" s="107">
        <f t="shared" si="7"/>
      </c>
      <c r="T44" s="111">
        <f t="shared" si="7"/>
      </c>
      <c r="U44" s="107">
        <f t="shared" si="7"/>
      </c>
      <c r="V44" s="111">
        <f t="shared" si="7"/>
      </c>
      <c r="W44" s="107">
        <f t="shared" si="7"/>
      </c>
      <c r="X44" s="111">
        <f t="shared" si="7"/>
      </c>
      <c r="Y44" s="107">
        <f t="shared" si="7"/>
      </c>
      <c r="Z44" s="111">
        <f t="shared" si="7"/>
      </c>
      <c r="AA44" s="107">
        <f t="shared" si="7"/>
      </c>
      <c r="AB44" s="111">
        <f t="shared" si="7"/>
      </c>
      <c r="AC44" s="113">
        <f t="shared" si="7"/>
      </c>
      <c r="AD44" s="107">
        <f t="shared" si="7"/>
      </c>
      <c r="AE44" s="111">
        <f t="shared" si="7"/>
      </c>
      <c r="AF44" s="107">
        <f t="shared" si="7"/>
      </c>
      <c r="AG44" s="111">
        <f t="shared" si="7"/>
      </c>
      <c r="AH44" s="107">
        <f t="shared" si="7"/>
      </c>
      <c r="AI44" s="111">
        <f t="shared" si="7"/>
      </c>
      <c r="AJ44" s="111">
        <f t="shared" si="7"/>
      </c>
      <c r="AK44" s="109">
        <f t="shared" si="7"/>
      </c>
      <c r="AL44" s="5"/>
    </row>
    <row r="45" spans="1:38" ht="13.5" thickBot="1">
      <c r="A45" s="86"/>
      <c r="B45" s="87"/>
      <c r="C45" s="87"/>
      <c r="D45" s="87"/>
      <c r="E45" s="88"/>
      <c r="F45" s="81" t="s">
        <v>9</v>
      </c>
      <c r="G45" s="114">
        <v>0.82</v>
      </c>
      <c r="H45" s="114">
        <v>0.48</v>
      </c>
      <c r="I45" s="108">
        <v>0.75</v>
      </c>
      <c r="J45" s="112">
        <v>0.61</v>
      </c>
      <c r="K45" s="108">
        <v>0.65</v>
      </c>
      <c r="L45" s="112">
        <v>0.58</v>
      </c>
      <c r="M45" s="108">
        <v>0.89</v>
      </c>
      <c r="N45" s="112">
        <v>0.33</v>
      </c>
      <c r="O45" s="108">
        <v>0.67</v>
      </c>
      <c r="P45" s="112">
        <v>0.77</v>
      </c>
      <c r="Q45" s="108">
        <v>0.72</v>
      </c>
      <c r="R45" s="112">
        <v>0.74</v>
      </c>
      <c r="S45" s="108">
        <v>0.24</v>
      </c>
      <c r="T45" s="112">
        <v>0.69</v>
      </c>
      <c r="U45" s="108">
        <v>0.73</v>
      </c>
      <c r="V45" s="112">
        <v>0.53</v>
      </c>
      <c r="W45" s="108">
        <v>0.81</v>
      </c>
      <c r="X45" s="112">
        <v>0.83</v>
      </c>
      <c r="Y45" s="108">
        <v>0.82</v>
      </c>
      <c r="Z45" s="112">
        <v>0.63</v>
      </c>
      <c r="AA45" s="108">
        <v>0.49</v>
      </c>
      <c r="AB45" s="112">
        <v>0.62</v>
      </c>
      <c r="AC45" s="114">
        <v>0.64</v>
      </c>
      <c r="AD45" s="108">
        <v>0.75</v>
      </c>
      <c r="AE45" s="112">
        <v>0.8</v>
      </c>
      <c r="AF45" s="108">
        <v>0.67</v>
      </c>
      <c r="AG45" s="112">
        <v>0.5</v>
      </c>
      <c r="AH45" s="108">
        <v>0.15</v>
      </c>
      <c r="AI45" s="112">
        <v>0.32</v>
      </c>
      <c r="AJ45" s="112">
        <v>0.56</v>
      </c>
      <c r="AK45" s="110">
        <v>0.6</v>
      </c>
      <c r="AL45" s="5"/>
    </row>
    <row r="47" spans="30:35" ht="12.75">
      <c r="AD47" s="167">
        <f>COUNTIF($AL$3:$AL$36,"!")</f>
        <v>0</v>
      </c>
      <c r="AE47" s="334">
        <f>IF($AD$47&gt;1," lignes à compléter",IF($AD$47=1," ligne à compléter",""))</f>
      </c>
      <c r="AF47" s="334"/>
      <c r="AG47" s="334"/>
      <c r="AH47" s="334"/>
      <c r="AI47" s="334"/>
    </row>
  </sheetData>
  <sheetProtection password="CC48" sheet="1" objects="1" scenarios="1"/>
  <mergeCells count="4">
    <mergeCell ref="B1:F1"/>
    <mergeCell ref="B2:E2"/>
    <mergeCell ref="A5:B36"/>
    <mergeCell ref="AE47:AI47"/>
  </mergeCells>
  <conditionalFormatting sqref="G44:AK44">
    <cfRule type="cellIs" priority="1" dxfId="4" operator="equal" stopIfTrue="1">
      <formula>IF(G44="","",G45)</formula>
    </cfRule>
    <cfRule type="cellIs" priority="2" dxfId="3" operator="lessThan" stopIfTrue="1">
      <formula>IF(G45&lt;&gt;"",G45,0)</formula>
    </cfRule>
    <cfRule type="cellIs" priority="3" dxfId="2" operator="greaterThan" stopIfTrue="1">
      <formula>IF(G45&lt;&gt;"",G45,101)</formula>
    </cfRule>
  </conditionalFormatting>
  <conditionalFormatting sqref="AD47">
    <cfRule type="cellIs" priority="4" dxfId="22" operator="greaterThan" stopIfTrue="1">
      <formula>0</formula>
    </cfRule>
    <cfRule type="cellIs" priority="5" dxfId="17" operator="lessThanOrEqual" stopIfTrue="1">
      <formula>0</formula>
    </cfRule>
  </conditionalFormatting>
  <conditionalFormatting sqref="G3:AK36">
    <cfRule type="cellIs" priority="6" dxfId="9" operator="equal" stopIfTrue="1">
      <formula>1</formula>
    </cfRule>
    <cfRule type="cellIs" priority="7" dxfId="8" operator="equal" stopIfTrue="1">
      <formula>8</formula>
    </cfRule>
    <cfRule type="cellIs" priority="8" dxfId="7" operator="equal" stopIfTrue="1">
      <formula>9</formula>
    </cfRule>
  </conditionalFormatting>
  <conditionalFormatting sqref="AL3:AL36">
    <cfRule type="cellIs" priority="9" dxfId="13" operator="equal" stopIfTrue="1">
      <formula>"a"</formula>
    </cfRule>
    <cfRule type="cellIs" priority="10" dxfId="23" operator="equal" stopIfTrue="1">
      <formula>"!"</formula>
    </cfRule>
  </conditionalFormatting>
  <conditionalFormatting sqref="AE47:AI47">
    <cfRule type="expression" priority="11" dxfId="24" stopIfTrue="1">
      <formula>$AD$47&gt;=1</formula>
    </cfRule>
  </conditionalFormatting>
  <dataValidations count="2">
    <dataValidation type="list" operator="equal" allowBlank="1" showDropDown="1" showInputMessage="1" showErrorMessage="1" error="Uniquement 1 8 0 9  a" sqref="AH3:AH36">
      <formula1>"1,8,9,0,a,A"</formula1>
    </dataValidation>
    <dataValidation type="list" operator="equal" allowBlank="1" showDropDown="1" showInputMessage="1" showErrorMessage="1" error="Uniquement 1 0 9  a" sqref="G3:AG36 AI3:AK36">
      <formula1>"1,9,0,a,A"</formula1>
    </dataValidation>
  </dataValidations>
  <printOptions/>
  <pageMargins left="0.31" right="0.25" top="0.4" bottom="0.5905511811023623" header="0.5118110236220472" footer="0.28"/>
  <pageSetup horizontalDpi="600" verticalDpi="600" orientation="landscape" paperSize="9" scale="70" r:id="rId2"/>
  <headerFooter alignWithMargins="0">
    <oddFooter>&amp;LEENC 2011 - &amp;A&amp;C&amp;F&amp;RPage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J54"/>
  <sheetViews>
    <sheetView showGridLines="0" view="pageBreakPreview" zoomScaleSheetLayoutView="100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11.421875" defaultRowHeight="12.75"/>
  <cols>
    <col min="1" max="1" width="11.28125" style="1" bestFit="1" customWidth="1"/>
    <col min="2" max="2" width="11.00390625" style="1" customWidth="1"/>
    <col min="3" max="3" width="5.7109375" style="1" customWidth="1"/>
    <col min="4" max="4" width="39.00390625" style="1" customWidth="1"/>
    <col min="5" max="5" width="2.8515625" style="27" customWidth="1"/>
    <col min="6" max="6" width="13.57421875" style="1" customWidth="1"/>
    <col min="7" max="7" width="12.7109375" style="23" customWidth="1"/>
    <col min="8" max="8" width="4.421875" style="0" customWidth="1"/>
    <col min="9" max="30" width="4.7109375" style="1" customWidth="1"/>
    <col min="31" max="31" width="14.7109375" style="27" customWidth="1"/>
    <col min="32" max="32" width="8.7109375" style="27" customWidth="1"/>
    <col min="33" max="41" width="4.7109375" style="1" customWidth="1"/>
    <col min="42" max="42" width="14.7109375" style="27" customWidth="1"/>
    <col min="43" max="43" width="7.00390625" style="27" customWidth="1"/>
    <col min="44" max="44" width="16.00390625" style="27" customWidth="1"/>
    <col min="45" max="57" width="4.7109375" style="1" customWidth="1"/>
    <col min="58" max="58" width="14.7109375" style="27" customWidth="1"/>
    <col min="59" max="59" width="8.7109375" style="27" customWidth="1"/>
    <col min="60" max="61" width="5.140625" style="1" bestFit="1" customWidth="1"/>
    <col min="62" max="77" width="4.7109375" style="1" customWidth="1"/>
    <col min="78" max="78" width="14.7109375" style="27" customWidth="1"/>
    <col min="79" max="79" width="8.7109375" style="27" customWidth="1"/>
  </cols>
  <sheetData>
    <row r="1" spans="1:79" ht="57" customHeight="1" thickBot="1">
      <c r="A1" s="175" t="s">
        <v>0</v>
      </c>
      <c r="B1" s="361">
        <f>IF('Encodage réponses Es'!B1="","",'Encodage réponses Es'!B1)</f>
      </c>
      <c r="C1" s="362"/>
      <c r="D1" s="363"/>
      <c r="E1" s="165"/>
      <c r="F1" s="364" t="s">
        <v>33</v>
      </c>
      <c r="G1" s="365"/>
      <c r="H1" s="152"/>
      <c r="I1" s="368" t="s">
        <v>52</v>
      </c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40"/>
      <c r="AG1" s="338" t="s">
        <v>53</v>
      </c>
      <c r="AH1" s="339"/>
      <c r="AI1" s="339"/>
      <c r="AJ1" s="339"/>
      <c r="AK1" s="339"/>
      <c r="AL1" s="339"/>
      <c r="AM1" s="339"/>
      <c r="AN1" s="339"/>
      <c r="AO1" s="339"/>
      <c r="AP1" s="339"/>
      <c r="AQ1" s="340"/>
      <c r="AR1" s="349" t="s">
        <v>70</v>
      </c>
      <c r="AS1" s="342" t="s">
        <v>71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4"/>
      <c r="BH1" s="338" t="s">
        <v>84</v>
      </c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40"/>
    </row>
    <row r="2" spans="1:79" ht="23.25" customHeight="1">
      <c r="A2" s="353" t="s">
        <v>1</v>
      </c>
      <c r="B2" s="355">
        <f>IF('Encodage réponses Es'!B2="","",'Encodage réponses Es'!B2)</f>
      </c>
      <c r="C2" s="356"/>
      <c r="D2" s="359" t="s">
        <v>122</v>
      </c>
      <c r="E2" s="166"/>
      <c r="F2" s="366"/>
      <c r="G2" s="367"/>
      <c r="H2" s="152"/>
      <c r="I2" s="181">
        <f>'Encodage réponses Es'!G1</f>
        <v>1</v>
      </c>
      <c r="J2" s="184">
        <f>'Encodage réponses Es'!H1</f>
        <v>2</v>
      </c>
      <c r="K2" s="184">
        <f>'Encodage réponses Es'!I1</f>
        <v>3</v>
      </c>
      <c r="L2" s="184">
        <f>'Encodage réponses Es'!J1</f>
        <v>4</v>
      </c>
      <c r="M2" s="184">
        <f>'Encodage réponses Es'!K1</f>
        <v>5</v>
      </c>
      <c r="N2" s="184">
        <f>'Encodage réponses Es'!L1</f>
        <v>6</v>
      </c>
      <c r="O2" s="184">
        <f>'Encodage réponses Es'!M1</f>
        <v>7</v>
      </c>
      <c r="P2" s="184">
        <f>'Encodage réponses Es'!N1</f>
        <v>8</v>
      </c>
      <c r="Q2" s="184">
        <f>'Encodage réponses Es'!P1</f>
        <v>10</v>
      </c>
      <c r="R2" s="184">
        <f>'Encodage réponses Es'!Q1</f>
        <v>11</v>
      </c>
      <c r="S2" s="184">
        <f>'Encodage réponses Es'!R1</f>
        <v>12</v>
      </c>
      <c r="T2" s="184">
        <f>'Encodage réponses Es'!T1</f>
        <v>14</v>
      </c>
      <c r="U2" s="184">
        <f>'Encodage réponses Es'!U1</f>
        <v>15</v>
      </c>
      <c r="V2" s="187">
        <f>'Encodage réponses Es'!V1</f>
        <v>16</v>
      </c>
      <c r="W2" s="184">
        <f>'Encodage réponses Es'!W1</f>
        <v>17</v>
      </c>
      <c r="X2" s="184">
        <f>'Encodage réponses Es'!Z1</f>
        <v>20</v>
      </c>
      <c r="Y2" s="184">
        <f>'Encodage réponses Es'!AB1</f>
        <v>22</v>
      </c>
      <c r="Z2" s="187">
        <f>'Encodage réponses Es'!AD1</f>
        <v>24</v>
      </c>
      <c r="AA2" s="184">
        <f>'Encodage réponses Es'!AE1</f>
        <v>25</v>
      </c>
      <c r="AB2" s="184">
        <f>'Encodage réponses Es'!AF1</f>
        <v>26</v>
      </c>
      <c r="AC2" s="187">
        <f>'Encodage réponses Es'!AG1</f>
        <v>27</v>
      </c>
      <c r="AD2" s="36">
        <f>'Encodage réponses Es'!AI1</f>
        <v>29</v>
      </c>
      <c r="AE2" s="345" t="s">
        <v>117</v>
      </c>
      <c r="AF2" s="346"/>
      <c r="AG2" s="181">
        <f>'Encodage réponses Es'!O1</f>
        <v>9</v>
      </c>
      <c r="AH2" s="184">
        <f>'Encodage réponses Es'!S1</f>
        <v>13</v>
      </c>
      <c r="AI2" s="184">
        <f>'Encodage réponses Es'!X1</f>
        <v>18</v>
      </c>
      <c r="AJ2" s="184">
        <f>'Encodage réponses Es'!Y1</f>
        <v>19</v>
      </c>
      <c r="AK2" s="184">
        <f>'Encodage réponses Es'!AA1</f>
        <v>21</v>
      </c>
      <c r="AL2" s="184">
        <f>'Encodage réponses Es'!AC1</f>
        <v>23</v>
      </c>
      <c r="AM2" s="187">
        <f>'Encodage réponses Es'!AH1</f>
        <v>28</v>
      </c>
      <c r="AN2" s="184">
        <f>'Encodage réponses Es'!AJ1</f>
        <v>30</v>
      </c>
      <c r="AO2" s="36">
        <f>'Encodage réponses Es'!AK1</f>
        <v>31</v>
      </c>
      <c r="AP2" s="345" t="s">
        <v>118</v>
      </c>
      <c r="AQ2" s="346"/>
      <c r="AR2" s="350"/>
      <c r="AS2" s="181">
        <f>'Encodage réponses Es'!G1</f>
        <v>1</v>
      </c>
      <c r="AT2" s="187">
        <f>'Encodage réponses Es'!H1</f>
        <v>2</v>
      </c>
      <c r="AU2" s="184">
        <f>'Encodage réponses Es'!I1</f>
        <v>3</v>
      </c>
      <c r="AV2" s="184">
        <f>'Encodage réponses Es'!J1</f>
        <v>4</v>
      </c>
      <c r="AW2" s="187">
        <f>'Encodage réponses Es'!K1</f>
        <v>5</v>
      </c>
      <c r="AX2" s="184">
        <f>'Encodage réponses Es'!L1</f>
        <v>6</v>
      </c>
      <c r="AY2" s="184">
        <f>'Encodage réponses Es'!M1</f>
        <v>7</v>
      </c>
      <c r="AZ2" s="184">
        <f>'Encodage réponses Es'!N1</f>
        <v>8</v>
      </c>
      <c r="BA2" s="184">
        <f>'Encodage réponses Es'!O1</f>
        <v>9</v>
      </c>
      <c r="BB2" s="187">
        <f>'Encodage réponses Es'!P1</f>
        <v>10</v>
      </c>
      <c r="BC2" s="184">
        <f>'Encodage réponses Es'!Q1</f>
        <v>11</v>
      </c>
      <c r="BD2" s="184">
        <f>'Encodage réponses Es'!R1</f>
        <v>12</v>
      </c>
      <c r="BE2" s="36">
        <f>'Encodage réponses Es'!S1</f>
        <v>13</v>
      </c>
      <c r="BF2" s="345" t="s">
        <v>119</v>
      </c>
      <c r="BG2" s="346"/>
      <c r="BH2" s="181">
        <f>'Encodage réponses Es'!T1</f>
        <v>14</v>
      </c>
      <c r="BI2" s="184">
        <f>'Encodage réponses Es'!U1</f>
        <v>15</v>
      </c>
      <c r="BJ2" s="184">
        <f>'Encodage réponses Es'!V1</f>
        <v>16</v>
      </c>
      <c r="BK2" s="184">
        <f>'Encodage réponses Es'!W1</f>
        <v>17</v>
      </c>
      <c r="BL2" s="184">
        <f>'Encodage réponses Es'!X1</f>
        <v>18</v>
      </c>
      <c r="BM2" s="184">
        <f>'Encodage réponses Es'!Y1</f>
        <v>19</v>
      </c>
      <c r="BN2" s="184">
        <f>'Encodage réponses Es'!Z1</f>
        <v>20</v>
      </c>
      <c r="BO2" s="184">
        <f>'Encodage réponses Es'!AA1</f>
        <v>21</v>
      </c>
      <c r="BP2" s="184">
        <f>'Encodage réponses Es'!AB1</f>
        <v>22</v>
      </c>
      <c r="BQ2" s="184">
        <f>'Encodage réponses Es'!AC1</f>
        <v>23</v>
      </c>
      <c r="BR2" s="187">
        <f>'Encodage réponses Es'!AD1</f>
        <v>24</v>
      </c>
      <c r="BS2" s="184">
        <f>'Encodage réponses Es'!AE1</f>
        <v>25</v>
      </c>
      <c r="BT2" s="184">
        <f>'Encodage réponses Es'!AF1</f>
        <v>26</v>
      </c>
      <c r="BU2" s="184">
        <f>'Encodage réponses Es'!AG1</f>
        <v>27</v>
      </c>
      <c r="BV2" s="184">
        <f>'Encodage réponses Es'!AH1</f>
        <v>28</v>
      </c>
      <c r="BW2" s="184">
        <f>'Encodage réponses Es'!AI1</f>
        <v>29</v>
      </c>
      <c r="BX2" s="184">
        <f>'Encodage réponses Es'!AJ1</f>
        <v>30</v>
      </c>
      <c r="BY2" s="36">
        <f>'Encodage réponses Es'!AK1</f>
        <v>31</v>
      </c>
      <c r="BZ2" s="345" t="s">
        <v>120</v>
      </c>
      <c r="CA2" s="346"/>
    </row>
    <row r="3" spans="1:79" ht="40.5" customHeight="1" thickBot="1">
      <c r="A3" s="354"/>
      <c r="B3" s="357"/>
      <c r="C3" s="358"/>
      <c r="D3" s="360"/>
      <c r="E3" s="166"/>
      <c r="F3" s="138" t="s">
        <v>51</v>
      </c>
      <c r="G3" s="139" t="s">
        <v>34</v>
      </c>
      <c r="H3" s="152"/>
      <c r="I3" s="219" t="str">
        <f>'Encodage réponses Es'!G2</f>
        <v>1-0-9</v>
      </c>
      <c r="J3" s="216" t="str">
        <f>'Encodage réponses Es'!H2</f>
        <v>1-0-9</v>
      </c>
      <c r="K3" s="216" t="str">
        <f>'Encodage réponses Es'!I2</f>
        <v>1-0-9</v>
      </c>
      <c r="L3" s="216" t="str">
        <f>'Encodage réponses Es'!J2</f>
        <v>1-0-9</v>
      </c>
      <c r="M3" s="216" t="str">
        <f>'Encodage réponses Es'!K2</f>
        <v>1-0-9</v>
      </c>
      <c r="N3" s="216" t="str">
        <f>'Encodage réponses Es'!L2</f>
        <v>1-0-9</v>
      </c>
      <c r="O3" s="216" t="str">
        <f>'Encodage réponses Es'!M2</f>
        <v>1-0-9</v>
      </c>
      <c r="P3" s="216" t="str">
        <f>'Encodage réponses Es'!N2</f>
        <v>1-0-9</v>
      </c>
      <c r="Q3" s="216" t="str">
        <f>'Encodage réponses Es'!P2</f>
        <v>1-0-9</v>
      </c>
      <c r="R3" s="216" t="str">
        <f>'Encodage réponses Es'!Q2</f>
        <v>1-0-9</v>
      </c>
      <c r="S3" s="216" t="str">
        <f>'Encodage réponses Es'!R2</f>
        <v>1-0-9</v>
      </c>
      <c r="T3" s="216" t="str">
        <f>'Encodage réponses Es'!T2</f>
        <v>1-0-9</v>
      </c>
      <c r="U3" s="216" t="str">
        <f>'Encodage réponses Es'!U2</f>
        <v>1-0-9</v>
      </c>
      <c r="V3" s="217" t="str">
        <f>'Encodage réponses Es'!V2</f>
        <v>1-0-9</v>
      </c>
      <c r="W3" s="216" t="str">
        <f>'Encodage réponses Es'!W2</f>
        <v>1-0-9</v>
      </c>
      <c r="X3" s="216" t="str">
        <f>'Encodage réponses Es'!Z2</f>
        <v>1-0-9</v>
      </c>
      <c r="Y3" s="216" t="str">
        <f>'Encodage réponses Es'!AB2</f>
        <v>1-0-9</v>
      </c>
      <c r="Z3" s="217" t="str">
        <f>'Encodage réponses Es'!AD2</f>
        <v>1-0-9</v>
      </c>
      <c r="AA3" s="216" t="str">
        <f>'Encodage réponses Es'!AE2</f>
        <v>1-0-9</v>
      </c>
      <c r="AB3" s="216" t="str">
        <f>'Encodage réponses Es'!AF2</f>
        <v>1-0-9</v>
      </c>
      <c r="AC3" s="217" t="str">
        <f>'Encodage réponses Es'!AG2</f>
        <v>1-0-9</v>
      </c>
      <c r="AD3" s="218" t="str">
        <f>'Encodage réponses Es'!AI2</f>
        <v>1-0-9</v>
      </c>
      <c r="AE3" s="347"/>
      <c r="AF3" s="348"/>
      <c r="AG3" s="219" t="str">
        <f>'Encodage réponses Es'!O2</f>
        <v>1-0-9</v>
      </c>
      <c r="AH3" s="216" t="str">
        <f>'Encodage réponses Es'!S2</f>
        <v>1-0-9</v>
      </c>
      <c r="AI3" s="216" t="str">
        <f>'Encodage réponses Es'!X2</f>
        <v>1-0-9</v>
      </c>
      <c r="AJ3" s="216" t="str">
        <f>'Encodage réponses Es'!Y2</f>
        <v>1-0-9</v>
      </c>
      <c r="AK3" s="216" t="str">
        <f>'Encodage réponses Es'!AA2</f>
        <v>1-0-9</v>
      </c>
      <c r="AL3" s="216" t="str">
        <f>'Encodage réponses Es'!AC2</f>
        <v>1-0-9</v>
      </c>
      <c r="AM3" s="217" t="str">
        <f>'Encodage réponses Es'!AH2</f>
        <v>1-8-0-9</v>
      </c>
      <c r="AN3" s="216" t="str">
        <f>'Encodage réponses Es'!AJ2</f>
        <v>1-0-9</v>
      </c>
      <c r="AO3" s="218" t="str">
        <f>'Encodage réponses Es'!AK2</f>
        <v>1-0-9</v>
      </c>
      <c r="AP3" s="347"/>
      <c r="AQ3" s="348"/>
      <c r="AR3" s="350"/>
      <c r="AS3" s="219" t="str">
        <f>'Encodage réponses Es'!G2</f>
        <v>1-0-9</v>
      </c>
      <c r="AT3" s="217" t="str">
        <f>'Encodage réponses Es'!H2</f>
        <v>1-0-9</v>
      </c>
      <c r="AU3" s="216" t="str">
        <f>'Encodage réponses Es'!I2</f>
        <v>1-0-9</v>
      </c>
      <c r="AV3" s="216" t="str">
        <f>'Encodage réponses Es'!J2</f>
        <v>1-0-9</v>
      </c>
      <c r="AW3" s="217" t="str">
        <f>'Encodage réponses Es'!K2</f>
        <v>1-0-9</v>
      </c>
      <c r="AX3" s="216" t="str">
        <f>'Encodage réponses Es'!L2</f>
        <v>1-0-9</v>
      </c>
      <c r="AY3" s="216" t="str">
        <f>'Encodage réponses Es'!M2</f>
        <v>1-0-9</v>
      </c>
      <c r="AZ3" s="216" t="str">
        <f>'Encodage réponses Es'!N2</f>
        <v>1-0-9</v>
      </c>
      <c r="BA3" s="216" t="str">
        <f>'Encodage réponses Es'!O2</f>
        <v>1-0-9</v>
      </c>
      <c r="BB3" s="217" t="str">
        <f>'Encodage réponses Es'!P2</f>
        <v>1-0-9</v>
      </c>
      <c r="BC3" s="216" t="str">
        <f>'Encodage réponses Es'!Q2</f>
        <v>1-0-9</v>
      </c>
      <c r="BD3" s="216" t="str">
        <f>'Encodage réponses Es'!R2</f>
        <v>1-0-9</v>
      </c>
      <c r="BE3" s="218" t="str">
        <f>'Encodage réponses Es'!S2</f>
        <v>1-0-9</v>
      </c>
      <c r="BF3" s="347"/>
      <c r="BG3" s="348"/>
      <c r="BH3" s="219" t="str">
        <f>'Encodage réponses Es'!T2</f>
        <v>1-0-9</v>
      </c>
      <c r="BI3" s="216" t="str">
        <f>'Encodage réponses Es'!U2</f>
        <v>1-0-9</v>
      </c>
      <c r="BJ3" s="216" t="str">
        <f>'Encodage réponses Es'!V2</f>
        <v>1-0-9</v>
      </c>
      <c r="BK3" s="216" t="str">
        <f>'Encodage réponses Es'!W2</f>
        <v>1-0-9</v>
      </c>
      <c r="BL3" s="216" t="str">
        <f>'Encodage réponses Es'!X2</f>
        <v>1-0-9</v>
      </c>
      <c r="BM3" s="216" t="str">
        <f>'Encodage réponses Es'!Y2</f>
        <v>1-0-9</v>
      </c>
      <c r="BN3" s="216" t="str">
        <f>'Encodage réponses Es'!Z2</f>
        <v>1-0-9</v>
      </c>
      <c r="BO3" s="216" t="str">
        <f>'Encodage réponses Es'!AA2</f>
        <v>1-0-9</v>
      </c>
      <c r="BP3" s="216" t="str">
        <f>'Encodage réponses Es'!AB2</f>
        <v>1-0-9</v>
      </c>
      <c r="BQ3" s="216" t="str">
        <f>'Encodage réponses Es'!AC2</f>
        <v>1-0-9</v>
      </c>
      <c r="BR3" s="217" t="str">
        <f>'Encodage réponses Es'!AD2</f>
        <v>1-0-9</v>
      </c>
      <c r="BS3" s="216" t="str">
        <f>'Encodage réponses Es'!AE2</f>
        <v>1-0-9</v>
      </c>
      <c r="BT3" s="216" t="str">
        <f>'Encodage réponses Es'!AF2</f>
        <v>1-0-9</v>
      </c>
      <c r="BU3" s="216" t="str">
        <f>'Encodage réponses Es'!AG2</f>
        <v>1-0-9</v>
      </c>
      <c r="BV3" s="216" t="str">
        <f>'Encodage réponses Es'!AH2</f>
        <v>1-8-0-9</v>
      </c>
      <c r="BW3" s="216" t="str">
        <f>'Encodage réponses Es'!AI2</f>
        <v>1-0-9</v>
      </c>
      <c r="BX3" s="216" t="str">
        <f>'Encodage réponses Es'!AJ2</f>
        <v>1-0-9</v>
      </c>
      <c r="BY3" s="218" t="str">
        <f>'Encodage réponses Es'!AK2</f>
        <v>1-0-9</v>
      </c>
      <c r="BZ3" s="347"/>
      <c r="CA3" s="348"/>
    </row>
    <row r="4" spans="1:79" ht="11.25" customHeight="1">
      <c r="A4" s="179" t="s">
        <v>2</v>
      </c>
      <c r="B4" s="229">
        <f>IF('Encodage réponses Es'!B3="","",'Encodage réponses Es'!B3)</f>
      </c>
      <c r="C4" s="178">
        <v>1</v>
      </c>
      <c r="D4" s="160">
        <f>IF('Encodage réponses Es'!F3="","",'Encodage réponses Es'!F3)</f>
      </c>
      <c r="E4" s="166"/>
      <c r="F4" s="140">
        <f>IF(OR(AE4="",AP4=""),"",IF(OR(AE4="absent(e)",AP4="absent(e)"),"absent(e)",AE4+AP4))</f>
      </c>
      <c r="G4" s="141">
        <f>IF(F4="","",IF(F4="absent(e)","absent(e)",F4/31))</f>
      </c>
      <c r="H4" s="152"/>
      <c r="I4" s="182">
        <f>IF('Encodage réponses Es'!G3="","",'Encodage réponses Es'!G3)</f>
      </c>
      <c r="J4" s="185">
        <f>IF('Encodage réponses Es'!H3="","",'Encodage réponses Es'!H3)</f>
      </c>
      <c r="K4" s="185">
        <f>IF('Encodage réponses Es'!I3="","",'Encodage réponses Es'!I3)</f>
      </c>
      <c r="L4" s="185">
        <f>IF('Encodage réponses Es'!J3="","",'Encodage réponses Es'!J3)</f>
      </c>
      <c r="M4" s="185">
        <f>IF('Encodage réponses Es'!K3="","",'Encodage réponses Es'!K3)</f>
      </c>
      <c r="N4" s="185">
        <f>IF('Encodage réponses Es'!L3="","",'Encodage réponses Es'!L3)</f>
      </c>
      <c r="O4" s="185">
        <f>IF('Encodage réponses Es'!M3="","",'Encodage réponses Es'!M3)</f>
      </c>
      <c r="P4" s="185">
        <f>IF('Encodage réponses Es'!N3="","",'Encodage réponses Es'!N3)</f>
      </c>
      <c r="Q4" s="185">
        <f>IF('Encodage réponses Es'!P3="","",'Encodage réponses Es'!P3)</f>
      </c>
      <c r="R4" s="185">
        <f>IF('Encodage réponses Es'!Q3="","",'Encodage réponses Es'!Q3)</f>
      </c>
      <c r="S4" s="185">
        <f>IF('Encodage réponses Es'!R3="","",'Encodage réponses Es'!R3)</f>
      </c>
      <c r="T4" s="185">
        <f>IF('Encodage réponses Es'!T3="","",'Encodage réponses Es'!T3)</f>
      </c>
      <c r="U4" s="185">
        <f>IF('Encodage réponses Es'!U3="","",'Encodage réponses Es'!U3)</f>
      </c>
      <c r="V4" s="188">
        <f>IF('Encodage réponses Es'!V3="","",'Encodage réponses Es'!V3)</f>
      </c>
      <c r="W4" s="185">
        <f>IF('Encodage réponses Es'!W3="","",'Encodage réponses Es'!W3)</f>
      </c>
      <c r="X4" s="185">
        <f>IF('Encodage réponses Es'!Z3="","",'Encodage réponses Es'!Z3)</f>
      </c>
      <c r="Y4" s="185">
        <f>IF('Encodage réponses Es'!AB3="","",'Encodage réponses Es'!AB3)</f>
      </c>
      <c r="Z4" s="188">
        <f>IF('Encodage réponses Es'!AD3="","",'Encodage réponses Es'!AD3)</f>
      </c>
      <c r="AA4" s="185">
        <f>IF('Encodage réponses Es'!AE3="","",'Encodage réponses Es'!AE3)</f>
      </c>
      <c r="AB4" s="185">
        <f>IF('Encodage réponses Es'!AF3="","",'Encodage réponses Es'!AF3)</f>
      </c>
      <c r="AC4" s="188">
        <f>IF('Encodage réponses Es'!AG3="","",'Encodage réponses Es'!AG3)</f>
      </c>
      <c r="AD4" s="130">
        <f>IF('Encodage réponses Es'!AI3="","",'Encodage réponses Es'!AI3)</f>
      </c>
      <c r="AE4" s="335">
        <f>IF(COUNTBLANK('Encodage réponses Es'!G3:N3)+COUNTBLANK('Encodage réponses Es'!P3:R3)+COUNTBLANK('Encodage réponses Es'!T3:W3)+COUNTBLANK('Encodage réponses Es'!Z3)+COUNTBLANK('Encodage réponses Es'!AB3)+COUNTBLANK('Encodage réponses Es'!AD3:AF3)+COUNTBLANK('Encodage réponses Es'!AG3)+COUNTBLANK('Encodage réponses Es'!AI3)&gt;0,"",IF(OR(COUNTIF(I4:AD4,"a")&gt;0),"absent(e)",IF(COUNTBLANK(I4:AD4)&gt;0,"",COUNTIF(I4:AD4,1)+COUNTIF(I4:AD4,8)/2)))</f>
      </c>
      <c r="AF4" s="336"/>
      <c r="AG4" s="182">
        <f>IF('Encodage réponses Es'!O3="","",'Encodage réponses Es'!O3)</f>
      </c>
      <c r="AH4" s="185">
        <f>IF('Encodage réponses Es'!S3="","",'Encodage réponses Es'!S3)</f>
      </c>
      <c r="AI4" s="185">
        <f>IF('Encodage réponses Es'!X3="","",'Encodage réponses Es'!X3)</f>
      </c>
      <c r="AJ4" s="185">
        <f>IF('Encodage réponses Es'!Y3="","",'Encodage réponses Es'!Y3)</f>
      </c>
      <c r="AK4" s="185">
        <f>IF('Encodage réponses Es'!AA3="","",'Encodage réponses Es'!AA3)</f>
      </c>
      <c r="AL4" s="185">
        <f>IF('Encodage réponses Es'!AC3="","",'Encodage réponses Es'!AC3)</f>
      </c>
      <c r="AM4" s="188">
        <f>IF('Encodage réponses Es'!AH3="","",'Encodage réponses Es'!AH3)</f>
      </c>
      <c r="AN4" s="185">
        <f>IF('Encodage réponses Es'!AJ3="","",'Encodage réponses Es'!AJ3)</f>
      </c>
      <c r="AO4" s="130">
        <f>IF('Encodage réponses Es'!AK3="","",'Encodage réponses Es'!AK3)</f>
      </c>
      <c r="AP4" s="335">
        <f>IF(COUNTBLANK('Encodage réponses Es'!O3)+COUNTBLANK('Encodage réponses Es'!S3)+COUNTBLANK('Encodage réponses Es'!X3:Y3)+COUNTBLANK('Encodage réponses Es'!AA3)+COUNTBLANK('Encodage réponses Es'!AC3)+COUNTBLANK('Encodage réponses Es'!AH3)+COUNTBLANK('Encodage réponses Es'!AJ3:AK3)&gt;0,"",IF(OR(COUNTIF(AG4:AO4,"a")&gt;0),"absent(e)",IF(COUNTBLANK(AG4:AO4)&gt;0,"",COUNTIF(AG4:AO4,1)+COUNTIF(AG4:AO4,8)/2)))</f>
      </c>
      <c r="AQ4" s="336"/>
      <c r="AR4" s="350"/>
      <c r="AS4" s="182">
        <f>IF('Encodage réponses Es'!G3="","",'Encodage réponses Es'!G3)</f>
      </c>
      <c r="AT4" s="188">
        <f>IF('Encodage réponses Es'!H3="","",'Encodage réponses Es'!H3)</f>
      </c>
      <c r="AU4" s="185">
        <f>IF('Encodage réponses Es'!I3="","",'Encodage réponses Es'!I3)</f>
      </c>
      <c r="AV4" s="185">
        <f>IF('Encodage réponses Es'!J3="","",'Encodage réponses Es'!J3)</f>
      </c>
      <c r="AW4" s="188">
        <f>IF('Encodage réponses Es'!K3="","",'Encodage réponses Es'!K3)</f>
      </c>
      <c r="AX4" s="185">
        <f>IF('Encodage réponses Es'!L3="","",'Encodage réponses Es'!L3)</f>
      </c>
      <c r="AY4" s="185">
        <f>IF('Encodage réponses Es'!M3="","",'Encodage réponses Es'!M3)</f>
      </c>
      <c r="AZ4" s="185">
        <f>IF('Encodage réponses Es'!N3="","",'Encodage réponses Es'!N3)</f>
      </c>
      <c r="BA4" s="185">
        <f>IF('Encodage réponses Es'!O3="","",'Encodage réponses Es'!O3)</f>
      </c>
      <c r="BB4" s="188">
        <f>IF('Encodage réponses Es'!P3="","",'Encodage réponses Es'!P3)</f>
      </c>
      <c r="BC4" s="185">
        <f>IF('Encodage réponses Es'!Q3="","",'Encodage réponses Es'!Q3)</f>
      </c>
      <c r="BD4" s="185">
        <f>IF('Encodage réponses Es'!R3="","",'Encodage réponses Es'!R3)</f>
      </c>
      <c r="BE4" s="130">
        <f>IF('Encodage réponses Es'!S3="","",'Encodage réponses Es'!S3)</f>
      </c>
      <c r="BF4" s="335">
        <f>IF(COUNTBLANK('Encodage réponses Es'!G3:S3)&gt;0,"",IF(OR(COUNTIF(AS4:BE4,"a")&gt;0),"absent(e)",IF(COUNTBLANK(AS4:BE4)&gt;0,"",COUNTIF(AS4:BE4,1)+COUNTIF(AS4:BE4,8)/2)))</f>
      </c>
      <c r="BG4" s="341"/>
      <c r="BH4" s="182">
        <f>IF('Encodage réponses Es'!T3="","",'Encodage réponses Es'!T3)</f>
      </c>
      <c r="BI4" s="185">
        <f>IF('Encodage réponses Es'!U3="","",'Encodage réponses Es'!U3)</f>
      </c>
      <c r="BJ4" s="185">
        <f>IF('Encodage réponses Es'!V3="","",'Encodage réponses Es'!V3)</f>
      </c>
      <c r="BK4" s="185">
        <f>IF('Encodage réponses Es'!W3="","",'Encodage réponses Es'!W3)</f>
      </c>
      <c r="BL4" s="185">
        <f>IF('Encodage réponses Es'!X3="","",'Encodage réponses Es'!X3)</f>
      </c>
      <c r="BM4" s="185">
        <f>IF('Encodage réponses Es'!Y3="","",'Encodage réponses Es'!Y3)</f>
      </c>
      <c r="BN4" s="185">
        <f>IF('Encodage réponses Es'!Z3="","",'Encodage réponses Es'!Z3)</f>
      </c>
      <c r="BO4" s="185">
        <f>IF('Encodage réponses Es'!AA3="","",'Encodage réponses Es'!AA3)</f>
      </c>
      <c r="BP4" s="185">
        <f>IF('Encodage réponses Es'!AB3="","",'Encodage réponses Es'!AB3)</f>
      </c>
      <c r="BQ4" s="185">
        <f>IF('Encodage réponses Es'!AC3="","",'Encodage réponses Es'!AC3)</f>
      </c>
      <c r="BR4" s="188">
        <f>IF('Encodage réponses Es'!AD3="","",'Encodage réponses Es'!AD3)</f>
      </c>
      <c r="BS4" s="185">
        <f>IF('Encodage réponses Es'!AE3="","",'Encodage réponses Es'!AE3)</f>
      </c>
      <c r="BT4" s="185">
        <f>IF('Encodage réponses Es'!AF3="","",'Encodage réponses Es'!AF3)</f>
      </c>
      <c r="BU4" s="185">
        <f>IF('Encodage réponses Es'!AG3="","",'Encodage réponses Es'!AG3)</f>
      </c>
      <c r="BV4" s="185">
        <f>IF('Encodage réponses Es'!AH3="","",'Encodage réponses Es'!AH3)</f>
      </c>
      <c r="BW4" s="185">
        <f>IF('Encodage réponses Es'!AI3="","",'Encodage réponses Es'!AI3)</f>
      </c>
      <c r="BX4" s="185">
        <f>IF('Encodage réponses Es'!AJ3="","",'Encodage réponses Es'!AJ3)</f>
      </c>
      <c r="BY4" s="130">
        <f>IF('Encodage réponses Es'!AK3="","",'Encodage réponses Es'!AK3)</f>
      </c>
      <c r="BZ4" s="335">
        <f>IF(COUNTBLANK('Encodage réponses Es'!T3:AK3)&gt;0,"",IF(OR(COUNTIF(BH4:BY4,"a")&gt;0),"absent(e)",IF(COUNTBLANK(BH4:BY4)&gt;0,"",COUNTIF(BH4:BY4,1)+COUNTIF(BH4:BY4,8)/2)))</f>
      </c>
      <c r="CA4" s="336"/>
    </row>
    <row r="5" spans="1:79" ht="11.25" customHeight="1" thickBot="1">
      <c r="A5" s="180" t="s">
        <v>3</v>
      </c>
      <c r="B5" s="230">
        <f>IF('Encodage réponses Es'!B4="","",'Encodage réponses Es'!B4)</f>
      </c>
      <c r="C5" s="178">
        <v>2</v>
      </c>
      <c r="D5" s="61">
        <f>IF('Encodage réponses Es'!F4="","",'Encodage réponses Es'!F4)</f>
      </c>
      <c r="E5" s="166"/>
      <c r="F5" s="140">
        <f aca="true" t="shared" si="0" ref="F5:F37">IF(OR(AE5="",AP5=""),"",IF(OR(AE5="absent(e)",AP5="absent(e)"),"absent(e)",AE5+AP5))</f>
      </c>
      <c r="G5" s="141">
        <f aca="true" t="shared" si="1" ref="G5:G37">IF(F5="","",IF(F5="absent(e)","absent(e)",F5/31))</f>
      </c>
      <c r="H5" s="152"/>
      <c r="I5" s="183">
        <f>IF('Encodage réponses Es'!G4="","",'Encodage réponses Es'!G4)</f>
      </c>
      <c r="J5" s="186">
        <f>IF('Encodage réponses Es'!H4="","",'Encodage réponses Es'!H4)</f>
      </c>
      <c r="K5" s="186">
        <f>IF('Encodage réponses Es'!I4="","",'Encodage réponses Es'!I4)</f>
      </c>
      <c r="L5" s="186">
        <f>IF('Encodage réponses Es'!J4="","",'Encodage réponses Es'!J4)</f>
      </c>
      <c r="M5" s="186">
        <f>IF('Encodage réponses Es'!K4="","",'Encodage réponses Es'!K4)</f>
      </c>
      <c r="N5" s="186">
        <f>IF('Encodage réponses Es'!L4="","",'Encodage réponses Es'!L4)</f>
      </c>
      <c r="O5" s="186">
        <f>IF('Encodage réponses Es'!M4="","",'Encodage réponses Es'!M4)</f>
      </c>
      <c r="P5" s="186">
        <f>IF('Encodage réponses Es'!N4="","",'Encodage réponses Es'!N4)</f>
      </c>
      <c r="Q5" s="186">
        <f>IF('Encodage réponses Es'!P4="","",'Encodage réponses Es'!P4)</f>
      </c>
      <c r="R5" s="186">
        <f>IF('Encodage réponses Es'!Q4="","",'Encodage réponses Es'!Q4)</f>
      </c>
      <c r="S5" s="186">
        <f>IF('Encodage réponses Es'!R4="","",'Encodage réponses Es'!R4)</f>
      </c>
      <c r="T5" s="186">
        <f>IF('Encodage réponses Es'!T4="","",'Encodage réponses Es'!T4)</f>
      </c>
      <c r="U5" s="186">
        <f>IF('Encodage réponses Es'!U4="","",'Encodage réponses Es'!U4)</f>
      </c>
      <c r="V5" s="189">
        <f>IF('Encodage réponses Es'!V4="","",'Encodage réponses Es'!V4)</f>
      </c>
      <c r="W5" s="186">
        <f>IF('Encodage réponses Es'!W4="","",'Encodage réponses Es'!W4)</f>
      </c>
      <c r="X5" s="186">
        <f>IF('Encodage réponses Es'!Z4="","",'Encodage réponses Es'!Z4)</f>
      </c>
      <c r="Y5" s="186">
        <f>IF('Encodage réponses Es'!AB4="","",'Encodage réponses Es'!AB4)</f>
      </c>
      <c r="Z5" s="189">
        <f>IF('Encodage réponses Es'!AD4="","",'Encodage réponses Es'!AD4)</f>
      </c>
      <c r="AA5" s="186">
        <f>IF('Encodage réponses Es'!AE4="","",'Encodage réponses Es'!AE4)</f>
      </c>
      <c r="AB5" s="186">
        <f>IF('Encodage réponses Es'!AF4="","",'Encodage réponses Es'!AF4)</f>
      </c>
      <c r="AC5" s="189">
        <f>IF('Encodage réponses Es'!AG4="","",'Encodage réponses Es'!AG4)</f>
      </c>
      <c r="AD5" s="37">
        <f>IF('Encodage réponses Es'!AI4="","",'Encodage réponses Es'!AI4)</f>
      </c>
      <c r="AE5" s="335">
        <f>IF(COUNTBLANK('Encodage réponses Es'!G4:N4)+COUNTBLANK('Encodage réponses Es'!P4:R4)+COUNTBLANK('Encodage réponses Es'!T4:W4)+COUNTBLANK('Encodage réponses Es'!Z4)+COUNTBLANK('Encodage réponses Es'!AB4)+COUNTBLANK('Encodage réponses Es'!AD4:AF4)+COUNTBLANK('Encodage réponses Es'!AG4)+COUNTBLANK('Encodage réponses Es'!AI4)&gt;0,"",IF(OR(COUNTIF(I5:AD5,"a")&gt;0),"absent(e)",IF(COUNTBLANK(I5:AD5)&gt;0,"",COUNTIF(I5:AD5,1)+COUNTIF(I5:AD5,8)/2)))</f>
      </c>
      <c r="AF5" s="336"/>
      <c r="AG5" s="183">
        <f>IF('Encodage réponses Es'!O4="","",'Encodage réponses Es'!O4)</f>
      </c>
      <c r="AH5" s="186">
        <f>IF('Encodage réponses Es'!S4="","",'Encodage réponses Es'!S4)</f>
      </c>
      <c r="AI5" s="186">
        <f>IF('Encodage réponses Es'!X4="","",'Encodage réponses Es'!X4)</f>
      </c>
      <c r="AJ5" s="186">
        <f>IF('Encodage réponses Es'!Y4="","",'Encodage réponses Es'!Y4)</f>
      </c>
      <c r="AK5" s="186">
        <f>IF('Encodage réponses Es'!AA4="","",'Encodage réponses Es'!AA4)</f>
      </c>
      <c r="AL5" s="186">
        <f>IF('Encodage réponses Es'!AC4="","",'Encodage réponses Es'!AC4)</f>
      </c>
      <c r="AM5" s="189">
        <f>IF('Encodage réponses Es'!AH4="","",'Encodage réponses Es'!AH4)</f>
      </c>
      <c r="AN5" s="186">
        <f>IF('Encodage réponses Es'!AJ4="","",'Encodage réponses Es'!AJ4)</f>
      </c>
      <c r="AO5" s="37">
        <f>IF('Encodage réponses Es'!AK4="","",'Encodage réponses Es'!AK4)</f>
      </c>
      <c r="AP5" s="335">
        <f>IF(COUNTBLANK('Encodage réponses Es'!O4)+COUNTBLANK('Encodage réponses Es'!S4)+COUNTBLANK('Encodage réponses Es'!X4:Y4)+COUNTBLANK('Encodage réponses Es'!AA4)+COUNTBLANK('Encodage réponses Es'!AC4)+COUNTBLANK('Encodage réponses Es'!AH4)+COUNTBLANK('Encodage réponses Es'!AJ4:AK4)&gt;0,"",IF(OR(COUNTIF(AG5:AO5,"a")&gt;0),"absent(e)",IF(COUNTBLANK(AG5:AO5)&gt;0,"",COUNTIF(AG5:AO5,1)+COUNTIF(AG5:AO5,8)/2)))</f>
      </c>
      <c r="AQ5" s="336"/>
      <c r="AR5" s="350"/>
      <c r="AS5" s="183">
        <f>IF('Encodage réponses Es'!G4="","",'Encodage réponses Es'!G4)</f>
      </c>
      <c r="AT5" s="189">
        <f>IF('Encodage réponses Es'!H4="","",'Encodage réponses Es'!H4)</f>
      </c>
      <c r="AU5" s="186">
        <f>IF('Encodage réponses Es'!I4="","",'Encodage réponses Es'!I4)</f>
      </c>
      <c r="AV5" s="186">
        <f>IF('Encodage réponses Es'!J4="","",'Encodage réponses Es'!J4)</f>
      </c>
      <c r="AW5" s="189">
        <f>IF('Encodage réponses Es'!K4="","",'Encodage réponses Es'!K4)</f>
      </c>
      <c r="AX5" s="186">
        <f>IF('Encodage réponses Es'!L4="","",'Encodage réponses Es'!L4)</f>
      </c>
      <c r="AY5" s="186">
        <f>IF('Encodage réponses Es'!M4="","",'Encodage réponses Es'!M4)</f>
      </c>
      <c r="AZ5" s="186">
        <f>IF('Encodage réponses Es'!N4="","",'Encodage réponses Es'!N4)</f>
      </c>
      <c r="BA5" s="186">
        <f>IF('Encodage réponses Es'!O4="","",'Encodage réponses Es'!O4)</f>
      </c>
      <c r="BB5" s="189">
        <f>IF('Encodage réponses Es'!P4="","",'Encodage réponses Es'!P4)</f>
      </c>
      <c r="BC5" s="186">
        <f>IF('Encodage réponses Es'!Q4="","",'Encodage réponses Es'!Q4)</f>
      </c>
      <c r="BD5" s="186">
        <f>IF('Encodage réponses Es'!R4="","",'Encodage réponses Es'!R4)</f>
      </c>
      <c r="BE5" s="37">
        <f>IF('Encodage réponses Es'!S4="","",'Encodage réponses Es'!S4)</f>
      </c>
      <c r="BF5" s="335">
        <f>IF(COUNTBLANK('Encodage réponses Es'!G4:S4)&gt;0,"",IF(OR(COUNTIF(AS5:BE5,"a")&gt;0),"absent(e)",IF(COUNTBLANK(AS5:BE5)&gt;0,"",COUNTIF(AS5:BE5,1)+COUNTIF(AS5:BE5,8)/2)))</f>
      </c>
      <c r="BG5" s="341"/>
      <c r="BH5" s="183">
        <f>IF('Encodage réponses Es'!T4="","",'Encodage réponses Es'!T4)</f>
      </c>
      <c r="BI5" s="186">
        <f>IF('Encodage réponses Es'!U4="","",'Encodage réponses Es'!U4)</f>
      </c>
      <c r="BJ5" s="186">
        <f>IF('Encodage réponses Es'!V4="","",'Encodage réponses Es'!V4)</f>
      </c>
      <c r="BK5" s="186">
        <f>IF('Encodage réponses Es'!W4="","",'Encodage réponses Es'!W4)</f>
      </c>
      <c r="BL5" s="186">
        <f>IF('Encodage réponses Es'!X4="","",'Encodage réponses Es'!X4)</f>
      </c>
      <c r="BM5" s="186">
        <f>IF('Encodage réponses Es'!Y4="","",'Encodage réponses Es'!Y4)</f>
      </c>
      <c r="BN5" s="186">
        <f>IF('Encodage réponses Es'!Z4="","",'Encodage réponses Es'!Z4)</f>
      </c>
      <c r="BO5" s="186">
        <f>IF('Encodage réponses Es'!AA4="","",'Encodage réponses Es'!AA4)</f>
      </c>
      <c r="BP5" s="186">
        <f>IF('Encodage réponses Es'!AB4="","",'Encodage réponses Es'!AB4)</f>
      </c>
      <c r="BQ5" s="186">
        <f>IF('Encodage réponses Es'!AC4="","",'Encodage réponses Es'!AC4)</f>
      </c>
      <c r="BR5" s="189">
        <f>IF('Encodage réponses Es'!AD4="","",'Encodage réponses Es'!AD4)</f>
      </c>
      <c r="BS5" s="186">
        <f>IF('Encodage réponses Es'!AE4="","",'Encodage réponses Es'!AE4)</f>
      </c>
      <c r="BT5" s="186">
        <f>IF('Encodage réponses Es'!AF4="","",'Encodage réponses Es'!AF4)</f>
      </c>
      <c r="BU5" s="186">
        <f>IF('Encodage réponses Es'!AG4="","",'Encodage réponses Es'!AG4)</f>
      </c>
      <c r="BV5" s="186">
        <f>IF('Encodage réponses Es'!AH4="","",'Encodage réponses Es'!AH4)</f>
      </c>
      <c r="BW5" s="186">
        <f>IF('Encodage réponses Es'!AI4="","",'Encodage réponses Es'!AI4)</f>
      </c>
      <c r="BX5" s="186">
        <f>IF('Encodage réponses Es'!AJ4="","",'Encodage réponses Es'!AJ4)</f>
      </c>
      <c r="BY5" s="37">
        <f>IF('Encodage réponses Es'!AK4="","",'Encodage réponses Es'!AK4)</f>
      </c>
      <c r="BZ5" s="335">
        <f>IF(COUNTBLANK('Encodage réponses Es'!T4:AK4)&gt;0,"",IF(OR(COUNTIF(BH5:BY5,"a")&gt;0),"absent(e)",IF(COUNTBLANK(BH5:BY5)&gt;0,"",COUNTIF(BH5:BY5,1)+COUNTIF(BH5:BY5,8)/2)))</f>
      </c>
      <c r="CA5" s="336"/>
    </row>
    <row r="6" spans="1:79" ht="11.25" customHeight="1">
      <c r="A6" s="351" t="s">
        <v>116</v>
      </c>
      <c r="B6" s="352"/>
      <c r="C6" s="129">
        <v>3</v>
      </c>
      <c r="D6" s="161">
        <f>IF('Encodage réponses Es'!F5="","",'Encodage réponses Es'!F5)</f>
      </c>
      <c r="E6" s="166"/>
      <c r="F6" s="140">
        <f t="shared" si="0"/>
      </c>
      <c r="G6" s="141">
        <f t="shared" si="1"/>
      </c>
      <c r="H6" s="152"/>
      <c r="I6" s="183">
        <f>IF('Encodage réponses Es'!G5="","",'Encodage réponses Es'!G5)</f>
      </c>
      <c r="J6" s="186">
        <f>IF('Encodage réponses Es'!H5="","",'Encodage réponses Es'!H5)</f>
      </c>
      <c r="K6" s="186">
        <f>IF('Encodage réponses Es'!I5="","",'Encodage réponses Es'!I5)</f>
      </c>
      <c r="L6" s="186">
        <f>IF('Encodage réponses Es'!J5="","",'Encodage réponses Es'!J5)</f>
      </c>
      <c r="M6" s="186">
        <f>IF('Encodage réponses Es'!K5="","",'Encodage réponses Es'!K5)</f>
      </c>
      <c r="N6" s="186">
        <f>IF('Encodage réponses Es'!L5="","",'Encodage réponses Es'!L5)</f>
      </c>
      <c r="O6" s="186">
        <f>IF('Encodage réponses Es'!M5="","",'Encodage réponses Es'!M5)</f>
      </c>
      <c r="P6" s="186">
        <f>IF('Encodage réponses Es'!N5="","",'Encodage réponses Es'!N5)</f>
      </c>
      <c r="Q6" s="186">
        <f>IF('Encodage réponses Es'!P5="","",'Encodage réponses Es'!P5)</f>
      </c>
      <c r="R6" s="186">
        <f>IF('Encodage réponses Es'!Q5="","",'Encodage réponses Es'!Q5)</f>
      </c>
      <c r="S6" s="186">
        <f>IF('Encodage réponses Es'!R5="","",'Encodage réponses Es'!R5)</f>
      </c>
      <c r="T6" s="186">
        <f>IF('Encodage réponses Es'!T5="","",'Encodage réponses Es'!T5)</f>
      </c>
      <c r="U6" s="186">
        <f>IF('Encodage réponses Es'!U5="","",'Encodage réponses Es'!U5)</f>
      </c>
      <c r="V6" s="189">
        <f>IF('Encodage réponses Es'!V5="","",'Encodage réponses Es'!V5)</f>
      </c>
      <c r="W6" s="186">
        <f>IF('Encodage réponses Es'!W5="","",'Encodage réponses Es'!W5)</f>
      </c>
      <c r="X6" s="186">
        <f>IF('Encodage réponses Es'!Z5="","",'Encodage réponses Es'!Z5)</f>
      </c>
      <c r="Y6" s="186">
        <f>IF('Encodage réponses Es'!AB5="","",'Encodage réponses Es'!AB5)</f>
      </c>
      <c r="Z6" s="189">
        <f>IF('Encodage réponses Es'!AD5="","",'Encodage réponses Es'!AD5)</f>
      </c>
      <c r="AA6" s="186">
        <f>IF('Encodage réponses Es'!AE5="","",'Encodage réponses Es'!AE5)</f>
      </c>
      <c r="AB6" s="186">
        <f>IF('Encodage réponses Es'!AF5="","",'Encodage réponses Es'!AF5)</f>
      </c>
      <c r="AC6" s="189">
        <f>IF('Encodage réponses Es'!AG5="","",'Encodage réponses Es'!AG5)</f>
      </c>
      <c r="AD6" s="37">
        <f>IF('Encodage réponses Es'!AI5="","",'Encodage réponses Es'!AI5)</f>
      </c>
      <c r="AE6" s="335">
        <f>IF(COUNTBLANK('Encodage réponses Es'!G5:N5)+COUNTBLANK('Encodage réponses Es'!P5:R5)+COUNTBLANK('Encodage réponses Es'!T5:W5)+COUNTBLANK('Encodage réponses Es'!Z5)+COUNTBLANK('Encodage réponses Es'!AB5)+COUNTBLANK('Encodage réponses Es'!AD5:AF5)+COUNTBLANK('Encodage réponses Es'!AG5)+COUNTBLANK('Encodage réponses Es'!AI5)&gt;0,"",IF(OR(COUNTIF(I6:AD6,"a")&gt;0),"absent(e)",IF(COUNTBLANK(I6:AD6)&gt;0,"",COUNTIF(I6:AD6,1)+COUNTIF(I6:AD6,8)/2)))</f>
      </c>
      <c r="AF6" s="336"/>
      <c r="AG6" s="183">
        <f>IF('Encodage réponses Es'!O5="","",'Encodage réponses Es'!O5)</f>
      </c>
      <c r="AH6" s="186">
        <f>IF('Encodage réponses Es'!S5="","",'Encodage réponses Es'!S5)</f>
      </c>
      <c r="AI6" s="186">
        <f>IF('Encodage réponses Es'!X5="","",'Encodage réponses Es'!X5)</f>
      </c>
      <c r="AJ6" s="186">
        <f>IF('Encodage réponses Es'!Y5="","",'Encodage réponses Es'!Y5)</f>
      </c>
      <c r="AK6" s="186">
        <f>IF('Encodage réponses Es'!AA5="","",'Encodage réponses Es'!AA5)</f>
      </c>
      <c r="AL6" s="186">
        <f>IF('Encodage réponses Es'!AC5="","",'Encodage réponses Es'!AC5)</f>
      </c>
      <c r="AM6" s="189">
        <f>IF('Encodage réponses Es'!AH5="","",'Encodage réponses Es'!AH5)</f>
      </c>
      <c r="AN6" s="186">
        <f>IF('Encodage réponses Es'!AJ5="","",'Encodage réponses Es'!AJ5)</f>
      </c>
      <c r="AO6" s="37">
        <f>IF('Encodage réponses Es'!AK5="","",'Encodage réponses Es'!AK5)</f>
      </c>
      <c r="AP6" s="335">
        <f>IF(COUNTBLANK('Encodage réponses Es'!O5)+COUNTBLANK('Encodage réponses Es'!S5)+COUNTBLANK('Encodage réponses Es'!X5:Y5)+COUNTBLANK('Encodage réponses Es'!AA5)+COUNTBLANK('Encodage réponses Es'!AC5)+COUNTBLANK('Encodage réponses Es'!AH5)+COUNTBLANK('Encodage réponses Es'!AJ5:AK5)&gt;0,"",IF(OR(COUNTIF(AG6:AO6,"a")&gt;0),"absent(e)",IF(COUNTBLANK(AG6:AO6)&gt;0,"",COUNTIF(AG6:AO6,1)+COUNTIF(AG6:AO6,8)/2)))</f>
      </c>
      <c r="AQ6" s="336"/>
      <c r="AR6" s="350"/>
      <c r="AS6" s="183">
        <f>IF('Encodage réponses Es'!G5="","",'Encodage réponses Es'!G5)</f>
      </c>
      <c r="AT6" s="189">
        <f>IF('Encodage réponses Es'!H5="","",'Encodage réponses Es'!H5)</f>
      </c>
      <c r="AU6" s="186">
        <f>IF('Encodage réponses Es'!I5="","",'Encodage réponses Es'!I5)</f>
      </c>
      <c r="AV6" s="186">
        <f>IF('Encodage réponses Es'!J5="","",'Encodage réponses Es'!J5)</f>
      </c>
      <c r="AW6" s="189">
        <f>IF('Encodage réponses Es'!K5="","",'Encodage réponses Es'!K5)</f>
      </c>
      <c r="AX6" s="186">
        <f>IF('Encodage réponses Es'!L5="","",'Encodage réponses Es'!L5)</f>
      </c>
      <c r="AY6" s="186">
        <f>IF('Encodage réponses Es'!M5="","",'Encodage réponses Es'!M5)</f>
      </c>
      <c r="AZ6" s="186">
        <f>IF('Encodage réponses Es'!N5="","",'Encodage réponses Es'!N5)</f>
      </c>
      <c r="BA6" s="186">
        <f>IF('Encodage réponses Es'!O5="","",'Encodage réponses Es'!O5)</f>
      </c>
      <c r="BB6" s="189">
        <f>IF('Encodage réponses Es'!P5="","",'Encodage réponses Es'!P5)</f>
      </c>
      <c r="BC6" s="186">
        <f>IF('Encodage réponses Es'!Q5="","",'Encodage réponses Es'!Q5)</f>
      </c>
      <c r="BD6" s="186">
        <f>IF('Encodage réponses Es'!R5="","",'Encodage réponses Es'!R5)</f>
      </c>
      <c r="BE6" s="37">
        <f>IF('Encodage réponses Es'!S5="","",'Encodage réponses Es'!S5)</f>
      </c>
      <c r="BF6" s="335">
        <f>IF(COUNTBLANK('Encodage réponses Es'!G5:S5)&gt;0,"",IF(OR(COUNTIF(AS6:BE6,"a")&gt;0),"absent(e)",IF(COUNTBLANK(AS6:BE6)&gt;0,"",COUNTIF(AS6:BE6,1)+COUNTIF(AS6:BE6,8)/2)))</f>
      </c>
      <c r="BG6" s="341"/>
      <c r="BH6" s="183">
        <f>IF('Encodage réponses Es'!T5="","",'Encodage réponses Es'!T5)</f>
      </c>
      <c r="BI6" s="186">
        <f>IF('Encodage réponses Es'!U5="","",'Encodage réponses Es'!U5)</f>
      </c>
      <c r="BJ6" s="186">
        <f>IF('Encodage réponses Es'!V5="","",'Encodage réponses Es'!V5)</f>
      </c>
      <c r="BK6" s="186">
        <f>IF('Encodage réponses Es'!W5="","",'Encodage réponses Es'!W5)</f>
      </c>
      <c r="BL6" s="186">
        <f>IF('Encodage réponses Es'!X5="","",'Encodage réponses Es'!X5)</f>
      </c>
      <c r="BM6" s="186">
        <f>IF('Encodage réponses Es'!Y5="","",'Encodage réponses Es'!Y5)</f>
      </c>
      <c r="BN6" s="186">
        <f>IF('Encodage réponses Es'!Z5="","",'Encodage réponses Es'!Z5)</f>
      </c>
      <c r="BO6" s="186">
        <f>IF('Encodage réponses Es'!AA5="","",'Encodage réponses Es'!AA5)</f>
      </c>
      <c r="BP6" s="186">
        <f>IF('Encodage réponses Es'!AB5="","",'Encodage réponses Es'!AB5)</f>
      </c>
      <c r="BQ6" s="186">
        <f>IF('Encodage réponses Es'!AC5="","",'Encodage réponses Es'!AC5)</f>
      </c>
      <c r="BR6" s="189">
        <f>IF('Encodage réponses Es'!AD5="","",'Encodage réponses Es'!AD5)</f>
      </c>
      <c r="BS6" s="186">
        <f>IF('Encodage réponses Es'!AE5="","",'Encodage réponses Es'!AE5)</f>
      </c>
      <c r="BT6" s="186">
        <f>IF('Encodage réponses Es'!AF5="","",'Encodage réponses Es'!AF5)</f>
      </c>
      <c r="BU6" s="186">
        <f>IF('Encodage réponses Es'!AG5="","",'Encodage réponses Es'!AG5)</f>
      </c>
      <c r="BV6" s="186">
        <f>IF('Encodage réponses Es'!AH5="","",'Encodage réponses Es'!AH5)</f>
      </c>
      <c r="BW6" s="186">
        <f>IF('Encodage réponses Es'!AI5="","",'Encodage réponses Es'!AI5)</f>
      </c>
      <c r="BX6" s="186">
        <f>IF('Encodage réponses Es'!AJ5="","",'Encodage réponses Es'!AJ5)</f>
      </c>
      <c r="BY6" s="37">
        <f>IF('Encodage réponses Es'!AK5="","",'Encodage réponses Es'!AK5)</f>
      </c>
      <c r="BZ6" s="335">
        <f>IF(COUNTBLANK('Encodage réponses Es'!T5:AK5)&gt;0,"",IF(OR(COUNTIF(BH6:BY6,"a")&gt;0),"absent(e)",IF(COUNTBLANK(BH6:BY6)&gt;0,"",COUNTIF(BH6:BY6,1)+COUNTIF(BH6:BY6,8)/2)))</f>
      </c>
      <c r="CA6" s="336"/>
    </row>
    <row r="7" spans="1:79" ht="11.25" customHeight="1">
      <c r="A7" s="318"/>
      <c r="B7" s="319"/>
      <c r="C7" s="127">
        <v>4</v>
      </c>
      <c r="D7" s="61">
        <f>IF('Encodage réponses Es'!F6="","",'Encodage réponses Es'!F6)</f>
      </c>
      <c r="E7" s="166"/>
      <c r="F7" s="140">
        <f t="shared" si="0"/>
      </c>
      <c r="G7" s="141">
        <f t="shared" si="1"/>
      </c>
      <c r="H7" s="152"/>
      <c r="I7" s="183">
        <f>IF('Encodage réponses Es'!G6="","",'Encodage réponses Es'!G6)</f>
      </c>
      <c r="J7" s="186">
        <f>IF('Encodage réponses Es'!H6="","",'Encodage réponses Es'!H6)</f>
      </c>
      <c r="K7" s="186">
        <f>IF('Encodage réponses Es'!I6="","",'Encodage réponses Es'!I6)</f>
      </c>
      <c r="L7" s="186">
        <f>IF('Encodage réponses Es'!J6="","",'Encodage réponses Es'!J6)</f>
      </c>
      <c r="M7" s="186">
        <f>IF('Encodage réponses Es'!K6="","",'Encodage réponses Es'!K6)</f>
      </c>
      <c r="N7" s="186">
        <f>IF('Encodage réponses Es'!L6="","",'Encodage réponses Es'!L6)</f>
      </c>
      <c r="O7" s="186">
        <f>IF('Encodage réponses Es'!M6="","",'Encodage réponses Es'!M6)</f>
      </c>
      <c r="P7" s="186">
        <f>IF('Encodage réponses Es'!N6="","",'Encodage réponses Es'!N6)</f>
      </c>
      <c r="Q7" s="186">
        <f>IF('Encodage réponses Es'!P6="","",'Encodage réponses Es'!P6)</f>
      </c>
      <c r="R7" s="186">
        <f>IF('Encodage réponses Es'!Q6="","",'Encodage réponses Es'!Q6)</f>
      </c>
      <c r="S7" s="186">
        <f>IF('Encodage réponses Es'!R6="","",'Encodage réponses Es'!R6)</f>
      </c>
      <c r="T7" s="186">
        <f>IF('Encodage réponses Es'!T6="","",'Encodage réponses Es'!T6)</f>
      </c>
      <c r="U7" s="186">
        <f>IF('Encodage réponses Es'!U6="","",'Encodage réponses Es'!U6)</f>
      </c>
      <c r="V7" s="189">
        <f>IF('Encodage réponses Es'!V6="","",'Encodage réponses Es'!V6)</f>
      </c>
      <c r="W7" s="186">
        <f>IF('Encodage réponses Es'!W6="","",'Encodage réponses Es'!W6)</f>
      </c>
      <c r="X7" s="186">
        <f>IF('Encodage réponses Es'!Z6="","",'Encodage réponses Es'!Z6)</f>
      </c>
      <c r="Y7" s="186">
        <f>IF('Encodage réponses Es'!AB6="","",'Encodage réponses Es'!AB6)</f>
      </c>
      <c r="Z7" s="189">
        <f>IF('Encodage réponses Es'!AD6="","",'Encodage réponses Es'!AD6)</f>
      </c>
      <c r="AA7" s="186">
        <f>IF('Encodage réponses Es'!AE6="","",'Encodage réponses Es'!AE6)</f>
      </c>
      <c r="AB7" s="186">
        <f>IF('Encodage réponses Es'!AF6="","",'Encodage réponses Es'!AF6)</f>
      </c>
      <c r="AC7" s="189">
        <f>IF('Encodage réponses Es'!AG6="","",'Encodage réponses Es'!AG6)</f>
      </c>
      <c r="AD7" s="37">
        <f>IF('Encodage réponses Es'!AI6="","",'Encodage réponses Es'!AI6)</f>
      </c>
      <c r="AE7" s="335">
        <f>IF(COUNTBLANK('Encodage réponses Es'!G6:N6)+COUNTBLANK('Encodage réponses Es'!P6:R6)+COUNTBLANK('Encodage réponses Es'!T6:W6)+COUNTBLANK('Encodage réponses Es'!Z6)+COUNTBLANK('Encodage réponses Es'!AB6)+COUNTBLANK('Encodage réponses Es'!AD6:AF6)+COUNTBLANK('Encodage réponses Es'!AG6)+COUNTBLANK('Encodage réponses Es'!AI6)&gt;0,"",IF(OR(COUNTIF(I7:AD7,"a")&gt;0),"absent(e)",IF(COUNTBLANK(I7:AD7)&gt;0,"",COUNTIF(I7:AD7,1)+COUNTIF(I7:AD7,8)/2)))</f>
      </c>
      <c r="AF7" s="336"/>
      <c r="AG7" s="183">
        <f>IF('Encodage réponses Es'!O6="","",'Encodage réponses Es'!O6)</f>
      </c>
      <c r="AH7" s="186">
        <f>IF('Encodage réponses Es'!S6="","",'Encodage réponses Es'!S6)</f>
      </c>
      <c r="AI7" s="186">
        <f>IF('Encodage réponses Es'!X6="","",'Encodage réponses Es'!X6)</f>
      </c>
      <c r="AJ7" s="186">
        <f>IF('Encodage réponses Es'!Y6="","",'Encodage réponses Es'!Y6)</f>
      </c>
      <c r="AK7" s="186">
        <f>IF('Encodage réponses Es'!AA6="","",'Encodage réponses Es'!AA6)</f>
      </c>
      <c r="AL7" s="186">
        <f>IF('Encodage réponses Es'!AC6="","",'Encodage réponses Es'!AC6)</f>
      </c>
      <c r="AM7" s="189">
        <f>IF('Encodage réponses Es'!AH6="","",'Encodage réponses Es'!AH6)</f>
      </c>
      <c r="AN7" s="186">
        <f>IF('Encodage réponses Es'!AJ6="","",'Encodage réponses Es'!AJ6)</f>
      </c>
      <c r="AO7" s="37">
        <f>IF('Encodage réponses Es'!AK6="","",'Encodage réponses Es'!AK6)</f>
      </c>
      <c r="AP7" s="335">
        <f>IF(COUNTBLANK('Encodage réponses Es'!O6)+COUNTBLANK('Encodage réponses Es'!S6)+COUNTBLANK('Encodage réponses Es'!X6:Y6)+COUNTBLANK('Encodage réponses Es'!AA6)+COUNTBLANK('Encodage réponses Es'!AC6)+COUNTBLANK('Encodage réponses Es'!AH6)+COUNTBLANK('Encodage réponses Es'!AJ6:AK6)&gt;0,"",IF(OR(COUNTIF(AG7:AO7,"a")&gt;0),"absent(e)",IF(COUNTBLANK(AG7:AO7)&gt;0,"",COUNTIF(AG7:AO7,1)+COUNTIF(AG7:AO7,8)/2)))</f>
      </c>
      <c r="AQ7" s="336"/>
      <c r="AR7" s="350"/>
      <c r="AS7" s="183">
        <f>IF('Encodage réponses Es'!G6="","",'Encodage réponses Es'!G6)</f>
      </c>
      <c r="AT7" s="189">
        <f>IF('Encodage réponses Es'!H6="","",'Encodage réponses Es'!H6)</f>
      </c>
      <c r="AU7" s="186">
        <f>IF('Encodage réponses Es'!I6="","",'Encodage réponses Es'!I6)</f>
      </c>
      <c r="AV7" s="186">
        <f>IF('Encodage réponses Es'!J6="","",'Encodage réponses Es'!J6)</f>
      </c>
      <c r="AW7" s="189">
        <f>IF('Encodage réponses Es'!K6="","",'Encodage réponses Es'!K6)</f>
      </c>
      <c r="AX7" s="186">
        <f>IF('Encodage réponses Es'!L6="","",'Encodage réponses Es'!L6)</f>
      </c>
      <c r="AY7" s="186">
        <f>IF('Encodage réponses Es'!M6="","",'Encodage réponses Es'!M6)</f>
      </c>
      <c r="AZ7" s="186">
        <f>IF('Encodage réponses Es'!N6="","",'Encodage réponses Es'!N6)</f>
      </c>
      <c r="BA7" s="186">
        <f>IF('Encodage réponses Es'!O6="","",'Encodage réponses Es'!O6)</f>
      </c>
      <c r="BB7" s="189">
        <f>IF('Encodage réponses Es'!P6="","",'Encodage réponses Es'!P6)</f>
      </c>
      <c r="BC7" s="186">
        <f>IF('Encodage réponses Es'!Q6="","",'Encodage réponses Es'!Q6)</f>
      </c>
      <c r="BD7" s="186">
        <f>IF('Encodage réponses Es'!R6="","",'Encodage réponses Es'!R6)</f>
      </c>
      <c r="BE7" s="37">
        <f>IF('Encodage réponses Es'!S6="","",'Encodage réponses Es'!S6)</f>
      </c>
      <c r="BF7" s="335">
        <f>IF(COUNTBLANK('Encodage réponses Es'!G6:S6)&gt;0,"",IF(OR(COUNTIF(AS7:BE7,"a")&gt;0),"absent(e)",IF(COUNTBLANK(AS7:BE7)&gt;0,"",COUNTIF(AS7:BE7,1)+COUNTIF(AS7:BE7,8)/2)))</f>
      </c>
      <c r="BG7" s="341"/>
      <c r="BH7" s="183">
        <f>IF('Encodage réponses Es'!T6="","",'Encodage réponses Es'!T6)</f>
      </c>
      <c r="BI7" s="186">
        <f>IF('Encodage réponses Es'!U6="","",'Encodage réponses Es'!U6)</f>
      </c>
      <c r="BJ7" s="186">
        <f>IF('Encodage réponses Es'!V6="","",'Encodage réponses Es'!V6)</f>
      </c>
      <c r="BK7" s="186">
        <f>IF('Encodage réponses Es'!W6="","",'Encodage réponses Es'!W6)</f>
      </c>
      <c r="BL7" s="186">
        <f>IF('Encodage réponses Es'!X6="","",'Encodage réponses Es'!X6)</f>
      </c>
      <c r="BM7" s="186">
        <f>IF('Encodage réponses Es'!Y6="","",'Encodage réponses Es'!Y6)</f>
      </c>
      <c r="BN7" s="186">
        <f>IF('Encodage réponses Es'!Z6="","",'Encodage réponses Es'!Z6)</f>
      </c>
      <c r="BO7" s="186">
        <f>IF('Encodage réponses Es'!AA6="","",'Encodage réponses Es'!AA6)</f>
      </c>
      <c r="BP7" s="186">
        <f>IF('Encodage réponses Es'!AB6="","",'Encodage réponses Es'!AB6)</f>
      </c>
      <c r="BQ7" s="186">
        <f>IF('Encodage réponses Es'!AC6="","",'Encodage réponses Es'!AC6)</f>
      </c>
      <c r="BR7" s="189">
        <f>IF('Encodage réponses Es'!AD6="","",'Encodage réponses Es'!AD6)</f>
      </c>
      <c r="BS7" s="186">
        <f>IF('Encodage réponses Es'!AE6="","",'Encodage réponses Es'!AE6)</f>
      </c>
      <c r="BT7" s="186">
        <f>IF('Encodage réponses Es'!AF6="","",'Encodage réponses Es'!AF6)</f>
      </c>
      <c r="BU7" s="186">
        <f>IF('Encodage réponses Es'!AG6="","",'Encodage réponses Es'!AG6)</f>
      </c>
      <c r="BV7" s="186">
        <f>IF('Encodage réponses Es'!AH6="","",'Encodage réponses Es'!AH6)</f>
      </c>
      <c r="BW7" s="186">
        <f>IF('Encodage réponses Es'!AI6="","",'Encodage réponses Es'!AI6)</f>
      </c>
      <c r="BX7" s="186">
        <f>IF('Encodage réponses Es'!AJ6="","",'Encodage réponses Es'!AJ6)</f>
      </c>
      <c r="BY7" s="37">
        <f>IF('Encodage réponses Es'!AK6="","",'Encodage réponses Es'!AK6)</f>
      </c>
      <c r="BZ7" s="335">
        <f>IF(COUNTBLANK('Encodage réponses Es'!T6:AK6)&gt;0,"",IF(OR(COUNTIF(BH7:BY7,"a")&gt;0),"absent(e)",IF(COUNTBLANK(BH7:BY7)&gt;0,"",COUNTIF(BH7:BY7,1)+COUNTIF(BH7:BY7,8)/2)))</f>
      </c>
      <c r="CA7" s="336"/>
    </row>
    <row r="8" spans="1:79" ht="11.25" customHeight="1">
      <c r="A8" s="318"/>
      <c r="B8" s="319"/>
      <c r="C8" s="127">
        <v>5</v>
      </c>
      <c r="D8" s="61">
        <f>IF('Encodage réponses Es'!F7="","",'Encodage réponses Es'!F7)</f>
      </c>
      <c r="E8" s="166"/>
      <c r="F8" s="140">
        <f t="shared" si="0"/>
      </c>
      <c r="G8" s="141">
        <f t="shared" si="1"/>
      </c>
      <c r="H8" s="152"/>
      <c r="I8" s="183">
        <f>IF('Encodage réponses Es'!G7="","",'Encodage réponses Es'!G7)</f>
      </c>
      <c r="J8" s="186">
        <f>IF('Encodage réponses Es'!H7="","",'Encodage réponses Es'!H7)</f>
      </c>
      <c r="K8" s="186">
        <f>IF('Encodage réponses Es'!I7="","",'Encodage réponses Es'!I7)</f>
      </c>
      <c r="L8" s="186">
        <f>IF('Encodage réponses Es'!J7="","",'Encodage réponses Es'!J7)</f>
      </c>
      <c r="M8" s="186">
        <f>IF('Encodage réponses Es'!K7="","",'Encodage réponses Es'!K7)</f>
      </c>
      <c r="N8" s="186">
        <f>IF('Encodage réponses Es'!L7="","",'Encodage réponses Es'!L7)</f>
      </c>
      <c r="O8" s="186">
        <f>IF('Encodage réponses Es'!M7="","",'Encodage réponses Es'!M7)</f>
      </c>
      <c r="P8" s="186">
        <f>IF('Encodage réponses Es'!N7="","",'Encodage réponses Es'!N7)</f>
      </c>
      <c r="Q8" s="186">
        <f>IF('Encodage réponses Es'!P7="","",'Encodage réponses Es'!P7)</f>
      </c>
      <c r="R8" s="186">
        <f>IF('Encodage réponses Es'!Q7="","",'Encodage réponses Es'!Q7)</f>
      </c>
      <c r="S8" s="186">
        <f>IF('Encodage réponses Es'!R7="","",'Encodage réponses Es'!R7)</f>
      </c>
      <c r="T8" s="186">
        <f>IF('Encodage réponses Es'!T7="","",'Encodage réponses Es'!T7)</f>
      </c>
      <c r="U8" s="186">
        <f>IF('Encodage réponses Es'!U7="","",'Encodage réponses Es'!U7)</f>
      </c>
      <c r="V8" s="189">
        <f>IF('Encodage réponses Es'!V7="","",'Encodage réponses Es'!V7)</f>
      </c>
      <c r="W8" s="186">
        <f>IF('Encodage réponses Es'!W7="","",'Encodage réponses Es'!W7)</f>
      </c>
      <c r="X8" s="186">
        <f>IF('Encodage réponses Es'!Z7="","",'Encodage réponses Es'!Z7)</f>
      </c>
      <c r="Y8" s="186">
        <f>IF('Encodage réponses Es'!AB7="","",'Encodage réponses Es'!AB7)</f>
      </c>
      <c r="Z8" s="189">
        <f>IF('Encodage réponses Es'!AD7="","",'Encodage réponses Es'!AD7)</f>
      </c>
      <c r="AA8" s="186">
        <f>IF('Encodage réponses Es'!AE7="","",'Encodage réponses Es'!AE7)</f>
      </c>
      <c r="AB8" s="186">
        <f>IF('Encodage réponses Es'!AF7="","",'Encodage réponses Es'!AF7)</f>
      </c>
      <c r="AC8" s="189">
        <f>IF('Encodage réponses Es'!AG7="","",'Encodage réponses Es'!AG7)</f>
      </c>
      <c r="AD8" s="37">
        <f>IF('Encodage réponses Es'!AI7="","",'Encodage réponses Es'!AI7)</f>
      </c>
      <c r="AE8" s="335">
        <f>IF(COUNTBLANK('Encodage réponses Es'!G7:N7)+COUNTBLANK('Encodage réponses Es'!P7:R7)+COUNTBLANK('Encodage réponses Es'!T7:W7)+COUNTBLANK('Encodage réponses Es'!Z7)+COUNTBLANK('Encodage réponses Es'!AB7)+COUNTBLANK('Encodage réponses Es'!AD7:AF7)+COUNTBLANK('Encodage réponses Es'!AG7)+COUNTBLANK('Encodage réponses Es'!AI7)&gt;0,"",IF(OR(COUNTIF(I8:AD8,"a")&gt;0),"absent(e)",IF(COUNTBLANK(I8:AD8)&gt;0,"",COUNTIF(I8:AD8,1)+COUNTIF(I8:AD8,8)/2)))</f>
      </c>
      <c r="AF8" s="336"/>
      <c r="AG8" s="183">
        <f>IF('Encodage réponses Es'!O7="","",'Encodage réponses Es'!O7)</f>
      </c>
      <c r="AH8" s="186">
        <f>IF('Encodage réponses Es'!S7="","",'Encodage réponses Es'!S7)</f>
      </c>
      <c r="AI8" s="186">
        <f>IF('Encodage réponses Es'!X7="","",'Encodage réponses Es'!X7)</f>
      </c>
      <c r="AJ8" s="186">
        <f>IF('Encodage réponses Es'!Y7="","",'Encodage réponses Es'!Y7)</f>
      </c>
      <c r="AK8" s="186">
        <f>IF('Encodage réponses Es'!AA7="","",'Encodage réponses Es'!AA7)</f>
      </c>
      <c r="AL8" s="186">
        <f>IF('Encodage réponses Es'!AC7="","",'Encodage réponses Es'!AC7)</f>
      </c>
      <c r="AM8" s="189">
        <f>IF('Encodage réponses Es'!AH7="","",'Encodage réponses Es'!AH7)</f>
      </c>
      <c r="AN8" s="186">
        <f>IF('Encodage réponses Es'!AJ7="","",'Encodage réponses Es'!AJ7)</f>
      </c>
      <c r="AO8" s="37">
        <f>IF('Encodage réponses Es'!AK7="","",'Encodage réponses Es'!AK7)</f>
      </c>
      <c r="AP8" s="335">
        <f>IF(COUNTBLANK('Encodage réponses Es'!O7)+COUNTBLANK('Encodage réponses Es'!S7)+COUNTBLANK('Encodage réponses Es'!X7:Y7)+COUNTBLANK('Encodage réponses Es'!AA7)+COUNTBLANK('Encodage réponses Es'!AC7)+COUNTBLANK('Encodage réponses Es'!AH7)+COUNTBLANK('Encodage réponses Es'!AJ7:AK7)&gt;0,"",IF(OR(COUNTIF(AG8:AO8,"a")&gt;0),"absent(e)",IF(COUNTBLANK(AG8:AO8)&gt;0,"",COUNTIF(AG8:AO8,1)+COUNTIF(AG8:AO8,8)/2)))</f>
      </c>
      <c r="AQ8" s="336"/>
      <c r="AR8" s="350"/>
      <c r="AS8" s="183">
        <f>IF('Encodage réponses Es'!G7="","",'Encodage réponses Es'!G7)</f>
      </c>
      <c r="AT8" s="189">
        <f>IF('Encodage réponses Es'!H7="","",'Encodage réponses Es'!H7)</f>
      </c>
      <c r="AU8" s="186">
        <f>IF('Encodage réponses Es'!I7="","",'Encodage réponses Es'!I7)</f>
      </c>
      <c r="AV8" s="186">
        <f>IF('Encodage réponses Es'!J7="","",'Encodage réponses Es'!J7)</f>
      </c>
      <c r="AW8" s="189">
        <f>IF('Encodage réponses Es'!K7="","",'Encodage réponses Es'!K7)</f>
      </c>
      <c r="AX8" s="186">
        <f>IF('Encodage réponses Es'!L7="","",'Encodage réponses Es'!L7)</f>
      </c>
      <c r="AY8" s="186">
        <f>IF('Encodage réponses Es'!M7="","",'Encodage réponses Es'!M7)</f>
      </c>
      <c r="AZ8" s="186">
        <f>IF('Encodage réponses Es'!N7="","",'Encodage réponses Es'!N7)</f>
      </c>
      <c r="BA8" s="186">
        <f>IF('Encodage réponses Es'!O7="","",'Encodage réponses Es'!O7)</f>
      </c>
      <c r="BB8" s="189">
        <f>IF('Encodage réponses Es'!P7="","",'Encodage réponses Es'!P7)</f>
      </c>
      <c r="BC8" s="186">
        <f>IF('Encodage réponses Es'!Q7="","",'Encodage réponses Es'!Q7)</f>
      </c>
      <c r="BD8" s="186">
        <f>IF('Encodage réponses Es'!R7="","",'Encodage réponses Es'!R7)</f>
      </c>
      <c r="BE8" s="37">
        <f>IF('Encodage réponses Es'!S7="","",'Encodage réponses Es'!S7)</f>
      </c>
      <c r="BF8" s="335">
        <f>IF(COUNTBLANK('Encodage réponses Es'!G7:S7)&gt;0,"",IF(OR(COUNTIF(AS8:BE8,"a")&gt;0),"absent(e)",IF(COUNTBLANK(AS8:BE8)&gt;0,"",COUNTIF(AS8:BE8,1)+COUNTIF(AS8:BE8,8)/2)))</f>
      </c>
      <c r="BG8" s="341"/>
      <c r="BH8" s="183">
        <f>IF('Encodage réponses Es'!T7="","",'Encodage réponses Es'!T7)</f>
      </c>
      <c r="BI8" s="186">
        <f>IF('Encodage réponses Es'!U7="","",'Encodage réponses Es'!U7)</f>
      </c>
      <c r="BJ8" s="186">
        <f>IF('Encodage réponses Es'!V7="","",'Encodage réponses Es'!V7)</f>
      </c>
      <c r="BK8" s="186">
        <f>IF('Encodage réponses Es'!W7="","",'Encodage réponses Es'!W7)</f>
      </c>
      <c r="BL8" s="186">
        <f>IF('Encodage réponses Es'!X7="","",'Encodage réponses Es'!X7)</f>
      </c>
      <c r="BM8" s="186">
        <f>IF('Encodage réponses Es'!Y7="","",'Encodage réponses Es'!Y7)</f>
      </c>
      <c r="BN8" s="186">
        <f>IF('Encodage réponses Es'!Z7="","",'Encodage réponses Es'!Z7)</f>
      </c>
      <c r="BO8" s="186">
        <f>IF('Encodage réponses Es'!AA7="","",'Encodage réponses Es'!AA7)</f>
      </c>
      <c r="BP8" s="186">
        <f>IF('Encodage réponses Es'!AB7="","",'Encodage réponses Es'!AB7)</f>
      </c>
      <c r="BQ8" s="186">
        <f>IF('Encodage réponses Es'!AC7="","",'Encodage réponses Es'!AC7)</f>
      </c>
      <c r="BR8" s="189">
        <f>IF('Encodage réponses Es'!AD7="","",'Encodage réponses Es'!AD7)</f>
      </c>
      <c r="BS8" s="186">
        <f>IF('Encodage réponses Es'!AE7="","",'Encodage réponses Es'!AE7)</f>
      </c>
      <c r="BT8" s="186">
        <f>IF('Encodage réponses Es'!AF7="","",'Encodage réponses Es'!AF7)</f>
      </c>
      <c r="BU8" s="186">
        <f>IF('Encodage réponses Es'!AG7="","",'Encodage réponses Es'!AG7)</f>
      </c>
      <c r="BV8" s="186">
        <f>IF('Encodage réponses Es'!AH7="","",'Encodage réponses Es'!AH7)</f>
      </c>
      <c r="BW8" s="186">
        <f>IF('Encodage réponses Es'!AI7="","",'Encodage réponses Es'!AI7)</f>
      </c>
      <c r="BX8" s="186">
        <f>IF('Encodage réponses Es'!AJ7="","",'Encodage réponses Es'!AJ7)</f>
      </c>
      <c r="BY8" s="37">
        <f>IF('Encodage réponses Es'!AK7="","",'Encodage réponses Es'!AK7)</f>
      </c>
      <c r="BZ8" s="335">
        <f>IF(COUNTBLANK('Encodage réponses Es'!T7:AK7)&gt;0,"",IF(OR(COUNTIF(BH8:BY8,"a")&gt;0),"absent(e)",IF(COUNTBLANK(BH8:BY8)&gt;0,"",COUNTIF(BH8:BY8,1)+COUNTIF(BH8:BY8,8)/2)))</f>
      </c>
      <c r="CA8" s="336"/>
    </row>
    <row r="9" spans="1:79" ht="11.25" customHeight="1">
      <c r="A9" s="318"/>
      <c r="B9" s="319"/>
      <c r="C9" s="127">
        <v>6</v>
      </c>
      <c r="D9" s="61">
        <f>IF('Encodage réponses Es'!F8="","",'Encodage réponses Es'!F8)</f>
      </c>
      <c r="E9" s="166"/>
      <c r="F9" s="140">
        <f t="shared" si="0"/>
      </c>
      <c r="G9" s="141">
        <f t="shared" si="1"/>
      </c>
      <c r="H9" s="152"/>
      <c r="I9" s="183">
        <f>IF('Encodage réponses Es'!G8="","",'Encodage réponses Es'!G8)</f>
      </c>
      <c r="J9" s="186">
        <f>IF('Encodage réponses Es'!H8="","",'Encodage réponses Es'!H8)</f>
      </c>
      <c r="K9" s="186">
        <f>IF('Encodage réponses Es'!I8="","",'Encodage réponses Es'!I8)</f>
      </c>
      <c r="L9" s="186">
        <f>IF('Encodage réponses Es'!J8="","",'Encodage réponses Es'!J8)</f>
      </c>
      <c r="M9" s="186">
        <f>IF('Encodage réponses Es'!K8="","",'Encodage réponses Es'!K8)</f>
      </c>
      <c r="N9" s="186">
        <f>IF('Encodage réponses Es'!L8="","",'Encodage réponses Es'!L8)</f>
      </c>
      <c r="O9" s="186">
        <f>IF('Encodage réponses Es'!M8="","",'Encodage réponses Es'!M8)</f>
      </c>
      <c r="P9" s="186">
        <f>IF('Encodage réponses Es'!N8="","",'Encodage réponses Es'!N8)</f>
      </c>
      <c r="Q9" s="186">
        <f>IF('Encodage réponses Es'!P8="","",'Encodage réponses Es'!P8)</f>
      </c>
      <c r="R9" s="186">
        <f>IF('Encodage réponses Es'!Q8="","",'Encodage réponses Es'!Q8)</f>
      </c>
      <c r="S9" s="186">
        <f>IF('Encodage réponses Es'!R8="","",'Encodage réponses Es'!R8)</f>
      </c>
      <c r="T9" s="186">
        <f>IF('Encodage réponses Es'!T8="","",'Encodage réponses Es'!T8)</f>
      </c>
      <c r="U9" s="186">
        <f>IF('Encodage réponses Es'!U8="","",'Encodage réponses Es'!U8)</f>
      </c>
      <c r="V9" s="189">
        <f>IF('Encodage réponses Es'!V8="","",'Encodage réponses Es'!V8)</f>
      </c>
      <c r="W9" s="186">
        <f>IF('Encodage réponses Es'!W8="","",'Encodage réponses Es'!W8)</f>
      </c>
      <c r="X9" s="186">
        <f>IF('Encodage réponses Es'!Z8="","",'Encodage réponses Es'!Z8)</f>
      </c>
      <c r="Y9" s="186">
        <f>IF('Encodage réponses Es'!AB8="","",'Encodage réponses Es'!AB8)</f>
      </c>
      <c r="Z9" s="189">
        <f>IF('Encodage réponses Es'!AD8="","",'Encodage réponses Es'!AD8)</f>
      </c>
      <c r="AA9" s="186">
        <f>IF('Encodage réponses Es'!AE8="","",'Encodage réponses Es'!AE8)</f>
      </c>
      <c r="AB9" s="186">
        <f>IF('Encodage réponses Es'!AF8="","",'Encodage réponses Es'!AF8)</f>
      </c>
      <c r="AC9" s="189">
        <f>IF('Encodage réponses Es'!AG8="","",'Encodage réponses Es'!AG8)</f>
      </c>
      <c r="AD9" s="37">
        <f>IF('Encodage réponses Es'!AI8="","",'Encodage réponses Es'!AI8)</f>
      </c>
      <c r="AE9" s="335">
        <f>IF(COUNTBLANK('Encodage réponses Es'!G8:N8)+COUNTBLANK('Encodage réponses Es'!P8:R8)+COUNTBLANK('Encodage réponses Es'!T8:W8)+COUNTBLANK('Encodage réponses Es'!Z8)+COUNTBLANK('Encodage réponses Es'!AB8)+COUNTBLANK('Encodage réponses Es'!AD8:AF8)+COUNTBLANK('Encodage réponses Es'!AG8)+COUNTBLANK('Encodage réponses Es'!AI8)&gt;0,"",IF(OR(COUNTIF(I9:AD9,"a")&gt;0),"absent(e)",IF(COUNTBLANK(I9:AD9)&gt;0,"",COUNTIF(I9:AD9,1)+COUNTIF(I9:AD9,8)/2)))</f>
      </c>
      <c r="AF9" s="336"/>
      <c r="AG9" s="183">
        <f>IF('Encodage réponses Es'!O8="","",'Encodage réponses Es'!O8)</f>
      </c>
      <c r="AH9" s="186">
        <f>IF('Encodage réponses Es'!S8="","",'Encodage réponses Es'!S8)</f>
      </c>
      <c r="AI9" s="186">
        <f>IF('Encodage réponses Es'!X8="","",'Encodage réponses Es'!X8)</f>
      </c>
      <c r="AJ9" s="186">
        <f>IF('Encodage réponses Es'!Y8="","",'Encodage réponses Es'!Y8)</f>
      </c>
      <c r="AK9" s="186">
        <f>IF('Encodage réponses Es'!AA8="","",'Encodage réponses Es'!AA8)</f>
      </c>
      <c r="AL9" s="186">
        <f>IF('Encodage réponses Es'!AC8="","",'Encodage réponses Es'!AC8)</f>
      </c>
      <c r="AM9" s="189">
        <f>IF('Encodage réponses Es'!AH8="","",'Encodage réponses Es'!AH8)</f>
      </c>
      <c r="AN9" s="186">
        <f>IF('Encodage réponses Es'!AJ8="","",'Encodage réponses Es'!AJ8)</f>
      </c>
      <c r="AO9" s="37">
        <f>IF('Encodage réponses Es'!AK8="","",'Encodage réponses Es'!AK8)</f>
      </c>
      <c r="AP9" s="335">
        <f>IF(COUNTBLANK('Encodage réponses Es'!O8)+COUNTBLANK('Encodage réponses Es'!S8)+COUNTBLANK('Encodage réponses Es'!X8:Y8)+COUNTBLANK('Encodage réponses Es'!AA8)+COUNTBLANK('Encodage réponses Es'!AC8)+COUNTBLANK('Encodage réponses Es'!AH8)+COUNTBLANK('Encodage réponses Es'!AJ8:AK8)&gt;0,"",IF(OR(COUNTIF(AG9:AO9,"a")&gt;0),"absent(e)",IF(COUNTBLANK(AG9:AO9)&gt;0,"",COUNTIF(AG9:AO9,1)+COUNTIF(AG9:AO9,8)/2)))</f>
      </c>
      <c r="AQ9" s="336"/>
      <c r="AR9" s="350"/>
      <c r="AS9" s="183">
        <f>IF('Encodage réponses Es'!G8="","",'Encodage réponses Es'!G8)</f>
      </c>
      <c r="AT9" s="189">
        <f>IF('Encodage réponses Es'!H8="","",'Encodage réponses Es'!H8)</f>
      </c>
      <c r="AU9" s="186">
        <f>IF('Encodage réponses Es'!I8="","",'Encodage réponses Es'!I8)</f>
      </c>
      <c r="AV9" s="186">
        <f>IF('Encodage réponses Es'!J8="","",'Encodage réponses Es'!J8)</f>
      </c>
      <c r="AW9" s="189">
        <f>IF('Encodage réponses Es'!K8="","",'Encodage réponses Es'!K8)</f>
      </c>
      <c r="AX9" s="186">
        <f>IF('Encodage réponses Es'!L8="","",'Encodage réponses Es'!L8)</f>
      </c>
      <c r="AY9" s="186">
        <f>IF('Encodage réponses Es'!M8="","",'Encodage réponses Es'!M8)</f>
      </c>
      <c r="AZ9" s="186">
        <f>IF('Encodage réponses Es'!N8="","",'Encodage réponses Es'!N8)</f>
      </c>
      <c r="BA9" s="186">
        <f>IF('Encodage réponses Es'!O8="","",'Encodage réponses Es'!O8)</f>
      </c>
      <c r="BB9" s="189">
        <f>IF('Encodage réponses Es'!P8="","",'Encodage réponses Es'!P8)</f>
      </c>
      <c r="BC9" s="186">
        <f>IF('Encodage réponses Es'!Q8="","",'Encodage réponses Es'!Q8)</f>
      </c>
      <c r="BD9" s="186">
        <f>IF('Encodage réponses Es'!R8="","",'Encodage réponses Es'!R8)</f>
      </c>
      <c r="BE9" s="37">
        <f>IF('Encodage réponses Es'!S8="","",'Encodage réponses Es'!S8)</f>
      </c>
      <c r="BF9" s="335">
        <f>IF(COUNTBLANK('Encodage réponses Es'!G8:S8)&gt;0,"",IF(OR(COUNTIF(AS9:BE9,"a")&gt;0),"absent(e)",IF(COUNTBLANK(AS9:BE9)&gt;0,"",COUNTIF(AS9:BE9,1)+COUNTIF(AS9:BE9,8)/2)))</f>
      </c>
      <c r="BG9" s="341"/>
      <c r="BH9" s="183">
        <f>IF('Encodage réponses Es'!T8="","",'Encodage réponses Es'!T8)</f>
      </c>
      <c r="BI9" s="186">
        <f>IF('Encodage réponses Es'!U8="","",'Encodage réponses Es'!U8)</f>
      </c>
      <c r="BJ9" s="186">
        <f>IF('Encodage réponses Es'!V8="","",'Encodage réponses Es'!V8)</f>
      </c>
      <c r="BK9" s="186">
        <f>IF('Encodage réponses Es'!W8="","",'Encodage réponses Es'!W8)</f>
      </c>
      <c r="BL9" s="186">
        <f>IF('Encodage réponses Es'!X8="","",'Encodage réponses Es'!X8)</f>
      </c>
      <c r="BM9" s="186">
        <f>IF('Encodage réponses Es'!Y8="","",'Encodage réponses Es'!Y8)</f>
      </c>
      <c r="BN9" s="186">
        <f>IF('Encodage réponses Es'!Z8="","",'Encodage réponses Es'!Z8)</f>
      </c>
      <c r="BO9" s="186">
        <f>IF('Encodage réponses Es'!AA8="","",'Encodage réponses Es'!AA8)</f>
      </c>
      <c r="BP9" s="186">
        <f>IF('Encodage réponses Es'!AB8="","",'Encodage réponses Es'!AB8)</f>
      </c>
      <c r="BQ9" s="186">
        <f>IF('Encodage réponses Es'!AC8="","",'Encodage réponses Es'!AC8)</f>
      </c>
      <c r="BR9" s="189">
        <f>IF('Encodage réponses Es'!AD8="","",'Encodage réponses Es'!AD8)</f>
      </c>
      <c r="BS9" s="186">
        <f>IF('Encodage réponses Es'!AE8="","",'Encodage réponses Es'!AE8)</f>
      </c>
      <c r="BT9" s="186">
        <f>IF('Encodage réponses Es'!AF8="","",'Encodage réponses Es'!AF8)</f>
      </c>
      <c r="BU9" s="186">
        <f>IF('Encodage réponses Es'!AG8="","",'Encodage réponses Es'!AG8)</f>
      </c>
      <c r="BV9" s="186">
        <f>IF('Encodage réponses Es'!AH8="","",'Encodage réponses Es'!AH8)</f>
      </c>
      <c r="BW9" s="186">
        <f>IF('Encodage réponses Es'!AI8="","",'Encodage réponses Es'!AI8)</f>
      </c>
      <c r="BX9" s="186">
        <f>IF('Encodage réponses Es'!AJ8="","",'Encodage réponses Es'!AJ8)</f>
      </c>
      <c r="BY9" s="37">
        <f>IF('Encodage réponses Es'!AK8="","",'Encodage réponses Es'!AK8)</f>
      </c>
      <c r="BZ9" s="335">
        <f>IF(COUNTBLANK('Encodage réponses Es'!T8:AK8)&gt;0,"",IF(OR(COUNTIF(BH9:BY9,"a")&gt;0),"absent(e)",IF(COUNTBLANK(BH9:BY9)&gt;0,"",COUNTIF(BH9:BY9,1)+COUNTIF(BH9:BY9,8)/2)))</f>
      </c>
      <c r="CA9" s="336"/>
    </row>
    <row r="10" spans="1:79" ht="11.25" customHeight="1">
      <c r="A10" s="318"/>
      <c r="B10" s="319"/>
      <c r="C10" s="127">
        <v>7</v>
      </c>
      <c r="D10" s="61">
        <f>IF('Encodage réponses Es'!F9="","",'Encodage réponses Es'!F9)</f>
      </c>
      <c r="E10" s="166"/>
      <c r="F10" s="140">
        <f t="shared" si="0"/>
      </c>
      <c r="G10" s="141">
        <f t="shared" si="1"/>
      </c>
      <c r="H10" s="152"/>
      <c r="I10" s="183">
        <f>IF('Encodage réponses Es'!G9="","",'Encodage réponses Es'!G9)</f>
      </c>
      <c r="J10" s="186">
        <f>IF('Encodage réponses Es'!H9="","",'Encodage réponses Es'!H9)</f>
      </c>
      <c r="K10" s="186">
        <f>IF('Encodage réponses Es'!I9="","",'Encodage réponses Es'!I9)</f>
      </c>
      <c r="L10" s="186">
        <f>IF('Encodage réponses Es'!J9="","",'Encodage réponses Es'!J9)</f>
      </c>
      <c r="M10" s="186">
        <f>IF('Encodage réponses Es'!K9="","",'Encodage réponses Es'!K9)</f>
      </c>
      <c r="N10" s="186">
        <f>IF('Encodage réponses Es'!L9="","",'Encodage réponses Es'!L9)</f>
      </c>
      <c r="O10" s="186">
        <f>IF('Encodage réponses Es'!M9="","",'Encodage réponses Es'!M9)</f>
      </c>
      <c r="P10" s="186">
        <f>IF('Encodage réponses Es'!N9="","",'Encodage réponses Es'!N9)</f>
      </c>
      <c r="Q10" s="186">
        <f>IF('Encodage réponses Es'!P9="","",'Encodage réponses Es'!P9)</f>
      </c>
      <c r="R10" s="186">
        <f>IF('Encodage réponses Es'!Q9="","",'Encodage réponses Es'!Q9)</f>
      </c>
      <c r="S10" s="186">
        <f>IF('Encodage réponses Es'!R9="","",'Encodage réponses Es'!R9)</f>
      </c>
      <c r="T10" s="186">
        <f>IF('Encodage réponses Es'!T9="","",'Encodage réponses Es'!T9)</f>
      </c>
      <c r="U10" s="186">
        <f>IF('Encodage réponses Es'!U9="","",'Encodage réponses Es'!U9)</f>
      </c>
      <c r="V10" s="189">
        <f>IF('Encodage réponses Es'!V9="","",'Encodage réponses Es'!V9)</f>
      </c>
      <c r="W10" s="186">
        <f>IF('Encodage réponses Es'!W9="","",'Encodage réponses Es'!W9)</f>
      </c>
      <c r="X10" s="186">
        <f>IF('Encodage réponses Es'!Z9="","",'Encodage réponses Es'!Z9)</f>
      </c>
      <c r="Y10" s="186">
        <f>IF('Encodage réponses Es'!AB9="","",'Encodage réponses Es'!AB9)</f>
      </c>
      <c r="Z10" s="189">
        <f>IF('Encodage réponses Es'!AD9="","",'Encodage réponses Es'!AD9)</f>
      </c>
      <c r="AA10" s="186">
        <f>IF('Encodage réponses Es'!AE9="","",'Encodage réponses Es'!AE9)</f>
      </c>
      <c r="AB10" s="186">
        <f>IF('Encodage réponses Es'!AF9="","",'Encodage réponses Es'!AF9)</f>
      </c>
      <c r="AC10" s="189">
        <f>IF('Encodage réponses Es'!AG9="","",'Encodage réponses Es'!AG9)</f>
      </c>
      <c r="AD10" s="37">
        <f>IF('Encodage réponses Es'!AI9="","",'Encodage réponses Es'!AI9)</f>
      </c>
      <c r="AE10" s="335">
        <f>IF(COUNTBLANK('Encodage réponses Es'!G9:N9)+COUNTBLANK('Encodage réponses Es'!P9:R9)+COUNTBLANK('Encodage réponses Es'!T9:W9)+COUNTBLANK('Encodage réponses Es'!Z9)+COUNTBLANK('Encodage réponses Es'!AB9)+COUNTBLANK('Encodage réponses Es'!AD9:AF9)+COUNTBLANK('Encodage réponses Es'!AG9)+COUNTBLANK('Encodage réponses Es'!AI9)&gt;0,"",IF(OR(COUNTIF(I10:AD10,"a")&gt;0),"absent(e)",IF(COUNTBLANK(I10:AD10)&gt;0,"",COUNTIF(I10:AD10,1)+COUNTIF(I10:AD10,8)/2)))</f>
      </c>
      <c r="AF10" s="336"/>
      <c r="AG10" s="183">
        <f>IF('Encodage réponses Es'!O9="","",'Encodage réponses Es'!O9)</f>
      </c>
      <c r="AH10" s="186">
        <f>IF('Encodage réponses Es'!S9="","",'Encodage réponses Es'!S9)</f>
      </c>
      <c r="AI10" s="186">
        <f>IF('Encodage réponses Es'!X9="","",'Encodage réponses Es'!X9)</f>
      </c>
      <c r="AJ10" s="186">
        <f>IF('Encodage réponses Es'!Y9="","",'Encodage réponses Es'!Y9)</f>
      </c>
      <c r="AK10" s="186">
        <f>IF('Encodage réponses Es'!AA9="","",'Encodage réponses Es'!AA9)</f>
      </c>
      <c r="AL10" s="186">
        <f>IF('Encodage réponses Es'!AC9="","",'Encodage réponses Es'!AC9)</f>
      </c>
      <c r="AM10" s="189">
        <f>IF('Encodage réponses Es'!AH9="","",'Encodage réponses Es'!AH9)</f>
      </c>
      <c r="AN10" s="186">
        <f>IF('Encodage réponses Es'!AJ9="","",'Encodage réponses Es'!AJ9)</f>
      </c>
      <c r="AO10" s="37">
        <f>IF('Encodage réponses Es'!AK9="","",'Encodage réponses Es'!AK9)</f>
      </c>
      <c r="AP10" s="335">
        <f>IF(COUNTBLANK('Encodage réponses Es'!O9)+COUNTBLANK('Encodage réponses Es'!S9)+COUNTBLANK('Encodage réponses Es'!X9:Y9)+COUNTBLANK('Encodage réponses Es'!AA9)+COUNTBLANK('Encodage réponses Es'!AC9)+COUNTBLANK('Encodage réponses Es'!AH9)+COUNTBLANK('Encodage réponses Es'!AJ9:AK9)&gt;0,"",IF(OR(COUNTIF(AG10:AO10,"a")&gt;0),"absent(e)",IF(COUNTBLANK(AG10:AO10)&gt;0,"",COUNTIF(AG10:AO10,1)+COUNTIF(AG10:AO10,8)/2)))</f>
      </c>
      <c r="AQ10" s="336"/>
      <c r="AR10" s="350"/>
      <c r="AS10" s="183">
        <f>IF('Encodage réponses Es'!G9="","",'Encodage réponses Es'!G9)</f>
      </c>
      <c r="AT10" s="189">
        <f>IF('Encodage réponses Es'!H9="","",'Encodage réponses Es'!H9)</f>
      </c>
      <c r="AU10" s="186">
        <f>IF('Encodage réponses Es'!I9="","",'Encodage réponses Es'!I9)</f>
      </c>
      <c r="AV10" s="186">
        <f>IF('Encodage réponses Es'!J9="","",'Encodage réponses Es'!J9)</f>
      </c>
      <c r="AW10" s="189">
        <f>IF('Encodage réponses Es'!K9="","",'Encodage réponses Es'!K9)</f>
      </c>
      <c r="AX10" s="186">
        <f>IF('Encodage réponses Es'!L9="","",'Encodage réponses Es'!L9)</f>
      </c>
      <c r="AY10" s="186">
        <f>IF('Encodage réponses Es'!M9="","",'Encodage réponses Es'!M9)</f>
      </c>
      <c r="AZ10" s="186">
        <f>IF('Encodage réponses Es'!N9="","",'Encodage réponses Es'!N9)</f>
      </c>
      <c r="BA10" s="186">
        <f>IF('Encodage réponses Es'!O9="","",'Encodage réponses Es'!O9)</f>
      </c>
      <c r="BB10" s="189">
        <f>IF('Encodage réponses Es'!P9="","",'Encodage réponses Es'!P9)</f>
      </c>
      <c r="BC10" s="186">
        <f>IF('Encodage réponses Es'!Q9="","",'Encodage réponses Es'!Q9)</f>
      </c>
      <c r="BD10" s="186">
        <f>IF('Encodage réponses Es'!R9="","",'Encodage réponses Es'!R9)</f>
      </c>
      <c r="BE10" s="37">
        <f>IF('Encodage réponses Es'!S9="","",'Encodage réponses Es'!S9)</f>
      </c>
      <c r="BF10" s="335">
        <f>IF(COUNTBLANK('Encodage réponses Es'!G9:S9)&gt;0,"",IF(OR(COUNTIF(AS10:BE10,"a")&gt;0),"absent(e)",IF(COUNTBLANK(AS10:BE10)&gt;0,"",COUNTIF(AS10:BE10,1)+COUNTIF(AS10:BE10,8)/2)))</f>
      </c>
      <c r="BG10" s="341"/>
      <c r="BH10" s="183">
        <f>IF('Encodage réponses Es'!T9="","",'Encodage réponses Es'!T9)</f>
      </c>
      <c r="BI10" s="186">
        <f>IF('Encodage réponses Es'!U9="","",'Encodage réponses Es'!U9)</f>
      </c>
      <c r="BJ10" s="186">
        <f>IF('Encodage réponses Es'!V9="","",'Encodage réponses Es'!V9)</f>
      </c>
      <c r="BK10" s="186">
        <f>IF('Encodage réponses Es'!W9="","",'Encodage réponses Es'!W9)</f>
      </c>
      <c r="BL10" s="186">
        <f>IF('Encodage réponses Es'!X9="","",'Encodage réponses Es'!X9)</f>
      </c>
      <c r="BM10" s="186">
        <f>IF('Encodage réponses Es'!Y9="","",'Encodage réponses Es'!Y9)</f>
      </c>
      <c r="BN10" s="186">
        <f>IF('Encodage réponses Es'!Z9="","",'Encodage réponses Es'!Z9)</f>
      </c>
      <c r="BO10" s="186">
        <f>IF('Encodage réponses Es'!AA9="","",'Encodage réponses Es'!AA9)</f>
      </c>
      <c r="BP10" s="186">
        <f>IF('Encodage réponses Es'!AB9="","",'Encodage réponses Es'!AB9)</f>
      </c>
      <c r="BQ10" s="186">
        <f>IF('Encodage réponses Es'!AC9="","",'Encodage réponses Es'!AC9)</f>
      </c>
      <c r="BR10" s="189">
        <f>IF('Encodage réponses Es'!AD9="","",'Encodage réponses Es'!AD9)</f>
      </c>
      <c r="BS10" s="186">
        <f>IF('Encodage réponses Es'!AE9="","",'Encodage réponses Es'!AE9)</f>
      </c>
      <c r="BT10" s="186">
        <f>IF('Encodage réponses Es'!AF9="","",'Encodage réponses Es'!AF9)</f>
      </c>
      <c r="BU10" s="186">
        <f>IF('Encodage réponses Es'!AG9="","",'Encodage réponses Es'!AG9)</f>
      </c>
      <c r="BV10" s="186">
        <f>IF('Encodage réponses Es'!AH9="","",'Encodage réponses Es'!AH9)</f>
      </c>
      <c r="BW10" s="186">
        <f>IF('Encodage réponses Es'!AI9="","",'Encodage réponses Es'!AI9)</f>
      </c>
      <c r="BX10" s="186">
        <f>IF('Encodage réponses Es'!AJ9="","",'Encodage réponses Es'!AJ9)</f>
      </c>
      <c r="BY10" s="37">
        <f>IF('Encodage réponses Es'!AK9="","",'Encodage réponses Es'!AK9)</f>
      </c>
      <c r="BZ10" s="335">
        <f>IF(COUNTBLANK('Encodage réponses Es'!T9:AK9)&gt;0,"",IF(OR(COUNTIF(BH10:BY10,"a")&gt;0),"absent(e)",IF(COUNTBLANK(BH10:BY10)&gt;0,"",COUNTIF(BH10:BY10,1)+COUNTIF(BH10:BY10,8)/2)))</f>
      </c>
      <c r="CA10" s="336"/>
    </row>
    <row r="11" spans="1:79" ht="11.25" customHeight="1">
      <c r="A11" s="318"/>
      <c r="B11" s="319"/>
      <c r="C11" s="127">
        <v>8</v>
      </c>
      <c r="D11" s="61">
        <f>IF('Encodage réponses Es'!F10="","",'Encodage réponses Es'!F10)</f>
      </c>
      <c r="E11" s="166"/>
      <c r="F11" s="140">
        <f t="shared" si="0"/>
      </c>
      <c r="G11" s="141">
        <f t="shared" si="1"/>
      </c>
      <c r="H11" s="152"/>
      <c r="I11" s="183">
        <f>IF('Encodage réponses Es'!G10="","",'Encodage réponses Es'!G10)</f>
      </c>
      <c r="J11" s="186">
        <f>IF('Encodage réponses Es'!H10="","",'Encodage réponses Es'!H10)</f>
      </c>
      <c r="K11" s="186">
        <f>IF('Encodage réponses Es'!I10="","",'Encodage réponses Es'!I10)</f>
      </c>
      <c r="L11" s="186">
        <f>IF('Encodage réponses Es'!J10="","",'Encodage réponses Es'!J10)</f>
      </c>
      <c r="M11" s="186">
        <f>IF('Encodage réponses Es'!K10="","",'Encodage réponses Es'!K10)</f>
      </c>
      <c r="N11" s="186">
        <f>IF('Encodage réponses Es'!L10="","",'Encodage réponses Es'!L10)</f>
      </c>
      <c r="O11" s="186">
        <f>IF('Encodage réponses Es'!M10="","",'Encodage réponses Es'!M10)</f>
      </c>
      <c r="P11" s="186">
        <f>IF('Encodage réponses Es'!N10="","",'Encodage réponses Es'!N10)</f>
      </c>
      <c r="Q11" s="186">
        <f>IF('Encodage réponses Es'!P10="","",'Encodage réponses Es'!P10)</f>
      </c>
      <c r="R11" s="186">
        <f>IF('Encodage réponses Es'!Q10="","",'Encodage réponses Es'!Q10)</f>
      </c>
      <c r="S11" s="186">
        <f>IF('Encodage réponses Es'!R10="","",'Encodage réponses Es'!R10)</f>
      </c>
      <c r="T11" s="186">
        <f>IF('Encodage réponses Es'!T10="","",'Encodage réponses Es'!T10)</f>
      </c>
      <c r="U11" s="186">
        <f>IF('Encodage réponses Es'!U10="","",'Encodage réponses Es'!U10)</f>
      </c>
      <c r="V11" s="189">
        <f>IF('Encodage réponses Es'!V10="","",'Encodage réponses Es'!V10)</f>
      </c>
      <c r="W11" s="186">
        <f>IF('Encodage réponses Es'!W10="","",'Encodage réponses Es'!W10)</f>
      </c>
      <c r="X11" s="186">
        <f>IF('Encodage réponses Es'!Z10="","",'Encodage réponses Es'!Z10)</f>
      </c>
      <c r="Y11" s="186">
        <f>IF('Encodage réponses Es'!AB10="","",'Encodage réponses Es'!AB10)</f>
      </c>
      <c r="Z11" s="189">
        <f>IF('Encodage réponses Es'!AD10="","",'Encodage réponses Es'!AD10)</f>
      </c>
      <c r="AA11" s="186">
        <f>IF('Encodage réponses Es'!AE10="","",'Encodage réponses Es'!AE10)</f>
      </c>
      <c r="AB11" s="186">
        <f>IF('Encodage réponses Es'!AF10="","",'Encodage réponses Es'!AF10)</f>
      </c>
      <c r="AC11" s="189">
        <f>IF('Encodage réponses Es'!AG10="","",'Encodage réponses Es'!AG10)</f>
      </c>
      <c r="AD11" s="37">
        <f>IF('Encodage réponses Es'!AI10="","",'Encodage réponses Es'!AI10)</f>
      </c>
      <c r="AE11" s="335">
        <f>IF(COUNTBLANK('Encodage réponses Es'!G10:N10)+COUNTBLANK('Encodage réponses Es'!P10:R10)+COUNTBLANK('Encodage réponses Es'!T10:W10)+COUNTBLANK('Encodage réponses Es'!Z10)+COUNTBLANK('Encodage réponses Es'!AB10)+COUNTBLANK('Encodage réponses Es'!AD10:AF10)+COUNTBLANK('Encodage réponses Es'!AG10)+COUNTBLANK('Encodage réponses Es'!AI10)&gt;0,"",IF(OR(COUNTIF(I11:AD11,"a")&gt;0),"absent(e)",IF(COUNTBLANK(I11:AD11)&gt;0,"",COUNTIF(I11:AD11,1)+COUNTIF(I11:AD11,8)/2)))</f>
      </c>
      <c r="AF11" s="336"/>
      <c r="AG11" s="183">
        <f>IF('Encodage réponses Es'!O10="","",'Encodage réponses Es'!O10)</f>
      </c>
      <c r="AH11" s="186">
        <f>IF('Encodage réponses Es'!S10="","",'Encodage réponses Es'!S10)</f>
      </c>
      <c r="AI11" s="186">
        <f>IF('Encodage réponses Es'!X10="","",'Encodage réponses Es'!X10)</f>
      </c>
      <c r="AJ11" s="186">
        <f>IF('Encodage réponses Es'!Y10="","",'Encodage réponses Es'!Y10)</f>
      </c>
      <c r="AK11" s="186">
        <f>IF('Encodage réponses Es'!AA10="","",'Encodage réponses Es'!AA10)</f>
      </c>
      <c r="AL11" s="186">
        <f>IF('Encodage réponses Es'!AC10="","",'Encodage réponses Es'!AC10)</f>
      </c>
      <c r="AM11" s="189">
        <f>IF('Encodage réponses Es'!AH10="","",'Encodage réponses Es'!AH10)</f>
      </c>
      <c r="AN11" s="186">
        <f>IF('Encodage réponses Es'!AJ10="","",'Encodage réponses Es'!AJ10)</f>
      </c>
      <c r="AO11" s="37">
        <f>IF('Encodage réponses Es'!AK10="","",'Encodage réponses Es'!AK10)</f>
      </c>
      <c r="AP11" s="335">
        <f>IF(COUNTBLANK('Encodage réponses Es'!O10)+COUNTBLANK('Encodage réponses Es'!S10)+COUNTBLANK('Encodage réponses Es'!X10:Y10)+COUNTBLANK('Encodage réponses Es'!AA10)+COUNTBLANK('Encodage réponses Es'!AC10)+COUNTBLANK('Encodage réponses Es'!AH10)+COUNTBLANK('Encodage réponses Es'!AJ10:AK10)&gt;0,"",IF(OR(COUNTIF(AG11:AO11,"a")&gt;0),"absent(e)",IF(COUNTBLANK(AG11:AO11)&gt;0,"",COUNTIF(AG11:AO11,1)+COUNTIF(AG11:AO11,8)/2)))</f>
      </c>
      <c r="AQ11" s="336"/>
      <c r="AR11" s="350"/>
      <c r="AS11" s="183">
        <f>IF('Encodage réponses Es'!G10="","",'Encodage réponses Es'!G10)</f>
      </c>
      <c r="AT11" s="189">
        <f>IF('Encodage réponses Es'!H10="","",'Encodage réponses Es'!H10)</f>
      </c>
      <c r="AU11" s="186">
        <f>IF('Encodage réponses Es'!I10="","",'Encodage réponses Es'!I10)</f>
      </c>
      <c r="AV11" s="186">
        <f>IF('Encodage réponses Es'!J10="","",'Encodage réponses Es'!J10)</f>
      </c>
      <c r="AW11" s="189">
        <f>IF('Encodage réponses Es'!K10="","",'Encodage réponses Es'!K10)</f>
      </c>
      <c r="AX11" s="186">
        <f>IF('Encodage réponses Es'!L10="","",'Encodage réponses Es'!L10)</f>
      </c>
      <c r="AY11" s="186">
        <f>IF('Encodage réponses Es'!M10="","",'Encodage réponses Es'!M10)</f>
      </c>
      <c r="AZ11" s="186">
        <f>IF('Encodage réponses Es'!N10="","",'Encodage réponses Es'!N10)</f>
      </c>
      <c r="BA11" s="186">
        <f>IF('Encodage réponses Es'!O10="","",'Encodage réponses Es'!O10)</f>
      </c>
      <c r="BB11" s="189">
        <f>IF('Encodage réponses Es'!P10="","",'Encodage réponses Es'!P10)</f>
      </c>
      <c r="BC11" s="186">
        <f>IF('Encodage réponses Es'!Q10="","",'Encodage réponses Es'!Q10)</f>
      </c>
      <c r="BD11" s="186">
        <f>IF('Encodage réponses Es'!R10="","",'Encodage réponses Es'!R10)</f>
      </c>
      <c r="BE11" s="37">
        <f>IF('Encodage réponses Es'!S10="","",'Encodage réponses Es'!S10)</f>
      </c>
      <c r="BF11" s="335">
        <f>IF(COUNTBLANK('Encodage réponses Es'!G10:S10)&gt;0,"",IF(OR(COUNTIF(AS11:BE11,"a")&gt;0),"absent(e)",IF(COUNTBLANK(AS11:BE11)&gt;0,"",COUNTIF(AS11:BE11,1)+COUNTIF(AS11:BE11,8)/2)))</f>
      </c>
      <c r="BG11" s="341"/>
      <c r="BH11" s="183">
        <f>IF('Encodage réponses Es'!T10="","",'Encodage réponses Es'!T10)</f>
      </c>
      <c r="BI11" s="186">
        <f>IF('Encodage réponses Es'!U10="","",'Encodage réponses Es'!U10)</f>
      </c>
      <c r="BJ11" s="186">
        <f>IF('Encodage réponses Es'!V10="","",'Encodage réponses Es'!V10)</f>
      </c>
      <c r="BK11" s="186">
        <f>IF('Encodage réponses Es'!W10="","",'Encodage réponses Es'!W10)</f>
      </c>
      <c r="BL11" s="186">
        <f>IF('Encodage réponses Es'!X10="","",'Encodage réponses Es'!X10)</f>
      </c>
      <c r="BM11" s="186">
        <f>IF('Encodage réponses Es'!Y10="","",'Encodage réponses Es'!Y10)</f>
      </c>
      <c r="BN11" s="186">
        <f>IF('Encodage réponses Es'!Z10="","",'Encodage réponses Es'!Z10)</f>
      </c>
      <c r="BO11" s="186">
        <f>IF('Encodage réponses Es'!AA10="","",'Encodage réponses Es'!AA10)</f>
      </c>
      <c r="BP11" s="186">
        <f>IF('Encodage réponses Es'!AB10="","",'Encodage réponses Es'!AB10)</f>
      </c>
      <c r="BQ11" s="186">
        <f>IF('Encodage réponses Es'!AC10="","",'Encodage réponses Es'!AC10)</f>
      </c>
      <c r="BR11" s="189">
        <f>IF('Encodage réponses Es'!AD10="","",'Encodage réponses Es'!AD10)</f>
      </c>
      <c r="BS11" s="186">
        <f>IF('Encodage réponses Es'!AE10="","",'Encodage réponses Es'!AE10)</f>
      </c>
      <c r="BT11" s="186">
        <f>IF('Encodage réponses Es'!AF10="","",'Encodage réponses Es'!AF10)</f>
      </c>
      <c r="BU11" s="186">
        <f>IF('Encodage réponses Es'!AG10="","",'Encodage réponses Es'!AG10)</f>
      </c>
      <c r="BV11" s="186">
        <f>IF('Encodage réponses Es'!AH10="","",'Encodage réponses Es'!AH10)</f>
      </c>
      <c r="BW11" s="186">
        <f>IF('Encodage réponses Es'!AI10="","",'Encodage réponses Es'!AI10)</f>
      </c>
      <c r="BX11" s="186">
        <f>IF('Encodage réponses Es'!AJ10="","",'Encodage réponses Es'!AJ10)</f>
      </c>
      <c r="BY11" s="37">
        <f>IF('Encodage réponses Es'!AK10="","",'Encodage réponses Es'!AK10)</f>
      </c>
      <c r="BZ11" s="335">
        <f>IF(COUNTBLANK('Encodage réponses Es'!T10:AK10)&gt;0,"",IF(OR(COUNTIF(BH11:BY11,"a")&gt;0),"absent(e)",IF(COUNTBLANK(BH11:BY11)&gt;0,"",COUNTIF(BH11:BY11,1)+COUNTIF(BH11:BY11,8)/2)))</f>
      </c>
      <c r="CA11" s="336"/>
    </row>
    <row r="12" spans="1:79" ht="11.25" customHeight="1">
      <c r="A12" s="318"/>
      <c r="B12" s="319"/>
      <c r="C12" s="127">
        <v>9</v>
      </c>
      <c r="D12" s="61">
        <f>IF('Encodage réponses Es'!F11="","",'Encodage réponses Es'!F11)</f>
      </c>
      <c r="E12" s="166"/>
      <c r="F12" s="140">
        <f t="shared" si="0"/>
      </c>
      <c r="G12" s="141">
        <f t="shared" si="1"/>
      </c>
      <c r="H12" s="152"/>
      <c r="I12" s="183">
        <f>IF('Encodage réponses Es'!G11="","",'Encodage réponses Es'!G11)</f>
      </c>
      <c r="J12" s="186">
        <f>IF('Encodage réponses Es'!H11="","",'Encodage réponses Es'!H11)</f>
      </c>
      <c r="K12" s="186">
        <f>IF('Encodage réponses Es'!I11="","",'Encodage réponses Es'!I11)</f>
      </c>
      <c r="L12" s="186">
        <f>IF('Encodage réponses Es'!J11="","",'Encodage réponses Es'!J11)</f>
      </c>
      <c r="M12" s="186">
        <f>IF('Encodage réponses Es'!K11="","",'Encodage réponses Es'!K11)</f>
      </c>
      <c r="N12" s="186">
        <f>IF('Encodage réponses Es'!L11="","",'Encodage réponses Es'!L11)</f>
      </c>
      <c r="O12" s="186">
        <f>IF('Encodage réponses Es'!M11="","",'Encodage réponses Es'!M11)</f>
      </c>
      <c r="P12" s="186">
        <f>IF('Encodage réponses Es'!N11="","",'Encodage réponses Es'!N11)</f>
      </c>
      <c r="Q12" s="186">
        <f>IF('Encodage réponses Es'!P11="","",'Encodage réponses Es'!P11)</f>
      </c>
      <c r="R12" s="186">
        <f>IF('Encodage réponses Es'!Q11="","",'Encodage réponses Es'!Q11)</f>
      </c>
      <c r="S12" s="186">
        <f>IF('Encodage réponses Es'!R11="","",'Encodage réponses Es'!R11)</f>
      </c>
      <c r="T12" s="186">
        <f>IF('Encodage réponses Es'!T11="","",'Encodage réponses Es'!T11)</f>
      </c>
      <c r="U12" s="186">
        <f>IF('Encodage réponses Es'!U11="","",'Encodage réponses Es'!U11)</f>
      </c>
      <c r="V12" s="189">
        <f>IF('Encodage réponses Es'!V11="","",'Encodage réponses Es'!V11)</f>
      </c>
      <c r="W12" s="186">
        <f>IF('Encodage réponses Es'!W11="","",'Encodage réponses Es'!W11)</f>
      </c>
      <c r="X12" s="186">
        <f>IF('Encodage réponses Es'!Z11="","",'Encodage réponses Es'!Z11)</f>
      </c>
      <c r="Y12" s="186">
        <f>IF('Encodage réponses Es'!AB11="","",'Encodage réponses Es'!AB11)</f>
      </c>
      <c r="Z12" s="189">
        <f>IF('Encodage réponses Es'!AD11="","",'Encodage réponses Es'!AD11)</f>
      </c>
      <c r="AA12" s="186">
        <f>IF('Encodage réponses Es'!AE11="","",'Encodage réponses Es'!AE11)</f>
      </c>
      <c r="AB12" s="186">
        <f>IF('Encodage réponses Es'!AF11="","",'Encodage réponses Es'!AF11)</f>
      </c>
      <c r="AC12" s="189">
        <f>IF('Encodage réponses Es'!AG11="","",'Encodage réponses Es'!AG11)</f>
      </c>
      <c r="AD12" s="37">
        <f>IF('Encodage réponses Es'!AI11="","",'Encodage réponses Es'!AI11)</f>
      </c>
      <c r="AE12" s="335">
        <f>IF(COUNTBLANK('Encodage réponses Es'!G11:N11)+COUNTBLANK('Encodage réponses Es'!P11:R11)+COUNTBLANK('Encodage réponses Es'!T11:W11)+COUNTBLANK('Encodage réponses Es'!Z11)+COUNTBLANK('Encodage réponses Es'!AB11)+COUNTBLANK('Encodage réponses Es'!AD11:AF11)+COUNTBLANK('Encodage réponses Es'!AG11)+COUNTBLANK('Encodage réponses Es'!AI11)&gt;0,"",IF(OR(COUNTIF(I12:AD12,"a")&gt;0),"absent(e)",IF(COUNTBLANK(I12:AD12)&gt;0,"",COUNTIF(I12:AD12,1)+COUNTIF(I12:AD12,8)/2)))</f>
      </c>
      <c r="AF12" s="336"/>
      <c r="AG12" s="183">
        <f>IF('Encodage réponses Es'!O11="","",'Encodage réponses Es'!O11)</f>
      </c>
      <c r="AH12" s="186">
        <f>IF('Encodage réponses Es'!S11="","",'Encodage réponses Es'!S11)</f>
      </c>
      <c r="AI12" s="186">
        <f>IF('Encodage réponses Es'!X11="","",'Encodage réponses Es'!X11)</f>
      </c>
      <c r="AJ12" s="186">
        <f>IF('Encodage réponses Es'!Y11="","",'Encodage réponses Es'!Y11)</f>
      </c>
      <c r="AK12" s="186">
        <f>IF('Encodage réponses Es'!AA11="","",'Encodage réponses Es'!AA11)</f>
      </c>
      <c r="AL12" s="186">
        <f>IF('Encodage réponses Es'!AC11="","",'Encodage réponses Es'!AC11)</f>
      </c>
      <c r="AM12" s="189">
        <f>IF('Encodage réponses Es'!AH11="","",'Encodage réponses Es'!AH11)</f>
      </c>
      <c r="AN12" s="186">
        <f>IF('Encodage réponses Es'!AJ11="","",'Encodage réponses Es'!AJ11)</f>
      </c>
      <c r="AO12" s="37">
        <f>IF('Encodage réponses Es'!AK11="","",'Encodage réponses Es'!AK11)</f>
      </c>
      <c r="AP12" s="335">
        <f>IF(COUNTBLANK('Encodage réponses Es'!O11)+COUNTBLANK('Encodage réponses Es'!S11)+COUNTBLANK('Encodage réponses Es'!X11:Y11)+COUNTBLANK('Encodage réponses Es'!AA11)+COUNTBLANK('Encodage réponses Es'!AC11)+COUNTBLANK('Encodage réponses Es'!AH11)+COUNTBLANK('Encodage réponses Es'!AJ11:AK11)&gt;0,"",IF(OR(COUNTIF(AG12:AO12,"a")&gt;0),"absent(e)",IF(COUNTBLANK(AG12:AO12)&gt;0,"",COUNTIF(AG12:AO12,1)+COUNTIF(AG12:AO12,8)/2)))</f>
      </c>
      <c r="AQ12" s="336"/>
      <c r="AR12" s="350"/>
      <c r="AS12" s="183">
        <f>IF('Encodage réponses Es'!G11="","",'Encodage réponses Es'!G11)</f>
      </c>
      <c r="AT12" s="189">
        <f>IF('Encodage réponses Es'!H11="","",'Encodage réponses Es'!H11)</f>
      </c>
      <c r="AU12" s="186">
        <f>IF('Encodage réponses Es'!I11="","",'Encodage réponses Es'!I11)</f>
      </c>
      <c r="AV12" s="186">
        <f>IF('Encodage réponses Es'!J11="","",'Encodage réponses Es'!J11)</f>
      </c>
      <c r="AW12" s="189">
        <f>IF('Encodage réponses Es'!K11="","",'Encodage réponses Es'!K11)</f>
      </c>
      <c r="AX12" s="186">
        <f>IF('Encodage réponses Es'!L11="","",'Encodage réponses Es'!L11)</f>
      </c>
      <c r="AY12" s="186">
        <f>IF('Encodage réponses Es'!M11="","",'Encodage réponses Es'!M11)</f>
      </c>
      <c r="AZ12" s="186">
        <f>IF('Encodage réponses Es'!N11="","",'Encodage réponses Es'!N11)</f>
      </c>
      <c r="BA12" s="186">
        <f>IF('Encodage réponses Es'!O11="","",'Encodage réponses Es'!O11)</f>
      </c>
      <c r="BB12" s="189">
        <f>IF('Encodage réponses Es'!P11="","",'Encodage réponses Es'!P11)</f>
      </c>
      <c r="BC12" s="186">
        <f>IF('Encodage réponses Es'!Q11="","",'Encodage réponses Es'!Q11)</f>
      </c>
      <c r="BD12" s="186">
        <f>IF('Encodage réponses Es'!R11="","",'Encodage réponses Es'!R11)</f>
      </c>
      <c r="BE12" s="37">
        <f>IF('Encodage réponses Es'!S11="","",'Encodage réponses Es'!S11)</f>
      </c>
      <c r="BF12" s="335">
        <f>IF(COUNTBLANK('Encodage réponses Es'!G11:S11)&gt;0,"",IF(OR(COUNTIF(AS12:BE12,"a")&gt;0),"absent(e)",IF(COUNTBLANK(AS12:BE12)&gt;0,"",COUNTIF(AS12:BE12,1)+COUNTIF(AS12:BE12,8)/2)))</f>
      </c>
      <c r="BG12" s="341"/>
      <c r="BH12" s="183">
        <f>IF('Encodage réponses Es'!T11="","",'Encodage réponses Es'!T11)</f>
      </c>
      <c r="BI12" s="186">
        <f>IF('Encodage réponses Es'!U11="","",'Encodage réponses Es'!U11)</f>
      </c>
      <c r="BJ12" s="186">
        <f>IF('Encodage réponses Es'!V11="","",'Encodage réponses Es'!V11)</f>
      </c>
      <c r="BK12" s="186">
        <f>IF('Encodage réponses Es'!W11="","",'Encodage réponses Es'!W11)</f>
      </c>
      <c r="BL12" s="186">
        <f>IF('Encodage réponses Es'!X11="","",'Encodage réponses Es'!X11)</f>
      </c>
      <c r="BM12" s="186">
        <f>IF('Encodage réponses Es'!Y11="","",'Encodage réponses Es'!Y11)</f>
      </c>
      <c r="BN12" s="186">
        <f>IF('Encodage réponses Es'!Z11="","",'Encodage réponses Es'!Z11)</f>
      </c>
      <c r="BO12" s="186">
        <f>IF('Encodage réponses Es'!AA11="","",'Encodage réponses Es'!AA11)</f>
      </c>
      <c r="BP12" s="186">
        <f>IF('Encodage réponses Es'!AB11="","",'Encodage réponses Es'!AB11)</f>
      </c>
      <c r="BQ12" s="186">
        <f>IF('Encodage réponses Es'!AC11="","",'Encodage réponses Es'!AC11)</f>
      </c>
      <c r="BR12" s="189">
        <f>IF('Encodage réponses Es'!AD11="","",'Encodage réponses Es'!AD11)</f>
      </c>
      <c r="BS12" s="186">
        <f>IF('Encodage réponses Es'!AE11="","",'Encodage réponses Es'!AE11)</f>
      </c>
      <c r="BT12" s="186">
        <f>IF('Encodage réponses Es'!AF11="","",'Encodage réponses Es'!AF11)</f>
      </c>
      <c r="BU12" s="186">
        <f>IF('Encodage réponses Es'!AG11="","",'Encodage réponses Es'!AG11)</f>
      </c>
      <c r="BV12" s="186">
        <f>IF('Encodage réponses Es'!AH11="","",'Encodage réponses Es'!AH11)</f>
      </c>
      <c r="BW12" s="186">
        <f>IF('Encodage réponses Es'!AI11="","",'Encodage réponses Es'!AI11)</f>
      </c>
      <c r="BX12" s="186">
        <f>IF('Encodage réponses Es'!AJ11="","",'Encodage réponses Es'!AJ11)</f>
      </c>
      <c r="BY12" s="37">
        <f>IF('Encodage réponses Es'!AK11="","",'Encodage réponses Es'!AK11)</f>
      </c>
      <c r="BZ12" s="335">
        <f>IF(COUNTBLANK('Encodage réponses Es'!T11:AK11)&gt;0,"",IF(OR(COUNTIF(BH12:BY12,"a")&gt;0),"absent(e)",IF(COUNTBLANK(BH12:BY12)&gt;0,"",COUNTIF(BH12:BY12,1)+COUNTIF(BH12:BY12,8)/2)))</f>
      </c>
      <c r="CA12" s="336"/>
    </row>
    <row r="13" spans="1:79" ht="11.25" customHeight="1">
      <c r="A13" s="318"/>
      <c r="B13" s="319"/>
      <c r="C13" s="127">
        <v>10</v>
      </c>
      <c r="D13" s="61">
        <f>IF('Encodage réponses Es'!F12="","",'Encodage réponses Es'!F12)</f>
      </c>
      <c r="E13" s="166"/>
      <c r="F13" s="140">
        <f t="shared" si="0"/>
      </c>
      <c r="G13" s="141">
        <f t="shared" si="1"/>
      </c>
      <c r="H13" s="152"/>
      <c r="I13" s="183">
        <f>IF('Encodage réponses Es'!G12="","",'Encodage réponses Es'!G12)</f>
      </c>
      <c r="J13" s="186">
        <f>IF('Encodage réponses Es'!H12="","",'Encodage réponses Es'!H12)</f>
      </c>
      <c r="K13" s="186">
        <f>IF('Encodage réponses Es'!I12="","",'Encodage réponses Es'!I12)</f>
      </c>
      <c r="L13" s="186">
        <f>IF('Encodage réponses Es'!J12="","",'Encodage réponses Es'!J12)</f>
      </c>
      <c r="M13" s="186">
        <f>IF('Encodage réponses Es'!K12="","",'Encodage réponses Es'!K12)</f>
      </c>
      <c r="N13" s="186">
        <f>IF('Encodage réponses Es'!L12="","",'Encodage réponses Es'!L12)</f>
      </c>
      <c r="O13" s="186">
        <f>IF('Encodage réponses Es'!M12="","",'Encodage réponses Es'!M12)</f>
      </c>
      <c r="P13" s="186">
        <f>IF('Encodage réponses Es'!N12="","",'Encodage réponses Es'!N12)</f>
      </c>
      <c r="Q13" s="186">
        <f>IF('Encodage réponses Es'!P12="","",'Encodage réponses Es'!P12)</f>
      </c>
      <c r="R13" s="186">
        <f>IF('Encodage réponses Es'!Q12="","",'Encodage réponses Es'!Q12)</f>
      </c>
      <c r="S13" s="186">
        <f>IF('Encodage réponses Es'!R12="","",'Encodage réponses Es'!R12)</f>
      </c>
      <c r="T13" s="186">
        <f>IF('Encodage réponses Es'!T12="","",'Encodage réponses Es'!T12)</f>
      </c>
      <c r="U13" s="186">
        <f>IF('Encodage réponses Es'!U12="","",'Encodage réponses Es'!U12)</f>
      </c>
      <c r="V13" s="189">
        <f>IF('Encodage réponses Es'!V12="","",'Encodage réponses Es'!V12)</f>
      </c>
      <c r="W13" s="186">
        <f>IF('Encodage réponses Es'!W12="","",'Encodage réponses Es'!W12)</f>
      </c>
      <c r="X13" s="186">
        <f>IF('Encodage réponses Es'!Z12="","",'Encodage réponses Es'!Z12)</f>
      </c>
      <c r="Y13" s="186">
        <f>IF('Encodage réponses Es'!AB12="","",'Encodage réponses Es'!AB12)</f>
      </c>
      <c r="Z13" s="189">
        <f>IF('Encodage réponses Es'!AD12="","",'Encodage réponses Es'!AD12)</f>
      </c>
      <c r="AA13" s="186">
        <f>IF('Encodage réponses Es'!AE12="","",'Encodage réponses Es'!AE12)</f>
      </c>
      <c r="AB13" s="186">
        <f>IF('Encodage réponses Es'!AF12="","",'Encodage réponses Es'!AF12)</f>
      </c>
      <c r="AC13" s="189">
        <f>IF('Encodage réponses Es'!AG12="","",'Encodage réponses Es'!AG12)</f>
      </c>
      <c r="AD13" s="37">
        <f>IF('Encodage réponses Es'!AI12="","",'Encodage réponses Es'!AI12)</f>
      </c>
      <c r="AE13" s="335">
        <f>IF(COUNTBLANK('Encodage réponses Es'!G12:N12)+COUNTBLANK('Encodage réponses Es'!P12:R12)+COUNTBLANK('Encodage réponses Es'!T12:W12)+COUNTBLANK('Encodage réponses Es'!Z12)+COUNTBLANK('Encodage réponses Es'!AB12)+COUNTBLANK('Encodage réponses Es'!AD12:AF12)+COUNTBLANK('Encodage réponses Es'!AG12)+COUNTBLANK('Encodage réponses Es'!AI12)&gt;0,"",IF(OR(COUNTIF(I13:AD13,"a")&gt;0),"absent(e)",IF(COUNTBLANK(I13:AD13)&gt;0,"",COUNTIF(I13:AD13,1)+COUNTIF(I13:AD13,8)/2)))</f>
      </c>
      <c r="AF13" s="336"/>
      <c r="AG13" s="183">
        <f>IF('Encodage réponses Es'!O12="","",'Encodage réponses Es'!O12)</f>
      </c>
      <c r="AH13" s="186">
        <f>IF('Encodage réponses Es'!S12="","",'Encodage réponses Es'!S12)</f>
      </c>
      <c r="AI13" s="186">
        <f>IF('Encodage réponses Es'!X12="","",'Encodage réponses Es'!X12)</f>
      </c>
      <c r="AJ13" s="186">
        <f>IF('Encodage réponses Es'!Y12="","",'Encodage réponses Es'!Y12)</f>
      </c>
      <c r="AK13" s="186">
        <f>IF('Encodage réponses Es'!AA12="","",'Encodage réponses Es'!AA12)</f>
      </c>
      <c r="AL13" s="186">
        <f>IF('Encodage réponses Es'!AC12="","",'Encodage réponses Es'!AC12)</f>
      </c>
      <c r="AM13" s="189">
        <f>IF('Encodage réponses Es'!AH12="","",'Encodage réponses Es'!AH12)</f>
      </c>
      <c r="AN13" s="186">
        <f>IF('Encodage réponses Es'!AJ12="","",'Encodage réponses Es'!AJ12)</f>
      </c>
      <c r="AO13" s="37">
        <f>IF('Encodage réponses Es'!AK12="","",'Encodage réponses Es'!AK12)</f>
      </c>
      <c r="AP13" s="335">
        <f>IF(COUNTBLANK('Encodage réponses Es'!O12)+COUNTBLANK('Encodage réponses Es'!S12)+COUNTBLANK('Encodage réponses Es'!X12:Y12)+COUNTBLANK('Encodage réponses Es'!AA12)+COUNTBLANK('Encodage réponses Es'!AC12)+COUNTBLANK('Encodage réponses Es'!AH12)+COUNTBLANK('Encodage réponses Es'!AJ12:AK12)&gt;0,"",IF(OR(COUNTIF(AG13:AO13,"a")&gt;0),"absent(e)",IF(COUNTBLANK(AG13:AO13)&gt;0,"",COUNTIF(AG13:AO13,1)+COUNTIF(AG13:AO13,8)/2)))</f>
      </c>
      <c r="AQ13" s="336"/>
      <c r="AR13" s="350"/>
      <c r="AS13" s="183">
        <f>IF('Encodage réponses Es'!G12="","",'Encodage réponses Es'!G12)</f>
      </c>
      <c r="AT13" s="189">
        <f>IF('Encodage réponses Es'!H12="","",'Encodage réponses Es'!H12)</f>
      </c>
      <c r="AU13" s="186">
        <f>IF('Encodage réponses Es'!I12="","",'Encodage réponses Es'!I12)</f>
      </c>
      <c r="AV13" s="186">
        <f>IF('Encodage réponses Es'!J12="","",'Encodage réponses Es'!J12)</f>
      </c>
      <c r="AW13" s="189">
        <f>IF('Encodage réponses Es'!K12="","",'Encodage réponses Es'!K12)</f>
      </c>
      <c r="AX13" s="186">
        <f>IF('Encodage réponses Es'!L12="","",'Encodage réponses Es'!L12)</f>
      </c>
      <c r="AY13" s="186">
        <f>IF('Encodage réponses Es'!M12="","",'Encodage réponses Es'!M12)</f>
      </c>
      <c r="AZ13" s="186">
        <f>IF('Encodage réponses Es'!N12="","",'Encodage réponses Es'!N12)</f>
      </c>
      <c r="BA13" s="186">
        <f>IF('Encodage réponses Es'!O12="","",'Encodage réponses Es'!O12)</f>
      </c>
      <c r="BB13" s="189">
        <f>IF('Encodage réponses Es'!P12="","",'Encodage réponses Es'!P12)</f>
      </c>
      <c r="BC13" s="186">
        <f>IF('Encodage réponses Es'!Q12="","",'Encodage réponses Es'!Q12)</f>
      </c>
      <c r="BD13" s="186">
        <f>IF('Encodage réponses Es'!R12="","",'Encodage réponses Es'!R12)</f>
      </c>
      <c r="BE13" s="37">
        <f>IF('Encodage réponses Es'!S12="","",'Encodage réponses Es'!S12)</f>
      </c>
      <c r="BF13" s="335">
        <f>IF(COUNTBLANK('Encodage réponses Es'!G12:S12)&gt;0,"",IF(OR(COUNTIF(AS13:BE13,"a")&gt;0),"absent(e)",IF(COUNTBLANK(AS13:BE13)&gt;0,"",COUNTIF(AS13:BE13,1)+COUNTIF(AS13:BE13,8)/2)))</f>
      </c>
      <c r="BG13" s="341"/>
      <c r="BH13" s="183">
        <f>IF('Encodage réponses Es'!T12="","",'Encodage réponses Es'!T12)</f>
      </c>
      <c r="BI13" s="186">
        <f>IF('Encodage réponses Es'!U12="","",'Encodage réponses Es'!U12)</f>
      </c>
      <c r="BJ13" s="186">
        <f>IF('Encodage réponses Es'!V12="","",'Encodage réponses Es'!V12)</f>
      </c>
      <c r="BK13" s="186">
        <f>IF('Encodage réponses Es'!W12="","",'Encodage réponses Es'!W12)</f>
      </c>
      <c r="BL13" s="186">
        <f>IF('Encodage réponses Es'!X12="","",'Encodage réponses Es'!X12)</f>
      </c>
      <c r="BM13" s="186">
        <f>IF('Encodage réponses Es'!Y12="","",'Encodage réponses Es'!Y12)</f>
      </c>
      <c r="BN13" s="186">
        <f>IF('Encodage réponses Es'!Z12="","",'Encodage réponses Es'!Z12)</f>
      </c>
      <c r="BO13" s="186">
        <f>IF('Encodage réponses Es'!AA12="","",'Encodage réponses Es'!AA12)</f>
      </c>
      <c r="BP13" s="186">
        <f>IF('Encodage réponses Es'!AB12="","",'Encodage réponses Es'!AB12)</f>
      </c>
      <c r="BQ13" s="186">
        <f>IF('Encodage réponses Es'!AC12="","",'Encodage réponses Es'!AC12)</f>
      </c>
      <c r="BR13" s="189">
        <f>IF('Encodage réponses Es'!AD12="","",'Encodage réponses Es'!AD12)</f>
      </c>
      <c r="BS13" s="186">
        <f>IF('Encodage réponses Es'!AE12="","",'Encodage réponses Es'!AE12)</f>
      </c>
      <c r="BT13" s="186">
        <f>IF('Encodage réponses Es'!AF12="","",'Encodage réponses Es'!AF12)</f>
      </c>
      <c r="BU13" s="186">
        <f>IF('Encodage réponses Es'!AG12="","",'Encodage réponses Es'!AG12)</f>
      </c>
      <c r="BV13" s="186">
        <f>IF('Encodage réponses Es'!AH12="","",'Encodage réponses Es'!AH12)</f>
      </c>
      <c r="BW13" s="186">
        <f>IF('Encodage réponses Es'!AI12="","",'Encodage réponses Es'!AI12)</f>
      </c>
      <c r="BX13" s="186">
        <f>IF('Encodage réponses Es'!AJ12="","",'Encodage réponses Es'!AJ12)</f>
      </c>
      <c r="BY13" s="37">
        <f>IF('Encodage réponses Es'!AK12="","",'Encodage réponses Es'!AK12)</f>
      </c>
      <c r="BZ13" s="335">
        <f>IF(COUNTBLANK('Encodage réponses Es'!T12:AK12)&gt;0,"",IF(OR(COUNTIF(BH13:BY13,"a")&gt;0),"absent(e)",IF(COUNTBLANK(BH13:BY13)&gt;0,"",COUNTIF(BH13:BY13,1)+COUNTIF(BH13:BY13,8)/2)))</f>
      </c>
      <c r="CA13" s="336"/>
    </row>
    <row r="14" spans="1:79" ht="11.25" customHeight="1">
      <c r="A14" s="318"/>
      <c r="B14" s="319"/>
      <c r="C14" s="127">
        <v>11</v>
      </c>
      <c r="D14" s="61">
        <f>IF('Encodage réponses Es'!F13="","",'Encodage réponses Es'!F13)</f>
      </c>
      <c r="E14" s="166"/>
      <c r="F14" s="140">
        <f t="shared" si="0"/>
      </c>
      <c r="G14" s="141">
        <f t="shared" si="1"/>
      </c>
      <c r="H14" s="152"/>
      <c r="I14" s="183">
        <f>IF('Encodage réponses Es'!G13="","",'Encodage réponses Es'!G13)</f>
      </c>
      <c r="J14" s="186">
        <f>IF('Encodage réponses Es'!H13="","",'Encodage réponses Es'!H13)</f>
      </c>
      <c r="K14" s="186">
        <f>IF('Encodage réponses Es'!I13="","",'Encodage réponses Es'!I13)</f>
      </c>
      <c r="L14" s="186">
        <f>IF('Encodage réponses Es'!J13="","",'Encodage réponses Es'!J13)</f>
      </c>
      <c r="M14" s="186">
        <f>IF('Encodage réponses Es'!K13="","",'Encodage réponses Es'!K13)</f>
      </c>
      <c r="N14" s="186">
        <f>IF('Encodage réponses Es'!L13="","",'Encodage réponses Es'!L13)</f>
      </c>
      <c r="O14" s="186">
        <f>IF('Encodage réponses Es'!M13="","",'Encodage réponses Es'!M13)</f>
      </c>
      <c r="P14" s="186">
        <f>IF('Encodage réponses Es'!N13="","",'Encodage réponses Es'!N13)</f>
      </c>
      <c r="Q14" s="186">
        <f>IF('Encodage réponses Es'!P13="","",'Encodage réponses Es'!P13)</f>
      </c>
      <c r="R14" s="186">
        <f>IF('Encodage réponses Es'!Q13="","",'Encodage réponses Es'!Q13)</f>
      </c>
      <c r="S14" s="186">
        <f>IF('Encodage réponses Es'!R13="","",'Encodage réponses Es'!R13)</f>
      </c>
      <c r="T14" s="186">
        <f>IF('Encodage réponses Es'!T13="","",'Encodage réponses Es'!T13)</f>
      </c>
      <c r="U14" s="186">
        <f>IF('Encodage réponses Es'!U13="","",'Encodage réponses Es'!U13)</f>
      </c>
      <c r="V14" s="189">
        <f>IF('Encodage réponses Es'!V13="","",'Encodage réponses Es'!V13)</f>
      </c>
      <c r="W14" s="186">
        <f>IF('Encodage réponses Es'!W13="","",'Encodage réponses Es'!W13)</f>
      </c>
      <c r="X14" s="186">
        <f>IF('Encodage réponses Es'!Z13="","",'Encodage réponses Es'!Z13)</f>
      </c>
      <c r="Y14" s="186">
        <f>IF('Encodage réponses Es'!AB13="","",'Encodage réponses Es'!AB13)</f>
      </c>
      <c r="Z14" s="189">
        <f>IF('Encodage réponses Es'!AD13="","",'Encodage réponses Es'!AD13)</f>
      </c>
      <c r="AA14" s="186">
        <f>IF('Encodage réponses Es'!AE13="","",'Encodage réponses Es'!AE13)</f>
      </c>
      <c r="AB14" s="186">
        <f>IF('Encodage réponses Es'!AF13="","",'Encodage réponses Es'!AF13)</f>
      </c>
      <c r="AC14" s="189">
        <f>IF('Encodage réponses Es'!AG13="","",'Encodage réponses Es'!AG13)</f>
      </c>
      <c r="AD14" s="37">
        <f>IF('Encodage réponses Es'!AI13="","",'Encodage réponses Es'!AI13)</f>
      </c>
      <c r="AE14" s="335">
        <f>IF(COUNTBLANK('Encodage réponses Es'!G13:N13)+COUNTBLANK('Encodage réponses Es'!P13:R13)+COUNTBLANK('Encodage réponses Es'!T13:W13)+COUNTBLANK('Encodage réponses Es'!Z13)+COUNTBLANK('Encodage réponses Es'!AB13)+COUNTBLANK('Encodage réponses Es'!AD13:AF13)+COUNTBLANK('Encodage réponses Es'!AG13)+COUNTBLANK('Encodage réponses Es'!AI13)&gt;0,"",IF(OR(COUNTIF(I14:AD14,"a")&gt;0),"absent(e)",IF(COUNTBLANK(I14:AD14)&gt;0,"",COUNTIF(I14:AD14,1)+COUNTIF(I14:AD14,8)/2)))</f>
      </c>
      <c r="AF14" s="336"/>
      <c r="AG14" s="183">
        <f>IF('Encodage réponses Es'!O13="","",'Encodage réponses Es'!O13)</f>
      </c>
      <c r="AH14" s="186">
        <f>IF('Encodage réponses Es'!S13="","",'Encodage réponses Es'!S13)</f>
      </c>
      <c r="AI14" s="186">
        <f>IF('Encodage réponses Es'!X13="","",'Encodage réponses Es'!X13)</f>
      </c>
      <c r="AJ14" s="186">
        <f>IF('Encodage réponses Es'!Y13="","",'Encodage réponses Es'!Y13)</f>
      </c>
      <c r="AK14" s="186">
        <f>IF('Encodage réponses Es'!AA13="","",'Encodage réponses Es'!AA13)</f>
      </c>
      <c r="AL14" s="186">
        <f>IF('Encodage réponses Es'!AC13="","",'Encodage réponses Es'!AC13)</f>
      </c>
      <c r="AM14" s="189">
        <f>IF('Encodage réponses Es'!AH13="","",'Encodage réponses Es'!AH13)</f>
      </c>
      <c r="AN14" s="186">
        <f>IF('Encodage réponses Es'!AJ13="","",'Encodage réponses Es'!AJ13)</f>
      </c>
      <c r="AO14" s="37">
        <f>IF('Encodage réponses Es'!AK13="","",'Encodage réponses Es'!AK13)</f>
      </c>
      <c r="AP14" s="335">
        <f>IF(COUNTBLANK('Encodage réponses Es'!O13)+COUNTBLANK('Encodage réponses Es'!S13)+COUNTBLANK('Encodage réponses Es'!X13:Y13)+COUNTBLANK('Encodage réponses Es'!AA13)+COUNTBLANK('Encodage réponses Es'!AC13)+COUNTBLANK('Encodage réponses Es'!AH13)+COUNTBLANK('Encodage réponses Es'!AJ13:AK13)&gt;0,"",IF(OR(COUNTIF(AG14:AO14,"a")&gt;0),"absent(e)",IF(COUNTBLANK(AG14:AO14)&gt;0,"",COUNTIF(AG14:AO14,1)+COUNTIF(AG14:AO14,8)/2)))</f>
      </c>
      <c r="AQ14" s="336"/>
      <c r="AR14" s="350"/>
      <c r="AS14" s="183">
        <f>IF('Encodage réponses Es'!G13="","",'Encodage réponses Es'!G13)</f>
      </c>
      <c r="AT14" s="189">
        <f>IF('Encodage réponses Es'!H13="","",'Encodage réponses Es'!H13)</f>
      </c>
      <c r="AU14" s="186">
        <f>IF('Encodage réponses Es'!I13="","",'Encodage réponses Es'!I13)</f>
      </c>
      <c r="AV14" s="186">
        <f>IF('Encodage réponses Es'!J13="","",'Encodage réponses Es'!J13)</f>
      </c>
      <c r="AW14" s="189">
        <f>IF('Encodage réponses Es'!K13="","",'Encodage réponses Es'!K13)</f>
      </c>
      <c r="AX14" s="186">
        <f>IF('Encodage réponses Es'!L13="","",'Encodage réponses Es'!L13)</f>
      </c>
      <c r="AY14" s="186">
        <f>IF('Encodage réponses Es'!M13="","",'Encodage réponses Es'!M13)</f>
      </c>
      <c r="AZ14" s="186">
        <f>IF('Encodage réponses Es'!N13="","",'Encodage réponses Es'!N13)</f>
      </c>
      <c r="BA14" s="186">
        <f>IF('Encodage réponses Es'!O13="","",'Encodage réponses Es'!O13)</f>
      </c>
      <c r="BB14" s="189">
        <f>IF('Encodage réponses Es'!P13="","",'Encodage réponses Es'!P13)</f>
      </c>
      <c r="BC14" s="186">
        <f>IF('Encodage réponses Es'!Q13="","",'Encodage réponses Es'!Q13)</f>
      </c>
      <c r="BD14" s="186">
        <f>IF('Encodage réponses Es'!R13="","",'Encodage réponses Es'!R13)</f>
      </c>
      <c r="BE14" s="37">
        <f>IF('Encodage réponses Es'!S13="","",'Encodage réponses Es'!S13)</f>
      </c>
      <c r="BF14" s="335">
        <f>IF(COUNTBLANK('Encodage réponses Es'!G13:S13)&gt;0,"",IF(OR(COUNTIF(AS14:BE14,"a")&gt;0),"absent(e)",IF(COUNTBLANK(AS14:BE14)&gt;0,"",COUNTIF(AS14:BE14,1)+COUNTIF(AS14:BE14,8)/2)))</f>
      </c>
      <c r="BG14" s="341"/>
      <c r="BH14" s="183">
        <f>IF('Encodage réponses Es'!T13="","",'Encodage réponses Es'!T13)</f>
      </c>
      <c r="BI14" s="186">
        <f>IF('Encodage réponses Es'!U13="","",'Encodage réponses Es'!U13)</f>
      </c>
      <c r="BJ14" s="186">
        <f>IF('Encodage réponses Es'!V13="","",'Encodage réponses Es'!V13)</f>
      </c>
      <c r="BK14" s="186">
        <f>IF('Encodage réponses Es'!W13="","",'Encodage réponses Es'!W13)</f>
      </c>
      <c r="BL14" s="186">
        <f>IF('Encodage réponses Es'!X13="","",'Encodage réponses Es'!X13)</f>
      </c>
      <c r="BM14" s="186">
        <f>IF('Encodage réponses Es'!Y13="","",'Encodage réponses Es'!Y13)</f>
      </c>
      <c r="BN14" s="186">
        <f>IF('Encodage réponses Es'!Z13="","",'Encodage réponses Es'!Z13)</f>
      </c>
      <c r="BO14" s="186">
        <f>IF('Encodage réponses Es'!AA13="","",'Encodage réponses Es'!AA13)</f>
      </c>
      <c r="BP14" s="186">
        <f>IF('Encodage réponses Es'!AB13="","",'Encodage réponses Es'!AB13)</f>
      </c>
      <c r="BQ14" s="186">
        <f>IF('Encodage réponses Es'!AC13="","",'Encodage réponses Es'!AC13)</f>
      </c>
      <c r="BR14" s="189">
        <f>IF('Encodage réponses Es'!AD13="","",'Encodage réponses Es'!AD13)</f>
      </c>
      <c r="BS14" s="186">
        <f>IF('Encodage réponses Es'!AE13="","",'Encodage réponses Es'!AE13)</f>
      </c>
      <c r="BT14" s="186">
        <f>IF('Encodage réponses Es'!AF13="","",'Encodage réponses Es'!AF13)</f>
      </c>
      <c r="BU14" s="186">
        <f>IF('Encodage réponses Es'!AG13="","",'Encodage réponses Es'!AG13)</f>
      </c>
      <c r="BV14" s="186">
        <f>IF('Encodage réponses Es'!AH13="","",'Encodage réponses Es'!AH13)</f>
      </c>
      <c r="BW14" s="186">
        <f>IF('Encodage réponses Es'!AI13="","",'Encodage réponses Es'!AI13)</f>
      </c>
      <c r="BX14" s="186">
        <f>IF('Encodage réponses Es'!AJ13="","",'Encodage réponses Es'!AJ13)</f>
      </c>
      <c r="BY14" s="37">
        <f>IF('Encodage réponses Es'!AK13="","",'Encodage réponses Es'!AK13)</f>
      </c>
      <c r="BZ14" s="335">
        <f>IF(COUNTBLANK('Encodage réponses Es'!T13:AK13)&gt;0,"",IF(OR(COUNTIF(BH14:BY14,"a")&gt;0),"absent(e)",IF(COUNTBLANK(BH14:BY14)&gt;0,"",COUNTIF(BH14:BY14,1)+COUNTIF(BH14:BY14,8)/2)))</f>
      </c>
      <c r="CA14" s="336"/>
    </row>
    <row r="15" spans="1:79" ht="11.25" customHeight="1">
      <c r="A15" s="318"/>
      <c r="B15" s="319"/>
      <c r="C15" s="127">
        <v>12</v>
      </c>
      <c r="D15" s="61">
        <f>IF('Encodage réponses Es'!F14="","",'Encodage réponses Es'!F14)</f>
      </c>
      <c r="E15" s="166"/>
      <c r="F15" s="140">
        <f t="shared" si="0"/>
      </c>
      <c r="G15" s="141">
        <f t="shared" si="1"/>
      </c>
      <c r="H15" s="152"/>
      <c r="I15" s="183">
        <f>IF('Encodage réponses Es'!G14="","",'Encodage réponses Es'!G14)</f>
      </c>
      <c r="J15" s="186">
        <f>IF('Encodage réponses Es'!H14="","",'Encodage réponses Es'!H14)</f>
      </c>
      <c r="K15" s="186">
        <f>IF('Encodage réponses Es'!I14="","",'Encodage réponses Es'!I14)</f>
      </c>
      <c r="L15" s="186">
        <f>IF('Encodage réponses Es'!J14="","",'Encodage réponses Es'!J14)</f>
      </c>
      <c r="M15" s="186">
        <f>IF('Encodage réponses Es'!K14="","",'Encodage réponses Es'!K14)</f>
      </c>
      <c r="N15" s="186">
        <f>IF('Encodage réponses Es'!L14="","",'Encodage réponses Es'!L14)</f>
      </c>
      <c r="O15" s="186">
        <f>IF('Encodage réponses Es'!M14="","",'Encodage réponses Es'!M14)</f>
      </c>
      <c r="P15" s="186">
        <f>IF('Encodage réponses Es'!N14="","",'Encodage réponses Es'!N14)</f>
      </c>
      <c r="Q15" s="186">
        <f>IF('Encodage réponses Es'!P14="","",'Encodage réponses Es'!P14)</f>
      </c>
      <c r="R15" s="186">
        <f>IF('Encodage réponses Es'!Q14="","",'Encodage réponses Es'!Q14)</f>
      </c>
      <c r="S15" s="186">
        <f>IF('Encodage réponses Es'!R14="","",'Encodage réponses Es'!R14)</f>
      </c>
      <c r="T15" s="186">
        <f>IF('Encodage réponses Es'!T14="","",'Encodage réponses Es'!T14)</f>
      </c>
      <c r="U15" s="186">
        <f>IF('Encodage réponses Es'!U14="","",'Encodage réponses Es'!U14)</f>
      </c>
      <c r="V15" s="189">
        <f>IF('Encodage réponses Es'!V14="","",'Encodage réponses Es'!V14)</f>
      </c>
      <c r="W15" s="186">
        <f>IF('Encodage réponses Es'!W14="","",'Encodage réponses Es'!W14)</f>
      </c>
      <c r="X15" s="186">
        <f>IF('Encodage réponses Es'!Z14="","",'Encodage réponses Es'!Z14)</f>
      </c>
      <c r="Y15" s="186">
        <f>IF('Encodage réponses Es'!AB14="","",'Encodage réponses Es'!AB14)</f>
      </c>
      <c r="Z15" s="189">
        <f>IF('Encodage réponses Es'!AD14="","",'Encodage réponses Es'!AD14)</f>
      </c>
      <c r="AA15" s="186">
        <f>IF('Encodage réponses Es'!AE14="","",'Encodage réponses Es'!AE14)</f>
      </c>
      <c r="AB15" s="186">
        <f>IF('Encodage réponses Es'!AF14="","",'Encodage réponses Es'!AF14)</f>
      </c>
      <c r="AC15" s="189">
        <f>IF('Encodage réponses Es'!AG14="","",'Encodage réponses Es'!AG14)</f>
      </c>
      <c r="AD15" s="37">
        <f>IF('Encodage réponses Es'!AI14="","",'Encodage réponses Es'!AI14)</f>
      </c>
      <c r="AE15" s="335">
        <f>IF(COUNTBLANK('Encodage réponses Es'!G14:N14)+COUNTBLANK('Encodage réponses Es'!P14:R14)+COUNTBLANK('Encodage réponses Es'!T14:W14)+COUNTBLANK('Encodage réponses Es'!Z14)+COUNTBLANK('Encodage réponses Es'!AB14)+COUNTBLANK('Encodage réponses Es'!AD14:AF14)+COUNTBLANK('Encodage réponses Es'!AG14)+COUNTBLANK('Encodage réponses Es'!AI14)&gt;0,"",IF(OR(COUNTIF(I15:AD15,"a")&gt;0),"absent(e)",IF(COUNTBLANK(I15:AD15)&gt;0,"",COUNTIF(I15:AD15,1)+COUNTIF(I15:AD15,8)/2)))</f>
      </c>
      <c r="AF15" s="336"/>
      <c r="AG15" s="183">
        <f>IF('Encodage réponses Es'!O14="","",'Encodage réponses Es'!O14)</f>
      </c>
      <c r="AH15" s="186">
        <f>IF('Encodage réponses Es'!S14="","",'Encodage réponses Es'!S14)</f>
      </c>
      <c r="AI15" s="186">
        <f>IF('Encodage réponses Es'!X14="","",'Encodage réponses Es'!X14)</f>
      </c>
      <c r="AJ15" s="186">
        <f>IF('Encodage réponses Es'!Y14="","",'Encodage réponses Es'!Y14)</f>
      </c>
      <c r="AK15" s="186">
        <f>IF('Encodage réponses Es'!AA14="","",'Encodage réponses Es'!AA14)</f>
      </c>
      <c r="AL15" s="186">
        <f>IF('Encodage réponses Es'!AC14="","",'Encodage réponses Es'!AC14)</f>
      </c>
      <c r="AM15" s="189">
        <f>IF('Encodage réponses Es'!AH14="","",'Encodage réponses Es'!AH14)</f>
      </c>
      <c r="AN15" s="186">
        <f>IF('Encodage réponses Es'!AJ14="","",'Encodage réponses Es'!AJ14)</f>
      </c>
      <c r="AO15" s="37">
        <f>IF('Encodage réponses Es'!AK14="","",'Encodage réponses Es'!AK14)</f>
      </c>
      <c r="AP15" s="335">
        <f>IF(COUNTBLANK('Encodage réponses Es'!O14)+COUNTBLANK('Encodage réponses Es'!S14)+COUNTBLANK('Encodage réponses Es'!X14:Y14)+COUNTBLANK('Encodage réponses Es'!AA14)+COUNTBLANK('Encodage réponses Es'!AC14)+COUNTBLANK('Encodage réponses Es'!AH14)+COUNTBLANK('Encodage réponses Es'!AJ14:AK14)&gt;0,"",IF(OR(COUNTIF(AG15:AO15,"a")&gt;0),"absent(e)",IF(COUNTBLANK(AG15:AO15)&gt;0,"",COUNTIF(AG15:AO15,1)+COUNTIF(AG15:AO15,8)/2)))</f>
      </c>
      <c r="AQ15" s="336"/>
      <c r="AR15" s="350"/>
      <c r="AS15" s="183">
        <f>IF('Encodage réponses Es'!G14="","",'Encodage réponses Es'!G14)</f>
      </c>
      <c r="AT15" s="189">
        <f>IF('Encodage réponses Es'!H14="","",'Encodage réponses Es'!H14)</f>
      </c>
      <c r="AU15" s="186">
        <f>IF('Encodage réponses Es'!I14="","",'Encodage réponses Es'!I14)</f>
      </c>
      <c r="AV15" s="186">
        <f>IF('Encodage réponses Es'!J14="","",'Encodage réponses Es'!J14)</f>
      </c>
      <c r="AW15" s="189">
        <f>IF('Encodage réponses Es'!K14="","",'Encodage réponses Es'!K14)</f>
      </c>
      <c r="AX15" s="186">
        <f>IF('Encodage réponses Es'!L14="","",'Encodage réponses Es'!L14)</f>
      </c>
      <c r="AY15" s="186">
        <f>IF('Encodage réponses Es'!M14="","",'Encodage réponses Es'!M14)</f>
      </c>
      <c r="AZ15" s="186">
        <f>IF('Encodage réponses Es'!N14="","",'Encodage réponses Es'!N14)</f>
      </c>
      <c r="BA15" s="186">
        <f>IF('Encodage réponses Es'!O14="","",'Encodage réponses Es'!O14)</f>
      </c>
      <c r="BB15" s="189">
        <f>IF('Encodage réponses Es'!P14="","",'Encodage réponses Es'!P14)</f>
      </c>
      <c r="BC15" s="186">
        <f>IF('Encodage réponses Es'!Q14="","",'Encodage réponses Es'!Q14)</f>
      </c>
      <c r="BD15" s="186">
        <f>IF('Encodage réponses Es'!R14="","",'Encodage réponses Es'!R14)</f>
      </c>
      <c r="BE15" s="37">
        <f>IF('Encodage réponses Es'!S14="","",'Encodage réponses Es'!S14)</f>
      </c>
      <c r="BF15" s="335">
        <f>IF(COUNTBLANK('Encodage réponses Es'!G14:S14)&gt;0,"",IF(OR(COUNTIF(AS15:BE15,"a")&gt;0),"absent(e)",IF(COUNTBLANK(AS15:BE15)&gt;0,"",COUNTIF(AS15:BE15,1)+COUNTIF(AS15:BE15,8)/2)))</f>
      </c>
      <c r="BG15" s="341"/>
      <c r="BH15" s="183">
        <f>IF('Encodage réponses Es'!T14="","",'Encodage réponses Es'!T14)</f>
      </c>
      <c r="BI15" s="186">
        <f>IF('Encodage réponses Es'!U14="","",'Encodage réponses Es'!U14)</f>
      </c>
      <c r="BJ15" s="186">
        <f>IF('Encodage réponses Es'!V14="","",'Encodage réponses Es'!V14)</f>
      </c>
      <c r="BK15" s="186">
        <f>IF('Encodage réponses Es'!W14="","",'Encodage réponses Es'!W14)</f>
      </c>
      <c r="BL15" s="186">
        <f>IF('Encodage réponses Es'!X14="","",'Encodage réponses Es'!X14)</f>
      </c>
      <c r="BM15" s="186">
        <f>IF('Encodage réponses Es'!Y14="","",'Encodage réponses Es'!Y14)</f>
      </c>
      <c r="BN15" s="186">
        <f>IF('Encodage réponses Es'!Z14="","",'Encodage réponses Es'!Z14)</f>
      </c>
      <c r="BO15" s="186">
        <f>IF('Encodage réponses Es'!AA14="","",'Encodage réponses Es'!AA14)</f>
      </c>
      <c r="BP15" s="186">
        <f>IF('Encodage réponses Es'!AB14="","",'Encodage réponses Es'!AB14)</f>
      </c>
      <c r="BQ15" s="186">
        <f>IF('Encodage réponses Es'!AC14="","",'Encodage réponses Es'!AC14)</f>
      </c>
      <c r="BR15" s="189">
        <f>IF('Encodage réponses Es'!AD14="","",'Encodage réponses Es'!AD14)</f>
      </c>
      <c r="BS15" s="186">
        <f>IF('Encodage réponses Es'!AE14="","",'Encodage réponses Es'!AE14)</f>
      </c>
      <c r="BT15" s="186">
        <f>IF('Encodage réponses Es'!AF14="","",'Encodage réponses Es'!AF14)</f>
      </c>
      <c r="BU15" s="186">
        <f>IF('Encodage réponses Es'!AG14="","",'Encodage réponses Es'!AG14)</f>
      </c>
      <c r="BV15" s="186">
        <f>IF('Encodage réponses Es'!AH14="","",'Encodage réponses Es'!AH14)</f>
      </c>
      <c r="BW15" s="186">
        <f>IF('Encodage réponses Es'!AI14="","",'Encodage réponses Es'!AI14)</f>
      </c>
      <c r="BX15" s="186">
        <f>IF('Encodage réponses Es'!AJ14="","",'Encodage réponses Es'!AJ14)</f>
      </c>
      <c r="BY15" s="37">
        <f>IF('Encodage réponses Es'!AK14="","",'Encodage réponses Es'!AK14)</f>
      </c>
      <c r="BZ15" s="335">
        <f>IF(COUNTBLANK('Encodage réponses Es'!T14:AK14)&gt;0,"",IF(OR(COUNTIF(BH15:BY15,"a")&gt;0),"absent(e)",IF(COUNTBLANK(BH15:BY15)&gt;0,"",COUNTIF(BH15:BY15,1)+COUNTIF(BH15:BY15,8)/2)))</f>
      </c>
      <c r="CA15" s="336"/>
    </row>
    <row r="16" spans="1:79" ht="11.25" customHeight="1">
      <c r="A16" s="318"/>
      <c r="B16" s="319"/>
      <c r="C16" s="127">
        <v>13</v>
      </c>
      <c r="D16" s="61">
        <f>IF('Encodage réponses Es'!F15="","",'Encodage réponses Es'!F15)</f>
      </c>
      <c r="E16" s="166"/>
      <c r="F16" s="140">
        <f t="shared" si="0"/>
      </c>
      <c r="G16" s="141">
        <f t="shared" si="1"/>
      </c>
      <c r="H16" s="152"/>
      <c r="I16" s="183">
        <f>IF('Encodage réponses Es'!G15="","",'Encodage réponses Es'!G15)</f>
      </c>
      <c r="J16" s="186">
        <f>IF('Encodage réponses Es'!H15="","",'Encodage réponses Es'!H15)</f>
      </c>
      <c r="K16" s="186">
        <f>IF('Encodage réponses Es'!I15="","",'Encodage réponses Es'!I15)</f>
      </c>
      <c r="L16" s="186">
        <f>IF('Encodage réponses Es'!J15="","",'Encodage réponses Es'!J15)</f>
      </c>
      <c r="M16" s="186">
        <f>IF('Encodage réponses Es'!K15="","",'Encodage réponses Es'!K15)</f>
      </c>
      <c r="N16" s="186">
        <f>IF('Encodage réponses Es'!L15="","",'Encodage réponses Es'!L15)</f>
      </c>
      <c r="O16" s="186">
        <f>IF('Encodage réponses Es'!M15="","",'Encodage réponses Es'!M15)</f>
      </c>
      <c r="P16" s="186">
        <f>IF('Encodage réponses Es'!N15="","",'Encodage réponses Es'!N15)</f>
      </c>
      <c r="Q16" s="186">
        <f>IF('Encodage réponses Es'!P15="","",'Encodage réponses Es'!P15)</f>
      </c>
      <c r="R16" s="186">
        <f>IF('Encodage réponses Es'!Q15="","",'Encodage réponses Es'!Q15)</f>
      </c>
      <c r="S16" s="186">
        <f>IF('Encodage réponses Es'!R15="","",'Encodage réponses Es'!R15)</f>
      </c>
      <c r="T16" s="186">
        <f>IF('Encodage réponses Es'!T15="","",'Encodage réponses Es'!T15)</f>
      </c>
      <c r="U16" s="186">
        <f>IF('Encodage réponses Es'!U15="","",'Encodage réponses Es'!U15)</f>
      </c>
      <c r="V16" s="189">
        <f>IF('Encodage réponses Es'!V15="","",'Encodage réponses Es'!V15)</f>
      </c>
      <c r="W16" s="186">
        <f>IF('Encodage réponses Es'!W15="","",'Encodage réponses Es'!W15)</f>
      </c>
      <c r="X16" s="186">
        <f>IF('Encodage réponses Es'!Z15="","",'Encodage réponses Es'!Z15)</f>
      </c>
      <c r="Y16" s="186">
        <f>IF('Encodage réponses Es'!AB15="","",'Encodage réponses Es'!AB15)</f>
      </c>
      <c r="Z16" s="189">
        <f>IF('Encodage réponses Es'!AD15="","",'Encodage réponses Es'!AD15)</f>
      </c>
      <c r="AA16" s="186">
        <f>IF('Encodage réponses Es'!AE15="","",'Encodage réponses Es'!AE15)</f>
      </c>
      <c r="AB16" s="186">
        <f>IF('Encodage réponses Es'!AF15="","",'Encodage réponses Es'!AF15)</f>
      </c>
      <c r="AC16" s="189">
        <f>IF('Encodage réponses Es'!AG15="","",'Encodage réponses Es'!AG15)</f>
      </c>
      <c r="AD16" s="37">
        <f>IF('Encodage réponses Es'!AI15="","",'Encodage réponses Es'!AI15)</f>
      </c>
      <c r="AE16" s="335">
        <f>IF(COUNTBLANK('Encodage réponses Es'!G15:N15)+COUNTBLANK('Encodage réponses Es'!P15:R15)+COUNTBLANK('Encodage réponses Es'!T15:W15)+COUNTBLANK('Encodage réponses Es'!Z15)+COUNTBLANK('Encodage réponses Es'!AB15)+COUNTBLANK('Encodage réponses Es'!AD15:AF15)+COUNTBLANK('Encodage réponses Es'!AG15)+COUNTBLANK('Encodage réponses Es'!AI15)&gt;0,"",IF(OR(COUNTIF(I16:AD16,"a")&gt;0),"absent(e)",IF(COUNTBLANK(I16:AD16)&gt;0,"",COUNTIF(I16:AD16,1)+COUNTIF(I16:AD16,8)/2)))</f>
      </c>
      <c r="AF16" s="336"/>
      <c r="AG16" s="183">
        <f>IF('Encodage réponses Es'!O15="","",'Encodage réponses Es'!O15)</f>
      </c>
      <c r="AH16" s="186">
        <f>IF('Encodage réponses Es'!S15="","",'Encodage réponses Es'!S15)</f>
      </c>
      <c r="AI16" s="186">
        <f>IF('Encodage réponses Es'!X15="","",'Encodage réponses Es'!X15)</f>
      </c>
      <c r="AJ16" s="186">
        <f>IF('Encodage réponses Es'!Y15="","",'Encodage réponses Es'!Y15)</f>
      </c>
      <c r="AK16" s="186">
        <f>IF('Encodage réponses Es'!AA15="","",'Encodage réponses Es'!AA15)</f>
      </c>
      <c r="AL16" s="186">
        <f>IF('Encodage réponses Es'!AC15="","",'Encodage réponses Es'!AC15)</f>
      </c>
      <c r="AM16" s="189">
        <f>IF('Encodage réponses Es'!AH15="","",'Encodage réponses Es'!AH15)</f>
      </c>
      <c r="AN16" s="186">
        <f>IF('Encodage réponses Es'!AJ15="","",'Encodage réponses Es'!AJ15)</f>
      </c>
      <c r="AO16" s="37">
        <f>IF('Encodage réponses Es'!AK15="","",'Encodage réponses Es'!AK15)</f>
      </c>
      <c r="AP16" s="335">
        <f>IF(COUNTBLANK('Encodage réponses Es'!O15)+COUNTBLANK('Encodage réponses Es'!S15)+COUNTBLANK('Encodage réponses Es'!X15:Y15)+COUNTBLANK('Encodage réponses Es'!AA15)+COUNTBLANK('Encodage réponses Es'!AC15)+COUNTBLANK('Encodage réponses Es'!AH15)+COUNTBLANK('Encodage réponses Es'!AJ15:AK15)&gt;0,"",IF(OR(COUNTIF(AG16:AO16,"a")&gt;0),"absent(e)",IF(COUNTBLANK(AG16:AO16)&gt;0,"",COUNTIF(AG16:AO16,1)+COUNTIF(AG16:AO16,8)/2)))</f>
      </c>
      <c r="AQ16" s="336"/>
      <c r="AR16" s="350"/>
      <c r="AS16" s="183">
        <f>IF('Encodage réponses Es'!G15="","",'Encodage réponses Es'!G15)</f>
      </c>
      <c r="AT16" s="189">
        <f>IF('Encodage réponses Es'!H15="","",'Encodage réponses Es'!H15)</f>
      </c>
      <c r="AU16" s="186">
        <f>IF('Encodage réponses Es'!I15="","",'Encodage réponses Es'!I15)</f>
      </c>
      <c r="AV16" s="186">
        <f>IF('Encodage réponses Es'!J15="","",'Encodage réponses Es'!J15)</f>
      </c>
      <c r="AW16" s="189">
        <f>IF('Encodage réponses Es'!K15="","",'Encodage réponses Es'!K15)</f>
      </c>
      <c r="AX16" s="186">
        <f>IF('Encodage réponses Es'!L15="","",'Encodage réponses Es'!L15)</f>
      </c>
      <c r="AY16" s="186">
        <f>IF('Encodage réponses Es'!M15="","",'Encodage réponses Es'!M15)</f>
      </c>
      <c r="AZ16" s="186">
        <f>IF('Encodage réponses Es'!N15="","",'Encodage réponses Es'!N15)</f>
      </c>
      <c r="BA16" s="186">
        <f>IF('Encodage réponses Es'!O15="","",'Encodage réponses Es'!O15)</f>
      </c>
      <c r="BB16" s="189">
        <f>IF('Encodage réponses Es'!P15="","",'Encodage réponses Es'!P15)</f>
      </c>
      <c r="BC16" s="186">
        <f>IF('Encodage réponses Es'!Q15="","",'Encodage réponses Es'!Q15)</f>
      </c>
      <c r="BD16" s="186">
        <f>IF('Encodage réponses Es'!R15="","",'Encodage réponses Es'!R15)</f>
      </c>
      <c r="BE16" s="37">
        <f>IF('Encodage réponses Es'!S15="","",'Encodage réponses Es'!S15)</f>
      </c>
      <c r="BF16" s="335">
        <f>IF(COUNTBLANK('Encodage réponses Es'!G15:S15)&gt;0,"",IF(OR(COUNTIF(AS16:BE16,"a")&gt;0),"absent(e)",IF(COUNTBLANK(AS16:BE16)&gt;0,"",COUNTIF(AS16:BE16,1)+COUNTIF(AS16:BE16,8)/2)))</f>
      </c>
      <c r="BG16" s="341"/>
      <c r="BH16" s="183">
        <f>IF('Encodage réponses Es'!T15="","",'Encodage réponses Es'!T15)</f>
      </c>
      <c r="BI16" s="186">
        <f>IF('Encodage réponses Es'!U15="","",'Encodage réponses Es'!U15)</f>
      </c>
      <c r="BJ16" s="186">
        <f>IF('Encodage réponses Es'!V15="","",'Encodage réponses Es'!V15)</f>
      </c>
      <c r="BK16" s="186">
        <f>IF('Encodage réponses Es'!W15="","",'Encodage réponses Es'!W15)</f>
      </c>
      <c r="BL16" s="186">
        <f>IF('Encodage réponses Es'!X15="","",'Encodage réponses Es'!X15)</f>
      </c>
      <c r="BM16" s="186">
        <f>IF('Encodage réponses Es'!Y15="","",'Encodage réponses Es'!Y15)</f>
      </c>
      <c r="BN16" s="186">
        <f>IF('Encodage réponses Es'!Z15="","",'Encodage réponses Es'!Z15)</f>
      </c>
      <c r="BO16" s="186">
        <f>IF('Encodage réponses Es'!AA15="","",'Encodage réponses Es'!AA15)</f>
      </c>
      <c r="BP16" s="186">
        <f>IF('Encodage réponses Es'!AB15="","",'Encodage réponses Es'!AB15)</f>
      </c>
      <c r="BQ16" s="186">
        <f>IF('Encodage réponses Es'!AC15="","",'Encodage réponses Es'!AC15)</f>
      </c>
      <c r="BR16" s="189">
        <f>IF('Encodage réponses Es'!AD15="","",'Encodage réponses Es'!AD15)</f>
      </c>
      <c r="BS16" s="186">
        <f>IF('Encodage réponses Es'!AE15="","",'Encodage réponses Es'!AE15)</f>
      </c>
      <c r="BT16" s="186">
        <f>IF('Encodage réponses Es'!AF15="","",'Encodage réponses Es'!AF15)</f>
      </c>
      <c r="BU16" s="186">
        <f>IF('Encodage réponses Es'!AG15="","",'Encodage réponses Es'!AG15)</f>
      </c>
      <c r="BV16" s="186">
        <f>IF('Encodage réponses Es'!AH15="","",'Encodage réponses Es'!AH15)</f>
      </c>
      <c r="BW16" s="186">
        <f>IF('Encodage réponses Es'!AI15="","",'Encodage réponses Es'!AI15)</f>
      </c>
      <c r="BX16" s="186">
        <f>IF('Encodage réponses Es'!AJ15="","",'Encodage réponses Es'!AJ15)</f>
      </c>
      <c r="BY16" s="37">
        <f>IF('Encodage réponses Es'!AK15="","",'Encodage réponses Es'!AK15)</f>
      </c>
      <c r="BZ16" s="335">
        <f>IF(COUNTBLANK('Encodage réponses Es'!T15:AK15)&gt;0,"",IF(OR(COUNTIF(BH16:BY16,"a")&gt;0),"absent(e)",IF(COUNTBLANK(BH16:BY16)&gt;0,"",COUNTIF(BH16:BY16,1)+COUNTIF(BH16:BY16,8)/2)))</f>
      </c>
      <c r="CA16" s="336"/>
    </row>
    <row r="17" spans="1:79" ht="11.25" customHeight="1">
      <c r="A17" s="318"/>
      <c r="B17" s="319"/>
      <c r="C17" s="127">
        <v>14</v>
      </c>
      <c r="D17" s="61">
        <f>IF('Encodage réponses Es'!F16="","",'Encodage réponses Es'!F16)</f>
      </c>
      <c r="E17" s="166"/>
      <c r="F17" s="140">
        <f t="shared" si="0"/>
      </c>
      <c r="G17" s="141">
        <f t="shared" si="1"/>
      </c>
      <c r="H17" s="152"/>
      <c r="I17" s="183">
        <f>IF('Encodage réponses Es'!G16="","",'Encodage réponses Es'!G16)</f>
      </c>
      <c r="J17" s="186">
        <f>IF('Encodage réponses Es'!H16="","",'Encodage réponses Es'!H16)</f>
      </c>
      <c r="K17" s="186">
        <f>IF('Encodage réponses Es'!I16="","",'Encodage réponses Es'!I16)</f>
      </c>
      <c r="L17" s="186">
        <f>IF('Encodage réponses Es'!J16="","",'Encodage réponses Es'!J16)</f>
      </c>
      <c r="M17" s="186">
        <f>IF('Encodage réponses Es'!K16="","",'Encodage réponses Es'!K16)</f>
      </c>
      <c r="N17" s="186">
        <f>IF('Encodage réponses Es'!L16="","",'Encodage réponses Es'!L16)</f>
      </c>
      <c r="O17" s="186">
        <f>IF('Encodage réponses Es'!M16="","",'Encodage réponses Es'!M16)</f>
      </c>
      <c r="P17" s="186">
        <f>IF('Encodage réponses Es'!N16="","",'Encodage réponses Es'!N16)</f>
      </c>
      <c r="Q17" s="186">
        <f>IF('Encodage réponses Es'!P16="","",'Encodage réponses Es'!P16)</f>
      </c>
      <c r="R17" s="186">
        <f>IF('Encodage réponses Es'!Q16="","",'Encodage réponses Es'!Q16)</f>
      </c>
      <c r="S17" s="186">
        <f>IF('Encodage réponses Es'!R16="","",'Encodage réponses Es'!R16)</f>
      </c>
      <c r="T17" s="186">
        <f>IF('Encodage réponses Es'!T16="","",'Encodage réponses Es'!T16)</f>
      </c>
      <c r="U17" s="186">
        <f>IF('Encodage réponses Es'!U16="","",'Encodage réponses Es'!U16)</f>
      </c>
      <c r="V17" s="189">
        <f>IF('Encodage réponses Es'!V16="","",'Encodage réponses Es'!V16)</f>
      </c>
      <c r="W17" s="186">
        <f>IF('Encodage réponses Es'!W16="","",'Encodage réponses Es'!W16)</f>
      </c>
      <c r="X17" s="186">
        <f>IF('Encodage réponses Es'!Z16="","",'Encodage réponses Es'!Z16)</f>
      </c>
      <c r="Y17" s="186">
        <f>IF('Encodage réponses Es'!AB16="","",'Encodage réponses Es'!AB16)</f>
      </c>
      <c r="Z17" s="189">
        <f>IF('Encodage réponses Es'!AD16="","",'Encodage réponses Es'!AD16)</f>
      </c>
      <c r="AA17" s="186">
        <f>IF('Encodage réponses Es'!AE16="","",'Encodage réponses Es'!AE16)</f>
      </c>
      <c r="AB17" s="186">
        <f>IF('Encodage réponses Es'!AF16="","",'Encodage réponses Es'!AF16)</f>
      </c>
      <c r="AC17" s="189">
        <f>IF('Encodage réponses Es'!AG16="","",'Encodage réponses Es'!AG16)</f>
      </c>
      <c r="AD17" s="37">
        <f>IF('Encodage réponses Es'!AI16="","",'Encodage réponses Es'!AI16)</f>
      </c>
      <c r="AE17" s="335">
        <f>IF(COUNTBLANK('Encodage réponses Es'!G16:N16)+COUNTBLANK('Encodage réponses Es'!P16:R16)+COUNTBLANK('Encodage réponses Es'!T16:W16)+COUNTBLANK('Encodage réponses Es'!Z16)+COUNTBLANK('Encodage réponses Es'!AB16)+COUNTBLANK('Encodage réponses Es'!AD16:AF16)+COUNTBLANK('Encodage réponses Es'!AG16)+COUNTBLANK('Encodage réponses Es'!AI16)&gt;0,"",IF(OR(COUNTIF(I17:AD17,"a")&gt;0),"absent(e)",IF(COUNTBLANK(I17:AD17)&gt;0,"",COUNTIF(I17:AD17,1)+COUNTIF(I17:AD17,8)/2)))</f>
      </c>
      <c r="AF17" s="336"/>
      <c r="AG17" s="183">
        <f>IF('Encodage réponses Es'!O16="","",'Encodage réponses Es'!O16)</f>
      </c>
      <c r="AH17" s="186">
        <f>IF('Encodage réponses Es'!S16="","",'Encodage réponses Es'!S16)</f>
      </c>
      <c r="AI17" s="186">
        <f>IF('Encodage réponses Es'!X16="","",'Encodage réponses Es'!X16)</f>
      </c>
      <c r="AJ17" s="186">
        <f>IF('Encodage réponses Es'!Y16="","",'Encodage réponses Es'!Y16)</f>
      </c>
      <c r="AK17" s="186">
        <f>IF('Encodage réponses Es'!AA16="","",'Encodage réponses Es'!AA16)</f>
      </c>
      <c r="AL17" s="186">
        <f>IF('Encodage réponses Es'!AC16="","",'Encodage réponses Es'!AC16)</f>
      </c>
      <c r="AM17" s="189">
        <f>IF('Encodage réponses Es'!AH16="","",'Encodage réponses Es'!AH16)</f>
      </c>
      <c r="AN17" s="186">
        <f>IF('Encodage réponses Es'!AJ16="","",'Encodage réponses Es'!AJ16)</f>
      </c>
      <c r="AO17" s="37">
        <f>IF('Encodage réponses Es'!AK16="","",'Encodage réponses Es'!AK16)</f>
      </c>
      <c r="AP17" s="335">
        <f>IF(COUNTBLANK('Encodage réponses Es'!O16)+COUNTBLANK('Encodage réponses Es'!S16)+COUNTBLANK('Encodage réponses Es'!X16:Y16)+COUNTBLANK('Encodage réponses Es'!AA16)+COUNTBLANK('Encodage réponses Es'!AC16)+COUNTBLANK('Encodage réponses Es'!AH16)+COUNTBLANK('Encodage réponses Es'!AJ16:AK16)&gt;0,"",IF(OR(COUNTIF(AG17:AO17,"a")&gt;0),"absent(e)",IF(COUNTBLANK(AG17:AO17)&gt;0,"",COUNTIF(AG17:AO17,1)+COUNTIF(AG17:AO17,8)/2)))</f>
      </c>
      <c r="AQ17" s="336"/>
      <c r="AR17" s="350"/>
      <c r="AS17" s="183">
        <f>IF('Encodage réponses Es'!G16="","",'Encodage réponses Es'!G16)</f>
      </c>
      <c r="AT17" s="189">
        <f>IF('Encodage réponses Es'!H16="","",'Encodage réponses Es'!H16)</f>
      </c>
      <c r="AU17" s="186">
        <f>IF('Encodage réponses Es'!I16="","",'Encodage réponses Es'!I16)</f>
      </c>
      <c r="AV17" s="186">
        <f>IF('Encodage réponses Es'!J16="","",'Encodage réponses Es'!J16)</f>
      </c>
      <c r="AW17" s="189">
        <f>IF('Encodage réponses Es'!K16="","",'Encodage réponses Es'!K16)</f>
      </c>
      <c r="AX17" s="186">
        <f>IF('Encodage réponses Es'!L16="","",'Encodage réponses Es'!L16)</f>
      </c>
      <c r="AY17" s="186">
        <f>IF('Encodage réponses Es'!M16="","",'Encodage réponses Es'!M16)</f>
      </c>
      <c r="AZ17" s="186">
        <f>IF('Encodage réponses Es'!N16="","",'Encodage réponses Es'!N16)</f>
      </c>
      <c r="BA17" s="186">
        <f>IF('Encodage réponses Es'!O16="","",'Encodage réponses Es'!O16)</f>
      </c>
      <c r="BB17" s="189">
        <f>IF('Encodage réponses Es'!P16="","",'Encodage réponses Es'!P16)</f>
      </c>
      <c r="BC17" s="186">
        <f>IF('Encodage réponses Es'!Q16="","",'Encodage réponses Es'!Q16)</f>
      </c>
      <c r="BD17" s="186">
        <f>IF('Encodage réponses Es'!R16="","",'Encodage réponses Es'!R16)</f>
      </c>
      <c r="BE17" s="37">
        <f>IF('Encodage réponses Es'!S16="","",'Encodage réponses Es'!S16)</f>
      </c>
      <c r="BF17" s="335">
        <f>IF(COUNTBLANK('Encodage réponses Es'!G16:S16)&gt;0,"",IF(OR(COUNTIF(AS17:BE17,"a")&gt;0),"absent(e)",IF(COUNTBLANK(AS17:BE17)&gt;0,"",COUNTIF(AS17:BE17,1)+COUNTIF(AS17:BE17,8)/2)))</f>
      </c>
      <c r="BG17" s="341"/>
      <c r="BH17" s="183">
        <f>IF('Encodage réponses Es'!T16="","",'Encodage réponses Es'!T16)</f>
      </c>
      <c r="BI17" s="186">
        <f>IF('Encodage réponses Es'!U16="","",'Encodage réponses Es'!U16)</f>
      </c>
      <c r="BJ17" s="186">
        <f>IF('Encodage réponses Es'!V16="","",'Encodage réponses Es'!V16)</f>
      </c>
      <c r="BK17" s="186">
        <f>IF('Encodage réponses Es'!W16="","",'Encodage réponses Es'!W16)</f>
      </c>
      <c r="BL17" s="186">
        <f>IF('Encodage réponses Es'!X16="","",'Encodage réponses Es'!X16)</f>
      </c>
      <c r="BM17" s="186">
        <f>IF('Encodage réponses Es'!Y16="","",'Encodage réponses Es'!Y16)</f>
      </c>
      <c r="BN17" s="186">
        <f>IF('Encodage réponses Es'!Z16="","",'Encodage réponses Es'!Z16)</f>
      </c>
      <c r="BO17" s="186">
        <f>IF('Encodage réponses Es'!AA16="","",'Encodage réponses Es'!AA16)</f>
      </c>
      <c r="BP17" s="186">
        <f>IF('Encodage réponses Es'!AB16="","",'Encodage réponses Es'!AB16)</f>
      </c>
      <c r="BQ17" s="186">
        <f>IF('Encodage réponses Es'!AC16="","",'Encodage réponses Es'!AC16)</f>
      </c>
      <c r="BR17" s="189">
        <f>IF('Encodage réponses Es'!AD16="","",'Encodage réponses Es'!AD16)</f>
      </c>
      <c r="BS17" s="186">
        <f>IF('Encodage réponses Es'!AE16="","",'Encodage réponses Es'!AE16)</f>
      </c>
      <c r="BT17" s="186">
        <f>IF('Encodage réponses Es'!AF16="","",'Encodage réponses Es'!AF16)</f>
      </c>
      <c r="BU17" s="186">
        <f>IF('Encodage réponses Es'!AG16="","",'Encodage réponses Es'!AG16)</f>
      </c>
      <c r="BV17" s="186">
        <f>IF('Encodage réponses Es'!AH16="","",'Encodage réponses Es'!AH16)</f>
      </c>
      <c r="BW17" s="186">
        <f>IF('Encodage réponses Es'!AI16="","",'Encodage réponses Es'!AI16)</f>
      </c>
      <c r="BX17" s="186">
        <f>IF('Encodage réponses Es'!AJ16="","",'Encodage réponses Es'!AJ16)</f>
      </c>
      <c r="BY17" s="37">
        <f>IF('Encodage réponses Es'!AK16="","",'Encodage réponses Es'!AK16)</f>
      </c>
      <c r="BZ17" s="335">
        <f>IF(COUNTBLANK('Encodage réponses Es'!T16:AK16)&gt;0,"",IF(OR(COUNTIF(BH17:BY17,"a")&gt;0),"absent(e)",IF(COUNTBLANK(BH17:BY17)&gt;0,"",COUNTIF(BH17:BY17,1)+COUNTIF(BH17:BY17,8)/2)))</f>
      </c>
      <c r="CA17" s="336"/>
    </row>
    <row r="18" spans="1:79" ht="11.25" customHeight="1">
      <c r="A18" s="318"/>
      <c r="B18" s="319"/>
      <c r="C18" s="127">
        <v>15</v>
      </c>
      <c r="D18" s="61">
        <f>IF('Encodage réponses Es'!F17="","",'Encodage réponses Es'!F17)</f>
      </c>
      <c r="E18" s="166"/>
      <c r="F18" s="140">
        <f t="shared" si="0"/>
      </c>
      <c r="G18" s="141">
        <f t="shared" si="1"/>
      </c>
      <c r="H18" s="152"/>
      <c r="I18" s="183">
        <f>IF('Encodage réponses Es'!G17="","",'Encodage réponses Es'!G17)</f>
      </c>
      <c r="J18" s="186">
        <f>IF('Encodage réponses Es'!H17="","",'Encodage réponses Es'!H17)</f>
      </c>
      <c r="K18" s="186">
        <f>IF('Encodage réponses Es'!I17="","",'Encodage réponses Es'!I17)</f>
      </c>
      <c r="L18" s="186">
        <f>IF('Encodage réponses Es'!J17="","",'Encodage réponses Es'!J17)</f>
      </c>
      <c r="M18" s="186">
        <f>IF('Encodage réponses Es'!K17="","",'Encodage réponses Es'!K17)</f>
      </c>
      <c r="N18" s="186">
        <f>IF('Encodage réponses Es'!L17="","",'Encodage réponses Es'!L17)</f>
      </c>
      <c r="O18" s="186">
        <f>IF('Encodage réponses Es'!M17="","",'Encodage réponses Es'!M17)</f>
      </c>
      <c r="P18" s="186">
        <f>IF('Encodage réponses Es'!N17="","",'Encodage réponses Es'!N17)</f>
      </c>
      <c r="Q18" s="186">
        <f>IF('Encodage réponses Es'!P17="","",'Encodage réponses Es'!P17)</f>
      </c>
      <c r="R18" s="186">
        <f>IF('Encodage réponses Es'!Q17="","",'Encodage réponses Es'!Q17)</f>
      </c>
      <c r="S18" s="186">
        <f>IF('Encodage réponses Es'!R17="","",'Encodage réponses Es'!R17)</f>
      </c>
      <c r="T18" s="186">
        <f>IF('Encodage réponses Es'!T17="","",'Encodage réponses Es'!T17)</f>
      </c>
      <c r="U18" s="186">
        <f>IF('Encodage réponses Es'!U17="","",'Encodage réponses Es'!U17)</f>
      </c>
      <c r="V18" s="189">
        <f>IF('Encodage réponses Es'!V17="","",'Encodage réponses Es'!V17)</f>
      </c>
      <c r="W18" s="186">
        <f>IF('Encodage réponses Es'!W17="","",'Encodage réponses Es'!W17)</f>
      </c>
      <c r="X18" s="186">
        <f>IF('Encodage réponses Es'!Z17="","",'Encodage réponses Es'!Z17)</f>
      </c>
      <c r="Y18" s="186">
        <f>IF('Encodage réponses Es'!AB17="","",'Encodage réponses Es'!AB17)</f>
      </c>
      <c r="Z18" s="189">
        <f>IF('Encodage réponses Es'!AD17="","",'Encodage réponses Es'!AD17)</f>
      </c>
      <c r="AA18" s="186">
        <f>IF('Encodage réponses Es'!AE17="","",'Encodage réponses Es'!AE17)</f>
      </c>
      <c r="AB18" s="186">
        <f>IF('Encodage réponses Es'!AF17="","",'Encodage réponses Es'!AF17)</f>
      </c>
      <c r="AC18" s="189">
        <f>IF('Encodage réponses Es'!AG17="","",'Encodage réponses Es'!AG17)</f>
      </c>
      <c r="AD18" s="37">
        <f>IF('Encodage réponses Es'!AI17="","",'Encodage réponses Es'!AI17)</f>
      </c>
      <c r="AE18" s="335">
        <f>IF(COUNTBLANK('Encodage réponses Es'!G17:N17)+COUNTBLANK('Encodage réponses Es'!P17:R17)+COUNTBLANK('Encodage réponses Es'!T17:W17)+COUNTBLANK('Encodage réponses Es'!Z17)+COUNTBLANK('Encodage réponses Es'!AB17)+COUNTBLANK('Encodage réponses Es'!AD17:AF17)+COUNTBLANK('Encodage réponses Es'!AG17)+COUNTBLANK('Encodage réponses Es'!AI17)&gt;0,"",IF(OR(COUNTIF(I18:AD18,"a")&gt;0),"absent(e)",IF(COUNTBLANK(I18:AD18)&gt;0,"",COUNTIF(I18:AD18,1)+COUNTIF(I18:AD18,8)/2)))</f>
      </c>
      <c r="AF18" s="336"/>
      <c r="AG18" s="183">
        <f>IF('Encodage réponses Es'!O17="","",'Encodage réponses Es'!O17)</f>
      </c>
      <c r="AH18" s="186">
        <f>IF('Encodage réponses Es'!S17="","",'Encodage réponses Es'!S17)</f>
      </c>
      <c r="AI18" s="186">
        <f>IF('Encodage réponses Es'!X17="","",'Encodage réponses Es'!X17)</f>
      </c>
      <c r="AJ18" s="186">
        <f>IF('Encodage réponses Es'!Y17="","",'Encodage réponses Es'!Y17)</f>
      </c>
      <c r="AK18" s="186">
        <f>IF('Encodage réponses Es'!AA17="","",'Encodage réponses Es'!AA17)</f>
      </c>
      <c r="AL18" s="186">
        <f>IF('Encodage réponses Es'!AC17="","",'Encodage réponses Es'!AC17)</f>
      </c>
      <c r="AM18" s="189">
        <f>IF('Encodage réponses Es'!AH17="","",'Encodage réponses Es'!AH17)</f>
      </c>
      <c r="AN18" s="186">
        <f>IF('Encodage réponses Es'!AJ17="","",'Encodage réponses Es'!AJ17)</f>
      </c>
      <c r="AO18" s="37">
        <f>IF('Encodage réponses Es'!AK17="","",'Encodage réponses Es'!AK17)</f>
      </c>
      <c r="AP18" s="335">
        <f>IF(COUNTBLANK('Encodage réponses Es'!O17)+COUNTBLANK('Encodage réponses Es'!S17)+COUNTBLANK('Encodage réponses Es'!X17:Y17)+COUNTBLANK('Encodage réponses Es'!AA17)+COUNTBLANK('Encodage réponses Es'!AC17)+COUNTBLANK('Encodage réponses Es'!AH17)+COUNTBLANK('Encodage réponses Es'!AJ17:AK17)&gt;0,"",IF(OR(COUNTIF(AG18:AO18,"a")&gt;0),"absent(e)",IF(COUNTBLANK(AG18:AO18)&gt;0,"",COUNTIF(AG18:AO18,1)+COUNTIF(AG18:AO18,8)/2)))</f>
      </c>
      <c r="AQ18" s="336"/>
      <c r="AR18" s="350"/>
      <c r="AS18" s="183">
        <f>IF('Encodage réponses Es'!G17="","",'Encodage réponses Es'!G17)</f>
      </c>
      <c r="AT18" s="189">
        <f>IF('Encodage réponses Es'!H17="","",'Encodage réponses Es'!H17)</f>
      </c>
      <c r="AU18" s="186">
        <f>IF('Encodage réponses Es'!I17="","",'Encodage réponses Es'!I17)</f>
      </c>
      <c r="AV18" s="186">
        <f>IF('Encodage réponses Es'!J17="","",'Encodage réponses Es'!J17)</f>
      </c>
      <c r="AW18" s="189">
        <f>IF('Encodage réponses Es'!K17="","",'Encodage réponses Es'!K17)</f>
      </c>
      <c r="AX18" s="186">
        <f>IF('Encodage réponses Es'!L17="","",'Encodage réponses Es'!L17)</f>
      </c>
      <c r="AY18" s="186">
        <f>IF('Encodage réponses Es'!M17="","",'Encodage réponses Es'!M17)</f>
      </c>
      <c r="AZ18" s="186">
        <f>IF('Encodage réponses Es'!N17="","",'Encodage réponses Es'!N17)</f>
      </c>
      <c r="BA18" s="186">
        <f>IF('Encodage réponses Es'!O17="","",'Encodage réponses Es'!O17)</f>
      </c>
      <c r="BB18" s="189">
        <f>IF('Encodage réponses Es'!P17="","",'Encodage réponses Es'!P17)</f>
      </c>
      <c r="BC18" s="186">
        <f>IF('Encodage réponses Es'!Q17="","",'Encodage réponses Es'!Q17)</f>
      </c>
      <c r="BD18" s="186">
        <f>IF('Encodage réponses Es'!R17="","",'Encodage réponses Es'!R17)</f>
      </c>
      <c r="BE18" s="37">
        <f>IF('Encodage réponses Es'!S17="","",'Encodage réponses Es'!S17)</f>
      </c>
      <c r="BF18" s="335">
        <f>IF(COUNTBLANK('Encodage réponses Es'!G17:S17)&gt;0,"",IF(OR(COUNTIF(AS18:BE18,"a")&gt;0),"absent(e)",IF(COUNTBLANK(AS18:BE18)&gt;0,"",COUNTIF(AS18:BE18,1)+COUNTIF(AS18:BE18,8)/2)))</f>
      </c>
      <c r="BG18" s="341"/>
      <c r="BH18" s="183">
        <f>IF('Encodage réponses Es'!T17="","",'Encodage réponses Es'!T17)</f>
      </c>
      <c r="BI18" s="186">
        <f>IF('Encodage réponses Es'!U17="","",'Encodage réponses Es'!U17)</f>
      </c>
      <c r="BJ18" s="186">
        <f>IF('Encodage réponses Es'!V17="","",'Encodage réponses Es'!V17)</f>
      </c>
      <c r="BK18" s="186">
        <f>IF('Encodage réponses Es'!W17="","",'Encodage réponses Es'!W17)</f>
      </c>
      <c r="BL18" s="186">
        <f>IF('Encodage réponses Es'!X17="","",'Encodage réponses Es'!X17)</f>
      </c>
      <c r="BM18" s="186">
        <f>IF('Encodage réponses Es'!Y17="","",'Encodage réponses Es'!Y17)</f>
      </c>
      <c r="BN18" s="186">
        <f>IF('Encodage réponses Es'!Z17="","",'Encodage réponses Es'!Z17)</f>
      </c>
      <c r="BO18" s="186">
        <f>IF('Encodage réponses Es'!AA17="","",'Encodage réponses Es'!AA17)</f>
      </c>
      <c r="BP18" s="186">
        <f>IF('Encodage réponses Es'!AB17="","",'Encodage réponses Es'!AB17)</f>
      </c>
      <c r="BQ18" s="186">
        <f>IF('Encodage réponses Es'!AC17="","",'Encodage réponses Es'!AC17)</f>
      </c>
      <c r="BR18" s="189">
        <f>IF('Encodage réponses Es'!AD17="","",'Encodage réponses Es'!AD17)</f>
      </c>
      <c r="BS18" s="186">
        <f>IF('Encodage réponses Es'!AE17="","",'Encodage réponses Es'!AE17)</f>
      </c>
      <c r="BT18" s="186">
        <f>IF('Encodage réponses Es'!AF17="","",'Encodage réponses Es'!AF17)</f>
      </c>
      <c r="BU18" s="186">
        <f>IF('Encodage réponses Es'!AG17="","",'Encodage réponses Es'!AG17)</f>
      </c>
      <c r="BV18" s="186">
        <f>IF('Encodage réponses Es'!AH17="","",'Encodage réponses Es'!AH17)</f>
      </c>
      <c r="BW18" s="186">
        <f>IF('Encodage réponses Es'!AI17="","",'Encodage réponses Es'!AI17)</f>
      </c>
      <c r="BX18" s="186">
        <f>IF('Encodage réponses Es'!AJ17="","",'Encodage réponses Es'!AJ17)</f>
      </c>
      <c r="BY18" s="37">
        <f>IF('Encodage réponses Es'!AK17="","",'Encodage réponses Es'!AK17)</f>
      </c>
      <c r="BZ18" s="335">
        <f>IF(COUNTBLANK('Encodage réponses Es'!T17:AK17)&gt;0,"",IF(OR(COUNTIF(BH18:BY18,"a")&gt;0),"absent(e)",IF(COUNTBLANK(BH18:BY18)&gt;0,"",COUNTIF(BH18:BY18,1)+COUNTIF(BH18:BY18,8)/2)))</f>
      </c>
      <c r="CA18" s="336"/>
    </row>
    <row r="19" spans="1:79" ht="11.25" customHeight="1">
      <c r="A19" s="318"/>
      <c r="B19" s="319"/>
      <c r="C19" s="127">
        <v>16</v>
      </c>
      <c r="D19" s="61">
        <f>IF('Encodage réponses Es'!F18="","",'Encodage réponses Es'!F18)</f>
      </c>
      <c r="E19" s="166"/>
      <c r="F19" s="140">
        <f t="shared" si="0"/>
      </c>
      <c r="G19" s="141">
        <f t="shared" si="1"/>
      </c>
      <c r="H19" s="152"/>
      <c r="I19" s="183">
        <f>IF('Encodage réponses Es'!G18="","",'Encodage réponses Es'!G18)</f>
      </c>
      <c r="J19" s="186">
        <f>IF('Encodage réponses Es'!H18="","",'Encodage réponses Es'!H18)</f>
      </c>
      <c r="K19" s="186">
        <f>IF('Encodage réponses Es'!I18="","",'Encodage réponses Es'!I18)</f>
      </c>
      <c r="L19" s="186">
        <f>IF('Encodage réponses Es'!J18="","",'Encodage réponses Es'!J18)</f>
      </c>
      <c r="M19" s="186">
        <f>IF('Encodage réponses Es'!K18="","",'Encodage réponses Es'!K18)</f>
      </c>
      <c r="N19" s="186">
        <f>IF('Encodage réponses Es'!L18="","",'Encodage réponses Es'!L18)</f>
      </c>
      <c r="O19" s="186">
        <f>IF('Encodage réponses Es'!M18="","",'Encodage réponses Es'!M18)</f>
      </c>
      <c r="P19" s="186">
        <f>IF('Encodage réponses Es'!N18="","",'Encodage réponses Es'!N18)</f>
      </c>
      <c r="Q19" s="186">
        <f>IF('Encodage réponses Es'!P18="","",'Encodage réponses Es'!P18)</f>
      </c>
      <c r="R19" s="186">
        <f>IF('Encodage réponses Es'!Q18="","",'Encodage réponses Es'!Q18)</f>
      </c>
      <c r="S19" s="186">
        <f>IF('Encodage réponses Es'!R18="","",'Encodage réponses Es'!R18)</f>
      </c>
      <c r="T19" s="186">
        <f>IF('Encodage réponses Es'!T18="","",'Encodage réponses Es'!T18)</f>
      </c>
      <c r="U19" s="186">
        <f>IF('Encodage réponses Es'!U18="","",'Encodage réponses Es'!U18)</f>
      </c>
      <c r="V19" s="189">
        <f>IF('Encodage réponses Es'!V18="","",'Encodage réponses Es'!V18)</f>
      </c>
      <c r="W19" s="186">
        <f>IF('Encodage réponses Es'!W18="","",'Encodage réponses Es'!W18)</f>
      </c>
      <c r="X19" s="186">
        <f>IF('Encodage réponses Es'!Z18="","",'Encodage réponses Es'!Z18)</f>
      </c>
      <c r="Y19" s="186">
        <f>IF('Encodage réponses Es'!AB18="","",'Encodage réponses Es'!AB18)</f>
      </c>
      <c r="Z19" s="189">
        <f>IF('Encodage réponses Es'!AD18="","",'Encodage réponses Es'!AD18)</f>
      </c>
      <c r="AA19" s="186">
        <f>IF('Encodage réponses Es'!AE18="","",'Encodage réponses Es'!AE18)</f>
      </c>
      <c r="AB19" s="186">
        <f>IF('Encodage réponses Es'!AF18="","",'Encodage réponses Es'!AF18)</f>
      </c>
      <c r="AC19" s="189">
        <f>IF('Encodage réponses Es'!AG18="","",'Encodage réponses Es'!AG18)</f>
      </c>
      <c r="AD19" s="37">
        <f>IF('Encodage réponses Es'!AI18="","",'Encodage réponses Es'!AI18)</f>
      </c>
      <c r="AE19" s="335">
        <f>IF(COUNTBLANK('Encodage réponses Es'!G18:N18)+COUNTBLANK('Encodage réponses Es'!P18:R18)+COUNTBLANK('Encodage réponses Es'!T18:W18)+COUNTBLANK('Encodage réponses Es'!Z18)+COUNTBLANK('Encodage réponses Es'!AB18)+COUNTBLANK('Encodage réponses Es'!AD18:AF18)+COUNTBLANK('Encodage réponses Es'!AG18)+COUNTBLANK('Encodage réponses Es'!AI18)&gt;0,"",IF(OR(COUNTIF(I19:AD19,"a")&gt;0),"absent(e)",IF(COUNTBLANK(I19:AD19)&gt;0,"",COUNTIF(I19:AD19,1)+COUNTIF(I19:AD19,8)/2)))</f>
      </c>
      <c r="AF19" s="336"/>
      <c r="AG19" s="183">
        <f>IF('Encodage réponses Es'!O18="","",'Encodage réponses Es'!O18)</f>
      </c>
      <c r="AH19" s="186">
        <f>IF('Encodage réponses Es'!S18="","",'Encodage réponses Es'!S18)</f>
      </c>
      <c r="AI19" s="186">
        <f>IF('Encodage réponses Es'!X18="","",'Encodage réponses Es'!X18)</f>
      </c>
      <c r="AJ19" s="186">
        <f>IF('Encodage réponses Es'!Y18="","",'Encodage réponses Es'!Y18)</f>
      </c>
      <c r="AK19" s="186">
        <f>IF('Encodage réponses Es'!AA18="","",'Encodage réponses Es'!AA18)</f>
      </c>
      <c r="AL19" s="186">
        <f>IF('Encodage réponses Es'!AC18="","",'Encodage réponses Es'!AC18)</f>
      </c>
      <c r="AM19" s="189">
        <f>IF('Encodage réponses Es'!AH18="","",'Encodage réponses Es'!AH18)</f>
      </c>
      <c r="AN19" s="186">
        <f>IF('Encodage réponses Es'!AJ18="","",'Encodage réponses Es'!AJ18)</f>
      </c>
      <c r="AO19" s="37">
        <f>IF('Encodage réponses Es'!AK18="","",'Encodage réponses Es'!AK18)</f>
      </c>
      <c r="AP19" s="335">
        <f>IF(COUNTBLANK('Encodage réponses Es'!O18)+COUNTBLANK('Encodage réponses Es'!S18)+COUNTBLANK('Encodage réponses Es'!X18:Y18)+COUNTBLANK('Encodage réponses Es'!AA18)+COUNTBLANK('Encodage réponses Es'!AC18)+COUNTBLANK('Encodage réponses Es'!AH18)+COUNTBLANK('Encodage réponses Es'!AJ18:AK18)&gt;0,"",IF(OR(COUNTIF(AG19:AO19,"a")&gt;0),"absent(e)",IF(COUNTBLANK(AG19:AO19)&gt;0,"",COUNTIF(AG19:AO19,1)+COUNTIF(AG19:AO19,8)/2)))</f>
      </c>
      <c r="AQ19" s="336"/>
      <c r="AR19" s="350"/>
      <c r="AS19" s="183">
        <f>IF('Encodage réponses Es'!G18="","",'Encodage réponses Es'!G18)</f>
      </c>
      <c r="AT19" s="189">
        <f>IF('Encodage réponses Es'!H18="","",'Encodage réponses Es'!H18)</f>
      </c>
      <c r="AU19" s="186">
        <f>IF('Encodage réponses Es'!I18="","",'Encodage réponses Es'!I18)</f>
      </c>
      <c r="AV19" s="186">
        <f>IF('Encodage réponses Es'!J18="","",'Encodage réponses Es'!J18)</f>
      </c>
      <c r="AW19" s="189">
        <f>IF('Encodage réponses Es'!K18="","",'Encodage réponses Es'!K18)</f>
      </c>
      <c r="AX19" s="186">
        <f>IF('Encodage réponses Es'!L18="","",'Encodage réponses Es'!L18)</f>
      </c>
      <c r="AY19" s="186">
        <f>IF('Encodage réponses Es'!M18="","",'Encodage réponses Es'!M18)</f>
      </c>
      <c r="AZ19" s="186">
        <f>IF('Encodage réponses Es'!N18="","",'Encodage réponses Es'!N18)</f>
      </c>
      <c r="BA19" s="186">
        <f>IF('Encodage réponses Es'!O18="","",'Encodage réponses Es'!O18)</f>
      </c>
      <c r="BB19" s="189">
        <f>IF('Encodage réponses Es'!P18="","",'Encodage réponses Es'!P18)</f>
      </c>
      <c r="BC19" s="186">
        <f>IF('Encodage réponses Es'!Q18="","",'Encodage réponses Es'!Q18)</f>
      </c>
      <c r="BD19" s="186">
        <f>IF('Encodage réponses Es'!R18="","",'Encodage réponses Es'!R18)</f>
      </c>
      <c r="BE19" s="37">
        <f>IF('Encodage réponses Es'!S18="","",'Encodage réponses Es'!S18)</f>
      </c>
      <c r="BF19" s="335">
        <f>IF(COUNTBLANK('Encodage réponses Es'!G18:S18)&gt;0,"",IF(OR(COUNTIF(AS19:BE19,"a")&gt;0),"absent(e)",IF(COUNTBLANK(AS19:BE19)&gt;0,"",COUNTIF(AS19:BE19,1)+COUNTIF(AS19:BE19,8)/2)))</f>
      </c>
      <c r="BG19" s="341"/>
      <c r="BH19" s="183">
        <f>IF('Encodage réponses Es'!T18="","",'Encodage réponses Es'!T18)</f>
      </c>
      <c r="BI19" s="186">
        <f>IF('Encodage réponses Es'!U18="","",'Encodage réponses Es'!U18)</f>
      </c>
      <c r="BJ19" s="186">
        <f>IF('Encodage réponses Es'!V18="","",'Encodage réponses Es'!V18)</f>
      </c>
      <c r="BK19" s="186">
        <f>IF('Encodage réponses Es'!W18="","",'Encodage réponses Es'!W18)</f>
      </c>
      <c r="BL19" s="186">
        <f>IF('Encodage réponses Es'!X18="","",'Encodage réponses Es'!X18)</f>
      </c>
      <c r="BM19" s="186">
        <f>IF('Encodage réponses Es'!Y18="","",'Encodage réponses Es'!Y18)</f>
      </c>
      <c r="BN19" s="186">
        <f>IF('Encodage réponses Es'!Z18="","",'Encodage réponses Es'!Z18)</f>
      </c>
      <c r="BO19" s="186">
        <f>IF('Encodage réponses Es'!AA18="","",'Encodage réponses Es'!AA18)</f>
      </c>
      <c r="BP19" s="186">
        <f>IF('Encodage réponses Es'!AB18="","",'Encodage réponses Es'!AB18)</f>
      </c>
      <c r="BQ19" s="186">
        <f>IF('Encodage réponses Es'!AC18="","",'Encodage réponses Es'!AC18)</f>
      </c>
      <c r="BR19" s="189">
        <f>IF('Encodage réponses Es'!AD18="","",'Encodage réponses Es'!AD18)</f>
      </c>
      <c r="BS19" s="186">
        <f>IF('Encodage réponses Es'!AE18="","",'Encodage réponses Es'!AE18)</f>
      </c>
      <c r="BT19" s="186">
        <f>IF('Encodage réponses Es'!AF18="","",'Encodage réponses Es'!AF18)</f>
      </c>
      <c r="BU19" s="186">
        <f>IF('Encodage réponses Es'!AG18="","",'Encodage réponses Es'!AG18)</f>
      </c>
      <c r="BV19" s="186">
        <f>IF('Encodage réponses Es'!AH18="","",'Encodage réponses Es'!AH18)</f>
      </c>
      <c r="BW19" s="186">
        <f>IF('Encodage réponses Es'!AI18="","",'Encodage réponses Es'!AI18)</f>
      </c>
      <c r="BX19" s="186">
        <f>IF('Encodage réponses Es'!AJ18="","",'Encodage réponses Es'!AJ18)</f>
      </c>
      <c r="BY19" s="37">
        <f>IF('Encodage réponses Es'!AK18="","",'Encodage réponses Es'!AK18)</f>
      </c>
      <c r="BZ19" s="335">
        <f>IF(COUNTBLANK('Encodage réponses Es'!T18:AK18)&gt;0,"",IF(OR(COUNTIF(BH19:BY19,"a")&gt;0),"absent(e)",IF(COUNTBLANK(BH19:BY19)&gt;0,"",COUNTIF(BH19:BY19,1)+COUNTIF(BH19:BY19,8)/2)))</f>
      </c>
      <c r="CA19" s="336"/>
    </row>
    <row r="20" spans="1:79" ht="11.25" customHeight="1">
      <c r="A20" s="318"/>
      <c r="B20" s="319"/>
      <c r="C20" s="127">
        <v>17</v>
      </c>
      <c r="D20" s="61">
        <f>IF('Encodage réponses Es'!F19="","",'Encodage réponses Es'!F19)</f>
      </c>
      <c r="E20" s="166"/>
      <c r="F20" s="140">
        <f t="shared" si="0"/>
      </c>
      <c r="G20" s="141">
        <f t="shared" si="1"/>
      </c>
      <c r="H20" s="152"/>
      <c r="I20" s="183">
        <f>IF('Encodage réponses Es'!G19="","",'Encodage réponses Es'!G19)</f>
      </c>
      <c r="J20" s="186">
        <f>IF('Encodage réponses Es'!H19="","",'Encodage réponses Es'!H19)</f>
      </c>
      <c r="K20" s="186">
        <f>IF('Encodage réponses Es'!I19="","",'Encodage réponses Es'!I19)</f>
      </c>
      <c r="L20" s="186">
        <f>IF('Encodage réponses Es'!J19="","",'Encodage réponses Es'!J19)</f>
      </c>
      <c r="M20" s="186">
        <f>IF('Encodage réponses Es'!K19="","",'Encodage réponses Es'!K19)</f>
      </c>
      <c r="N20" s="186">
        <f>IF('Encodage réponses Es'!L19="","",'Encodage réponses Es'!L19)</f>
      </c>
      <c r="O20" s="186">
        <f>IF('Encodage réponses Es'!M19="","",'Encodage réponses Es'!M19)</f>
      </c>
      <c r="P20" s="186">
        <f>IF('Encodage réponses Es'!N19="","",'Encodage réponses Es'!N19)</f>
      </c>
      <c r="Q20" s="186">
        <f>IF('Encodage réponses Es'!P19="","",'Encodage réponses Es'!P19)</f>
      </c>
      <c r="R20" s="186">
        <f>IF('Encodage réponses Es'!Q19="","",'Encodage réponses Es'!Q19)</f>
      </c>
      <c r="S20" s="186">
        <f>IF('Encodage réponses Es'!R19="","",'Encodage réponses Es'!R19)</f>
      </c>
      <c r="T20" s="186">
        <f>IF('Encodage réponses Es'!T19="","",'Encodage réponses Es'!T19)</f>
      </c>
      <c r="U20" s="186">
        <f>IF('Encodage réponses Es'!U19="","",'Encodage réponses Es'!U19)</f>
      </c>
      <c r="V20" s="189">
        <f>IF('Encodage réponses Es'!V19="","",'Encodage réponses Es'!V19)</f>
      </c>
      <c r="W20" s="186">
        <f>IF('Encodage réponses Es'!W19="","",'Encodage réponses Es'!W19)</f>
      </c>
      <c r="X20" s="186">
        <f>IF('Encodage réponses Es'!Z19="","",'Encodage réponses Es'!Z19)</f>
      </c>
      <c r="Y20" s="186">
        <f>IF('Encodage réponses Es'!AB19="","",'Encodage réponses Es'!AB19)</f>
      </c>
      <c r="Z20" s="189">
        <f>IF('Encodage réponses Es'!AD19="","",'Encodage réponses Es'!AD19)</f>
      </c>
      <c r="AA20" s="186">
        <f>IF('Encodage réponses Es'!AE19="","",'Encodage réponses Es'!AE19)</f>
      </c>
      <c r="AB20" s="186">
        <f>IF('Encodage réponses Es'!AF19="","",'Encodage réponses Es'!AF19)</f>
      </c>
      <c r="AC20" s="189">
        <f>IF('Encodage réponses Es'!AG19="","",'Encodage réponses Es'!AG19)</f>
      </c>
      <c r="AD20" s="37">
        <f>IF('Encodage réponses Es'!AI19="","",'Encodage réponses Es'!AI19)</f>
      </c>
      <c r="AE20" s="335">
        <f>IF(COUNTBLANK('Encodage réponses Es'!G19:N19)+COUNTBLANK('Encodage réponses Es'!P19:R19)+COUNTBLANK('Encodage réponses Es'!T19:W19)+COUNTBLANK('Encodage réponses Es'!Z19)+COUNTBLANK('Encodage réponses Es'!AB19)+COUNTBLANK('Encodage réponses Es'!AD19:AF19)+COUNTBLANK('Encodage réponses Es'!AG19)+COUNTBLANK('Encodage réponses Es'!AI19)&gt;0,"",IF(OR(COUNTIF(I20:AD20,"a")&gt;0),"absent(e)",IF(COUNTBLANK(I20:AD20)&gt;0,"",COUNTIF(I20:AD20,1)+COUNTIF(I20:AD20,8)/2)))</f>
      </c>
      <c r="AF20" s="336"/>
      <c r="AG20" s="183">
        <f>IF('Encodage réponses Es'!O19="","",'Encodage réponses Es'!O19)</f>
      </c>
      <c r="AH20" s="186">
        <f>IF('Encodage réponses Es'!S19="","",'Encodage réponses Es'!S19)</f>
      </c>
      <c r="AI20" s="186">
        <f>IF('Encodage réponses Es'!X19="","",'Encodage réponses Es'!X19)</f>
      </c>
      <c r="AJ20" s="186">
        <f>IF('Encodage réponses Es'!Y19="","",'Encodage réponses Es'!Y19)</f>
      </c>
      <c r="AK20" s="186">
        <f>IF('Encodage réponses Es'!AA19="","",'Encodage réponses Es'!AA19)</f>
      </c>
      <c r="AL20" s="186">
        <f>IF('Encodage réponses Es'!AC19="","",'Encodage réponses Es'!AC19)</f>
      </c>
      <c r="AM20" s="189">
        <f>IF('Encodage réponses Es'!AH19="","",'Encodage réponses Es'!AH19)</f>
      </c>
      <c r="AN20" s="186">
        <f>IF('Encodage réponses Es'!AJ19="","",'Encodage réponses Es'!AJ19)</f>
      </c>
      <c r="AO20" s="37">
        <f>IF('Encodage réponses Es'!AK19="","",'Encodage réponses Es'!AK19)</f>
      </c>
      <c r="AP20" s="335">
        <f>IF(COUNTBLANK('Encodage réponses Es'!O19)+COUNTBLANK('Encodage réponses Es'!S19)+COUNTBLANK('Encodage réponses Es'!X19:Y19)+COUNTBLANK('Encodage réponses Es'!AA19)+COUNTBLANK('Encodage réponses Es'!AC19)+COUNTBLANK('Encodage réponses Es'!AH19)+COUNTBLANK('Encodage réponses Es'!AJ19:AK19)&gt;0,"",IF(OR(COUNTIF(AG20:AO20,"a")&gt;0),"absent(e)",IF(COUNTBLANK(AG20:AO20)&gt;0,"",COUNTIF(AG20:AO20,1)+COUNTIF(AG20:AO20,8)/2)))</f>
      </c>
      <c r="AQ20" s="336"/>
      <c r="AR20" s="350"/>
      <c r="AS20" s="183">
        <f>IF('Encodage réponses Es'!G19="","",'Encodage réponses Es'!G19)</f>
      </c>
      <c r="AT20" s="189">
        <f>IF('Encodage réponses Es'!H19="","",'Encodage réponses Es'!H19)</f>
      </c>
      <c r="AU20" s="186">
        <f>IF('Encodage réponses Es'!I19="","",'Encodage réponses Es'!I19)</f>
      </c>
      <c r="AV20" s="186">
        <f>IF('Encodage réponses Es'!J19="","",'Encodage réponses Es'!J19)</f>
      </c>
      <c r="AW20" s="189">
        <f>IF('Encodage réponses Es'!K19="","",'Encodage réponses Es'!K19)</f>
      </c>
      <c r="AX20" s="186">
        <f>IF('Encodage réponses Es'!L19="","",'Encodage réponses Es'!L19)</f>
      </c>
      <c r="AY20" s="186">
        <f>IF('Encodage réponses Es'!M19="","",'Encodage réponses Es'!M19)</f>
      </c>
      <c r="AZ20" s="186">
        <f>IF('Encodage réponses Es'!N19="","",'Encodage réponses Es'!N19)</f>
      </c>
      <c r="BA20" s="186">
        <f>IF('Encodage réponses Es'!O19="","",'Encodage réponses Es'!O19)</f>
      </c>
      <c r="BB20" s="189">
        <f>IF('Encodage réponses Es'!P19="","",'Encodage réponses Es'!P19)</f>
      </c>
      <c r="BC20" s="186">
        <f>IF('Encodage réponses Es'!Q19="","",'Encodage réponses Es'!Q19)</f>
      </c>
      <c r="BD20" s="186">
        <f>IF('Encodage réponses Es'!R19="","",'Encodage réponses Es'!R19)</f>
      </c>
      <c r="BE20" s="37">
        <f>IF('Encodage réponses Es'!S19="","",'Encodage réponses Es'!S19)</f>
      </c>
      <c r="BF20" s="335">
        <f>IF(COUNTBLANK('Encodage réponses Es'!G19:S19)&gt;0,"",IF(OR(COUNTIF(AS20:BE20,"a")&gt;0),"absent(e)",IF(COUNTBLANK(AS20:BE20)&gt;0,"",COUNTIF(AS20:BE20,1)+COUNTIF(AS20:BE20,8)/2)))</f>
      </c>
      <c r="BG20" s="341"/>
      <c r="BH20" s="183">
        <f>IF('Encodage réponses Es'!T19="","",'Encodage réponses Es'!T19)</f>
      </c>
      <c r="BI20" s="186">
        <f>IF('Encodage réponses Es'!U19="","",'Encodage réponses Es'!U19)</f>
      </c>
      <c r="BJ20" s="186">
        <f>IF('Encodage réponses Es'!V19="","",'Encodage réponses Es'!V19)</f>
      </c>
      <c r="BK20" s="186">
        <f>IF('Encodage réponses Es'!W19="","",'Encodage réponses Es'!W19)</f>
      </c>
      <c r="BL20" s="186">
        <f>IF('Encodage réponses Es'!X19="","",'Encodage réponses Es'!X19)</f>
      </c>
      <c r="BM20" s="186">
        <f>IF('Encodage réponses Es'!Y19="","",'Encodage réponses Es'!Y19)</f>
      </c>
      <c r="BN20" s="186">
        <f>IF('Encodage réponses Es'!Z19="","",'Encodage réponses Es'!Z19)</f>
      </c>
      <c r="BO20" s="186">
        <f>IF('Encodage réponses Es'!AA19="","",'Encodage réponses Es'!AA19)</f>
      </c>
      <c r="BP20" s="186">
        <f>IF('Encodage réponses Es'!AB19="","",'Encodage réponses Es'!AB19)</f>
      </c>
      <c r="BQ20" s="186">
        <f>IF('Encodage réponses Es'!AC19="","",'Encodage réponses Es'!AC19)</f>
      </c>
      <c r="BR20" s="189">
        <f>IF('Encodage réponses Es'!AD19="","",'Encodage réponses Es'!AD19)</f>
      </c>
      <c r="BS20" s="186">
        <f>IF('Encodage réponses Es'!AE19="","",'Encodage réponses Es'!AE19)</f>
      </c>
      <c r="BT20" s="186">
        <f>IF('Encodage réponses Es'!AF19="","",'Encodage réponses Es'!AF19)</f>
      </c>
      <c r="BU20" s="186">
        <f>IF('Encodage réponses Es'!AG19="","",'Encodage réponses Es'!AG19)</f>
      </c>
      <c r="BV20" s="186">
        <f>IF('Encodage réponses Es'!AH19="","",'Encodage réponses Es'!AH19)</f>
      </c>
      <c r="BW20" s="186">
        <f>IF('Encodage réponses Es'!AI19="","",'Encodage réponses Es'!AI19)</f>
      </c>
      <c r="BX20" s="186">
        <f>IF('Encodage réponses Es'!AJ19="","",'Encodage réponses Es'!AJ19)</f>
      </c>
      <c r="BY20" s="37">
        <f>IF('Encodage réponses Es'!AK19="","",'Encodage réponses Es'!AK19)</f>
      </c>
      <c r="BZ20" s="335">
        <f>IF(COUNTBLANK('Encodage réponses Es'!T19:AK19)&gt;0,"",IF(OR(COUNTIF(BH20:BY20,"a")&gt;0),"absent(e)",IF(COUNTBLANK(BH20:BY20)&gt;0,"",COUNTIF(BH20:BY20,1)+COUNTIF(BH20:BY20,8)/2)))</f>
      </c>
      <c r="CA20" s="336"/>
    </row>
    <row r="21" spans="1:79" ht="11.25" customHeight="1">
      <c r="A21" s="318"/>
      <c r="B21" s="319"/>
      <c r="C21" s="127">
        <v>18</v>
      </c>
      <c r="D21" s="61">
        <f>IF('Encodage réponses Es'!F20="","",'Encodage réponses Es'!F20)</f>
      </c>
      <c r="E21" s="166"/>
      <c r="F21" s="140">
        <f t="shared" si="0"/>
      </c>
      <c r="G21" s="141">
        <f t="shared" si="1"/>
      </c>
      <c r="H21" s="152"/>
      <c r="I21" s="183">
        <f>IF('Encodage réponses Es'!G20="","",'Encodage réponses Es'!G20)</f>
      </c>
      <c r="J21" s="186">
        <f>IF('Encodage réponses Es'!H20="","",'Encodage réponses Es'!H20)</f>
      </c>
      <c r="K21" s="186">
        <f>IF('Encodage réponses Es'!I20="","",'Encodage réponses Es'!I20)</f>
      </c>
      <c r="L21" s="186">
        <f>IF('Encodage réponses Es'!J20="","",'Encodage réponses Es'!J20)</f>
      </c>
      <c r="M21" s="186">
        <f>IF('Encodage réponses Es'!K20="","",'Encodage réponses Es'!K20)</f>
      </c>
      <c r="N21" s="186">
        <f>IF('Encodage réponses Es'!L20="","",'Encodage réponses Es'!L20)</f>
      </c>
      <c r="O21" s="186">
        <f>IF('Encodage réponses Es'!M20="","",'Encodage réponses Es'!M20)</f>
      </c>
      <c r="P21" s="186">
        <f>IF('Encodage réponses Es'!N20="","",'Encodage réponses Es'!N20)</f>
      </c>
      <c r="Q21" s="186">
        <f>IF('Encodage réponses Es'!P20="","",'Encodage réponses Es'!P20)</f>
      </c>
      <c r="R21" s="186">
        <f>IF('Encodage réponses Es'!Q20="","",'Encodage réponses Es'!Q20)</f>
      </c>
      <c r="S21" s="186">
        <f>IF('Encodage réponses Es'!R20="","",'Encodage réponses Es'!R20)</f>
      </c>
      <c r="T21" s="186">
        <f>IF('Encodage réponses Es'!T20="","",'Encodage réponses Es'!T20)</f>
      </c>
      <c r="U21" s="186">
        <f>IF('Encodage réponses Es'!U20="","",'Encodage réponses Es'!U20)</f>
      </c>
      <c r="V21" s="189">
        <f>IF('Encodage réponses Es'!V20="","",'Encodage réponses Es'!V20)</f>
      </c>
      <c r="W21" s="186">
        <f>IF('Encodage réponses Es'!W20="","",'Encodage réponses Es'!W20)</f>
      </c>
      <c r="X21" s="186">
        <f>IF('Encodage réponses Es'!Z20="","",'Encodage réponses Es'!Z20)</f>
      </c>
      <c r="Y21" s="186">
        <f>IF('Encodage réponses Es'!AB20="","",'Encodage réponses Es'!AB20)</f>
      </c>
      <c r="Z21" s="189">
        <f>IF('Encodage réponses Es'!AD20="","",'Encodage réponses Es'!AD20)</f>
      </c>
      <c r="AA21" s="186">
        <f>IF('Encodage réponses Es'!AE20="","",'Encodage réponses Es'!AE20)</f>
      </c>
      <c r="AB21" s="186">
        <f>IF('Encodage réponses Es'!AF20="","",'Encodage réponses Es'!AF20)</f>
      </c>
      <c r="AC21" s="189">
        <f>IF('Encodage réponses Es'!AG20="","",'Encodage réponses Es'!AG20)</f>
      </c>
      <c r="AD21" s="37">
        <f>IF('Encodage réponses Es'!AI20="","",'Encodage réponses Es'!AI20)</f>
      </c>
      <c r="AE21" s="335">
        <f>IF(COUNTBLANK('Encodage réponses Es'!G20:N20)+COUNTBLANK('Encodage réponses Es'!P20:R20)+COUNTBLANK('Encodage réponses Es'!T20:W20)+COUNTBLANK('Encodage réponses Es'!Z20)+COUNTBLANK('Encodage réponses Es'!AB20)+COUNTBLANK('Encodage réponses Es'!AD20:AF20)+COUNTBLANK('Encodage réponses Es'!AG20)+COUNTBLANK('Encodage réponses Es'!AI20)&gt;0,"",IF(OR(COUNTIF(I21:AD21,"a")&gt;0),"absent(e)",IF(COUNTBLANK(I21:AD21)&gt;0,"",COUNTIF(I21:AD21,1)+COUNTIF(I21:AD21,8)/2)))</f>
      </c>
      <c r="AF21" s="336"/>
      <c r="AG21" s="183">
        <f>IF('Encodage réponses Es'!O20="","",'Encodage réponses Es'!O20)</f>
      </c>
      <c r="AH21" s="186">
        <f>IF('Encodage réponses Es'!S20="","",'Encodage réponses Es'!S20)</f>
      </c>
      <c r="AI21" s="186">
        <f>IF('Encodage réponses Es'!X20="","",'Encodage réponses Es'!X20)</f>
      </c>
      <c r="AJ21" s="186">
        <f>IF('Encodage réponses Es'!Y20="","",'Encodage réponses Es'!Y20)</f>
      </c>
      <c r="AK21" s="186">
        <f>IF('Encodage réponses Es'!AA20="","",'Encodage réponses Es'!AA20)</f>
      </c>
      <c r="AL21" s="186">
        <f>IF('Encodage réponses Es'!AC20="","",'Encodage réponses Es'!AC20)</f>
      </c>
      <c r="AM21" s="189">
        <f>IF('Encodage réponses Es'!AH20="","",'Encodage réponses Es'!AH20)</f>
      </c>
      <c r="AN21" s="186">
        <f>IF('Encodage réponses Es'!AJ20="","",'Encodage réponses Es'!AJ20)</f>
      </c>
      <c r="AO21" s="37">
        <f>IF('Encodage réponses Es'!AK20="","",'Encodage réponses Es'!AK20)</f>
      </c>
      <c r="AP21" s="335">
        <f>IF(COUNTBLANK('Encodage réponses Es'!O20)+COUNTBLANK('Encodage réponses Es'!S20)+COUNTBLANK('Encodage réponses Es'!X20:Y20)+COUNTBLANK('Encodage réponses Es'!AA20)+COUNTBLANK('Encodage réponses Es'!AC20)+COUNTBLANK('Encodage réponses Es'!AH20)+COUNTBLANK('Encodage réponses Es'!AJ20:AK20)&gt;0,"",IF(OR(COUNTIF(AG21:AO21,"a")&gt;0),"absent(e)",IF(COUNTBLANK(AG21:AO21)&gt;0,"",COUNTIF(AG21:AO21,1)+COUNTIF(AG21:AO21,8)/2)))</f>
      </c>
      <c r="AQ21" s="336"/>
      <c r="AR21" s="350"/>
      <c r="AS21" s="183">
        <f>IF('Encodage réponses Es'!G20="","",'Encodage réponses Es'!G20)</f>
      </c>
      <c r="AT21" s="189">
        <f>IF('Encodage réponses Es'!H20="","",'Encodage réponses Es'!H20)</f>
      </c>
      <c r="AU21" s="186">
        <f>IF('Encodage réponses Es'!I20="","",'Encodage réponses Es'!I20)</f>
      </c>
      <c r="AV21" s="186">
        <f>IF('Encodage réponses Es'!J20="","",'Encodage réponses Es'!J20)</f>
      </c>
      <c r="AW21" s="189">
        <f>IF('Encodage réponses Es'!K20="","",'Encodage réponses Es'!K20)</f>
      </c>
      <c r="AX21" s="186">
        <f>IF('Encodage réponses Es'!L20="","",'Encodage réponses Es'!L20)</f>
      </c>
      <c r="AY21" s="186">
        <f>IF('Encodage réponses Es'!M20="","",'Encodage réponses Es'!M20)</f>
      </c>
      <c r="AZ21" s="186">
        <f>IF('Encodage réponses Es'!N20="","",'Encodage réponses Es'!N20)</f>
      </c>
      <c r="BA21" s="186">
        <f>IF('Encodage réponses Es'!O20="","",'Encodage réponses Es'!O20)</f>
      </c>
      <c r="BB21" s="189">
        <f>IF('Encodage réponses Es'!P20="","",'Encodage réponses Es'!P20)</f>
      </c>
      <c r="BC21" s="186">
        <f>IF('Encodage réponses Es'!Q20="","",'Encodage réponses Es'!Q20)</f>
      </c>
      <c r="BD21" s="186">
        <f>IF('Encodage réponses Es'!R20="","",'Encodage réponses Es'!R20)</f>
      </c>
      <c r="BE21" s="37">
        <f>IF('Encodage réponses Es'!S20="","",'Encodage réponses Es'!S20)</f>
      </c>
      <c r="BF21" s="335">
        <f>IF(COUNTBLANK('Encodage réponses Es'!G20:S20)&gt;0,"",IF(OR(COUNTIF(AS21:BE21,"a")&gt;0),"absent(e)",IF(COUNTBLANK(AS21:BE21)&gt;0,"",COUNTIF(AS21:BE21,1)+COUNTIF(AS21:BE21,8)/2)))</f>
      </c>
      <c r="BG21" s="341"/>
      <c r="BH21" s="183">
        <f>IF('Encodage réponses Es'!T20="","",'Encodage réponses Es'!T20)</f>
      </c>
      <c r="BI21" s="186">
        <f>IF('Encodage réponses Es'!U20="","",'Encodage réponses Es'!U20)</f>
      </c>
      <c r="BJ21" s="186">
        <f>IF('Encodage réponses Es'!V20="","",'Encodage réponses Es'!V20)</f>
      </c>
      <c r="BK21" s="186">
        <f>IF('Encodage réponses Es'!W20="","",'Encodage réponses Es'!W20)</f>
      </c>
      <c r="BL21" s="186">
        <f>IF('Encodage réponses Es'!X20="","",'Encodage réponses Es'!X20)</f>
      </c>
      <c r="BM21" s="186">
        <f>IF('Encodage réponses Es'!Y20="","",'Encodage réponses Es'!Y20)</f>
      </c>
      <c r="BN21" s="186">
        <f>IF('Encodage réponses Es'!Z20="","",'Encodage réponses Es'!Z20)</f>
      </c>
      <c r="BO21" s="186">
        <f>IF('Encodage réponses Es'!AA20="","",'Encodage réponses Es'!AA20)</f>
      </c>
      <c r="BP21" s="186">
        <f>IF('Encodage réponses Es'!AB20="","",'Encodage réponses Es'!AB20)</f>
      </c>
      <c r="BQ21" s="186">
        <f>IF('Encodage réponses Es'!AC20="","",'Encodage réponses Es'!AC20)</f>
      </c>
      <c r="BR21" s="189">
        <f>IF('Encodage réponses Es'!AD20="","",'Encodage réponses Es'!AD20)</f>
      </c>
      <c r="BS21" s="186">
        <f>IF('Encodage réponses Es'!AE20="","",'Encodage réponses Es'!AE20)</f>
      </c>
      <c r="BT21" s="186">
        <f>IF('Encodage réponses Es'!AF20="","",'Encodage réponses Es'!AF20)</f>
      </c>
      <c r="BU21" s="186">
        <f>IF('Encodage réponses Es'!AG20="","",'Encodage réponses Es'!AG20)</f>
      </c>
      <c r="BV21" s="186">
        <f>IF('Encodage réponses Es'!AH20="","",'Encodage réponses Es'!AH20)</f>
      </c>
      <c r="BW21" s="186">
        <f>IF('Encodage réponses Es'!AI20="","",'Encodage réponses Es'!AI20)</f>
      </c>
      <c r="BX21" s="186">
        <f>IF('Encodage réponses Es'!AJ20="","",'Encodage réponses Es'!AJ20)</f>
      </c>
      <c r="BY21" s="37">
        <f>IF('Encodage réponses Es'!AK20="","",'Encodage réponses Es'!AK20)</f>
      </c>
      <c r="BZ21" s="335">
        <f>IF(COUNTBLANK('Encodage réponses Es'!T20:AK20)&gt;0,"",IF(OR(COUNTIF(BH21:BY21,"a")&gt;0),"absent(e)",IF(COUNTBLANK(BH21:BY21)&gt;0,"",COUNTIF(BH21:BY21,1)+COUNTIF(BH21:BY21,8)/2)))</f>
      </c>
      <c r="CA21" s="336"/>
    </row>
    <row r="22" spans="1:79" ht="11.25" customHeight="1">
      <c r="A22" s="318"/>
      <c r="B22" s="319"/>
      <c r="C22" s="127">
        <v>19</v>
      </c>
      <c r="D22" s="61">
        <f>IF('Encodage réponses Es'!F21="","",'Encodage réponses Es'!F21)</f>
      </c>
      <c r="E22" s="166"/>
      <c r="F22" s="140">
        <f t="shared" si="0"/>
      </c>
      <c r="G22" s="141">
        <f t="shared" si="1"/>
      </c>
      <c r="H22" s="152"/>
      <c r="I22" s="183">
        <f>IF('Encodage réponses Es'!G21="","",'Encodage réponses Es'!G21)</f>
      </c>
      <c r="J22" s="186">
        <f>IF('Encodage réponses Es'!H21="","",'Encodage réponses Es'!H21)</f>
      </c>
      <c r="K22" s="186">
        <f>IF('Encodage réponses Es'!I21="","",'Encodage réponses Es'!I21)</f>
      </c>
      <c r="L22" s="186">
        <f>IF('Encodage réponses Es'!J21="","",'Encodage réponses Es'!J21)</f>
      </c>
      <c r="M22" s="186">
        <f>IF('Encodage réponses Es'!K21="","",'Encodage réponses Es'!K21)</f>
      </c>
      <c r="N22" s="186">
        <f>IF('Encodage réponses Es'!L21="","",'Encodage réponses Es'!L21)</f>
      </c>
      <c r="O22" s="186">
        <f>IF('Encodage réponses Es'!M21="","",'Encodage réponses Es'!M21)</f>
      </c>
      <c r="P22" s="186">
        <f>IF('Encodage réponses Es'!N21="","",'Encodage réponses Es'!N21)</f>
      </c>
      <c r="Q22" s="186">
        <f>IF('Encodage réponses Es'!P21="","",'Encodage réponses Es'!P21)</f>
      </c>
      <c r="R22" s="186">
        <f>IF('Encodage réponses Es'!Q21="","",'Encodage réponses Es'!Q21)</f>
      </c>
      <c r="S22" s="186">
        <f>IF('Encodage réponses Es'!R21="","",'Encodage réponses Es'!R21)</f>
      </c>
      <c r="T22" s="186">
        <f>IF('Encodage réponses Es'!T21="","",'Encodage réponses Es'!T21)</f>
      </c>
      <c r="U22" s="186">
        <f>IF('Encodage réponses Es'!U21="","",'Encodage réponses Es'!U21)</f>
      </c>
      <c r="V22" s="189">
        <f>IF('Encodage réponses Es'!V21="","",'Encodage réponses Es'!V21)</f>
      </c>
      <c r="W22" s="186">
        <f>IF('Encodage réponses Es'!W21="","",'Encodage réponses Es'!W21)</f>
      </c>
      <c r="X22" s="186">
        <f>IF('Encodage réponses Es'!Z21="","",'Encodage réponses Es'!Z21)</f>
      </c>
      <c r="Y22" s="186">
        <f>IF('Encodage réponses Es'!AB21="","",'Encodage réponses Es'!AB21)</f>
      </c>
      <c r="Z22" s="189">
        <f>IF('Encodage réponses Es'!AD21="","",'Encodage réponses Es'!AD21)</f>
      </c>
      <c r="AA22" s="186">
        <f>IF('Encodage réponses Es'!AE21="","",'Encodage réponses Es'!AE21)</f>
      </c>
      <c r="AB22" s="186">
        <f>IF('Encodage réponses Es'!AF21="","",'Encodage réponses Es'!AF21)</f>
      </c>
      <c r="AC22" s="189">
        <f>IF('Encodage réponses Es'!AG21="","",'Encodage réponses Es'!AG21)</f>
      </c>
      <c r="AD22" s="37">
        <f>IF('Encodage réponses Es'!AI21="","",'Encodage réponses Es'!AI21)</f>
      </c>
      <c r="AE22" s="335">
        <f>IF(COUNTBLANK('Encodage réponses Es'!G21:N21)+COUNTBLANK('Encodage réponses Es'!P21:R21)+COUNTBLANK('Encodage réponses Es'!T21:W21)+COUNTBLANK('Encodage réponses Es'!Z21)+COUNTBLANK('Encodage réponses Es'!AB21)+COUNTBLANK('Encodage réponses Es'!AD21:AF21)+COUNTBLANK('Encodage réponses Es'!AG21)+COUNTBLANK('Encodage réponses Es'!AI21)&gt;0,"",IF(OR(COUNTIF(I22:AD22,"a")&gt;0),"absent(e)",IF(COUNTBLANK(I22:AD22)&gt;0,"",COUNTIF(I22:AD22,1)+COUNTIF(I22:AD22,8)/2)))</f>
      </c>
      <c r="AF22" s="336"/>
      <c r="AG22" s="183">
        <f>IF('Encodage réponses Es'!O21="","",'Encodage réponses Es'!O21)</f>
      </c>
      <c r="AH22" s="186">
        <f>IF('Encodage réponses Es'!S21="","",'Encodage réponses Es'!S21)</f>
      </c>
      <c r="AI22" s="186">
        <f>IF('Encodage réponses Es'!X21="","",'Encodage réponses Es'!X21)</f>
      </c>
      <c r="AJ22" s="186">
        <f>IF('Encodage réponses Es'!Y21="","",'Encodage réponses Es'!Y21)</f>
      </c>
      <c r="AK22" s="186">
        <f>IF('Encodage réponses Es'!AA21="","",'Encodage réponses Es'!AA21)</f>
      </c>
      <c r="AL22" s="186">
        <f>IF('Encodage réponses Es'!AC21="","",'Encodage réponses Es'!AC21)</f>
      </c>
      <c r="AM22" s="189">
        <f>IF('Encodage réponses Es'!AH21="","",'Encodage réponses Es'!AH21)</f>
      </c>
      <c r="AN22" s="186">
        <f>IF('Encodage réponses Es'!AJ21="","",'Encodage réponses Es'!AJ21)</f>
      </c>
      <c r="AO22" s="37">
        <f>IF('Encodage réponses Es'!AK21="","",'Encodage réponses Es'!AK21)</f>
      </c>
      <c r="AP22" s="335">
        <f>IF(COUNTBLANK('Encodage réponses Es'!O21)+COUNTBLANK('Encodage réponses Es'!S21)+COUNTBLANK('Encodage réponses Es'!X21:Y21)+COUNTBLANK('Encodage réponses Es'!AA21)+COUNTBLANK('Encodage réponses Es'!AC21)+COUNTBLANK('Encodage réponses Es'!AH21)+COUNTBLANK('Encodage réponses Es'!AJ21:AK21)&gt;0,"",IF(OR(COUNTIF(AG22:AO22,"a")&gt;0),"absent(e)",IF(COUNTBLANK(AG22:AO22)&gt;0,"",COUNTIF(AG22:AO22,1)+COUNTIF(AG22:AO22,8)/2)))</f>
      </c>
      <c r="AQ22" s="336"/>
      <c r="AR22" s="350"/>
      <c r="AS22" s="183">
        <f>IF('Encodage réponses Es'!G21="","",'Encodage réponses Es'!G21)</f>
      </c>
      <c r="AT22" s="189">
        <f>IF('Encodage réponses Es'!H21="","",'Encodage réponses Es'!H21)</f>
      </c>
      <c r="AU22" s="186">
        <f>IF('Encodage réponses Es'!I21="","",'Encodage réponses Es'!I21)</f>
      </c>
      <c r="AV22" s="186">
        <f>IF('Encodage réponses Es'!J21="","",'Encodage réponses Es'!J21)</f>
      </c>
      <c r="AW22" s="189">
        <f>IF('Encodage réponses Es'!K21="","",'Encodage réponses Es'!K21)</f>
      </c>
      <c r="AX22" s="186">
        <f>IF('Encodage réponses Es'!L21="","",'Encodage réponses Es'!L21)</f>
      </c>
      <c r="AY22" s="186">
        <f>IF('Encodage réponses Es'!M21="","",'Encodage réponses Es'!M21)</f>
      </c>
      <c r="AZ22" s="186">
        <f>IF('Encodage réponses Es'!N21="","",'Encodage réponses Es'!N21)</f>
      </c>
      <c r="BA22" s="186">
        <f>IF('Encodage réponses Es'!O21="","",'Encodage réponses Es'!O21)</f>
      </c>
      <c r="BB22" s="189">
        <f>IF('Encodage réponses Es'!P21="","",'Encodage réponses Es'!P21)</f>
      </c>
      <c r="BC22" s="186">
        <f>IF('Encodage réponses Es'!Q21="","",'Encodage réponses Es'!Q21)</f>
      </c>
      <c r="BD22" s="186">
        <f>IF('Encodage réponses Es'!R21="","",'Encodage réponses Es'!R21)</f>
      </c>
      <c r="BE22" s="37">
        <f>IF('Encodage réponses Es'!S21="","",'Encodage réponses Es'!S21)</f>
      </c>
      <c r="BF22" s="335">
        <f>IF(COUNTBLANK('Encodage réponses Es'!G21:S21)&gt;0,"",IF(OR(COUNTIF(AS22:BE22,"a")&gt;0),"absent(e)",IF(COUNTBLANK(AS22:BE22)&gt;0,"",COUNTIF(AS22:BE22,1)+COUNTIF(AS22:BE22,8)/2)))</f>
      </c>
      <c r="BG22" s="341"/>
      <c r="BH22" s="183">
        <f>IF('Encodage réponses Es'!T21="","",'Encodage réponses Es'!T21)</f>
      </c>
      <c r="BI22" s="186">
        <f>IF('Encodage réponses Es'!U21="","",'Encodage réponses Es'!U21)</f>
      </c>
      <c r="BJ22" s="186">
        <f>IF('Encodage réponses Es'!V21="","",'Encodage réponses Es'!V21)</f>
      </c>
      <c r="BK22" s="186">
        <f>IF('Encodage réponses Es'!W21="","",'Encodage réponses Es'!W21)</f>
      </c>
      <c r="BL22" s="186">
        <f>IF('Encodage réponses Es'!X21="","",'Encodage réponses Es'!X21)</f>
      </c>
      <c r="BM22" s="186">
        <f>IF('Encodage réponses Es'!Y21="","",'Encodage réponses Es'!Y21)</f>
      </c>
      <c r="BN22" s="186">
        <f>IF('Encodage réponses Es'!Z21="","",'Encodage réponses Es'!Z21)</f>
      </c>
      <c r="BO22" s="186">
        <f>IF('Encodage réponses Es'!AA21="","",'Encodage réponses Es'!AA21)</f>
      </c>
      <c r="BP22" s="186">
        <f>IF('Encodage réponses Es'!AB21="","",'Encodage réponses Es'!AB21)</f>
      </c>
      <c r="BQ22" s="186">
        <f>IF('Encodage réponses Es'!AC21="","",'Encodage réponses Es'!AC21)</f>
      </c>
      <c r="BR22" s="189">
        <f>IF('Encodage réponses Es'!AD21="","",'Encodage réponses Es'!AD21)</f>
      </c>
      <c r="BS22" s="186">
        <f>IF('Encodage réponses Es'!AE21="","",'Encodage réponses Es'!AE21)</f>
      </c>
      <c r="BT22" s="186">
        <f>IF('Encodage réponses Es'!AF21="","",'Encodage réponses Es'!AF21)</f>
      </c>
      <c r="BU22" s="186">
        <f>IF('Encodage réponses Es'!AG21="","",'Encodage réponses Es'!AG21)</f>
      </c>
      <c r="BV22" s="186">
        <f>IF('Encodage réponses Es'!AH21="","",'Encodage réponses Es'!AH21)</f>
      </c>
      <c r="BW22" s="186">
        <f>IF('Encodage réponses Es'!AI21="","",'Encodage réponses Es'!AI21)</f>
      </c>
      <c r="BX22" s="186">
        <f>IF('Encodage réponses Es'!AJ21="","",'Encodage réponses Es'!AJ21)</f>
      </c>
      <c r="BY22" s="37">
        <f>IF('Encodage réponses Es'!AK21="","",'Encodage réponses Es'!AK21)</f>
      </c>
      <c r="BZ22" s="335">
        <f>IF(COUNTBLANK('Encodage réponses Es'!T21:AK21)&gt;0,"",IF(OR(COUNTIF(BH22:BY22,"a")&gt;0),"absent(e)",IF(COUNTBLANK(BH22:BY22)&gt;0,"",COUNTIF(BH22:BY22,1)+COUNTIF(BH22:BY22,8)/2)))</f>
      </c>
      <c r="CA22" s="336"/>
    </row>
    <row r="23" spans="1:79" ht="11.25" customHeight="1">
      <c r="A23" s="318"/>
      <c r="B23" s="319"/>
      <c r="C23" s="127">
        <v>20</v>
      </c>
      <c r="D23" s="61">
        <f>IF('Encodage réponses Es'!F22="","",'Encodage réponses Es'!F22)</f>
      </c>
      <c r="E23" s="166"/>
      <c r="F23" s="140">
        <f t="shared" si="0"/>
      </c>
      <c r="G23" s="141">
        <f t="shared" si="1"/>
      </c>
      <c r="H23" s="152"/>
      <c r="I23" s="183">
        <f>IF('Encodage réponses Es'!G22="","",'Encodage réponses Es'!G22)</f>
      </c>
      <c r="J23" s="186">
        <f>IF('Encodage réponses Es'!H22="","",'Encodage réponses Es'!H22)</f>
      </c>
      <c r="K23" s="186">
        <f>IF('Encodage réponses Es'!I22="","",'Encodage réponses Es'!I22)</f>
      </c>
      <c r="L23" s="186">
        <f>IF('Encodage réponses Es'!J22="","",'Encodage réponses Es'!J22)</f>
      </c>
      <c r="M23" s="186">
        <f>IF('Encodage réponses Es'!K22="","",'Encodage réponses Es'!K22)</f>
      </c>
      <c r="N23" s="186">
        <f>IF('Encodage réponses Es'!L22="","",'Encodage réponses Es'!L22)</f>
      </c>
      <c r="O23" s="186">
        <f>IF('Encodage réponses Es'!M22="","",'Encodage réponses Es'!M22)</f>
      </c>
      <c r="P23" s="186">
        <f>IF('Encodage réponses Es'!N22="","",'Encodage réponses Es'!N22)</f>
      </c>
      <c r="Q23" s="186">
        <f>IF('Encodage réponses Es'!P22="","",'Encodage réponses Es'!P22)</f>
      </c>
      <c r="R23" s="186">
        <f>IF('Encodage réponses Es'!Q22="","",'Encodage réponses Es'!Q22)</f>
      </c>
      <c r="S23" s="186">
        <f>IF('Encodage réponses Es'!R22="","",'Encodage réponses Es'!R22)</f>
      </c>
      <c r="T23" s="186">
        <f>IF('Encodage réponses Es'!T22="","",'Encodage réponses Es'!T22)</f>
      </c>
      <c r="U23" s="186">
        <f>IF('Encodage réponses Es'!U22="","",'Encodage réponses Es'!U22)</f>
      </c>
      <c r="V23" s="189">
        <f>IF('Encodage réponses Es'!V22="","",'Encodage réponses Es'!V22)</f>
      </c>
      <c r="W23" s="186">
        <f>IF('Encodage réponses Es'!W22="","",'Encodage réponses Es'!W22)</f>
      </c>
      <c r="X23" s="186">
        <f>IF('Encodage réponses Es'!Z22="","",'Encodage réponses Es'!Z22)</f>
      </c>
      <c r="Y23" s="186">
        <f>IF('Encodage réponses Es'!AB22="","",'Encodage réponses Es'!AB22)</f>
      </c>
      <c r="Z23" s="189">
        <f>IF('Encodage réponses Es'!AD22="","",'Encodage réponses Es'!AD22)</f>
      </c>
      <c r="AA23" s="186">
        <f>IF('Encodage réponses Es'!AE22="","",'Encodage réponses Es'!AE22)</f>
      </c>
      <c r="AB23" s="186">
        <f>IF('Encodage réponses Es'!AF22="","",'Encodage réponses Es'!AF22)</f>
      </c>
      <c r="AC23" s="189">
        <f>IF('Encodage réponses Es'!AG22="","",'Encodage réponses Es'!AG22)</f>
      </c>
      <c r="AD23" s="37">
        <f>IF('Encodage réponses Es'!AI22="","",'Encodage réponses Es'!AI22)</f>
      </c>
      <c r="AE23" s="335">
        <f>IF(COUNTBLANK('Encodage réponses Es'!G22:N22)+COUNTBLANK('Encodage réponses Es'!P22:R22)+COUNTBLANK('Encodage réponses Es'!T22:W22)+COUNTBLANK('Encodage réponses Es'!Z22)+COUNTBLANK('Encodage réponses Es'!AB22)+COUNTBLANK('Encodage réponses Es'!AD22:AF22)+COUNTBLANK('Encodage réponses Es'!AG22)+COUNTBLANK('Encodage réponses Es'!AI22)&gt;0,"",IF(OR(COUNTIF(I23:AD23,"a")&gt;0),"absent(e)",IF(COUNTBLANK(I23:AD23)&gt;0,"",COUNTIF(I23:AD23,1)+COUNTIF(I23:AD23,8)/2)))</f>
      </c>
      <c r="AF23" s="336"/>
      <c r="AG23" s="183">
        <f>IF('Encodage réponses Es'!O22="","",'Encodage réponses Es'!O22)</f>
      </c>
      <c r="AH23" s="186">
        <f>IF('Encodage réponses Es'!S22="","",'Encodage réponses Es'!S22)</f>
      </c>
      <c r="AI23" s="186">
        <f>IF('Encodage réponses Es'!X22="","",'Encodage réponses Es'!X22)</f>
      </c>
      <c r="AJ23" s="186">
        <f>IF('Encodage réponses Es'!Y22="","",'Encodage réponses Es'!Y22)</f>
      </c>
      <c r="AK23" s="186">
        <f>IF('Encodage réponses Es'!AA22="","",'Encodage réponses Es'!AA22)</f>
      </c>
      <c r="AL23" s="186">
        <f>IF('Encodage réponses Es'!AC22="","",'Encodage réponses Es'!AC22)</f>
      </c>
      <c r="AM23" s="189">
        <f>IF('Encodage réponses Es'!AH22="","",'Encodage réponses Es'!AH22)</f>
      </c>
      <c r="AN23" s="186">
        <f>IF('Encodage réponses Es'!AJ22="","",'Encodage réponses Es'!AJ22)</f>
      </c>
      <c r="AO23" s="37">
        <f>IF('Encodage réponses Es'!AK22="","",'Encodage réponses Es'!AK22)</f>
      </c>
      <c r="AP23" s="335">
        <f>IF(COUNTBLANK('Encodage réponses Es'!O22)+COUNTBLANK('Encodage réponses Es'!S22)+COUNTBLANK('Encodage réponses Es'!X22:Y22)+COUNTBLANK('Encodage réponses Es'!AA22)+COUNTBLANK('Encodage réponses Es'!AC22)+COUNTBLANK('Encodage réponses Es'!AH22)+COUNTBLANK('Encodage réponses Es'!AJ22:AK22)&gt;0,"",IF(OR(COUNTIF(AG23:AO23,"a")&gt;0),"absent(e)",IF(COUNTBLANK(AG23:AO23)&gt;0,"",COUNTIF(AG23:AO23,1)+COUNTIF(AG23:AO23,8)/2)))</f>
      </c>
      <c r="AQ23" s="336"/>
      <c r="AR23" s="350"/>
      <c r="AS23" s="183">
        <f>IF('Encodage réponses Es'!G22="","",'Encodage réponses Es'!G22)</f>
      </c>
      <c r="AT23" s="189">
        <f>IF('Encodage réponses Es'!H22="","",'Encodage réponses Es'!H22)</f>
      </c>
      <c r="AU23" s="186">
        <f>IF('Encodage réponses Es'!I22="","",'Encodage réponses Es'!I22)</f>
      </c>
      <c r="AV23" s="186">
        <f>IF('Encodage réponses Es'!J22="","",'Encodage réponses Es'!J22)</f>
      </c>
      <c r="AW23" s="189">
        <f>IF('Encodage réponses Es'!K22="","",'Encodage réponses Es'!K22)</f>
      </c>
      <c r="AX23" s="186">
        <f>IF('Encodage réponses Es'!L22="","",'Encodage réponses Es'!L22)</f>
      </c>
      <c r="AY23" s="186">
        <f>IF('Encodage réponses Es'!M22="","",'Encodage réponses Es'!M22)</f>
      </c>
      <c r="AZ23" s="186">
        <f>IF('Encodage réponses Es'!N22="","",'Encodage réponses Es'!N22)</f>
      </c>
      <c r="BA23" s="186">
        <f>IF('Encodage réponses Es'!O22="","",'Encodage réponses Es'!O22)</f>
      </c>
      <c r="BB23" s="189">
        <f>IF('Encodage réponses Es'!P22="","",'Encodage réponses Es'!P22)</f>
      </c>
      <c r="BC23" s="186">
        <f>IF('Encodage réponses Es'!Q22="","",'Encodage réponses Es'!Q22)</f>
      </c>
      <c r="BD23" s="186">
        <f>IF('Encodage réponses Es'!R22="","",'Encodage réponses Es'!R22)</f>
      </c>
      <c r="BE23" s="37">
        <f>IF('Encodage réponses Es'!S22="","",'Encodage réponses Es'!S22)</f>
      </c>
      <c r="BF23" s="335">
        <f>IF(COUNTBLANK('Encodage réponses Es'!G22:S22)&gt;0,"",IF(OR(COUNTIF(AS23:BE23,"a")&gt;0),"absent(e)",IF(COUNTBLANK(AS23:BE23)&gt;0,"",COUNTIF(AS23:BE23,1)+COUNTIF(AS23:BE23,8)/2)))</f>
      </c>
      <c r="BG23" s="341"/>
      <c r="BH23" s="183">
        <f>IF('Encodage réponses Es'!T22="","",'Encodage réponses Es'!T22)</f>
      </c>
      <c r="BI23" s="186">
        <f>IF('Encodage réponses Es'!U22="","",'Encodage réponses Es'!U22)</f>
      </c>
      <c r="BJ23" s="186">
        <f>IF('Encodage réponses Es'!V22="","",'Encodage réponses Es'!V22)</f>
      </c>
      <c r="BK23" s="186">
        <f>IF('Encodage réponses Es'!W22="","",'Encodage réponses Es'!W22)</f>
      </c>
      <c r="BL23" s="186">
        <f>IF('Encodage réponses Es'!X22="","",'Encodage réponses Es'!X22)</f>
      </c>
      <c r="BM23" s="186">
        <f>IF('Encodage réponses Es'!Y22="","",'Encodage réponses Es'!Y22)</f>
      </c>
      <c r="BN23" s="186">
        <f>IF('Encodage réponses Es'!Z22="","",'Encodage réponses Es'!Z22)</f>
      </c>
      <c r="BO23" s="186">
        <f>IF('Encodage réponses Es'!AA22="","",'Encodage réponses Es'!AA22)</f>
      </c>
      <c r="BP23" s="186">
        <f>IF('Encodage réponses Es'!AB22="","",'Encodage réponses Es'!AB22)</f>
      </c>
      <c r="BQ23" s="186">
        <f>IF('Encodage réponses Es'!AC22="","",'Encodage réponses Es'!AC22)</f>
      </c>
      <c r="BR23" s="189">
        <f>IF('Encodage réponses Es'!AD22="","",'Encodage réponses Es'!AD22)</f>
      </c>
      <c r="BS23" s="186">
        <f>IF('Encodage réponses Es'!AE22="","",'Encodage réponses Es'!AE22)</f>
      </c>
      <c r="BT23" s="186">
        <f>IF('Encodage réponses Es'!AF22="","",'Encodage réponses Es'!AF22)</f>
      </c>
      <c r="BU23" s="186">
        <f>IF('Encodage réponses Es'!AG22="","",'Encodage réponses Es'!AG22)</f>
      </c>
      <c r="BV23" s="186">
        <f>IF('Encodage réponses Es'!AH22="","",'Encodage réponses Es'!AH22)</f>
      </c>
      <c r="BW23" s="186">
        <f>IF('Encodage réponses Es'!AI22="","",'Encodage réponses Es'!AI22)</f>
      </c>
      <c r="BX23" s="186">
        <f>IF('Encodage réponses Es'!AJ22="","",'Encodage réponses Es'!AJ22)</f>
      </c>
      <c r="BY23" s="37">
        <f>IF('Encodage réponses Es'!AK22="","",'Encodage réponses Es'!AK22)</f>
      </c>
      <c r="BZ23" s="335">
        <f>IF(COUNTBLANK('Encodage réponses Es'!T22:AK22)&gt;0,"",IF(OR(COUNTIF(BH23:BY23,"a")&gt;0),"absent(e)",IF(COUNTBLANK(BH23:BY23)&gt;0,"",COUNTIF(BH23:BY23,1)+COUNTIF(BH23:BY23,8)/2)))</f>
      </c>
      <c r="CA23" s="336"/>
    </row>
    <row r="24" spans="1:79" ht="11.25" customHeight="1">
      <c r="A24" s="318"/>
      <c r="B24" s="319"/>
      <c r="C24" s="127">
        <v>21</v>
      </c>
      <c r="D24" s="61">
        <f>IF('Encodage réponses Es'!F23="","",'Encodage réponses Es'!F23)</f>
      </c>
      <c r="E24" s="166"/>
      <c r="F24" s="140">
        <f t="shared" si="0"/>
      </c>
      <c r="G24" s="141">
        <f t="shared" si="1"/>
      </c>
      <c r="H24" s="152"/>
      <c r="I24" s="183">
        <f>IF('Encodage réponses Es'!G23="","",'Encodage réponses Es'!G23)</f>
      </c>
      <c r="J24" s="186">
        <f>IF('Encodage réponses Es'!H23="","",'Encodage réponses Es'!H23)</f>
      </c>
      <c r="K24" s="186">
        <f>IF('Encodage réponses Es'!I23="","",'Encodage réponses Es'!I23)</f>
      </c>
      <c r="L24" s="186">
        <f>IF('Encodage réponses Es'!J23="","",'Encodage réponses Es'!J23)</f>
      </c>
      <c r="M24" s="186">
        <f>IF('Encodage réponses Es'!K23="","",'Encodage réponses Es'!K23)</f>
      </c>
      <c r="N24" s="186">
        <f>IF('Encodage réponses Es'!L23="","",'Encodage réponses Es'!L23)</f>
      </c>
      <c r="O24" s="186">
        <f>IF('Encodage réponses Es'!M23="","",'Encodage réponses Es'!M23)</f>
      </c>
      <c r="P24" s="186">
        <f>IF('Encodage réponses Es'!N23="","",'Encodage réponses Es'!N23)</f>
      </c>
      <c r="Q24" s="186">
        <f>IF('Encodage réponses Es'!P23="","",'Encodage réponses Es'!P23)</f>
      </c>
      <c r="R24" s="186">
        <f>IF('Encodage réponses Es'!Q23="","",'Encodage réponses Es'!Q23)</f>
      </c>
      <c r="S24" s="186">
        <f>IF('Encodage réponses Es'!R23="","",'Encodage réponses Es'!R23)</f>
      </c>
      <c r="T24" s="186">
        <f>IF('Encodage réponses Es'!T23="","",'Encodage réponses Es'!T23)</f>
      </c>
      <c r="U24" s="186">
        <f>IF('Encodage réponses Es'!U23="","",'Encodage réponses Es'!U23)</f>
      </c>
      <c r="V24" s="189">
        <f>IF('Encodage réponses Es'!V23="","",'Encodage réponses Es'!V23)</f>
      </c>
      <c r="W24" s="186">
        <f>IF('Encodage réponses Es'!W23="","",'Encodage réponses Es'!W23)</f>
      </c>
      <c r="X24" s="186">
        <f>IF('Encodage réponses Es'!Z23="","",'Encodage réponses Es'!Z23)</f>
      </c>
      <c r="Y24" s="186">
        <f>IF('Encodage réponses Es'!AB23="","",'Encodage réponses Es'!AB23)</f>
      </c>
      <c r="Z24" s="189">
        <f>IF('Encodage réponses Es'!AD23="","",'Encodage réponses Es'!AD23)</f>
      </c>
      <c r="AA24" s="186">
        <f>IF('Encodage réponses Es'!AE23="","",'Encodage réponses Es'!AE23)</f>
      </c>
      <c r="AB24" s="186">
        <f>IF('Encodage réponses Es'!AF23="","",'Encodage réponses Es'!AF23)</f>
      </c>
      <c r="AC24" s="189">
        <f>IF('Encodage réponses Es'!AG23="","",'Encodage réponses Es'!AG23)</f>
      </c>
      <c r="AD24" s="37">
        <f>IF('Encodage réponses Es'!AI23="","",'Encodage réponses Es'!AI23)</f>
      </c>
      <c r="AE24" s="335">
        <f>IF(COUNTBLANK('Encodage réponses Es'!G23:N23)+COUNTBLANK('Encodage réponses Es'!P23:R23)+COUNTBLANK('Encodage réponses Es'!T23:W23)+COUNTBLANK('Encodage réponses Es'!Z23)+COUNTBLANK('Encodage réponses Es'!AB23)+COUNTBLANK('Encodage réponses Es'!AD23:AF23)+COUNTBLANK('Encodage réponses Es'!AG23)+COUNTBLANK('Encodage réponses Es'!AI23)&gt;0,"",IF(OR(COUNTIF(I24:AD24,"a")&gt;0),"absent(e)",IF(COUNTBLANK(I24:AD24)&gt;0,"",COUNTIF(I24:AD24,1)+COUNTIF(I24:AD24,8)/2)))</f>
      </c>
      <c r="AF24" s="336"/>
      <c r="AG24" s="183">
        <f>IF('Encodage réponses Es'!O23="","",'Encodage réponses Es'!O23)</f>
      </c>
      <c r="AH24" s="186">
        <f>IF('Encodage réponses Es'!S23="","",'Encodage réponses Es'!S23)</f>
      </c>
      <c r="AI24" s="186">
        <f>IF('Encodage réponses Es'!X23="","",'Encodage réponses Es'!X23)</f>
      </c>
      <c r="AJ24" s="186">
        <f>IF('Encodage réponses Es'!Y23="","",'Encodage réponses Es'!Y23)</f>
      </c>
      <c r="AK24" s="186">
        <f>IF('Encodage réponses Es'!AA23="","",'Encodage réponses Es'!AA23)</f>
      </c>
      <c r="AL24" s="186">
        <f>IF('Encodage réponses Es'!AC23="","",'Encodage réponses Es'!AC23)</f>
      </c>
      <c r="AM24" s="189">
        <f>IF('Encodage réponses Es'!AH23="","",'Encodage réponses Es'!AH23)</f>
      </c>
      <c r="AN24" s="186">
        <f>IF('Encodage réponses Es'!AJ23="","",'Encodage réponses Es'!AJ23)</f>
      </c>
      <c r="AO24" s="37">
        <f>IF('Encodage réponses Es'!AK23="","",'Encodage réponses Es'!AK23)</f>
      </c>
      <c r="AP24" s="335">
        <f>IF(COUNTBLANK('Encodage réponses Es'!O23)+COUNTBLANK('Encodage réponses Es'!S23)+COUNTBLANK('Encodage réponses Es'!X23:Y23)+COUNTBLANK('Encodage réponses Es'!AA23)+COUNTBLANK('Encodage réponses Es'!AC23)+COUNTBLANK('Encodage réponses Es'!AH23)+COUNTBLANK('Encodage réponses Es'!AJ23:AK23)&gt;0,"",IF(OR(COUNTIF(AG24:AO24,"a")&gt;0),"absent(e)",IF(COUNTBLANK(AG24:AO24)&gt;0,"",COUNTIF(AG24:AO24,1)+COUNTIF(AG24:AO24,8)/2)))</f>
      </c>
      <c r="AQ24" s="336"/>
      <c r="AR24" s="350"/>
      <c r="AS24" s="183">
        <f>IF('Encodage réponses Es'!G23="","",'Encodage réponses Es'!G23)</f>
      </c>
      <c r="AT24" s="189">
        <f>IF('Encodage réponses Es'!H23="","",'Encodage réponses Es'!H23)</f>
      </c>
      <c r="AU24" s="186">
        <f>IF('Encodage réponses Es'!I23="","",'Encodage réponses Es'!I23)</f>
      </c>
      <c r="AV24" s="186">
        <f>IF('Encodage réponses Es'!J23="","",'Encodage réponses Es'!J23)</f>
      </c>
      <c r="AW24" s="189">
        <f>IF('Encodage réponses Es'!K23="","",'Encodage réponses Es'!K23)</f>
      </c>
      <c r="AX24" s="186">
        <f>IF('Encodage réponses Es'!L23="","",'Encodage réponses Es'!L23)</f>
      </c>
      <c r="AY24" s="186">
        <f>IF('Encodage réponses Es'!M23="","",'Encodage réponses Es'!M23)</f>
      </c>
      <c r="AZ24" s="186">
        <f>IF('Encodage réponses Es'!N23="","",'Encodage réponses Es'!N23)</f>
      </c>
      <c r="BA24" s="186">
        <f>IF('Encodage réponses Es'!O23="","",'Encodage réponses Es'!O23)</f>
      </c>
      <c r="BB24" s="189">
        <f>IF('Encodage réponses Es'!P23="","",'Encodage réponses Es'!P23)</f>
      </c>
      <c r="BC24" s="186">
        <f>IF('Encodage réponses Es'!Q23="","",'Encodage réponses Es'!Q23)</f>
      </c>
      <c r="BD24" s="186">
        <f>IF('Encodage réponses Es'!R23="","",'Encodage réponses Es'!R23)</f>
      </c>
      <c r="BE24" s="37">
        <f>IF('Encodage réponses Es'!S23="","",'Encodage réponses Es'!S23)</f>
      </c>
      <c r="BF24" s="335">
        <f>IF(COUNTBLANK('Encodage réponses Es'!G23:S23)&gt;0,"",IF(OR(COUNTIF(AS24:BE24,"a")&gt;0),"absent(e)",IF(COUNTBLANK(AS24:BE24)&gt;0,"",COUNTIF(AS24:BE24,1)+COUNTIF(AS24:BE24,8)/2)))</f>
      </c>
      <c r="BG24" s="341"/>
      <c r="BH24" s="183">
        <f>IF('Encodage réponses Es'!T23="","",'Encodage réponses Es'!T23)</f>
      </c>
      <c r="BI24" s="186">
        <f>IF('Encodage réponses Es'!U23="","",'Encodage réponses Es'!U23)</f>
      </c>
      <c r="BJ24" s="186">
        <f>IF('Encodage réponses Es'!V23="","",'Encodage réponses Es'!V23)</f>
      </c>
      <c r="BK24" s="186">
        <f>IF('Encodage réponses Es'!W23="","",'Encodage réponses Es'!W23)</f>
      </c>
      <c r="BL24" s="186">
        <f>IF('Encodage réponses Es'!X23="","",'Encodage réponses Es'!X23)</f>
      </c>
      <c r="BM24" s="186">
        <f>IF('Encodage réponses Es'!Y23="","",'Encodage réponses Es'!Y23)</f>
      </c>
      <c r="BN24" s="186">
        <f>IF('Encodage réponses Es'!Z23="","",'Encodage réponses Es'!Z23)</f>
      </c>
      <c r="BO24" s="186">
        <f>IF('Encodage réponses Es'!AA23="","",'Encodage réponses Es'!AA23)</f>
      </c>
      <c r="BP24" s="186">
        <f>IF('Encodage réponses Es'!AB23="","",'Encodage réponses Es'!AB23)</f>
      </c>
      <c r="BQ24" s="186">
        <f>IF('Encodage réponses Es'!AC23="","",'Encodage réponses Es'!AC23)</f>
      </c>
      <c r="BR24" s="189">
        <f>IF('Encodage réponses Es'!AD23="","",'Encodage réponses Es'!AD23)</f>
      </c>
      <c r="BS24" s="186">
        <f>IF('Encodage réponses Es'!AE23="","",'Encodage réponses Es'!AE23)</f>
      </c>
      <c r="BT24" s="186">
        <f>IF('Encodage réponses Es'!AF23="","",'Encodage réponses Es'!AF23)</f>
      </c>
      <c r="BU24" s="186">
        <f>IF('Encodage réponses Es'!AG23="","",'Encodage réponses Es'!AG23)</f>
      </c>
      <c r="BV24" s="186">
        <f>IF('Encodage réponses Es'!AH23="","",'Encodage réponses Es'!AH23)</f>
      </c>
      <c r="BW24" s="186">
        <f>IF('Encodage réponses Es'!AI23="","",'Encodage réponses Es'!AI23)</f>
      </c>
      <c r="BX24" s="186">
        <f>IF('Encodage réponses Es'!AJ23="","",'Encodage réponses Es'!AJ23)</f>
      </c>
      <c r="BY24" s="37">
        <f>IF('Encodage réponses Es'!AK23="","",'Encodage réponses Es'!AK23)</f>
      </c>
      <c r="BZ24" s="335">
        <f>IF(COUNTBLANK('Encodage réponses Es'!T23:AK23)&gt;0,"",IF(OR(COUNTIF(BH24:BY24,"a")&gt;0),"absent(e)",IF(COUNTBLANK(BH24:BY24)&gt;0,"",COUNTIF(BH24:BY24,1)+COUNTIF(BH24:BY24,8)/2)))</f>
      </c>
      <c r="CA24" s="336"/>
    </row>
    <row r="25" spans="1:79" ht="11.25" customHeight="1">
      <c r="A25" s="318"/>
      <c r="B25" s="319"/>
      <c r="C25" s="127">
        <v>22</v>
      </c>
      <c r="D25" s="61">
        <f>IF('Encodage réponses Es'!F24="","",'Encodage réponses Es'!F24)</f>
      </c>
      <c r="E25" s="166"/>
      <c r="F25" s="140">
        <f t="shared" si="0"/>
      </c>
      <c r="G25" s="141">
        <f t="shared" si="1"/>
      </c>
      <c r="H25" s="152"/>
      <c r="I25" s="183">
        <f>IF('Encodage réponses Es'!G24="","",'Encodage réponses Es'!G24)</f>
      </c>
      <c r="J25" s="186">
        <f>IF('Encodage réponses Es'!H24="","",'Encodage réponses Es'!H24)</f>
      </c>
      <c r="K25" s="186">
        <f>IF('Encodage réponses Es'!I24="","",'Encodage réponses Es'!I24)</f>
      </c>
      <c r="L25" s="186">
        <f>IF('Encodage réponses Es'!J24="","",'Encodage réponses Es'!J24)</f>
      </c>
      <c r="M25" s="186">
        <f>IF('Encodage réponses Es'!K24="","",'Encodage réponses Es'!K24)</f>
      </c>
      <c r="N25" s="186">
        <f>IF('Encodage réponses Es'!L24="","",'Encodage réponses Es'!L24)</f>
      </c>
      <c r="O25" s="186">
        <f>IF('Encodage réponses Es'!M24="","",'Encodage réponses Es'!M24)</f>
      </c>
      <c r="P25" s="186">
        <f>IF('Encodage réponses Es'!N24="","",'Encodage réponses Es'!N24)</f>
      </c>
      <c r="Q25" s="186">
        <f>IF('Encodage réponses Es'!P24="","",'Encodage réponses Es'!P24)</f>
      </c>
      <c r="R25" s="186">
        <f>IF('Encodage réponses Es'!Q24="","",'Encodage réponses Es'!Q24)</f>
      </c>
      <c r="S25" s="186">
        <f>IF('Encodage réponses Es'!R24="","",'Encodage réponses Es'!R24)</f>
      </c>
      <c r="T25" s="186">
        <f>IF('Encodage réponses Es'!T24="","",'Encodage réponses Es'!T24)</f>
      </c>
      <c r="U25" s="186">
        <f>IF('Encodage réponses Es'!U24="","",'Encodage réponses Es'!U24)</f>
      </c>
      <c r="V25" s="189">
        <f>IF('Encodage réponses Es'!V24="","",'Encodage réponses Es'!V24)</f>
      </c>
      <c r="W25" s="186">
        <f>IF('Encodage réponses Es'!W24="","",'Encodage réponses Es'!W24)</f>
      </c>
      <c r="X25" s="186">
        <f>IF('Encodage réponses Es'!Z24="","",'Encodage réponses Es'!Z24)</f>
      </c>
      <c r="Y25" s="186">
        <f>IF('Encodage réponses Es'!AB24="","",'Encodage réponses Es'!AB24)</f>
      </c>
      <c r="Z25" s="189">
        <f>IF('Encodage réponses Es'!AD24="","",'Encodage réponses Es'!AD24)</f>
      </c>
      <c r="AA25" s="186">
        <f>IF('Encodage réponses Es'!AE24="","",'Encodage réponses Es'!AE24)</f>
      </c>
      <c r="AB25" s="186">
        <f>IF('Encodage réponses Es'!AF24="","",'Encodage réponses Es'!AF24)</f>
      </c>
      <c r="AC25" s="189">
        <f>IF('Encodage réponses Es'!AG24="","",'Encodage réponses Es'!AG24)</f>
      </c>
      <c r="AD25" s="37">
        <f>IF('Encodage réponses Es'!AI24="","",'Encodage réponses Es'!AI24)</f>
      </c>
      <c r="AE25" s="335">
        <f>IF(COUNTBLANK('Encodage réponses Es'!G24:N24)+COUNTBLANK('Encodage réponses Es'!P24:R24)+COUNTBLANK('Encodage réponses Es'!T24:W24)+COUNTBLANK('Encodage réponses Es'!Z24)+COUNTBLANK('Encodage réponses Es'!AB24)+COUNTBLANK('Encodage réponses Es'!AD24:AF24)+COUNTBLANK('Encodage réponses Es'!AG24)+COUNTBLANK('Encodage réponses Es'!AI24)&gt;0,"",IF(OR(COUNTIF(I25:AD25,"a")&gt;0),"absent(e)",IF(COUNTBLANK(I25:AD25)&gt;0,"",COUNTIF(I25:AD25,1)+COUNTIF(I25:AD25,8)/2)))</f>
      </c>
      <c r="AF25" s="336"/>
      <c r="AG25" s="183">
        <f>IF('Encodage réponses Es'!O24="","",'Encodage réponses Es'!O24)</f>
      </c>
      <c r="AH25" s="186">
        <f>IF('Encodage réponses Es'!S24="","",'Encodage réponses Es'!S24)</f>
      </c>
      <c r="AI25" s="186">
        <f>IF('Encodage réponses Es'!X24="","",'Encodage réponses Es'!X24)</f>
      </c>
      <c r="AJ25" s="186">
        <f>IF('Encodage réponses Es'!Y24="","",'Encodage réponses Es'!Y24)</f>
      </c>
      <c r="AK25" s="186">
        <f>IF('Encodage réponses Es'!AA24="","",'Encodage réponses Es'!AA24)</f>
      </c>
      <c r="AL25" s="186">
        <f>IF('Encodage réponses Es'!AC24="","",'Encodage réponses Es'!AC24)</f>
      </c>
      <c r="AM25" s="189">
        <f>IF('Encodage réponses Es'!AH24="","",'Encodage réponses Es'!AH24)</f>
      </c>
      <c r="AN25" s="186">
        <f>IF('Encodage réponses Es'!AJ24="","",'Encodage réponses Es'!AJ24)</f>
      </c>
      <c r="AO25" s="37">
        <f>IF('Encodage réponses Es'!AK24="","",'Encodage réponses Es'!AK24)</f>
      </c>
      <c r="AP25" s="335">
        <f>IF(COUNTBLANK('Encodage réponses Es'!O24)+COUNTBLANK('Encodage réponses Es'!S24)+COUNTBLANK('Encodage réponses Es'!X24:Y24)+COUNTBLANK('Encodage réponses Es'!AA24)+COUNTBLANK('Encodage réponses Es'!AC24)+COUNTBLANK('Encodage réponses Es'!AH24)+COUNTBLANK('Encodage réponses Es'!AJ24:AK24)&gt;0,"",IF(OR(COUNTIF(AG25:AO25,"a")&gt;0),"absent(e)",IF(COUNTBLANK(AG25:AO25)&gt;0,"",COUNTIF(AG25:AO25,1)+COUNTIF(AG25:AO25,8)/2)))</f>
      </c>
      <c r="AQ25" s="336"/>
      <c r="AR25" s="350"/>
      <c r="AS25" s="183">
        <f>IF('Encodage réponses Es'!G24="","",'Encodage réponses Es'!G24)</f>
      </c>
      <c r="AT25" s="189">
        <f>IF('Encodage réponses Es'!H24="","",'Encodage réponses Es'!H24)</f>
      </c>
      <c r="AU25" s="186">
        <f>IF('Encodage réponses Es'!I24="","",'Encodage réponses Es'!I24)</f>
      </c>
      <c r="AV25" s="186">
        <f>IF('Encodage réponses Es'!J24="","",'Encodage réponses Es'!J24)</f>
      </c>
      <c r="AW25" s="189">
        <f>IF('Encodage réponses Es'!K24="","",'Encodage réponses Es'!K24)</f>
      </c>
      <c r="AX25" s="186">
        <f>IF('Encodage réponses Es'!L24="","",'Encodage réponses Es'!L24)</f>
      </c>
      <c r="AY25" s="186">
        <f>IF('Encodage réponses Es'!M24="","",'Encodage réponses Es'!M24)</f>
      </c>
      <c r="AZ25" s="186">
        <f>IF('Encodage réponses Es'!N24="","",'Encodage réponses Es'!N24)</f>
      </c>
      <c r="BA25" s="186">
        <f>IF('Encodage réponses Es'!O24="","",'Encodage réponses Es'!O24)</f>
      </c>
      <c r="BB25" s="189">
        <f>IF('Encodage réponses Es'!P24="","",'Encodage réponses Es'!P24)</f>
      </c>
      <c r="BC25" s="186">
        <f>IF('Encodage réponses Es'!Q24="","",'Encodage réponses Es'!Q24)</f>
      </c>
      <c r="BD25" s="186">
        <f>IF('Encodage réponses Es'!R24="","",'Encodage réponses Es'!R24)</f>
      </c>
      <c r="BE25" s="37">
        <f>IF('Encodage réponses Es'!S24="","",'Encodage réponses Es'!S24)</f>
      </c>
      <c r="BF25" s="335">
        <f>IF(COUNTBLANK('Encodage réponses Es'!G24:S24)&gt;0,"",IF(OR(COUNTIF(AS25:BE25,"a")&gt;0),"absent(e)",IF(COUNTBLANK(AS25:BE25)&gt;0,"",COUNTIF(AS25:BE25,1)+COUNTIF(AS25:BE25,8)/2)))</f>
      </c>
      <c r="BG25" s="341"/>
      <c r="BH25" s="183">
        <f>IF('Encodage réponses Es'!T24="","",'Encodage réponses Es'!T24)</f>
      </c>
      <c r="BI25" s="186">
        <f>IF('Encodage réponses Es'!U24="","",'Encodage réponses Es'!U24)</f>
      </c>
      <c r="BJ25" s="186">
        <f>IF('Encodage réponses Es'!V24="","",'Encodage réponses Es'!V24)</f>
      </c>
      <c r="BK25" s="186">
        <f>IF('Encodage réponses Es'!W24="","",'Encodage réponses Es'!W24)</f>
      </c>
      <c r="BL25" s="186">
        <f>IF('Encodage réponses Es'!X24="","",'Encodage réponses Es'!X24)</f>
      </c>
      <c r="BM25" s="186">
        <f>IF('Encodage réponses Es'!Y24="","",'Encodage réponses Es'!Y24)</f>
      </c>
      <c r="BN25" s="186">
        <f>IF('Encodage réponses Es'!Z24="","",'Encodage réponses Es'!Z24)</f>
      </c>
      <c r="BO25" s="186">
        <f>IF('Encodage réponses Es'!AA24="","",'Encodage réponses Es'!AA24)</f>
      </c>
      <c r="BP25" s="186">
        <f>IF('Encodage réponses Es'!AB24="","",'Encodage réponses Es'!AB24)</f>
      </c>
      <c r="BQ25" s="186">
        <f>IF('Encodage réponses Es'!AC24="","",'Encodage réponses Es'!AC24)</f>
      </c>
      <c r="BR25" s="189">
        <f>IF('Encodage réponses Es'!AD24="","",'Encodage réponses Es'!AD24)</f>
      </c>
      <c r="BS25" s="186">
        <f>IF('Encodage réponses Es'!AE24="","",'Encodage réponses Es'!AE24)</f>
      </c>
      <c r="BT25" s="186">
        <f>IF('Encodage réponses Es'!AF24="","",'Encodage réponses Es'!AF24)</f>
      </c>
      <c r="BU25" s="186">
        <f>IF('Encodage réponses Es'!AG24="","",'Encodage réponses Es'!AG24)</f>
      </c>
      <c r="BV25" s="186">
        <f>IF('Encodage réponses Es'!AH24="","",'Encodage réponses Es'!AH24)</f>
      </c>
      <c r="BW25" s="186">
        <f>IF('Encodage réponses Es'!AI24="","",'Encodage réponses Es'!AI24)</f>
      </c>
      <c r="BX25" s="186">
        <f>IF('Encodage réponses Es'!AJ24="","",'Encodage réponses Es'!AJ24)</f>
      </c>
      <c r="BY25" s="37">
        <f>IF('Encodage réponses Es'!AK24="","",'Encodage réponses Es'!AK24)</f>
      </c>
      <c r="BZ25" s="335">
        <f>IF(COUNTBLANK('Encodage réponses Es'!T24:AK24)&gt;0,"",IF(OR(COUNTIF(BH25:BY25,"a")&gt;0),"absent(e)",IF(COUNTBLANK(BH25:BY25)&gt;0,"",COUNTIF(BH25:BY25,1)+COUNTIF(BH25:BY25,8)/2)))</f>
      </c>
      <c r="CA25" s="336"/>
    </row>
    <row r="26" spans="1:79" ht="11.25" customHeight="1">
      <c r="A26" s="318"/>
      <c r="B26" s="319"/>
      <c r="C26" s="127">
        <v>23</v>
      </c>
      <c r="D26" s="61">
        <f>IF('Encodage réponses Es'!F25="","",'Encodage réponses Es'!F25)</f>
      </c>
      <c r="E26" s="166"/>
      <c r="F26" s="140">
        <f t="shared" si="0"/>
      </c>
      <c r="G26" s="141">
        <f t="shared" si="1"/>
      </c>
      <c r="H26" s="152"/>
      <c r="I26" s="183">
        <f>IF('Encodage réponses Es'!G25="","",'Encodage réponses Es'!G25)</f>
      </c>
      <c r="J26" s="186">
        <f>IF('Encodage réponses Es'!H25="","",'Encodage réponses Es'!H25)</f>
      </c>
      <c r="K26" s="186">
        <f>IF('Encodage réponses Es'!I25="","",'Encodage réponses Es'!I25)</f>
      </c>
      <c r="L26" s="186">
        <f>IF('Encodage réponses Es'!J25="","",'Encodage réponses Es'!J25)</f>
      </c>
      <c r="M26" s="186">
        <f>IF('Encodage réponses Es'!K25="","",'Encodage réponses Es'!K25)</f>
      </c>
      <c r="N26" s="186">
        <f>IF('Encodage réponses Es'!L25="","",'Encodage réponses Es'!L25)</f>
      </c>
      <c r="O26" s="186">
        <f>IF('Encodage réponses Es'!M25="","",'Encodage réponses Es'!M25)</f>
      </c>
      <c r="P26" s="186">
        <f>IF('Encodage réponses Es'!N25="","",'Encodage réponses Es'!N25)</f>
      </c>
      <c r="Q26" s="186">
        <f>IF('Encodage réponses Es'!P25="","",'Encodage réponses Es'!P25)</f>
      </c>
      <c r="R26" s="186">
        <f>IF('Encodage réponses Es'!Q25="","",'Encodage réponses Es'!Q25)</f>
      </c>
      <c r="S26" s="186">
        <f>IF('Encodage réponses Es'!R25="","",'Encodage réponses Es'!R25)</f>
      </c>
      <c r="T26" s="186">
        <f>IF('Encodage réponses Es'!T25="","",'Encodage réponses Es'!T25)</f>
      </c>
      <c r="U26" s="186">
        <f>IF('Encodage réponses Es'!U25="","",'Encodage réponses Es'!U25)</f>
      </c>
      <c r="V26" s="189">
        <f>IF('Encodage réponses Es'!V25="","",'Encodage réponses Es'!V25)</f>
      </c>
      <c r="W26" s="186">
        <f>IF('Encodage réponses Es'!W25="","",'Encodage réponses Es'!W25)</f>
      </c>
      <c r="X26" s="186">
        <f>IF('Encodage réponses Es'!Z25="","",'Encodage réponses Es'!Z25)</f>
      </c>
      <c r="Y26" s="186">
        <f>IF('Encodage réponses Es'!AB25="","",'Encodage réponses Es'!AB25)</f>
      </c>
      <c r="Z26" s="189">
        <f>IF('Encodage réponses Es'!AD25="","",'Encodage réponses Es'!AD25)</f>
      </c>
      <c r="AA26" s="186">
        <f>IF('Encodage réponses Es'!AE25="","",'Encodage réponses Es'!AE25)</f>
      </c>
      <c r="AB26" s="186">
        <f>IF('Encodage réponses Es'!AF25="","",'Encodage réponses Es'!AF25)</f>
      </c>
      <c r="AC26" s="189">
        <f>IF('Encodage réponses Es'!AG25="","",'Encodage réponses Es'!AG25)</f>
      </c>
      <c r="AD26" s="37">
        <f>IF('Encodage réponses Es'!AI25="","",'Encodage réponses Es'!AI25)</f>
      </c>
      <c r="AE26" s="335">
        <f>IF(COUNTBLANK('Encodage réponses Es'!G25:N25)+COUNTBLANK('Encodage réponses Es'!P25:R25)+COUNTBLANK('Encodage réponses Es'!T25:W25)+COUNTBLANK('Encodage réponses Es'!Z25)+COUNTBLANK('Encodage réponses Es'!AB25)+COUNTBLANK('Encodage réponses Es'!AD25:AF25)+COUNTBLANK('Encodage réponses Es'!AG25)+COUNTBLANK('Encodage réponses Es'!AI25)&gt;0,"",IF(OR(COUNTIF(I26:AD26,"a")&gt;0),"absent(e)",IF(COUNTBLANK(I26:AD26)&gt;0,"",COUNTIF(I26:AD26,1)+COUNTIF(I26:AD26,8)/2)))</f>
      </c>
      <c r="AF26" s="336"/>
      <c r="AG26" s="183">
        <f>IF('Encodage réponses Es'!O25="","",'Encodage réponses Es'!O25)</f>
      </c>
      <c r="AH26" s="186">
        <f>IF('Encodage réponses Es'!S25="","",'Encodage réponses Es'!S25)</f>
      </c>
      <c r="AI26" s="186">
        <f>IF('Encodage réponses Es'!X25="","",'Encodage réponses Es'!X25)</f>
      </c>
      <c r="AJ26" s="186">
        <f>IF('Encodage réponses Es'!Y25="","",'Encodage réponses Es'!Y25)</f>
      </c>
      <c r="AK26" s="186">
        <f>IF('Encodage réponses Es'!AA25="","",'Encodage réponses Es'!AA25)</f>
      </c>
      <c r="AL26" s="186">
        <f>IF('Encodage réponses Es'!AC25="","",'Encodage réponses Es'!AC25)</f>
      </c>
      <c r="AM26" s="189">
        <f>IF('Encodage réponses Es'!AH25="","",'Encodage réponses Es'!AH25)</f>
      </c>
      <c r="AN26" s="186">
        <f>IF('Encodage réponses Es'!AJ25="","",'Encodage réponses Es'!AJ25)</f>
      </c>
      <c r="AO26" s="37">
        <f>IF('Encodage réponses Es'!AK25="","",'Encodage réponses Es'!AK25)</f>
      </c>
      <c r="AP26" s="335">
        <f>IF(COUNTBLANK('Encodage réponses Es'!O25)+COUNTBLANK('Encodage réponses Es'!S25)+COUNTBLANK('Encodage réponses Es'!X25:Y25)+COUNTBLANK('Encodage réponses Es'!AA25)+COUNTBLANK('Encodage réponses Es'!AC25)+COUNTBLANK('Encodage réponses Es'!AH25)+COUNTBLANK('Encodage réponses Es'!AJ25:AK25)&gt;0,"",IF(OR(COUNTIF(AG26:AO26,"a")&gt;0),"absent(e)",IF(COUNTBLANK(AG26:AO26)&gt;0,"",COUNTIF(AG26:AO26,1)+COUNTIF(AG26:AO26,8)/2)))</f>
      </c>
      <c r="AQ26" s="336"/>
      <c r="AR26" s="350"/>
      <c r="AS26" s="183">
        <f>IF('Encodage réponses Es'!G25="","",'Encodage réponses Es'!G25)</f>
      </c>
      <c r="AT26" s="189">
        <f>IF('Encodage réponses Es'!H25="","",'Encodage réponses Es'!H25)</f>
      </c>
      <c r="AU26" s="186">
        <f>IF('Encodage réponses Es'!I25="","",'Encodage réponses Es'!I25)</f>
      </c>
      <c r="AV26" s="186">
        <f>IF('Encodage réponses Es'!J25="","",'Encodage réponses Es'!J25)</f>
      </c>
      <c r="AW26" s="189">
        <f>IF('Encodage réponses Es'!K25="","",'Encodage réponses Es'!K25)</f>
      </c>
      <c r="AX26" s="186">
        <f>IF('Encodage réponses Es'!L25="","",'Encodage réponses Es'!L25)</f>
      </c>
      <c r="AY26" s="186">
        <f>IF('Encodage réponses Es'!M25="","",'Encodage réponses Es'!M25)</f>
      </c>
      <c r="AZ26" s="186">
        <f>IF('Encodage réponses Es'!N25="","",'Encodage réponses Es'!N25)</f>
      </c>
      <c r="BA26" s="186">
        <f>IF('Encodage réponses Es'!O25="","",'Encodage réponses Es'!O25)</f>
      </c>
      <c r="BB26" s="189">
        <f>IF('Encodage réponses Es'!P25="","",'Encodage réponses Es'!P25)</f>
      </c>
      <c r="BC26" s="186">
        <f>IF('Encodage réponses Es'!Q25="","",'Encodage réponses Es'!Q25)</f>
      </c>
      <c r="BD26" s="186">
        <f>IF('Encodage réponses Es'!R25="","",'Encodage réponses Es'!R25)</f>
      </c>
      <c r="BE26" s="37">
        <f>IF('Encodage réponses Es'!S25="","",'Encodage réponses Es'!S25)</f>
      </c>
      <c r="BF26" s="335">
        <f>IF(COUNTBLANK('Encodage réponses Es'!G25:S25)&gt;0,"",IF(OR(COUNTIF(AS26:BE26,"a")&gt;0),"absent(e)",IF(COUNTBLANK(AS26:BE26)&gt;0,"",COUNTIF(AS26:BE26,1)+COUNTIF(AS26:BE26,8)/2)))</f>
      </c>
      <c r="BG26" s="341"/>
      <c r="BH26" s="183">
        <f>IF('Encodage réponses Es'!T25="","",'Encodage réponses Es'!T25)</f>
      </c>
      <c r="BI26" s="186">
        <f>IF('Encodage réponses Es'!U25="","",'Encodage réponses Es'!U25)</f>
      </c>
      <c r="BJ26" s="186">
        <f>IF('Encodage réponses Es'!V25="","",'Encodage réponses Es'!V25)</f>
      </c>
      <c r="BK26" s="186">
        <f>IF('Encodage réponses Es'!W25="","",'Encodage réponses Es'!W25)</f>
      </c>
      <c r="BL26" s="186">
        <f>IF('Encodage réponses Es'!X25="","",'Encodage réponses Es'!X25)</f>
      </c>
      <c r="BM26" s="186">
        <f>IF('Encodage réponses Es'!Y25="","",'Encodage réponses Es'!Y25)</f>
      </c>
      <c r="BN26" s="186">
        <f>IF('Encodage réponses Es'!Z25="","",'Encodage réponses Es'!Z25)</f>
      </c>
      <c r="BO26" s="186">
        <f>IF('Encodage réponses Es'!AA25="","",'Encodage réponses Es'!AA25)</f>
      </c>
      <c r="BP26" s="186">
        <f>IF('Encodage réponses Es'!AB25="","",'Encodage réponses Es'!AB25)</f>
      </c>
      <c r="BQ26" s="186">
        <f>IF('Encodage réponses Es'!AC25="","",'Encodage réponses Es'!AC25)</f>
      </c>
      <c r="BR26" s="189">
        <f>IF('Encodage réponses Es'!AD25="","",'Encodage réponses Es'!AD25)</f>
      </c>
      <c r="BS26" s="186">
        <f>IF('Encodage réponses Es'!AE25="","",'Encodage réponses Es'!AE25)</f>
      </c>
      <c r="BT26" s="186">
        <f>IF('Encodage réponses Es'!AF25="","",'Encodage réponses Es'!AF25)</f>
      </c>
      <c r="BU26" s="186">
        <f>IF('Encodage réponses Es'!AG25="","",'Encodage réponses Es'!AG25)</f>
      </c>
      <c r="BV26" s="186">
        <f>IF('Encodage réponses Es'!AH25="","",'Encodage réponses Es'!AH25)</f>
      </c>
      <c r="BW26" s="186">
        <f>IF('Encodage réponses Es'!AI25="","",'Encodage réponses Es'!AI25)</f>
      </c>
      <c r="BX26" s="186">
        <f>IF('Encodage réponses Es'!AJ25="","",'Encodage réponses Es'!AJ25)</f>
      </c>
      <c r="BY26" s="37">
        <f>IF('Encodage réponses Es'!AK25="","",'Encodage réponses Es'!AK25)</f>
      </c>
      <c r="BZ26" s="335">
        <f>IF(COUNTBLANK('Encodage réponses Es'!T25:AK25)&gt;0,"",IF(OR(COUNTIF(BH26:BY26,"a")&gt;0),"absent(e)",IF(COUNTBLANK(BH26:BY26)&gt;0,"",COUNTIF(BH26:BY26,1)+COUNTIF(BH26:BY26,8)/2)))</f>
      </c>
      <c r="CA26" s="336"/>
    </row>
    <row r="27" spans="1:79" ht="11.25" customHeight="1">
      <c r="A27" s="318"/>
      <c r="B27" s="319"/>
      <c r="C27" s="127">
        <v>24</v>
      </c>
      <c r="D27" s="61">
        <f>IF('Encodage réponses Es'!F26="","",'Encodage réponses Es'!F26)</f>
      </c>
      <c r="E27" s="166"/>
      <c r="F27" s="140">
        <f t="shared" si="0"/>
      </c>
      <c r="G27" s="141">
        <f t="shared" si="1"/>
      </c>
      <c r="H27" s="152"/>
      <c r="I27" s="183">
        <f>IF('Encodage réponses Es'!G26="","",'Encodage réponses Es'!G26)</f>
      </c>
      <c r="J27" s="186">
        <f>IF('Encodage réponses Es'!H26="","",'Encodage réponses Es'!H26)</f>
      </c>
      <c r="K27" s="186">
        <f>IF('Encodage réponses Es'!I26="","",'Encodage réponses Es'!I26)</f>
      </c>
      <c r="L27" s="186">
        <f>IF('Encodage réponses Es'!J26="","",'Encodage réponses Es'!J26)</f>
      </c>
      <c r="M27" s="186">
        <f>IF('Encodage réponses Es'!K26="","",'Encodage réponses Es'!K26)</f>
      </c>
      <c r="N27" s="186">
        <f>IF('Encodage réponses Es'!L26="","",'Encodage réponses Es'!L26)</f>
      </c>
      <c r="O27" s="186">
        <f>IF('Encodage réponses Es'!M26="","",'Encodage réponses Es'!M26)</f>
      </c>
      <c r="P27" s="186">
        <f>IF('Encodage réponses Es'!N26="","",'Encodage réponses Es'!N26)</f>
      </c>
      <c r="Q27" s="186">
        <f>IF('Encodage réponses Es'!P26="","",'Encodage réponses Es'!P26)</f>
      </c>
      <c r="R27" s="186">
        <f>IF('Encodage réponses Es'!Q26="","",'Encodage réponses Es'!Q26)</f>
      </c>
      <c r="S27" s="186">
        <f>IF('Encodage réponses Es'!R26="","",'Encodage réponses Es'!R26)</f>
      </c>
      <c r="T27" s="186">
        <f>IF('Encodage réponses Es'!T26="","",'Encodage réponses Es'!T26)</f>
      </c>
      <c r="U27" s="186">
        <f>IF('Encodage réponses Es'!U26="","",'Encodage réponses Es'!U26)</f>
      </c>
      <c r="V27" s="189">
        <f>IF('Encodage réponses Es'!V26="","",'Encodage réponses Es'!V26)</f>
      </c>
      <c r="W27" s="186">
        <f>IF('Encodage réponses Es'!W26="","",'Encodage réponses Es'!W26)</f>
      </c>
      <c r="X27" s="186">
        <f>IF('Encodage réponses Es'!Z26="","",'Encodage réponses Es'!Z26)</f>
      </c>
      <c r="Y27" s="186">
        <f>IF('Encodage réponses Es'!AB26="","",'Encodage réponses Es'!AB26)</f>
      </c>
      <c r="Z27" s="189">
        <f>IF('Encodage réponses Es'!AD26="","",'Encodage réponses Es'!AD26)</f>
      </c>
      <c r="AA27" s="186">
        <f>IF('Encodage réponses Es'!AE26="","",'Encodage réponses Es'!AE26)</f>
      </c>
      <c r="AB27" s="186">
        <f>IF('Encodage réponses Es'!AF26="","",'Encodage réponses Es'!AF26)</f>
      </c>
      <c r="AC27" s="189">
        <f>IF('Encodage réponses Es'!AG26="","",'Encodage réponses Es'!AG26)</f>
      </c>
      <c r="AD27" s="37">
        <f>IF('Encodage réponses Es'!AI26="","",'Encodage réponses Es'!AI26)</f>
      </c>
      <c r="AE27" s="335">
        <f>IF(COUNTBLANK('Encodage réponses Es'!G26:N26)+COUNTBLANK('Encodage réponses Es'!P26:R26)+COUNTBLANK('Encodage réponses Es'!T26:W26)+COUNTBLANK('Encodage réponses Es'!Z26)+COUNTBLANK('Encodage réponses Es'!AB26)+COUNTBLANK('Encodage réponses Es'!AD26:AF26)+COUNTBLANK('Encodage réponses Es'!AG26)+COUNTBLANK('Encodage réponses Es'!AI26)&gt;0,"",IF(OR(COUNTIF(I27:AD27,"a")&gt;0),"absent(e)",IF(COUNTBLANK(I27:AD27)&gt;0,"",COUNTIF(I27:AD27,1)+COUNTIF(I27:AD27,8)/2)))</f>
      </c>
      <c r="AF27" s="336"/>
      <c r="AG27" s="183">
        <f>IF('Encodage réponses Es'!O26="","",'Encodage réponses Es'!O26)</f>
      </c>
      <c r="AH27" s="186">
        <f>IF('Encodage réponses Es'!S26="","",'Encodage réponses Es'!S26)</f>
      </c>
      <c r="AI27" s="186">
        <f>IF('Encodage réponses Es'!X26="","",'Encodage réponses Es'!X26)</f>
      </c>
      <c r="AJ27" s="186">
        <f>IF('Encodage réponses Es'!Y26="","",'Encodage réponses Es'!Y26)</f>
      </c>
      <c r="AK27" s="186">
        <f>IF('Encodage réponses Es'!AA26="","",'Encodage réponses Es'!AA26)</f>
      </c>
      <c r="AL27" s="186">
        <f>IF('Encodage réponses Es'!AC26="","",'Encodage réponses Es'!AC26)</f>
      </c>
      <c r="AM27" s="189">
        <f>IF('Encodage réponses Es'!AH26="","",'Encodage réponses Es'!AH26)</f>
      </c>
      <c r="AN27" s="186">
        <f>IF('Encodage réponses Es'!AJ26="","",'Encodage réponses Es'!AJ26)</f>
      </c>
      <c r="AO27" s="37">
        <f>IF('Encodage réponses Es'!AK26="","",'Encodage réponses Es'!AK26)</f>
      </c>
      <c r="AP27" s="335">
        <f>IF(COUNTBLANK('Encodage réponses Es'!O26)+COUNTBLANK('Encodage réponses Es'!S26)+COUNTBLANK('Encodage réponses Es'!X26:Y26)+COUNTBLANK('Encodage réponses Es'!AA26)+COUNTBLANK('Encodage réponses Es'!AC26)+COUNTBLANK('Encodage réponses Es'!AH26)+COUNTBLANK('Encodage réponses Es'!AJ26:AK26)&gt;0,"",IF(OR(COUNTIF(AG27:AO27,"a")&gt;0),"absent(e)",IF(COUNTBLANK(AG27:AO27)&gt;0,"",COUNTIF(AG27:AO27,1)+COUNTIF(AG27:AO27,8)/2)))</f>
      </c>
      <c r="AQ27" s="336"/>
      <c r="AR27" s="350"/>
      <c r="AS27" s="183">
        <f>IF('Encodage réponses Es'!G26="","",'Encodage réponses Es'!G26)</f>
      </c>
      <c r="AT27" s="189">
        <f>IF('Encodage réponses Es'!H26="","",'Encodage réponses Es'!H26)</f>
      </c>
      <c r="AU27" s="186">
        <f>IF('Encodage réponses Es'!I26="","",'Encodage réponses Es'!I26)</f>
      </c>
      <c r="AV27" s="186">
        <f>IF('Encodage réponses Es'!J26="","",'Encodage réponses Es'!J26)</f>
      </c>
      <c r="AW27" s="189">
        <f>IF('Encodage réponses Es'!K26="","",'Encodage réponses Es'!K26)</f>
      </c>
      <c r="AX27" s="186">
        <f>IF('Encodage réponses Es'!L26="","",'Encodage réponses Es'!L26)</f>
      </c>
      <c r="AY27" s="186">
        <f>IF('Encodage réponses Es'!M26="","",'Encodage réponses Es'!M26)</f>
      </c>
      <c r="AZ27" s="186">
        <f>IF('Encodage réponses Es'!N26="","",'Encodage réponses Es'!N26)</f>
      </c>
      <c r="BA27" s="186">
        <f>IF('Encodage réponses Es'!O26="","",'Encodage réponses Es'!O26)</f>
      </c>
      <c r="BB27" s="189">
        <f>IF('Encodage réponses Es'!P26="","",'Encodage réponses Es'!P26)</f>
      </c>
      <c r="BC27" s="186">
        <f>IF('Encodage réponses Es'!Q26="","",'Encodage réponses Es'!Q26)</f>
      </c>
      <c r="BD27" s="186">
        <f>IF('Encodage réponses Es'!R26="","",'Encodage réponses Es'!R26)</f>
      </c>
      <c r="BE27" s="37">
        <f>IF('Encodage réponses Es'!S26="","",'Encodage réponses Es'!S26)</f>
      </c>
      <c r="BF27" s="335">
        <f>IF(COUNTBLANK('Encodage réponses Es'!G26:S26)&gt;0,"",IF(OR(COUNTIF(AS27:BE27,"a")&gt;0),"absent(e)",IF(COUNTBLANK(AS27:BE27)&gt;0,"",COUNTIF(AS27:BE27,1)+COUNTIF(AS27:BE27,8)/2)))</f>
      </c>
      <c r="BG27" s="341"/>
      <c r="BH27" s="183">
        <f>IF('Encodage réponses Es'!T26="","",'Encodage réponses Es'!T26)</f>
      </c>
      <c r="BI27" s="186">
        <f>IF('Encodage réponses Es'!U26="","",'Encodage réponses Es'!U26)</f>
      </c>
      <c r="BJ27" s="186">
        <f>IF('Encodage réponses Es'!V26="","",'Encodage réponses Es'!V26)</f>
      </c>
      <c r="BK27" s="186">
        <f>IF('Encodage réponses Es'!W26="","",'Encodage réponses Es'!W26)</f>
      </c>
      <c r="BL27" s="186">
        <f>IF('Encodage réponses Es'!X26="","",'Encodage réponses Es'!X26)</f>
      </c>
      <c r="BM27" s="186">
        <f>IF('Encodage réponses Es'!Y26="","",'Encodage réponses Es'!Y26)</f>
      </c>
      <c r="BN27" s="186">
        <f>IF('Encodage réponses Es'!Z26="","",'Encodage réponses Es'!Z26)</f>
      </c>
      <c r="BO27" s="186">
        <f>IF('Encodage réponses Es'!AA26="","",'Encodage réponses Es'!AA26)</f>
      </c>
      <c r="BP27" s="186">
        <f>IF('Encodage réponses Es'!AB26="","",'Encodage réponses Es'!AB26)</f>
      </c>
      <c r="BQ27" s="186">
        <f>IF('Encodage réponses Es'!AC26="","",'Encodage réponses Es'!AC26)</f>
      </c>
      <c r="BR27" s="189">
        <f>IF('Encodage réponses Es'!AD26="","",'Encodage réponses Es'!AD26)</f>
      </c>
      <c r="BS27" s="186">
        <f>IF('Encodage réponses Es'!AE26="","",'Encodage réponses Es'!AE26)</f>
      </c>
      <c r="BT27" s="186">
        <f>IF('Encodage réponses Es'!AF26="","",'Encodage réponses Es'!AF26)</f>
      </c>
      <c r="BU27" s="186">
        <f>IF('Encodage réponses Es'!AG26="","",'Encodage réponses Es'!AG26)</f>
      </c>
      <c r="BV27" s="186">
        <f>IF('Encodage réponses Es'!AH26="","",'Encodage réponses Es'!AH26)</f>
      </c>
      <c r="BW27" s="186">
        <f>IF('Encodage réponses Es'!AI26="","",'Encodage réponses Es'!AI26)</f>
      </c>
      <c r="BX27" s="186">
        <f>IF('Encodage réponses Es'!AJ26="","",'Encodage réponses Es'!AJ26)</f>
      </c>
      <c r="BY27" s="37">
        <f>IF('Encodage réponses Es'!AK26="","",'Encodage réponses Es'!AK26)</f>
      </c>
      <c r="BZ27" s="335">
        <f>IF(COUNTBLANK('Encodage réponses Es'!T26:AK26)&gt;0,"",IF(OR(COUNTIF(BH27:BY27,"a")&gt;0),"absent(e)",IF(COUNTBLANK(BH27:BY27)&gt;0,"",COUNTIF(BH27:BY27,1)+COUNTIF(BH27:BY27,8)/2)))</f>
      </c>
      <c r="CA27" s="336"/>
    </row>
    <row r="28" spans="1:79" ht="11.25" customHeight="1">
      <c r="A28" s="318"/>
      <c r="B28" s="319"/>
      <c r="C28" s="127">
        <v>25</v>
      </c>
      <c r="D28" s="61">
        <f>IF('Encodage réponses Es'!F27="","",'Encodage réponses Es'!F27)</f>
      </c>
      <c r="E28" s="166"/>
      <c r="F28" s="140">
        <f t="shared" si="0"/>
      </c>
      <c r="G28" s="141">
        <f t="shared" si="1"/>
      </c>
      <c r="H28" s="152"/>
      <c r="I28" s="183">
        <f>IF('Encodage réponses Es'!G27="","",'Encodage réponses Es'!G27)</f>
      </c>
      <c r="J28" s="186">
        <f>IF('Encodage réponses Es'!H27="","",'Encodage réponses Es'!H27)</f>
      </c>
      <c r="K28" s="186">
        <f>IF('Encodage réponses Es'!I27="","",'Encodage réponses Es'!I27)</f>
      </c>
      <c r="L28" s="186">
        <f>IF('Encodage réponses Es'!J27="","",'Encodage réponses Es'!J27)</f>
      </c>
      <c r="M28" s="186">
        <f>IF('Encodage réponses Es'!K27="","",'Encodage réponses Es'!K27)</f>
      </c>
      <c r="N28" s="186">
        <f>IF('Encodage réponses Es'!L27="","",'Encodage réponses Es'!L27)</f>
      </c>
      <c r="O28" s="186">
        <f>IF('Encodage réponses Es'!M27="","",'Encodage réponses Es'!M27)</f>
      </c>
      <c r="P28" s="186">
        <f>IF('Encodage réponses Es'!N27="","",'Encodage réponses Es'!N27)</f>
      </c>
      <c r="Q28" s="186">
        <f>IF('Encodage réponses Es'!P27="","",'Encodage réponses Es'!P27)</f>
      </c>
      <c r="R28" s="186">
        <f>IF('Encodage réponses Es'!Q27="","",'Encodage réponses Es'!Q27)</f>
      </c>
      <c r="S28" s="186">
        <f>IF('Encodage réponses Es'!R27="","",'Encodage réponses Es'!R27)</f>
      </c>
      <c r="T28" s="186">
        <f>IF('Encodage réponses Es'!T27="","",'Encodage réponses Es'!T27)</f>
      </c>
      <c r="U28" s="186">
        <f>IF('Encodage réponses Es'!U27="","",'Encodage réponses Es'!U27)</f>
      </c>
      <c r="V28" s="189">
        <f>IF('Encodage réponses Es'!V27="","",'Encodage réponses Es'!V27)</f>
      </c>
      <c r="W28" s="186">
        <f>IF('Encodage réponses Es'!W27="","",'Encodage réponses Es'!W27)</f>
      </c>
      <c r="X28" s="186">
        <f>IF('Encodage réponses Es'!Z27="","",'Encodage réponses Es'!Z27)</f>
      </c>
      <c r="Y28" s="186">
        <f>IF('Encodage réponses Es'!AB27="","",'Encodage réponses Es'!AB27)</f>
      </c>
      <c r="Z28" s="189">
        <f>IF('Encodage réponses Es'!AD27="","",'Encodage réponses Es'!AD27)</f>
      </c>
      <c r="AA28" s="186">
        <f>IF('Encodage réponses Es'!AE27="","",'Encodage réponses Es'!AE27)</f>
      </c>
      <c r="AB28" s="186">
        <f>IF('Encodage réponses Es'!AF27="","",'Encodage réponses Es'!AF27)</f>
      </c>
      <c r="AC28" s="189">
        <f>IF('Encodage réponses Es'!AG27="","",'Encodage réponses Es'!AG27)</f>
      </c>
      <c r="AD28" s="53">
        <f>IF('Encodage réponses Es'!AI27="","",'Encodage réponses Es'!AI27)</f>
      </c>
      <c r="AE28" s="335">
        <f>IF(COUNTBLANK('Encodage réponses Es'!G27:N27)+COUNTBLANK('Encodage réponses Es'!P27:R27)+COUNTBLANK('Encodage réponses Es'!T27:W27)+COUNTBLANK('Encodage réponses Es'!Z27)+COUNTBLANK('Encodage réponses Es'!AB27)+COUNTBLANK('Encodage réponses Es'!AD27:AF27)+COUNTBLANK('Encodage réponses Es'!AG27)+COUNTBLANK('Encodage réponses Es'!AI27)&gt;0,"",IF(OR(COUNTIF(I28:AD28,"a")&gt;0),"absent(e)",IF(COUNTBLANK(I28:AD28)&gt;0,"",COUNTIF(I28:AD28,1)+COUNTIF(I28:AD28,8)/2)))</f>
      </c>
      <c r="AF28" s="336"/>
      <c r="AG28" s="183">
        <f>IF('Encodage réponses Es'!O27="","",'Encodage réponses Es'!O27)</f>
      </c>
      <c r="AH28" s="186">
        <f>IF('Encodage réponses Es'!S27="","",'Encodage réponses Es'!S27)</f>
      </c>
      <c r="AI28" s="186">
        <f>IF('Encodage réponses Es'!X27="","",'Encodage réponses Es'!X27)</f>
      </c>
      <c r="AJ28" s="186">
        <f>IF('Encodage réponses Es'!Y27="","",'Encodage réponses Es'!Y27)</f>
      </c>
      <c r="AK28" s="186">
        <f>IF('Encodage réponses Es'!AA27="","",'Encodage réponses Es'!AA27)</f>
      </c>
      <c r="AL28" s="186">
        <f>IF('Encodage réponses Es'!AC27="","",'Encodage réponses Es'!AC27)</f>
      </c>
      <c r="AM28" s="189">
        <f>IF('Encodage réponses Es'!AH27="","",'Encodage réponses Es'!AH27)</f>
      </c>
      <c r="AN28" s="186">
        <f>IF('Encodage réponses Es'!AJ27="","",'Encodage réponses Es'!AJ27)</f>
      </c>
      <c r="AO28" s="37">
        <f>IF('Encodage réponses Es'!AK27="","",'Encodage réponses Es'!AK27)</f>
      </c>
      <c r="AP28" s="335">
        <f>IF(COUNTBLANK('Encodage réponses Es'!O27)+COUNTBLANK('Encodage réponses Es'!S27)+COUNTBLANK('Encodage réponses Es'!X27:Y27)+COUNTBLANK('Encodage réponses Es'!AA27)+COUNTBLANK('Encodage réponses Es'!AC27)+COUNTBLANK('Encodage réponses Es'!AH27)+COUNTBLANK('Encodage réponses Es'!AJ27:AK27)&gt;0,"",IF(OR(COUNTIF(AG28:AO28,"a")&gt;0),"absent(e)",IF(COUNTBLANK(AG28:AO28)&gt;0,"",COUNTIF(AG28:AO28,1)+COUNTIF(AG28:AO28,8)/2)))</f>
      </c>
      <c r="AQ28" s="336"/>
      <c r="AR28" s="350"/>
      <c r="AS28" s="183">
        <f>IF('Encodage réponses Es'!G27="","",'Encodage réponses Es'!G27)</f>
      </c>
      <c r="AT28" s="189">
        <f>IF('Encodage réponses Es'!H27="","",'Encodage réponses Es'!H27)</f>
      </c>
      <c r="AU28" s="186">
        <f>IF('Encodage réponses Es'!I27="","",'Encodage réponses Es'!I27)</f>
      </c>
      <c r="AV28" s="186">
        <f>IF('Encodage réponses Es'!J27="","",'Encodage réponses Es'!J27)</f>
      </c>
      <c r="AW28" s="189">
        <f>IF('Encodage réponses Es'!K27="","",'Encodage réponses Es'!K27)</f>
      </c>
      <c r="AX28" s="186">
        <f>IF('Encodage réponses Es'!L27="","",'Encodage réponses Es'!L27)</f>
      </c>
      <c r="AY28" s="186">
        <f>IF('Encodage réponses Es'!M27="","",'Encodage réponses Es'!M27)</f>
      </c>
      <c r="AZ28" s="186">
        <f>IF('Encodage réponses Es'!N27="","",'Encodage réponses Es'!N27)</f>
      </c>
      <c r="BA28" s="186">
        <f>IF('Encodage réponses Es'!O27="","",'Encodage réponses Es'!O27)</f>
      </c>
      <c r="BB28" s="189">
        <f>IF('Encodage réponses Es'!P27="","",'Encodage réponses Es'!P27)</f>
      </c>
      <c r="BC28" s="186">
        <f>IF('Encodage réponses Es'!Q27="","",'Encodage réponses Es'!Q27)</f>
      </c>
      <c r="BD28" s="186">
        <f>IF('Encodage réponses Es'!R27="","",'Encodage réponses Es'!R27)</f>
      </c>
      <c r="BE28" s="37">
        <f>IF('Encodage réponses Es'!S27="","",'Encodage réponses Es'!S27)</f>
      </c>
      <c r="BF28" s="335">
        <f>IF(COUNTBLANK('Encodage réponses Es'!G27:S27)&gt;0,"",IF(OR(COUNTIF(AS28:BE28,"a")&gt;0),"absent(e)",IF(COUNTBLANK(AS28:BE28)&gt;0,"",COUNTIF(AS28:BE28,1)+COUNTIF(AS28:BE28,8)/2)))</f>
      </c>
      <c r="BG28" s="341"/>
      <c r="BH28" s="183">
        <f>IF('Encodage réponses Es'!T27="","",'Encodage réponses Es'!T27)</f>
      </c>
      <c r="BI28" s="186">
        <f>IF('Encodage réponses Es'!U27="","",'Encodage réponses Es'!U27)</f>
      </c>
      <c r="BJ28" s="186">
        <f>IF('Encodage réponses Es'!V27="","",'Encodage réponses Es'!V27)</f>
      </c>
      <c r="BK28" s="186">
        <f>IF('Encodage réponses Es'!W27="","",'Encodage réponses Es'!W27)</f>
      </c>
      <c r="BL28" s="186">
        <f>IF('Encodage réponses Es'!X27="","",'Encodage réponses Es'!X27)</f>
      </c>
      <c r="BM28" s="186">
        <f>IF('Encodage réponses Es'!Y27="","",'Encodage réponses Es'!Y27)</f>
      </c>
      <c r="BN28" s="186">
        <f>IF('Encodage réponses Es'!Z27="","",'Encodage réponses Es'!Z27)</f>
      </c>
      <c r="BO28" s="186">
        <f>IF('Encodage réponses Es'!AA27="","",'Encodage réponses Es'!AA27)</f>
      </c>
      <c r="BP28" s="186">
        <f>IF('Encodage réponses Es'!AB27="","",'Encodage réponses Es'!AB27)</f>
      </c>
      <c r="BQ28" s="186">
        <f>IF('Encodage réponses Es'!AC27="","",'Encodage réponses Es'!AC27)</f>
      </c>
      <c r="BR28" s="189">
        <f>IF('Encodage réponses Es'!AD27="","",'Encodage réponses Es'!AD27)</f>
      </c>
      <c r="BS28" s="186">
        <f>IF('Encodage réponses Es'!AE27="","",'Encodage réponses Es'!AE27)</f>
      </c>
      <c r="BT28" s="186">
        <f>IF('Encodage réponses Es'!AF27="","",'Encodage réponses Es'!AF27)</f>
      </c>
      <c r="BU28" s="186">
        <f>IF('Encodage réponses Es'!AG27="","",'Encodage réponses Es'!AG27)</f>
      </c>
      <c r="BV28" s="186">
        <f>IF('Encodage réponses Es'!AH27="","",'Encodage réponses Es'!AH27)</f>
      </c>
      <c r="BW28" s="186">
        <f>IF('Encodage réponses Es'!AI27="","",'Encodage réponses Es'!AI27)</f>
      </c>
      <c r="BX28" s="186">
        <f>IF('Encodage réponses Es'!AJ27="","",'Encodage réponses Es'!AJ27)</f>
      </c>
      <c r="BY28" s="37">
        <f>IF('Encodage réponses Es'!AK27="","",'Encodage réponses Es'!AK27)</f>
      </c>
      <c r="BZ28" s="335">
        <f>IF(COUNTBLANK('Encodage réponses Es'!T27:AK27)&gt;0,"",IF(OR(COUNTIF(BH28:BY28,"a")&gt;0),"absent(e)",IF(COUNTBLANK(BH28:BY28)&gt;0,"",COUNTIF(BH28:BY28,1)+COUNTIF(BH28:BY28,8)/2)))</f>
      </c>
      <c r="CA28" s="336"/>
    </row>
    <row r="29" spans="1:79" ht="11.25" customHeight="1">
      <c r="A29" s="318"/>
      <c r="B29" s="319"/>
      <c r="C29" s="127">
        <v>26</v>
      </c>
      <c r="D29" s="61">
        <f>IF('Encodage réponses Es'!F28="","",'Encodage réponses Es'!F28)</f>
      </c>
      <c r="E29" s="166"/>
      <c r="F29" s="140">
        <f t="shared" si="0"/>
      </c>
      <c r="G29" s="141">
        <f t="shared" si="1"/>
      </c>
      <c r="H29" s="152"/>
      <c r="I29" s="183">
        <f>IF('Encodage réponses Es'!G28="","",'Encodage réponses Es'!G28)</f>
      </c>
      <c r="J29" s="186">
        <f>IF('Encodage réponses Es'!H28="","",'Encodage réponses Es'!H28)</f>
      </c>
      <c r="K29" s="186">
        <f>IF('Encodage réponses Es'!I28="","",'Encodage réponses Es'!I28)</f>
      </c>
      <c r="L29" s="186">
        <f>IF('Encodage réponses Es'!J28="","",'Encodage réponses Es'!J28)</f>
      </c>
      <c r="M29" s="186">
        <f>IF('Encodage réponses Es'!K28="","",'Encodage réponses Es'!K28)</f>
      </c>
      <c r="N29" s="186">
        <f>IF('Encodage réponses Es'!L28="","",'Encodage réponses Es'!L28)</f>
      </c>
      <c r="O29" s="186">
        <f>IF('Encodage réponses Es'!M28="","",'Encodage réponses Es'!M28)</f>
      </c>
      <c r="P29" s="186">
        <f>IF('Encodage réponses Es'!N28="","",'Encodage réponses Es'!N28)</f>
      </c>
      <c r="Q29" s="186">
        <f>IF('Encodage réponses Es'!P28="","",'Encodage réponses Es'!P28)</f>
      </c>
      <c r="R29" s="186">
        <f>IF('Encodage réponses Es'!Q28="","",'Encodage réponses Es'!Q28)</f>
      </c>
      <c r="S29" s="186">
        <f>IF('Encodage réponses Es'!R28="","",'Encodage réponses Es'!R28)</f>
      </c>
      <c r="T29" s="186">
        <f>IF('Encodage réponses Es'!T28="","",'Encodage réponses Es'!T28)</f>
      </c>
      <c r="U29" s="186">
        <f>IF('Encodage réponses Es'!U28="","",'Encodage réponses Es'!U28)</f>
      </c>
      <c r="V29" s="189">
        <f>IF('Encodage réponses Es'!V28="","",'Encodage réponses Es'!V28)</f>
      </c>
      <c r="W29" s="186">
        <f>IF('Encodage réponses Es'!W28="","",'Encodage réponses Es'!W28)</f>
      </c>
      <c r="X29" s="186">
        <f>IF('Encodage réponses Es'!Z28="","",'Encodage réponses Es'!Z28)</f>
      </c>
      <c r="Y29" s="186">
        <f>IF('Encodage réponses Es'!AB28="","",'Encodage réponses Es'!AB28)</f>
      </c>
      <c r="Z29" s="189">
        <f>IF('Encodage réponses Es'!AD28="","",'Encodage réponses Es'!AD28)</f>
      </c>
      <c r="AA29" s="186">
        <f>IF('Encodage réponses Es'!AE28="","",'Encodage réponses Es'!AE28)</f>
      </c>
      <c r="AB29" s="186">
        <f>IF('Encodage réponses Es'!AF28="","",'Encodage réponses Es'!AF28)</f>
      </c>
      <c r="AC29" s="189">
        <f>IF('Encodage réponses Es'!AG28="","",'Encodage réponses Es'!AG28)</f>
      </c>
      <c r="AD29" s="37">
        <f>IF('Encodage réponses Es'!AI28="","",'Encodage réponses Es'!AI28)</f>
      </c>
      <c r="AE29" s="335">
        <f>IF(COUNTBLANK('Encodage réponses Es'!G28:N28)+COUNTBLANK('Encodage réponses Es'!P28:R28)+COUNTBLANK('Encodage réponses Es'!T28:W28)+COUNTBLANK('Encodage réponses Es'!Z28)+COUNTBLANK('Encodage réponses Es'!AB28)+COUNTBLANK('Encodage réponses Es'!AD28:AF28)+COUNTBLANK('Encodage réponses Es'!AG28)+COUNTBLANK('Encodage réponses Es'!AI28)&gt;0,"",IF(OR(COUNTIF(I29:AD29,"a")&gt;0),"absent(e)",IF(COUNTBLANK(I29:AD29)&gt;0,"",COUNTIF(I29:AD29,1)+COUNTIF(I29:AD29,8)/2)))</f>
      </c>
      <c r="AF29" s="336"/>
      <c r="AG29" s="183">
        <f>IF('Encodage réponses Es'!O28="","",'Encodage réponses Es'!O28)</f>
      </c>
      <c r="AH29" s="186">
        <f>IF('Encodage réponses Es'!S28="","",'Encodage réponses Es'!S28)</f>
      </c>
      <c r="AI29" s="186">
        <f>IF('Encodage réponses Es'!X28="","",'Encodage réponses Es'!X28)</f>
      </c>
      <c r="AJ29" s="186">
        <f>IF('Encodage réponses Es'!Y28="","",'Encodage réponses Es'!Y28)</f>
      </c>
      <c r="AK29" s="186">
        <f>IF('Encodage réponses Es'!AA28="","",'Encodage réponses Es'!AA28)</f>
      </c>
      <c r="AL29" s="186">
        <f>IF('Encodage réponses Es'!AC28="","",'Encodage réponses Es'!AC28)</f>
      </c>
      <c r="AM29" s="189">
        <f>IF('Encodage réponses Es'!AH28="","",'Encodage réponses Es'!AH28)</f>
      </c>
      <c r="AN29" s="186">
        <f>IF('Encodage réponses Es'!AJ28="","",'Encodage réponses Es'!AJ28)</f>
      </c>
      <c r="AO29" s="37">
        <f>IF('Encodage réponses Es'!AK28="","",'Encodage réponses Es'!AK28)</f>
      </c>
      <c r="AP29" s="335">
        <f>IF(COUNTBLANK('Encodage réponses Es'!O28)+COUNTBLANK('Encodage réponses Es'!S28)+COUNTBLANK('Encodage réponses Es'!X28:Y28)+COUNTBLANK('Encodage réponses Es'!AA28)+COUNTBLANK('Encodage réponses Es'!AC28)+COUNTBLANK('Encodage réponses Es'!AH28)+COUNTBLANK('Encodage réponses Es'!AJ28:AK28)&gt;0,"",IF(OR(COUNTIF(AG29:AO29,"a")&gt;0),"absent(e)",IF(COUNTBLANK(AG29:AO29)&gt;0,"",COUNTIF(AG29:AO29,1)+COUNTIF(AG29:AO29,8)/2)))</f>
      </c>
      <c r="AQ29" s="336"/>
      <c r="AR29" s="350"/>
      <c r="AS29" s="183">
        <f>IF('Encodage réponses Es'!G28="","",'Encodage réponses Es'!G28)</f>
      </c>
      <c r="AT29" s="189">
        <f>IF('Encodage réponses Es'!H28="","",'Encodage réponses Es'!H28)</f>
      </c>
      <c r="AU29" s="186">
        <f>IF('Encodage réponses Es'!I28="","",'Encodage réponses Es'!I28)</f>
      </c>
      <c r="AV29" s="186">
        <f>IF('Encodage réponses Es'!J28="","",'Encodage réponses Es'!J28)</f>
      </c>
      <c r="AW29" s="189">
        <f>IF('Encodage réponses Es'!K28="","",'Encodage réponses Es'!K28)</f>
      </c>
      <c r="AX29" s="186">
        <f>IF('Encodage réponses Es'!L28="","",'Encodage réponses Es'!L28)</f>
      </c>
      <c r="AY29" s="186">
        <f>IF('Encodage réponses Es'!M28="","",'Encodage réponses Es'!M28)</f>
      </c>
      <c r="AZ29" s="186">
        <f>IF('Encodage réponses Es'!N28="","",'Encodage réponses Es'!N28)</f>
      </c>
      <c r="BA29" s="186">
        <f>IF('Encodage réponses Es'!O28="","",'Encodage réponses Es'!O28)</f>
      </c>
      <c r="BB29" s="189">
        <f>IF('Encodage réponses Es'!P28="","",'Encodage réponses Es'!P28)</f>
      </c>
      <c r="BC29" s="186">
        <f>IF('Encodage réponses Es'!Q28="","",'Encodage réponses Es'!Q28)</f>
      </c>
      <c r="BD29" s="186">
        <f>IF('Encodage réponses Es'!R28="","",'Encodage réponses Es'!R28)</f>
      </c>
      <c r="BE29" s="37">
        <f>IF('Encodage réponses Es'!S28="","",'Encodage réponses Es'!S28)</f>
      </c>
      <c r="BF29" s="335">
        <f>IF(COUNTBLANK('Encodage réponses Es'!G28:S28)&gt;0,"",IF(OR(COUNTIF(AS29:BE29,"a")&gt;0),"absent(e)",IF(COUNTBLANK(AS29:BE29)&gt;0,"",COUNTIF(AS29:BE29,1)+COUNTIF(AS29:BE29,8)/2)))</f>
      </c>
      <c r="BG29" s="341"/>
      <c r="BH29" s="183">
        <f>IF('Encodage réponses Es'!T28="","",'Encodage réponses Es'!T28)</f>
      </c>
      <c r="BI29" s="186">
        <f>IF('Encodage réponses Es'!U28="","",'Encodage réponses Es'!U28)</f>
      </c>
      <c r="BJ29" s="186">
        <f>IF('Encodage réponses Es'!V28="","",'Encodage réponses Es'!V28)</f>
      </c>
      <c r="BK29" s="186">
        <f>IF('Encodage réponses Es'!W28="","",'Encodage réponses Es'!W28)</f>
      </c>
      <c r="BL29" s="186">
        <f>IF('Encodage réponses Es'!X28="","",'Encodage réponses Es'!X28)</f>
      </c>
      <c r="BM29" s="186">
        <f>IF('Encodage réponses Es'!Y28="","",'Encodage réponses Es'!Y28)</f>
      </c>
      <c r="BN29" s="186">
        <f>IF('Encodage réponses Es'!Z28="","",'Encodage réponses Es'!Z28)</f>
      </c>
      <c r="BO29" s="186">
        <f>IF('Encodage réponses Es'!AA28="","",'Encodage réponses Es'!AA28)</f>
      </c>
      <c r="BP29" s="186">
        <f>IF('Encodage réponses Es'!AB28="","",'Encodage réponses Es'!AB28)</f>
      </c>
      <c r="BQ29" s="186">
        <f>IF('Encodage réponses Es'!AC28="","",'Encodage réponses Es'!AC28)</f>
      </c>
      <c r="BR29" s="189">
        <f>IF('Encodage réponses Es'!AD28="","",'Encodage réponses Es'!AD28)</f>
      </c>
      <c r="BS29" s="186">
        <f>IF('Encodage réponses Es'!AE28="","",'Encodage réponses Es'!AE28)</f>
      </c>
      <c r="BT29" s="186">
        <f>IF('Encodage réponses Es'!AF28="","",'Encodage réponses Es'!AF28)</f>
      </c>
      <c r="BU29" s="186">
        <f>IF('Encodage réponses Es'!AG28="","",'Encodage réponses Es'!AG28)</f>
      </c>
      <c r="BV29" s="186">
        <f>IF('Encodage réponses Es'!AH28="","",'Encodage réponses Es'!AH28)</f>
      </c>
      <c r="BW29" s="186">
        <f>IF('Encodage réponses Es'!AI28="","",'Encodage réponses Es'!AI28)</f>
      </c>
      <c r="BX29" s="186">
        <f>IF('Encodage réponses Es'!AJ28="","",'Encodage réponses Es'!AJ28)</f>
      </c>
      <c r="BY29" s="37">
        <f>IF('Encodage réponses Es'!AK28="","",'Encodage réponses Es'!AK28)</f>
      </c>
      <c r="BZ29" s="335">
        <f>IF(COUNTBLANK('Encodage réponses Es'!T28:AK28)&gt;0,"",IF(OR(COUNTIF(BH29:BY29,"a")&gt;0),"absent(e)",IF(COUNTBLANK(BH29:BY29)&gt;0,"",COUNTIF(BH29:BY29,1)+COUNTIF(BH29:BY29,8)/2)))</f>
      </c>
      <c r="CA29" s="336"/>
    </row>
    <row r="30" spans="1:79" ht="11.25" customHeight="1">
      <c r="A30" s="318"/>
      <c r="B30" s="319"/>
      <c r="C30" s="127">
        <v>27</v>
      </c>
      <c r="D30" s="61">
        <f>IF('Encodage réponses Es'!F29="","",'Encodage réponses Es'!F29)</f>
      </c>
      <c r="E30" s="166"/>
      <c r="F30" s="140">
        <f t="shared" si="0"/>
      </c>
      <c r="G30" s="141">
        <f t="shared" si="1"/>
      </c>
      <c r="H30" s="152"/>
      <c r="I30" s="183">
        <f>IF('Encodage réponses Es'!G29="","",'Encodage réponses Es'!G29)</f>
      </c>
      <c r="J30" s="186">
        <f>IF('Encodage réponses Es'!H29="","",'Encodage réponses Es'!H29)</f>
      </c>
      <c r="K30" s="186">
        <f>IF('Encodage réponses Es'!I29="","",'Encodage réponses Es'!I29)</f>
      </c>
      <c r="L30" s="186">
        <f>IF('Encodage réponses Es'!J29="","",'Encodage réponses Es'!J29)</f>
      </c>
      <c r="M30" s="186">
        <f>IF('Encodage réponses Es'!K29="","",'Encodage réponses Es'!K29)</f>
      </c>
      <c r="N30" s="186">
        <f>IF('Encodage réponses Es'!L29="","",'Encodage réponses Es'!L29)</f>
      </c>
      <c r="O30" s="186">
        <f>IF('Encodage réponses Es'!M29="","",'Encodage réponses Es'!M29)</f>
      </c>
      <c r="P30" s="186">
        <f>IF('Encodage réponses Es'!N29="","",'Encodage réponses Es'!N29)</f>
      </c>
      <c r="Q30" s="186">
        <f>IF('Encodage réponses Es'!P29="","",'Encodage réponses Es'!P29)</f>
      </c>
      <c r="R30" s="186">
        <f>IF('Encodage réponses Es'!Q29="","",'Encodage réponses Es'!Q29)</f>
      </c>
      <c r="S30" s="186">
        <f>IF('Encodage réponses Es'!R29="","",'Encodage réponses Es'!R29)</f>
      </c>
      <c r="T30" s="186">
        <f>IF('Encodage réponses Es'!T29="","",'Encodage réponses Es'!T29)</f>
      </c>
      <c r="U30" s="186">
        <f>IF('Encodage réponses Es'!U29="","",'Encodage réponses Es'!U29)</f>
      </c>
      <c r="V30" s="189">
        <f>IF('Encodage réponses Es'!V29="","",'Encodage réponses Es'!V29)</f>
      </c>
      <c r="W30" s="186">
        <f>IF('Encodage réponses Es'!W29="","",'Encodage réponses Es'!W29)</f>
      </c>
      <c r="X30" s="186">
        <f>IF('Encodage réponses Es'!Z29="","",'Encodage réponses Es'!Z29)</f>
      </c>
      <c r="Y30" s="186">
        <f>IF('Encodage réponses Es'!AB29="","",'Encodage réponses Es'!AB29)</f>
      </c>
      <c r="Z30" s="189">
        <f>IF('Encodage réponses Es'!AD29="","",'Encodage réponses Es'!AD29)</f>
      </c>
      <c r="AA30" s="186">
        <f>IF('Encodage réponses Es'!AE29="","",'Encodage réponses Es'!AE29)</f>
      </c>
      <c r="AB30" s="186">
        <f>IF('Encodage réponses Es'!AF29="","",'Encodage réponses Es'!AF29)</f>
      </c>
      <c r="AC30" s="189">
        <f>IF('Encodage réponses Es'!AG29="","",'Encodage réponses Es'!AG29)</f>
      </c>
      <c r="AD30" s="37">
        <f>IF('Encodage réponses Es'!AI29="","",'Encodage réponses Es'!AI29)</f>
      </c>
      <c r="AE30" s="335">
        <f>IF(COUNTBLANK('Encodage réponses Es'!G29:N29)+COUNTBLANK('Encodage réponses Es'!P29:R29)+COUNTBLANK('Encodage réponses Es'!T29:W29)+COUNTBLANK('Encodage réponses Es'!Z29)+COUNTBLANK('Encodage réponses Es'!AB29)+COUNTBLANK('Encodage réponses Es'!AD29:AF29)+COUNTBLANK('Encodage réponses Es'!AG29)+COUNTBLANK('Encodage réponses Es'!AI29)&gt;0,"",IF(OR(COUNTIF(I30:AD30,"a")&gt;0),"absent(e)",IF(COUNTBLANK(I30:AD30)&gt;0,"",COUNTIF(I30:AD30,1)+COUNTIF(I30:AD30,8)/2)))</f>
      </c>
      <c r="AF30" s="336"/>
      <c r="AG30" s="183">
        <f>IF('Encodage réponses Es'!O29="","",'Encodage réponses Es'!O29)</f>
      </c>
      <c r="AH30" s="186">
        <f>IF('Encodage réponses Es'!S29="","",'Encodage réponses Es'!S29)</f>
      </c>
      <c r="AI30" s="186">
        <f>IF('Encodage réponses Es'!X29="","",'Encodage réponses Es'!X29)</f>
      </c>
      <c r="AJ30" s="186">
        <f>IF('Encodage réponses Es'!Y29="","",'Encodage réponses Es'!Y29)</f>
      </c>
      <c r="AK30" s="186">
        <f>IF('Encodage réponses Es'!AA29="","",'Encodage réponses Es'!AA29)</f>
      </c>
      <c r="AL30" s="186">
        <f>IF('Encodage réponses Es'!AC29="","",'Encodage réponses Es'!AC29)</f>
      </c>
      <c r="AM30" s="189">
        <f>IF('Encodage réponses Es'!AH29="","",'Encodage réponses Es'!AH29)</f>
      </c>
      <c r="AN30" s="186">
        <f>IF('Encodage réponses Es'!AJ29="","",'Encodage réponses Es'!AJ29)</f>
      </c>
      <c r="AO30" s="37">
        <f>IF('Encodage réponses Es'!AK29="","",'Encodage réponses Es'!AK29)</f>
      </c>
      <c r="AP30" s="335">
        <f>IF(COUNTBLANK('Encodage réponses Es'!O29)+COUNTBLANK('Encodage réponses Es'!S29)+COUNTBLANK('Encodage réponses Es'!X29:Y29)+COUNTBLANK('Encodage réponses Es'!AA29)+COUNTBLANK('Encodage réponses Es'!AC29)+COUNTBLANK('Encodage réponses Es'!AH29)+COUNTBLANK('Encodage réponses Es'!AJ29:AK29)&gt;0,"",IF(OR(COUNTIF(AG30:AO30,"a")&gt;0),"absent(e)",IF(COUNTBLANK(AG30:AO30)&gt;0,"",COUNTIF(AG30:AO30,1)+COUNTIF(AG30:AO30,8)/2)))</f>
      </c>
      <c r="AQ30" s="336"/>
      <c r="AR30" s="350"/>
      <c r="AS30" s="183">
        <f>IF('Encodage réponses Es'!G29="","",'Encodage réponses Es'!G29)</f>
      </c>
      <c r="AT30" s="189">
        <f>IF('Encodage réponses Es'!H29="","",'Encodage réponses Es'!H29)</f>
      </c>
      <c r="AU30" s="186">
        <f>IF('Encodage réponses Es'!I29="","",'Encodage réponses Es'!I29)</f>
      </c>
      <c r="AV30" s="186">
        <f>IF('Encodage réponses Es'!J29="","",'Encodage réponses Es'!J29)</f>
      </c>
      <c r="AW30" s="189">
        <f>IF('Encodage réponses Es'!K29="","",'Encodage réponses Es'!K29)</f>
      </c>
      <c r="AX30" s="186">
        <f>IF('Encodage réponses Es'!L29="","",'Encodage réponses Es'!L29)</f>
      </c>
      <c r="AY30" s="186">
        <f>IF('Encodage réponses Es'!M29="","",'Encodage réponses Es'!M29)</f>
      </c>
      <c r="AZ30" s="186">
        <f>IF('Encodage réponses Es'!N29="","",'Encodage réponses Es'!N29)</f>
      </c>
      <c r="BA30" s="186">
        <f>IF('Encodage réponses Es'!O29="","",'Encodage réponses Es'!O29)</f>
      </c>
      <c r="BB30" s="189">
        <f>IF('Encodage réponses Es'!P29="","",'Encodage réponses Es'!P29)</f>
      </c>
      <c r="BC30" s="186">
        <f>IF('Encodage réponses Es'!Q29="","",'Encodage réponses Es'!Q29)</f>
      </c>
      <c r="BD30" s="186">
        <f>IF('Encodage réponses Es'!R29="","",'Encodage réponses Es'!R29)</f>
      </c>
      <c r="BE30" s="37">
        <f>IF('Encodage réponses Es'!S29="","",'Encodage réponses Es'!S29)</f>
      </c>
      <c r="BF30" s="335">
        <f>IF(COUNTBLANK('Encodage réponses Es'!G29:S29)&gt;0,"",IF(OR(COUNTIF(AS30:BE30,"a")&gt;0),"absent(e)",IF(COUNTBLANK(AS30:BE30)&gt;0,"",COUNTIF(AS30:BE30,1)+COUNTIF(AS30:BE30,8)/2)))</f>
      </c>
      <c r="BG30" s="341"/>
      <c r="BH30" s="183">
        <f>IF('Encodage réponses Es'!T29="","",'Encodage réponses Es'!T29)</f>
      </c>
      <c r="BI30" s="186">
        <f>IF('Encodage réponses Es'!U29="","",'Encodage réponses Es'!U29)</f>
      </c>
      <c r="BJ30" s="186">
        <f>IF('Encodage réponses Es'!V29="","",'Encodage réponses Es'!V29)</f>
      </c>
      <c r="BK30" s="186">
        <f>IF('Encodage réponses Es'!W29="","",'Encodage réponses Es'!W29)</f>
      </c>
      <c r="BL30" s="186">
        <f>IF('Encodage réponses Es'!X29="","",'Encodage réponses Es'!X29)</f>
      </c>
      <c r="BM30" s="186">
        <f>IF('Encodage réponses Es'!Y29="","",'Encodage réponses Es'!Y29)</f>
      </c>
      <c r="BN30" s="186">
        <f>IF('Encodage réponses Es'!Z29="","",'Encodage réponses Es'!Z29)</f>
      </c>
      <c r="BO30" s="186">
        <f>IF('Encodage réponses Es'!AA29="","",'Encodage réponses Es'!AA29)</f>
      </c>
      <c r="BP30" s="186">
        <f>IF('Encodage réponses Es'!AB29="","",'Encodage réponses Es'!AB29)</f>
      </c>
      <c r="BQ30" s="186">
        <f>IF('Encodage réponses Es'!AC29="","",'Encodage réponses Es'!AC29)</f>
      </c>
      <c r="BR30" s="189">
        <f>IF('Encodage réponses Es'!AD29="","",'Encodage réponses Es'!AD29)</f>
      </c>
      <c r="BS30" s="186">
        <f>IF('Encodage réponses Es'!AE29="","",'Encodage réponses Es'!AE29)</f>
      </c>
      <c r="BT30" s="186">
        <f>IF('Encodage réponses Es'!AF29="","",'Encodage réponses Es'!AF29)</f>
      </c>
      <c r="BU30" s="186">
        <f>IF('Encodage réponses Es'!AG29="","",'Encodage réponses Es'!AG29)</f>
      </c>
      <c r="BV30" s="186">
        <f>IF('Encodage réponses Es'!AH29="","",'Encodage réponses Es'!AH29)</f>
      </c>
      <c r="BW30" s="186">
        <f>IF('Encodage réponses Es'!AI29="","",'Encodage réponses Es'!AI29)</f>
      </c>
      <c r="BX30" s="186">
        <f>IF('Encodage réponses Es'!AJ29="","",'Encodage réponses Es'!AJ29)</f>
      </c>
      <c r="BY30" s="37">
        <f>IF('Encodage réponses Es'!AK29="","",'Encodage réponses Es'!AK29)</f>
      </c>
      <c r="BZ30" s="335">
        <f>IF(COUNTBLANK('Encodage réponses Es'!T29:AK29)&gt;0,"",IF(OR(COUNTIF(BH30:BY30,"a")&gt;0),"absent(e)",IF(COUNTBLANK(BH30:BY30)&gt;0,"",COUNTIF(BH30:BY30,1)+COUNTIF(BH30:BY30,8)/2)))</f>
      </c>
      <c r="CA30" s="336"/>
    </row>
    <row r="31" spans="1:79" ht="11.25" customHeight="1">
      <c r="A31" s="318"/>
      <c r="B31" s="319"/>
      <c r="C31" s="127">
        <v>28</v>
      </c>
      <c r="D31" s="61">
        <f>IF('Encodage réponses Es'!F30="","",'Encodage réponses Es'!F30)</f>
      </c>
      <c r="E31" s="166"/>
      <c r="F31" s="140">
        <f t="shared" si="0"/>
      </c>
      <c r="G31" s="141">
        <f t="shared" si="1"/>
      </c>
      <c r="H31" s="152"/>
      <c r="I31" s="183">
        <f>IF('Encodage réponses Es'!G30="","",'Encodage réponses Es'!G30)</f>
      </c>
      <c r="J31" s="186">
        <f>IF('Encodage réponses Es'!H30="","",'Encodage réponses Es'!H30)</f>
      </c>
      <c r="K31" s="186">
        <f>IF('Encodage réponses Es'!I30="","",'Encodage réponses Es'!I30)</f>
      </c>
      <c r="L31" s="186">
        <f>IF('Encodage réponses Es'!J30="","",'Encodage réponses Es'!J30)</f>
      </c>
      <c r="M31" s="186">
        <f>IF('Encodage réponses Es'!K30="","",'Encodage réponses Es'!K30)</f>
      </c>
      <c r="N31" s="186">
        <f>IF('Encodage réponses Es'!L30="","",'Encodage réponses Es'!L30)</f>
      </c>
      <c r="O31" s="186">
        <f>IF('Encodage réponses Es'!M30="","",'Encodage réponses Es'!M30)</f>
      </c>
      <c r="P31" s="186">
        <f>IF('Encodage réponses Es'!N30="","",'Encodage réponses Es'!N30)</f>
      </c>
      <c r="Q31" s="186">
        <f>IF('Encodage réponses Es'!P30="","",'Encodage réponses Es'!P30)</f>
      </c>
      <c r="R31" s="186">
        <f>IF('Encodage réponses Es'!Q30="","",'Encodage réponses Es'!Q30)</f>
      </c>
      <c r="S31" s="186">
        <f>IF('Encodage réponses Es'!R30="","",'Encodage réponses Es'!R30)</f>
      </c>
      <c r="T31" s="186">
        <f>IF('Encodage réponses Es'!T30="","",'Encodage réponses Es'!T30)</f>
      </c>
      <c r="U31" s="186">
        <f>IF('Encodage réponses Es'!U30="","",'Encodage réponses Es'!U30)</f>
      </c>
      <c r="V31" s="189">
        <f>IF('Encodage réponses Es'!V30="","",'Encodage réponses Es'!V30)</f>
      </c>
      <c r="W31" s="186">
        <f>IF('Encodage réponses Es'!W30="","",'Encodage réponses Es'!W30)</f>
      </c>
      <c r="X31" s="186">
        <f>IF('Encodage réponses Es'!Z30="","",'Encodage réponses Es'!Z30)</f>
      </c>
      <c r="Y31" s="186">
        <f>IF('Encodage réponses Es'!AB30="","",'Encodage réponses Es'!AB30)</f>
      </c>
      <c r="Z31" s="189">
        <f>IF('Encodage réponses Es'!AD30="","",'Encodage réponses Es'!AD30)</f>
      </c>
      <c r="AA31" s="186">
        <f>IF('Encodage réponses Es'!AE30="","",'Encodage réponses Es'!AE30)</f>
      </c>
      <c r="AB31" s="186">
        <f>IF('Encodage réponses Es'!AF30="","",'Encodage réponses Es'!AF30)</f>
      </c>
      <c r="AC31" s="189">
        <f>IF('Encodage réponses Es'!AG30="","",'Encodage réponses Es'!AG30)</f>
      </c>
      <c r="AD31" s="37">
        <f>IF('Encodage réponses Es'!AI30="","",'Encodage réponses Es'!AI30)</f>
      </c>
      <c r="AE31" s="335">
        <f>IF(COUNTBLANK('Encodage réponses Es'!G30:N30)+COUNTBLANK('Encodage réponses Es'!P30:R30)+COUNTBLANK('Encodage réponses Es'!T30:W30)+COUNTBLANK('Encodage réponses Es'!Z30)+COUNTBLANK('Encodage réponses Es'!AB30)+COUNTBLANK('Encodage réponses Es'!AD30:AF30)+COUNTBLANK('Encodage réponses Es'!AG30)+COUNTBLANK('Encodage réponses Es'!AI30)&gt;0,"",IF(OR(COUNTIF(I31:AD31,"a")&gt;0),"absent(e)",IF(COUNTBLANK(I31:AD31)&gt;0,"",COUNTIF(I31:AD31,1)+COUNTIF(I31:AD31,8)/2)))</f>
      </c>
      <c r="AF31" s="336"/>
      <c r="AG31" s="183">
        <f>IF('Encodage réponses Es'!O30="","",'Encodage réponses Es'!O30)</f>
      </c>
      <c r="AH31" s="186">
        <f>IF('Encodage réponses Es'!S30="","",'Encodage réponses Es'!S30)</f>
      </c>
      <c r="AI31" s="186">
        <f>IF('Encodage réponses Es'!X30="","",'Encodage réponses Es'!X30)</f>
      </c>
      <c r="AJ31" s="186">
        <f>IF('Encodage réponses Es'!Y30="","",'Encodage réponses Es'!Y30)</f>
      </c>
      <c r="AK31" s="186">
        <f>IF('Encodage réponses Es'!AA30="","",'Encodage réponses Es'!AA30)</f>
      </c>
      <c r="AL31" s="186">
        <f>IF('Encodage réponses Es'!AC30="","",'Encodage réponses Es'!AC30)</f>
      </c>
      <c r="AM31" s="189">
        <f>IF('Encodage réponses Es'!AH30="","",'Encodage réponses Es'!AH30)</f>
      </c>
      <c r="AN31" s="186">
        <f>IF('Encodage réponses Es'!AJ30="","",'Encodage réponses Es'!AJ30)</f>
      </c>
      <c r="AO31" s="37">
        <f>IF('Encodage réponses Es'!AK30="","",'Encodage réponses Es'!AK30)</f>
      </c>
      <c r="AP31" s="335">
        <f>IF(COUNTBLANK('Encodage réponses Es'!O30)+COUNTBLANK('Encodage réponses Es'!S30)+COUNTBLANK('Encodage réponses Es'!X30:Y30)+COUNTBLANK('Encodage réponses Es'!AA30)+COUNTBLANK('Encodage réponses Es'!AC30)+COUNTBLANK('Encodage réponses Es'!AH30)+COUNTBLANK('Encodage réponses Es'!AJ30:AK30)&gt;0,"",IF(OR(COUNTIF(AG31:AO31,"a")&gt;0),"absent(e)",IF(COUNTBLANK(AG31:AO31)&gt;0,"",COUNTIF(AG31:AO31,1)+COUNTIF(AG31:AO31,8)/2)))</f>
      </c>
      <c r="AQ31" s="336"/>
      <c r="AR31" s="350"/>
      <c r="AS31" s="183">
        <f>IF('Encodage réponses Es'!G30="","",'Encodage réponses Es'!G30)</f>
      </c>
      <c r="AT31" s="189">
        <f>IF('Encodage réponses Es'!H30="","",'Encodage réponses Es'!H30)</f>
      </c>
      <c r="AU31" s="186">
        <f>IF('Encodage réponses Es'!I30="","",'Encodage réponses Es'!I30)</f>
      </c>
      <c r="AV31" s="186">
        <f>IF('Encodage réponses Es'!J30="","",'Encodage réponses Es'!J30)</f>
      </c>
      <c r="AW31" s="189">
        <f>IF('Encodage réponses Es'!K30="","",'Encodage réponses Es'!K30)</f>
      </c>
      <c r="AX31" s="186">
        <f>IF('Encodage réponses Es'!L30="","",'Encodage réponses Es'!L30)</f>
      </c>
      <c r="AY31" s="186">
        <f>IF('Encodage réponses Es'!M30="","",'Encodage réponses Es'!M30)</f>
      </c>
      <c r="AZ31" s="186">
        <f>IF('Encodage réponses Es'!N30="","",'Encodage réponses Es'!N30)</f>
      </c>
      <c r="BA31" s="186">
        <f>IF('Encodage réponses Es'!O30="","",'Encodage réponses Es'!O30)</f>
      </c>
      <c r="BB31" s="189">
        <f>IF('Encodage réponses Es'!P30="","",'Encodage réponses Es'!P30)</f>
      </c>
      <c r="BC31" s="186">
        <f>IF('Encodage réponses Es'!Q30="","",'Encodage réponses Es'!Q30)</f>
      </c>
      <c r="BD31" s="186">
        <f>IF('Encodage réponses Es'!R30="","",'Encodage réponses Es'!R30)</f>
      </c>
      <c r="BE31" s="37">
        <f>IF('Encodage réponses Es'!S30="","",'Encodage réponses Es'!S30)</f>
      </c>
      <c r="BF31" s="335">
        <f>IF(COUNTBLANK('Encodage réponses Es'!G30:S30)&gt;0,"",IF(OR(COUNTIF(AS31:BE31,"a")&gt;0),"absent(e)",IF(COUNTBLANK(AS31:BE31)&gt;0,"",COUNTIF(AS31:BE31,1)+COUNTIF(AS31:BE31,8)/2)))</f>
      </c>
      <c r="BG31" s="341"/>
      <c r="BH31" s="183">
        <f>IF('Encodage réponses Es'!T30="","",'Encodage réponses Es'!T30)</f>
      </c>
      <c r="BI31" s="186">
        <f>IF('Encodage réponses Es'!U30="","",'Encodage réponses Es'!U30)</f>
      </c>
      <c r="BJ31" s="186">
        <f>IF('Encodage réponses Es'!V30="","",'Encodage réponses Es'!V30)</f>
      </c>
      <c r="BK31" s="186">
        <f>IF('Encodage réponses Es'!W30="","",'Encodage réponses Es'!W30)</f>
      </c>
      <c r="BL31" s="186">
        <f>IF('Encodage réponses Es'!X30="","",'Encodage réponses Es'!X30)</f>
      </c>
      <c r="BM31" s="186">
        <f>IF('Encodage réponses Es'!Y30="","",'Encodage réponses Es'!Y30)</f>
      </c>
      <c r="BN31" s="186">
        <f>IF('Encodage réponses Es'!Z30="","",'Encodage réponses Es'!Z30)</f>
      </c>
      <c r="BO31" s="186">
        <f>IF('Encodage réponses Es'!AA30="","",'Encodage réponses Es'!AA30)</f>
      </c>
      <c r="BP31" s="186">
        <f>IF('Encodage réponses Es'!AB30="","",'Encodage réponses Es'!AB30)</f>
      </c>
      <c r="BQ31" s="186">
        <f>IF('Encodage réponses Es'!AC30="","",'Encodage réponses Es'!AC30)</f>
      </c>
      <c r="BR31" s="189">
        <f>IF('Encodage réponses Es'!AD30="","",'Encodage réponses Es'!AD30)</f>
      </c>
      <c r="BS31" s="186">
        <f>IF('Encodage réponses Es'!AE30="","",'Encodage réponses Es'!AE30)</f>
      </c>
      <c r="BT31" s="186">
        <f>IF('Encodage réponses Es'!AF30="","",'Encodage réponses Es'!AF30)</f>
      </c>
      <c r="BU31" s="186">
        <f>IF('Encodage réponses Es'!AG30="","",'Encodage réponses Es'!AG30)</f>
      </c>
      <c r="BV31" s="186">
        <f>IF('Encodage réponses Es'!AH30="","",'Encodage réponses Es'!AH30)</f>
      </c>
      <c r="BW31" s="186">
        <f>IF('Encodage réponses Es'!AI30="","",'Encodage réponses Es'!AI30)</f>
      </c>
      <c r="BX31" s="186">
        <f>IF('Encodage réponses Es'!AJ30="","",'Encodage réponses Es'!AJ30)</f>
      </c>
      <c r="BY31" s="37">
        <f>IF('Encodage réponses Es'!AK30="","",'Encodage réponses Es'!AK30)</f>
      </c>
      <c r="BZ31" s="335">
        <f>IF(COUNTBLANK('Encodage réponses Es'!T30:AK30)&gt;0,"",IF(OR(COUNTIF(BH31:BY31,"a")&gt;0),"absent(e)",IF(COUNTBLANK(BH31:BY31)&gt;0,"",COUNTIF(BH31:BY31,1)+COUNTIF(BH31:BY31,8)/2)))</f>
      </c>
      <c r="CA31" s="336"/>
    </row>
    <row r="32" spans="1:79" ht="11.25" customHeight="1">
      <c r="A32" s="318"/>
      <c r="B32" s="319"/>
      <c r="C32" s="127">
        <v>29</v>
      </c>
      <c r="D32" s="61">
        <f>IF('Encodage réponses Es'!F31="","",'Encodage réponses Es'!F31)</f>
      </c>
      <c r="E32" s="166"/>
      <c r="F32" s="140">
        <f t="shared" si="0"/>
      </c>
      <c r="G32" s="141">
        <f t="shared" si="1"/>
      </c>
      <c r="H32" s="152"/>
      <c r="I32" s="183">
        <f>IF('Encodage réponses Es'!G31="","",'Encodage réponses Es'!G31)</f>
      </c>
      <c r="J32" s="186">
        <f>IF('Encodage réponses Es'!H31="","",'Encodage réponses Es'!H31)</f>
      </c>
      <c r="K32" s="186">
        <f>IF('Encodage réponses Es'!I31="","",'Encodage réponses Es'!I31)</f>
      </c>
      <c r="L32" s="186">
        <f>IF('Encodage réponses Es'!J31="","",'Encodage réponses Es'!J31)</f>
      </c>
      <c r="M32" s="186">
        <f>IF('Encodage réponses Es'!K31="","",'Encodage réponses Es'!K31)</f>
      </c>
      <c r="N32" s="186">
        <f>IF('Encodage réponses Es'!L31="","",'Encodage réponses Es'!L31)</f>
      </c>
      <c r="O32" s="186">
        <f>IF('Encodage réponses Es'!M31="","",'Encodage réponses Es'!M31)</f>
      </c>
      <c r="P32" s="186">
        <f>IF('Encodage réponses Es'!N31="","",'Encodage réponses Es'!N31)</f>
      </c>
      <c r="Q32" s="186">
        <f>IF('Encodage réponses Es'!P31="","",'Encodage réponses Es'!P31)</f>
      </c>
      <c r="R32" s="186">
        <f>IF('Encodage réponses Es'!Q31="","",'Encodage réponses Es'!Q31)</f>
      </c>
      <c r="S32" s="186">
        <f>IF('Encodage réponses Es'!R31="","",'Encodage réponses Es'!R31)</f>
      </c>
      <c r="T32" s="186">
        <f>IF('Encodage réponses Es'!T31="","",'Encodage réponses Es'!T31)</f>
      </c>
      <c r="U32" s="186">
        <f>IF('Encodage réponses Es'!U31="","",'Encodage réponses Es'!U31)</f>
      </c>
      <c r="V32" s="189">
        <f>IF('Encodage réponses Es'!V31="","",'Encodage réponses Es'!V31)</f>
      </c>
      <c r="W32" s="186">
        <f>IF('Encodage réponses Es'!W31="","",'Encodage réponses Es'!W31)</f>
      </c>
      <c r="X32" s="186">
        <f>IF('Encodage réponses Es'!Z31="","",'Encodage réponses Es'!Z31)</f>
      </c>
      <c r="Y32" s="186">
        <f>IF('Encodage réponses Es'!AB31="","",'Encodage réponses Es'!AB31)</f>
      </c>
      <c r="Z32" s="189">
        <f>IF('Encodage réponses Es'!AD31="","",'Encodage réponses Es'!AD31)</f>
      </c>
      <c r="AA32" s="186">
        <f>IF('Encodage réponses Es'!AE31="","",'Encodage réponses Es'!AE31)</f>
      </c>
      <c r="AB32" s="186">
        <f>IF('Encodage réponses Es'!AF31="","",'Encodage réponses Es'!AF31)</f>
      </c>
      <c r="AC32" s="189">
        <f>IF('Encodage réponses Es'!AG31="","",'Encodage réponses Es'!AG31)</f>
      </c>
      <c r="AD32" s="37">
        <f>IF('Encodage réponses Es'!AI31="","",'Encodage réponses Es'!AI31)</f>
      </c>
      <c r="AE32" s="335">
        <f>IF(COUNTBLANK('Encodage réponses Es'!G31:N31)+COUNTBLANK('Encodage réponses Es'!P31:R31)+COUNTBLANK('Encodage réponses Es'!T31:W31)+COUNTBLANK('Encodage réponses Es'!Z31)+COUNTBLANK('Encodage réponses Es'!AB31)+COUNTBLANK('Encodage réponses Es'!AD31:AF31)+COUNTBLANK('Encodage réponses Es'!AG31)+COUNTBLANK('Encodage réponses Es'!AI31)&gt;0,"",IF(OR(COUNTIF(I32:AD32,"a")&gt;0),"absent(e)",IF(COUNTBLANK(I32:AD32)&gt;0,"",COUNTIF(I32:AD32,1)+COUNTIF(I32:AD32,8)/2)))</f>
      </c>
      <c r="AF32" s="336"/>
      <c r="AG32" s="183">
        <f>IF('Encodage réponses Es'!O31="","",'Encodage réponses Es'!O31)</f>
      </c>
      <c r="AH32" s="186">
        <f>IF('Encodage réponses Es'!S31="","",'Encodage réponses Es'!S31)</f>
      </c>
      <c r="AI32" s="186">
        <f>IF('Encodage réponses Es'!X31="","",'Encodage réponses Es'!X31)</f>
      </c>
      <c r="AJ32" s="186">
        <f>IF('Encodage réponses Es'!Y31="","",'Encodage réponses Es'!Y31)</f>
      </c>
      <c r="AK32" s="186">
        <f>IF('Encodage réponses Es'!AA31="","",'Encodage réponses Es'!AA31)</f>
      </c>
      <c r="AL32" s="186">
        <f>IF('Encodage réponses Es'!AC31="","",'Encodage réponses Es'!AC31)</f>
      </c>
      <c r="AM32" s="189">
        <f>IF('Encodage réponses Es'!AH31="","",'Encodage réponses Es'!AH31)</f>
      </c>
      <c r="AN32" s="186">
        <f>IF('Encodage réponses Es'!AJ31="","",'Encodage réponses Es'!AJ31)</f>
      </c>
      <c r="AO32" s="37">
        <f>IF('Encodage réponses Es'!AK31="","",'Encodage réponses Es'!AK31)</f>
      </c>
      <c r="AP32" s="335">
        <f>IF(COUNTBLANK('Encodage réponses Es'!O31)+COUNTBLANK('Encodage réponses Es'!S31)+COUNTBLANK('Encodage réponses Es'!X31:Y31)+COUNTBLANK('Encodage réponses Es'!AA31)+COUNTBLANK('Encodage réponses Es'!AC31)+COUNTBLANK('Encodage réponses Es'!AH31)+COUNTBLANK('Encodage réponses Es'!AJ31:AK31)&gt;0,"",IF(OR(COUNTIF(AG32:AO32,"a")&gt;0),"absent(e)",IF(COUNTBLANK(AG32:AO32)&gt;0,"",COUNTIF(AG32:AO32,1)+COUNTIF(AG32:AO32,8)/2)))</f>
      </c>
      <c r="AQ32" s="336"/>
      <c r="AR32" s="350"/>
      <c r="AS32" s="183">
        <f>IF('Encodage réponses Es'!G31="","",'Encodage réponses Es'!G31)</f>
      </c>
      <c r="AT32" s="189">
        <f>IF('Encodage réponses Es'!H31="","",'Encodage réponses Es'!H31)</f>
      </c>
      <c r="AU32" s="186">
        <f>IF('Encodage réponses Es'!I31="","",'Encodage réponses Es'!I31)</f>
      </c>
      <c r="AV32" s="186">
        <f>IF('Encodage réponses Es'!J31="","",'Encodage réponses Es'!J31)</f>
      </c>
      <c r="AW32" s="189">
        <f>IF('Encodage réponses Es'!K31="","",'Encodage réponses Es'!K31)</f>
      </c>
      <c r="AX32" s="186">
        <f>IF('Encodage réponses Es'!L31="","",'Encodage réponses Es'!L31)</f>
      </c>
      <c r="AY32" s="186">
        <f>IF('Encodage réponses Es'!M31="","",'Encodage réponses Es'!M31)</f>
      </c>
      <c r="AZ32" s="186">
        <f>IF('Encodage réponses Es'!N31="","",'Encodage réponses Es'!N31)</f>
      </c>
      <c r="BA32" s="186">
        <f>IF('Encodage réponses Es'!O31="","",'Encodage réponses Es'!O31)</f>
      </c>
      <c r="BB32" s="189">
        <f>IF('Encodage réponses Es'!P31="","",'Encodage réponses Es'!P31)</f>
      </c>
      <c r="BC32" s="186">
        <f>IF('Encodage réponses Es'!Q31="","",'Encodage réponses Es'!Q31)</f>
      </c>
      <c r="BD32" s="186">
        <f>IF('Encodage réponses Es'!R31="","",'Encodage réponses Es'!R31)</f>
      </c>
      <c r="BE32" s="37">
        <f>IF('Encodage réponses Es'!S31="","",'Encodage réponses Es'!S31)</f>
      </c>
      <c r="BF32" s="335">
        <f>IF(COUNTBLANK('Encodage réponses Es'!G31:S31)&gt;0,"",IF(OR(COUNTIF(AS32:BE32,"a")&gt;0),"absent(e)",IF(COUNTBLANK(AS32:BE32)&gt;0,"",COUNTIF(AS32:BE32,1)+COUNTIF(AS32:BE32,8)/2)))</f>
      </c>
      <c r="BG32" s="341"/>
      <c r="BH32" s="183">
        <f>IF('Encodage réponses Es'!T31="","",'Encodage réponses Es'!T31)</f>
      </c>
      <c r="BI32" s="186">
        <f>IF('Encodage réponses Es'!U31="","",'Encodage réponses Es'!U31)</f>
      </c>
      <c r="BJ32" s="186">
        <f>IF('Encodage réponses Es'!V31="","",'Encodage réponses Es'!V31)</f>
      </c>
      <c r="BK32" s="186">
        <f>IF('Encodage réponses Es'!W31="","",'Encodage réponses Es'!W31)</f>
      </c>
      <c r="BL32" s="186">
        <f>IF('Encodage réponses Es'!X31="","",'Encodage réponses Es'!X31)</f>
      </c>
      <c r="BM32" s="186">
        <f>IF('Encodage réponses Es'!Y31="","",'Encodage réponses Es'!Y31)</f>
      </c>
      <c r="BN32" s="186">
        <f>IF('Encodage réponses Es'!Z31="","",'Encodage réponses Es'!Z31)</f>
      </c>
      <c r="BO32" s="186">
        <f>IF('Encodage réponses Es'!AA31="","",'Encodage réponses Es'!AA31)</f>
      </c>
      <c r="BP32" s="186">
        <f>IF('Encodage réponses Es'!AB31="","",'Encodage réponses Es'!AB31)</f>
      </c>
      <c r="BQ32" s="186">
        <f>IF('Encodage réponses Es'!AC31="","",'Encodage réponses Es'!AC31)</f>
      </c>
      <c r="BR32" s="189">
        <f>IF('Encodage réponses Es'!AD31="","",'Encodage réponses Es'!AD31)</f>
      </c>
      <c r="BS32" s="186">
        <f>IF('Encodage réponses Es'!AE31="","",'Encodage réponses Es'!AE31)</f>
      </c>
      <c r="BT32" s="186">
        <f>IF('Encodage réponses Es'!AF31="","",'Encodage réponses Es'!AF31)</f>
      </c>
      <c r="BU32" s="186">
        <f>IF('Encodage réponses Es'!AG31="","",'Encodage réponses Es'!AG31)</f>
      </c>
      <c r="BV32" s="186">
        <f>IF('Encodage réponses Es'!AH31="","",'Encodage réponses Es'!AH31)</f>
      </c>
      <c r="BW32" s="186">
        <f>IF('Encodage réponses Es'!AI31="","",'Encodage réponses Es'!AI31)</f>
      </c>
      <c r="BX32" s="186">
        <f>IF('Encodage réponses Es'!AJ31="","",'Encodage réponses Es'!AJ31)</f>
      </c>
      <c r="BY32" s="37">
        <f>IF('Encodage réponses Es'!AK31="","",'Encodage réponses Es'!AK31)</f>
      </c>
      <c r="BZ32" s="335">
        <f>IF(COUNTBLANK('Encodage réponses Es'!T31:AK31)&gt;0,"",IF(OR(COUNTIF(BH32:BY32,"a")&gt;0),"absent(e)",IF(COUNTBLANK(BH32:BY32)&gt;0,"",COUNTIF(BH32:BY32,1)+COUNTIF(BH32:BY32,8)/2)))</f>
      </c>
      <c r="CA32" s="336"/>
    </row>
    <row r="33" spans="1:79" ht="11.25" customHeight="1">
      <c r="A33" s="318"/>
      <c r="B33" s="319"/>
      <c r="C33" s="127">
        <v>30</v>
      </c>
      <c r="D33" s="61">
        <f>IF('Encodage réponses Es'!F32="","",'Encodage réponses Es'!F32)</f>
      </c>
      <c r="E33" s="166"/>
      <c r="F33" s="140">
        <f t="shared" si="0"/>
      </c>
      <c r="G33" s="141">
        <f t="shared" si="1"/>
      </c>
      <c r="H33" s="152"/>
      <c r="I33" s="183">
        <f>IF('Encodage réponses Es'!G32="","",'Encodage réponses Es'!G32)</f>
      </c>
      <c r="J33" s="186">
        <f>IF('Encodage réponses Es'!H32="","",'Encodage réponses Es'!H32)</f>
      </c>
      <c r="K33" s="186">
        <f>IF('Encodage réponses Es'!I32="","",'Encodage réponses Es'!I32)</f>
      </c>
      <c r="L33" s="186">
        <f>IF('Encodage réponses Es'!J32="","",'Encodage réponses Es'!J32)</f>
      </c>
      <c r="M33" s="186">
        <f>IF('Encodage réponses Es'!K32="","",'Encodage réponses Es'!K32)</f>
      </c>
      <c r="N33" s="186">
        <f>IF('Encodage réponses Es'!L32="","",'Encodage réponses Es'!L32)</f>
      </c>
      <c r="O33" s="186">
        <f>IF('Encodage réponses Es'!M32="","",'Encodage réponses Es'!M32)</f>
      </c>
      <c r="P33" s="186">
        <f>IF('Encodage réponses Es'!N32="","",'Encodage réponses Es'!N32)</f>
      </c>
      <c r="Q33" s="186">
        <f>IF('Encodage réponses Es'!P32="","",'Encodage réponses Es'!P32)</f>
      </c>
      <c r="R33" s="186">
        <f>IF('Encodage réponses Es'!Q32="","",'Encodage réponses Es'!Q32)</f>
      </c>
      <c r="S33" s="186">
        <f>IF('Encodage réponses Es'!R32="","",'Encodage réponses Es'!R32)</f>
      </c>
      <c r="T33" s="186">
        <f>IF('Encodage réponses Es'!T32="","",'Encodage réponses Es'!T32)</f>
      </c>
      <c r="U33" s="186">
        <f>IF('Encodage réponses Es'!U32="","",'Encodage réponses Es'!U32)</f>
      </c>
      <c r="V33" s="189">
        <f>IF('Encodage réponses Es'!V32="","",'Encodage réponses Es'!V32)</f>
      </c>
      <c r="W33" s="186">
        <f>IF('Encodage réponses Es'!W32="","",'Encodage réponses Es'!W32)</f>
      </c>
      <c r="X33" s="186">
        <f>IF('Encodage réponses Es'!Z32="","",'Encodage réponses Es'!Z32)</f>
      </c>
      <c r="Y33" s="186">
        <f>IF('Encodage réponses Es'!AB32="","",'Encodage réponses Es'!AB32)</f>
      </c>
      <c r="Z33" s="189">
        <f>IF('Encodage réponses Es'!AD32="","",'Encodage réponses Es'!AD32)</f>
      </c>
      <c r="AA33" s="186">
        <f>IF('Encodage réponses Es'!AE32="","",'Encodage réponses Es'!AE32)</f>
      </c>
      <c r="AB33" s="186">
        <f>IF('Encodage réponses Es'!AF32="","",'Encodage réponses Es'!AF32)</f>
      </c>
      <c r="AC33" s="189">
        <f>IF('Encodage réponses Es'!AG32="","",'Encodage réponses Es'!AG32)</f>
      </c>
      <c r="AD33" s="37">
        <f>IF('Encodage réponses Es'!AI32="","",'Encodage réponses Es'!AI32)</f>
      </c>
      <c r="AE33" s="335">
        <f>IF(COUNTBLANK('Encodage réponses Es'!G32:N32)+COUNTBLANK('Encodage réponses Es'!P32:R32)+COUNTBLANK('Encodage réponses Es'!T32:W32)+COUNTBLANK('Encodage réponses Es'!Z32)+COUNTBLANK('Encodage réponses Es'!AB32)+COUNTBLANK('Encodage réponses Es'!AD32:AF32)+COUNTBLANK('Encodage réponses Es'!AG32)+COUNTBLANK('Encodage réponses Es'!AI32)&gt;0,"",IF(OR(COUNTIF(I33:AD33,"a")&gt;0),"absent(e)",IF(COUNTBLANK(I33:AD33)&gt;0,"",COUNTIF(I33:AD33,1)+COUNTIF(I33:AD33,8)/2)))</f>
      </c>
      <c r="AF33" s="336"/>
      <c r="AG33" s="183">
        <f>IF('Encodage réponses Es'!O32="","",'Encodage réponses Es'!O32)</f>
      </c>
      <c r="AH33" s="186">
        <f>IF('Encodage réponses Es'!S32="","",'Encodage réponses Es'!S32)</f>
      </c>
      <c r="AI33" s="186">
        <f>IF('Encodage réponses Es'!X32="","",'Encodage réponses Es'!X32)</f>
      </c>
      <c r="AJ33" s="186">
        <f>IF('Encodage réponses Es'!Y32="","",'Encodage réponses Es'!Y32)</f>
      </c>
      <c r="AK33" s="186">
        <f>IF('Encodage réponses Es'!AA32="","",'Encodage réponses Es'!AA32)</f>
      </c>
      <c r="AL33" s="186">
        <f>IF('Encodage réponses Es'!AC32="","",'Encodage réponses Es'!AC32)</f>
      </c>
      <c r="AM33" s="189">
        <f>IF('Encodage réponses Es'!AH32="","",'Encodage réponses Es'!AH32)</f>
      </c>
      <c r="AN33" s="186">
        <f>IF('Encodage réponses Es'!AJ32="","",'Encodage réponses Es'!AJ32)</f>
      </c>
      <c r="AO33" s="37">
        <f>IF('Encodage réponses Es'!AK32="","",'Encodage réponses Es'!AK32)</f>
      </c>
      <c r="AP33" s="335">
        <f>IF(COUNTBLANK('Encodage réponses Es'!O32)+COUNTBLANK('Encodage réponses Es'!S32)+COUNTBLANK('Encodage réponses Es'!X32:Y32)+COUNTBLANK('Encodage réponses Es'!AA32)+COUNTBLANK('Encodage réponses Es'!AC32)+COUNTBLANK('Encodage réponses Es'!AH32)+COUNTBLANK('Encodage réponses Es'!AJ32:AK32)&gt;0,"",IF(OR(COUNTIF(AG33:AO33,"a")&gt;0),"absent(e)",IF(COUNTBLANK(AG33:AO33)&gt;0,"",COUNTIF(AG33:AO33,1)+COUNTIF(AG33:AO33,8)/2)))</f>
      </c>
      <c r="AQ33" s="336"/>
      <c r="AR33" s="350"/>
      <c r="AS33" s="183">
        <f>IF('Encodage réponses Es'!G32="","",'Encodage réponses Es'!G32)</f>
      </c>
      <c r="AT33" s="189">
        <f>IF('Encodage réponses Es'!H32="","",'Encodage réponses Es'!H32)</f>
      </c>
      <c r="AU33" s="186">
        <f>IF('Encodage réponses Es'!I32="","",'Encodage réponses Es'!I32)</f>
      </c>
      <c r="AV33" s="186">
        <f>IF('Encodage réponses Es'!J32="","",'Encodage réponses Es'!J32)</f>
      </c>
      <c r="AW33" s="189">
        <f>IF('Encodage réponses Es'!K32="","",'Encodage réponses Es'!K32)</f>
      </c>
      <c r="AX33" s="186">
        <f>IF('Encodage réponses Es'!L32="","",'Encodage réponses Es'!L32)</f>
      </c>
      <c r="AY33" s="186">
        <f>IF('Encodage réponses Es'!M32="","",'Encodage réponses Es'!M32)</f>
      </c>
      <c r="AZ33" s="186">
        <f>IF('Encodage réponses Es'!N32="","",'Encodage réponses Es'!N32)</f>
      </c>
      <c r="BA33" s="186">
        <f>IF('Encodage réponses Es'!O32="","",'Encodage réponses Es'!O32)</f>
      </c>
      <c r="BB33" s="189">
        <f>IF('Encodage réponses Es'!P32="","",'Encodage réponses Es'!P32)</f>
      </c>
      <c r="BC33" s="186">
        <f>IF('Encodage réponses Es'!Q32="","",'Encodage réponses Es'!Q32)</f>
      </c>
      <c r="BD33" s="186">
        <f>IF('Encodage réponses Es'!R32="","",'Encodage réponses Es'!R32)</f>
      </c>
      <c r="BE33" s="37">
        <f>IF('Encodage réponses Es'!S32="","",'Encodage réponses Es'!S32)</f>
      </c>
      <c r="BF33" s="335">
        <f>IF(COUNTBLANK('Encodage réponses Es'!G32:S32)&gt;0,"",IF(OR(COUNTIF(AS33:BE33,"a")&gt;0),"absent(e)",IF(COUNTBLANK(AS33:BE33)&gt;0,"",COUNTIF(AS33:BE33,1)+COUNTIF(AS33:BE33,8)/2)))</f>
      </c>
      <c r="BG33" s="341"/>
      <c r="BH33" s="183">
        <f>IF('Encodage réponses Es'!T32="","",'Encodage réponses Es'!T32)</f>
      </c>
      <c r="BI33" s="186">
        <f>IF('Encodage réponses Es'!U32="","",'Encodage réponses Es'!U32)</f>
      </c>
      <c r="BJ33" s="186">
        <f>IF('Encodage réponses Es'!V32="","",'Encodage réponses Es'!V32)</f>
      </c>
      <c r="BK33" s="186">
        <f>IF('Encodage réponses Es'!W32="","",'Encodage réponses Es'!W32)</f>
      </c>
      <c r="BL33" s="186">
        <f>IF('Encodage réponses Es'!X32="","",'Encodage réponses Es'!X32)</f>
      </c>
      <c r="BM33" s="186">
        <f>IF('Encodage réponses Es'!Y32="","",'Encodage réponses Es'!Y32)</f>
      </c>
      <c r="BN33" s="186">
        <f>IF('Encodage réponses Es'!Z32="","",'Encodage réponses Es'!Z32)</f>
      </c>
      <c r="BO33" s="186">
        <f>IF('Encodage réponses Es'!AA32="","",'Encodage réponses Es'!AA32)</f>
      </c>
      <c r="BP33" s="186">
        <f>IF('Encodage réponses Es'!AB32="","",'Encodage réponses Es'!AB32)</f>
      </c>
      <c r="BQ33" s="186">
        <f>IF('Encodage réponses Es'!AC32="","",'Encodage réponses Es'!AC32)</f>
      </c>
      <c r="BR33" s="189">
        <f>IF('Encodage réponses Es'!AD32="","",'Encodage réponses Es'!AD32)</f>
      </c>
      <c r="BS33" s="186">
        <f>IF('Encodage réponses Es'!AE32="","",'Encodage réponses Es'!AE32)</f>
      </c>
      <c r="BT33" s="186">
        <f>IF('Encodage réponses Es'!AF32="","",'Encodage réponses Es'!AF32)</f>
      </c>
      <c r="BU33" s="186">
        <f>IF('Encodage réponses Es'!AG32="","",'Encodage réponses Es'!AG32)</f>
      </c>
      <c r="BV33" s="186">
        <f>IF('Encodage réponses Es'!AH32="","",'Encodage réponses Es'!AH32)</f>
      </c>
      <c r="BW33" s="186">
        <f>IF('Encodage réponses Es'!AI32="","",'Encodage réponses Es'!AI32)</f>
      </c>
      <c r="BX33" s="186">
        <f>IF('Encodage réponses Es'!AJ32="","",'Encodage réponses Es'!AJ32)</f>
      </c>
      <c r="BY33" s="37">
        <f>IF('Encodage réponses Es'!AK32="","",'Encodage réponses Es'!AK32)</f>
      </c>
      <c r="BZ33" s="335">
        <f>IF(COUNTBLANK('Encodage réponses Es'!T32:AK32)&gt;0,"",IF(OR(COUNTIF(BH33:BY33,"a")&gt;0),"absent(e)",IF(COUNTBLANK(BH33:BY33)&gt;0,"",COUNTIF(BH33:BY33,1)+COUNTIF(BH33:BY33,8)/2)))</f>
      </c>
      <c r="CA33" s="336"/>
    </row>
    <row r="34" spans="1:79" ht="11.25" customHeight="1">
      <c r="A34" s="318"/>
      <c r="B34" s="319"/>
      <c r="C34" s="127">
        <v>31</v>
      </c>
      <c r="D34" s="61">
        <f>IF('Encodage réponses Es'!F33="","",'Encodage réponses Es'!F33)</f>
      </c>
      <c r="E34" s="166"/>
      <c r="F34" s="140">
        <f t="shared" si="0"/>
      </c>
      <c r="G34" s="141">
        <f t="shared" si="1"/>
      </c>
      <c r="H34" s="152"/>
      <c r="I34" s="183">
        <f>IF('Encodage réponses Es'!G33="","",'Encodage réponses Es'!G33)</f>
      </c>
      <c r="J34" s="186">
        <f>IF('Encodage réponses Es'!H33="","",'Encodage réponses Es'!H33)</f>
      </c>
      <c r="K34" s="186">
        <f>IF('Encodage réponses Es'!I33="","",'Encodage réponses Es'!I33)</f>
      </c>
      <c r="L34" s="186">
        <f>IF('Encodage réponses Es'!J33="","",'Encodage réponses Es'!J33)</f>
      </c>
      <c r="M34" s="186">
        <f>IF('Encodage réponses Es'!K33="","",'Encodage réponses Es'!K33)</f>
      </c>
      <c r="N34" s="186">
        <f>IF('Encodage réponses Es'!L33="","",'Encodage réponses Es'!L33)</f>
      </c>
      <c r="O34" s="186">
        <f>IF('Encodage réponses Es'!M33="","",'Encodage réponses Es'!M33)</f>
      </c>
      <c r="P34" s="186">
        <f>IF('Encodage réponses Es'!N33="","",'Encodage réponses Es'!N33)</f>
      </c>
      <c r="Q34" s="186">
        <f>IF('Encodage réponses Es'!P33="","",'Encodage réponses Es'!P33)</f>
      </c>
      <c r="R34" s="186">
        <f>IF('Encodage réponses Es'!Q33="","",'Encodage réponses Es'!Q33)</f>
      </c>
      <c r="S34" s="186">
        <f>IF('Encodage réponses Es'!R33="","",'Encodage réponses Es'!R33)</f>
      </c>
      <c r="T34" s="186">
        <f>IF('Encodage réponses Es'!T33="","",'Encodage réponses Es'!T33)</f>
      </c>
      <c r="U34" s="186">
        <f>IF('Encodage réponses Es'!U33="","",'Encodage réponses Es'!U33)</f>
      </c>
      <c r="V34" s="189">
        <f>IF('Encodage réponses Es'!V33="","",'Encodage réponses Es'!V33)</f>
      </c>
      <c r="W34" s="186">
        <f>IF('Encodage réponses Es'!W33="","",'Encodage réponses Es'!W33)</f>
      </c>
      <c r="X34" s="186">
        <f>IF('Encodage réponses Es'!Z33="","",'Encodage réponses Es'!Z33)</f>
      </c>
      <c r="Y34" s="186">
        <f>IF('Encodage réponses Es'!AB33="","",'Encodage réponses Es'!AB33)</f>
      </c>
      <c r="Z34" s="189">
        <f>IF('Encodage réponses Es'!AD33="","",'Encodage réponses Es'!AD33)</f>
      </c>
      <c r="AA34" s="186">
        <f>IF('Encodage réponses Es'!AE33="","",'Encodage réponses Es'!AE33)</f>
      </c>
      <c r="AB34" s="186">
        <f>IF('Encodage réponses Es'!AF33="","",'Encodage réponses Es'!AF33)</f>
      </c>
      <c r="AC34" s="189">
        <f>IF('Encodage réponses Es'!AG33="","",'Encodage réponses Es'!AG33)</f>
      </c>
      <c r="AD34" s="37">
        <f>IF('Encodage réponses Es'!AI33="","",'Encodage réponses Es'!AI33)</f>
      </c>
      <c r="AE34" s="335">
        <f>IF(COUNTBLANK('Encodage réponses Es'!G33:N33)+COUNTBLANK('Encodage réponses Es'!P33:R33)+COUNTBLANK('Encodage réponses Es'!T33:W33)+COUNTBLANK('Encodage réponses Es'!Z33)+COUNTBLANK('Encodage réponses Es'!AB33)+COUNTBLANK('Encodage réponses Es'!AD33:AF33)+COUNTBLANK('Encodage réponses Es'!AG33)+COUNTBLANK('Encodage réponses Es'!AI33)&gt;0,"",IF(OR(COUNTIF(I34:AD34,"a")&gt;0),"absent(e)",IF(COUNTBLANK(I34:AD34)&gt;0,"",COUNTIF(I34:AD34,1)+COUNTIF(I34:AD34,8)/2)))</f>
      </c>
      <c r="AF34" s="336"/>
      <c r="AG34" s="183">
        <f>IF('Encodage réponses Es'!O33="","",'Encodage réponses Es'!O33)</f>
      </c>
      <c r="AH34" s="186">
        <f>IF('Encodage réponses Es'!S33="","",'Encodage réponses Es'!S33)</f>
      </c>
      <c r="AI34" s="186">
        <f>IF('Encodage réponses Es'!X33="","",'Encodage réponses Es'!X33)</f>
      </c>
      <c r="AJ34" s="186">
        <f>IF('Encodage réponses Es'!Y33="","",'Encodage réponses Es'!Y33)</f>
      </c>
      <c r="AK34" s="186">
        <f>IF('Encodage réponses Es'!AA33="","",'Encodage réponses Es'!AA33)</f>
      </c>
      <c r="AL34" s="186">
        <f>IF('Encodage réponses Es'!AC33="","",'Encodage réponses Es'!AC33)</f>
      </c>
      <c r="AM34" s="189">
        <f>IF('Encodage réponses Es'!AH33="","",'Encodage réponses Es'!AH33)</f>
      </c>
      <c r="AN34" s="186">
        <f>IF('Encodage réponses Es'!AJ33="","",'Encodage réponses Es'!AJ33)</f>
      </c>
      <c r="AO34" s="37">
        <f>IF('Encodage réponses Es'!AK33="","",'Encodage réponses Es'!AK33)</f>
      </c>
      <c r="AP34" s="335">
        <f>IF(COUNTBLANK('Encodage réponses Es'!O33)+COUNTBLANK('Encodage réponses Es'!S33)+COUNTBLANK('Encodage réponses Es'!X33:Y33)+COUNTBLANK('Encodage réponses Es'!AA33)+COUNTBLANK('Encodage réponses Es'!AC33)+COUNTBLANK('Encodage réponses Es'!AH33)+COUNTBLANK('Encodage réponses Es'!AJ33:AK33)&gt;0,"",IF(OR(COUNTIF(AG34:AO34,"a")&gt;0),"absent(e)",IF(COUNTBLANK(AG34:AO34)&gt;0,"",COUNTIF(AG34:AO34,1)+COUNTIF(AG34:AO34,8)/2)))</f>
      </c>
      <c r="AQ34" s="336"/>
      <c r="AR34" s="350"/>
      <c r="AS34" s="183">
        <f>IF('Encodage réponses Es'!G33="","",'Encodage réponses Es'!G33)</f>
      </c>
      <c r="AT34" s="189">
        <f>IF('Encodage réponses Es'!H33="","",'Encodage réponses Es'!H33)</f>
      </c>
      <c r="AU34" s="186">
        <f>IF('Encodage réponses Es'!I33="","",'Encodage réponses Es'!I33)</f>
      </c>
      <c r="AV34" s="186">
        <f>IF('Encodage réponses Es'!J33="","",'Encodage réponses Es'!J33)</f>
      </c>
      <c r="AW34" s="189">
        <f>IF('Encodage réponses Es'!K33="","",'Encodage réponses Es'!K33)</f>
      </c>
      <c r="AX34" s="186">
        <f>IF('Encodage réponses Es'!L33="","",'Encodage réponses Es'!L33)</f>
      </c>
      <c r="AY34" s="186">
        <f>IF('Encodage réponses Es'!M33="","",'Encodage réponses Es'!M33)</f>
      </c>
      <c r="AZ34" s="186">
        <f>IF('Encodage réponses Es'!N33="","",'Encodage réponses Es'!N33)</f>
      </c>
      <c r="BA34" s="186">
        <f>IF('Encodage réponses Es'!O33="","",'Encodage réponses Es'!O33)</f>
      </c>
      <c r="BB34" s="189">
        <f>IF('Encodage réponses Es'!P33="","",'Encodage réponses Es'!P33)</f>
      </c>
      <c r="BC34" s="186">
        <f>IF('Encodage réponses Es'!Q33="","",'Encodage réponses Es'!Q33)</f>
      </c>
      <c r="BD34" s="186">
        <f>IF('Encodage réponses Es'!R33="","",'Encodage réponses Es'!R33)</f>
      </c>
      <c r="BE34" s="37">
        <f>IF('Encodage réponses Es'!S33="","",'Encodage réponses Es'!S33)</f>
      </c>
      <c r="BF34" s="335">
        <f>IF(COUNTBLANK('Encodage réponses Es'!G33:S33)&gt;0,"",IF(OR(COUNTIF(AS34:BE34,"a")&gt;0),"absent(e)",IF(COUNTBLANK(AS34:BE34)&gt;0,"",COUNTIF(AS34:BE34,1)+COUNTIF(AS34:BE34,8)/2)))</f>
      </c>
      <c r="BG34" s="341"/>
      <c r="BH34" s="183">
        <f>IF('Encodage réponses Es'!T33="","",'Encodage réponses Es'!T33)</f>
      </c>
      <c r="BI34" s="186">
        <f>IF('Encodage réponses Es'!U33="","",'Encodage réponses Es'!U33)</f>
      </c>
      <c r="BJ34" s="186">
        <f>IF('Encodage réponses Es'!V33="","",'Encodage réponses Es'!V33)</f>
      </c>
      <c r="BK34" s="186">
        <f>IF('Encodage réponses Es'!W33="","",'Encodage réponses Es'!W33)</f>
      </c>
      <c r="BL34" s="186">
        <f>IF('Encodage réponses Es'!X33="","",'Encodage réponses Es'!X33)</f>
      </c>
      <c r="BM34" s="186">
        <f>IF('Encodage réponses Es'!Y33="","",'Encodage réponses Es'!Y33)</f>
      </c>
      <c r="BN34" s="186">
        <f>IF('Encodage réponses Es'!Z33="","",'Encodage réponses Es'!Z33)</f>
      </c>
      <c r="BO34" s="186">
        <f>IF('Encodage réponses Es'!AA33="","",'Encodage réponses Es'!AA33)</f>
      </c>
      <c r="BP34" s="186">
        <f>IF('Encodage réponses Es'!AB33="","",'Encodage réponses Es'!AB33)</f>
      </c>
      <c r="BQ34" s="186">
        <f>IF('Encodage réponses Es'!AC33="","",'Encodage réponses Es'!AC33)</f>
      </c>
      <c r="BR34" s="189">
        <f>IF('Encodage réponses Es'!AD33="","",'Encodage réponses Es'!AD33)</f>
      </c>
      <c r="BS34" s="186">
        <f>IF('Encodage réponses Es'!AE33="","",'Encodage réponses Es'!AE33)</f>
      </c>
      <c r="BT34" s="186">
        <f>IF('Encodage réponses Es'!AF33="","",'Encodage réponses Es'!AF33)</f>
      </c>
      <c r="BU34" s="186">
        <f>IF('Encodage réponses Es'!AG33="","",'Encodage réponses Es'!AG33)</f>
      </c>
      <c r="BV34" s="186">
        <f>IF('Encodage réponses Es'!AH33="","",'Encodage réponses Es'!AH33)</f>
      </c>
      <c r="BW34" s="186">
        <f>IF('Encodage réponses Es'!AI33="","",'Encodage réponses Es'!AI33)</f>
      </c>
      <c r="BX34" s="186">
        <f>IF('Encodage réponses Es'!AJ33="","",'Encodage réponses Es'!AJ33)</f>
      </c>
      <c r="BY34" s="37">
        <f>IF('Encodage réponses Es'!AK33="","",'Encodage réponses Es'!AK33)</f>
      </c>
      <c r="BZ34" s="335">
        <f>IF(COUNTBLANK('Encodage réponses Es'!T33:AK33)&gt;0,"",IF(OR(COUNTIF(BH34:BY34,"a")&gt;0),"absent(e)",IF(COUNTBLANK(BH34:BY34)&gt;0,"",COUNTIF(BH34:BY34,1)+COUNTIF(BH34:BY34,8)/2)))</f>
      </c>
      <c r="CA34" s="336"/>
    </row>
    <row r="35" spans="1:79" ht="11.25" customHeight="1">
      <c r="A35" s="318"/>
      <c r="B35" s="319"/>
      <c r="C35" s="127">
        <v>32</v>
      </c>
      <c r="D35" s="61">
        <f>IF('Encodage réponses Es'!F34="","",'Encodage réponses Es'!F34)</f>
      </c>
      <c r="E35" s="166"/>
      <c r="F35" s="140">
        <f t="shared" si="0"/>
      </c>
      <c r="G35" s="141">
        <f t="shared" si="1"/>
      </c>
      <c r="H35" s="152"/>
      <c r="I35" s="183">
        <f>IF('Encodage réponses Es'!G34="","",'Encodage réponses Es'!G34)</f>
      </c>
      <c r="J35" s="186">
        <f>IF('Encodage réponses Es'!H34="","",'Encodage réponses Es'!H34)</f>
      </c>
      <c r="K35" s="186">
        <f>IF('Encodage réponses Es'!I34="","",'Encodage réponses Es'!I34)</f>
      </c>
      <c r="L35" s="186">
        <f>IF('Encodage réponses Es'!J34="","",'Encodage réponses Es'!J34)</f>
      </c>
      <c r="M35" s="186">
        <f>IF('Encodage réponses Es'!K34="","",'Encodage réponses Es'!K34)</f>
      </c>
      <c r="N35" s="186">
        <f>IF('Encodage réponses Es'!L34="","",'Encodage réponses Es'!L34)</f>
      </c>
      <c r="O35" s="186">
        <f>IF('Encodage réponses Es'!M34="","",'Encodage réponses Es'!M34)</f>
      </c>
      <c r="P35" s="186">
        <f>IF('Encodage réponses Es'!N34="","",'Encodage réponses Es'!N34)</f>
      </c>
      <c r="Q35" s="186">
        <f>IF('Encodage réponses Es'!P34="","",'Encodage réponses Es'!P34)</f>
      </c>
      <c r="R35" s="186">
        <f>IF('Encodage réponses Es'!Q34="","",'Encodage réponses Es'!Q34)</f>
      </c>
      <c r="S35" s="186">
        <f>IF('Encodage réponses Es'!R34="","",'Encodage réponses Es'!R34)</f>
      </c>
      <c r="T35" s="186">
        <f>IF('Encodage réponses Es'!T34="","",'Encodage réponses Es'!T34)</f>
      </c>
      <c r="U35" s="186">
        <f>IF('Encodage réponses Es'!U34="","",'Encodage réponses Es'!U34)</f>
      </c>
      <c r="V35" s="189">
        <f>IF('Encodage réponses Es'!V34="","",'Encodage réponses Es'!V34)</f>
      </c>
      <c r="W35" s="186">
        <f>IF('Encodage réponses Es'!W34="","",'Encodage réponses Es'!W34)</f>
      </c>
      <c r="X35" s="186">
        <f>IF('Encodage réponses Es'!Z34="","",'Encodage réponses Es'!Z34)</f>
      </c>
      <c r="Y35" s="186">
        <f>IF('Encodage réponses Es'!AB34="","",'Encodage réponses Es'!AB34)</f>
      </c>
      <c r="Z35" s="189">
        <f>IF('Encodage réponses Es'!AD34="","",'Encodage réponses Es'!AD34)</f>
      </c>
      <c r="AA35" s="186">
        <f>IF('Encodage réponses Es'!AE34="","",'Encodage réponses Es'!AE34)</f>
      </c>
      <c r="AB35" s="186">
        <f>IF('Encodage réponses Es'!AF34="","",'Encodage réponses Es'!AF34)</f>
      </c>
      <c r="AC35" s="189">
        <f>IF('Encodage réponses Es'!AG34="","",'Encodage réponses Es'!AG34)</f>
      </c>
      <c r="AD35" s="37">
        <f>IF('Encodage réponses Es'!AI34="","",'Encodage réponses Es'!AI34)</f>
      </c>
      <c r="AE35" s="335">
        <f>IF(COUNTBLANK('Encodage réponses Es'!G34:N34)+COUNTBLANK('Encodage réponses Es'!P34:R34)+COUNTBLANK('Encodage réponses Es'!T34:W34)+COUNTBLANK('Encodage réponses Es'!Z34)+COUNTBLANK('Encodage réponses Es'!AB34)+COUNTBLANK('Encodage réponses Es'!AD34:AF34)+COUNTBLANK('Encodage réponses Es'!AG34)+COUNTBLANK('Encodage réponses Es'!AI34)&gt;0,"",IF(OR(COUNTIF(I35:AD35,"a")&gt;0),"absent(e)",IF(COUNTBLANK(I35:AD35)&gt;0,"",COUNTIF(I35:AD35,1)+COUNTIF(I35:AD35,8)/2)))</f>
      </c>
      <c r="AF35" s="336"/>
      <c r="AG35" s="183">
        <f>IF('Encodage réponses Es'!O34="","",'Encodage réponses Es'!O34)</f>
      </c>
      <c r="AH35" s="186">
        <f>IF('Encodage réponses Es'!S34="","",'Encodage réponses Es'!S34)</f>
      </c>
      <c r="AI35" s="186">
        <f>IF('Encodage réponses Es'!X34="","",'Encodage réponses Es'!X34)</f>
      </c>
      <c r="AJ35" s="186">
        <f>IF('Encodage réponses Es'!Y34="","",'Encodage réponses Es'!Y34)</f>
      </c>
      <c r="AK35" s="186">
        <f>IF('Encodage réponses Es'!AA34="","",'Encodage réponses Es'!AA34)</f>
      </c>
      <c r="AL35" s="186">
        <f>IF('Encodage réponses Es'!AC34="","",'Encodage réponses Es'!AC34)</f>
      </c>
      <c r="AM35" s="189">
        <f>IF('Encodage réponses Es'!AH34="","",'Encodage réponses Es'!AH34)</f>
      </c>
      <c r="AN35" s="186">
        <f>IF('Encodage réponses Es'!AJ34="","",'Encodage réponses Es'!AJ34)</f>
      </c>
      <c r="AO35" s="37">
        <f>IF('Encodage réponses Es'!AK34="","",'Encodage réponses Es'!AK34)</f>
      </c>
      <c r="AP35" s="335">
        <f>IF(COUNTBLANK('Encodage réponses Es'!O34)+COUNTBLANK('Encodage réponses Es'!S34)+COUNTBLANK('Encodage réponses Es'!X34:Y34)+COUNTBLANK('Encodage réponses Es'!AA34)+COUNTBLANK('Encodage réponses Es'!AC34)+COUNTBLANK('Encodage réponses Es'!AH34)+COUNTBLANK('Encodage réponses Es'!AJ34:AK34)&gt;0,"",IF(OR(COUNTIF(AG35:AO35,"a")&gt;0),"absent(e)",IF(COUNTBLANK(AG35:AO35)&gt;0,"",COUNTIF(AG35:AO35,1)+COUNTIF(AG35:AO35,8)/2)))</f>
      </c>
      <c r="AQ35" s="336"/>
      <c r="AR35" s="350"/>
      <c r="AS35" s="183">
        <f>IF('Encodage réponses Es'!G34="","",'Encodage réponses Es'!G34)</f>
      </c>
      <c r="AT35" s="189">
        <f>IF('Encodage réponses Es'!H34="","",'Encodage réponses Es'!H34)</f>
      </c>
      <c r="AU35" s="186">
        <f>IF('Encodage réponses Es'!I34="","",'Encodage réponses Es'!I34)</f>
      </c>
      <c r="AV35" s="186">
        <f>IF('Encodage réponses Es'!J34="","",'Encodage réponses Es'!J34)</f>
      </c>
      <c r="AW35" s="189">
        <f>IF('Encodage réponses Es'!K34="","",'Encodage réponses Es'!K34)</f>
      </c>
      <c r="AX35" s="186">
        <f>IF('Encodage réponses Es'!L34="","",'Encodage réponses Es'!L34)</f>
      </c>
      <c r="AY35" s="186">
        <f>IF('Encodage réponses Es'!M34="","",'Encodage réponses Es'!M34)</f>
      </c>
      <c r="AZ35" s="186">
        <f>IF('Encodage réponses Es'!N34="","",'Encodage réponses Es'!N34)</f>
      </c>
      <c r="BA35" s="186">
        <f>IF('Encodage réponses Es'!O34="","",'Encodage réponses Es'!O34)</f>
      </c>
      <c r="BB35" s="189">
        <f>IF('Encodage réponses Es'!P34="","",'Encodage réponses Es'!P34)</f>
      </c>
      <c r="BC35" s="186">
        <f>IF('Encodage réponses Es'!Q34="","",'Encodage réponses Es'!Q34)</f>
      </c>
      <c r="BD35" s="186">
        <f>IF('Encodage réponses Es'!R34="","",'Encodage réponses Es'!R34)</f>
      </c>
      <c r="BE35" s="37">
        <f>IF('Encodage réponses Es'!S34="","",'Encodage réponses Es'!S34)</f>
      </c>
      <c r="BF35" s="335">
        <f>IF(COUNTBLANK('Encodage réponses Es'!G34:S34)&gt;0,"",IF(OR(COUNTIF(AS35:BE35,"a")&gt;0),"absent(e)",IF(COUNTBLANK(AS35:BE35)&gt;0,"",COUNTIF(AS35:BE35,1)+COUNTIF(AS35:BE35,8)/2)))</f>
      </c>
      <c r="BG35" s="341"/>
      <c r="BH35" s="183">
        <f>IF('Encodage réponses Es'!T34="","",'Encodage réponses Es'!T34)</f>
      </c>
      <c r="BI35" s="186">
        <f>IF('Encodage réponses Es'!U34="","",'Encodage réponses Es'!U34)</f>
      </c>
      <c r="BJ35" s="186">
        <f>IF('Encodage réponses Es'!V34="","",'Encodage réponses Es'!V34)</f>
      </c>
      <c r="BK35" s="186">
        <f>IF('Encodage réponses Es'!W34="","",'Encodage réponses Es'!W34)</f>
      </c>
      <c r="BL35" s="186">
        <f>IF('Encodage réponses Es'!X34="","",'Encodage réponses Es'!X34)</f>
      </c>
      <c r="BM35" s="186">
        <f>IF('Encodage réponses Es'!Y34="","",'Encodage réponses Es'!Y34)</f>
      </c>
      <c r="BN35" s="186">
        <f>IF('Encodage réponses Es'!Z34="","",'Encodage réponses Es'!Z34)</f>
      </c>
      <c r="BO35" s="186">
        <f>IF('Encodage réponses Es'!AA34="","",'Encodage réponses Es'!AA34)</f>
      </c>
      <c r="BP35" s="186">
        <f>IF('Encodage réponses Es'!AB34="","",'Encodage réponses Es'!AB34)</f>
      </c>
      <c r="BQ35" s="186">
        <f>IF('Encodage réponses Es'!AC34="","",'Encodage réponses Es'!AC34)</f>
      </c>
      <c r="BR35" s="189">
        <f>IF('Encodage réponses Es'!AD34="","",'Encodage réponses Es'!AD34)</f>
      </c>
      <c r="BS35" s="186">
        <f>IF('Encodage réponses Es'!AE34="","",'Encodage réponses Es'!AE34)</f>
      </c>
      <c r="BT35" s="186">
        <f>IF('Encodage réponses Es'!AF34="","",'Encodage réponses Es'!AF34)</f>
      </c>
      <c r="BU35" s="186">
        <f>IF('Encodage réponses Es'!AG34="","",'Encodage réponses Es'!AG34)</f>
      </c>
      <c r="BV35" s="186">
        <f>IF('Encodage réponses Es'!AH34="","",'Encodage réponses Es'!AH34)</f>
      </c>
      <c r="BW35" s="186">
        <f>IF('Encodage réponses Es'!AI34="","",'Encodage réponses Es'!AI34)</f>
      </c>
      <c r="BX35" s="186">
        <f>IF('Encodage réponses Es'!AJ34="","",'Encodage réponses Es'!AJ34)</f>
      </c>
      <c r="BY35" s="37">
        <f>IF('Encodage réponses Es'!AK34="","",'Encodage réponses Es'!AK34)</f>
      </c>
      <c r="BZ35" s="335">
        <f>IF(COUNTBLANK('Encodage réponses Es'!T34:AK34)&gt;0,"",IF(OR(COUNTIF(BH35:BY35,"a")&gt;0),"absent(e)",IF(COUNTBLANK(BH35:BY35)&gt;0,"",COUNTIF(BH35:BY35,1)+COUNTIF(BH35:BY35,8)/2)))</f>
      </c>
      <c r="CA35" s="336"/>
    </row>
    <row r="36" spans="1:79" ht="11.25" customHeight="1">
      <c r="A36" s="318"/>
      <c r="B36" s="319"/>
      <c r="C36" s="127">
        <v>33</v>
      </c>
      <c r="D36" s="61">
        <f>IF('Encodage réponses Es'!F35="","",'Encodage réponses Es'!F35)</f>
      </c>
      <c r="E36" s="166"/>
      <c r="F36" s="140">
        <f t="shared" si="0"/>
      </c>
      <c r="G36" s="141">
        <f t="shared" si="1"/>
      </c>
      <c r="H36" s="152"/>
      <c r="I36" s="183">
        <f>IF('Encodage réponses Es'!G35="","",'Encodage réponses Es'!G35)</f>
      </c>
      <c r="J36" s="186">
        <f>IF('Encodage réponses Es'!H35="","",'Encodage réponses Es'!H35)</f>
      </c>
      <c r="K36" s="186">
        <f>IF('Encodage réponses Es'!I35="","",'Encodage réponses Es'!I35)</f>
      </c>
      <c r="L36" s="186">
        <f>IF('Encodage réponses Es'!J35="","",'Encodage réponses Es'!J35)</f>
      </c>
      <c r="M36" s="186">
        <f>IF('Encodage réponses Es'!K35="","",'Encodage réponses Es'!K35)</f>
      </c>
      <c r="N36" s="186">
        <f>IF('Encodage réponses Es'!L35="","",'Encodage réponses Es'!L35)</f>
      </c>
      <c r="O36" s="186">
        <f>IF('Encodage réponses Es'!M35="","",'Encodage réponses Es'!M35)</f>
      </c>
      <c r="P36" s="186">
        <f>IF('Encodage réponses Es'!N35="","",'Encodage réponses Es'!N35)</f>
      </c>
      <c r="Q36" s="186">
        <f>IF('Encodage réponses Es'!P35="","",'Encodage réponses Es'!P35)</f>
      </c>
      <c r="R36" s="186">
        <f>IF('Encodage réponses Es'!Q35="","",'Encodage réponses Es'!Q35)</f>
      </c>
      <c r="S36" s="186">
        <f>IF('Encodage réponses Es'!R35="","",'Encodage réponses Es'!R35)</f>
      </c>
      <c r="T36" s="186">
        <f>IF('Encodage réponses Es'!T35="","",'Encodage réponses Es'!T35)</f>
      </c>
      <c r="U36" s="186">
        <f>IF('Encodage réponses Es'!U35="","",'Encodage réponses Es'!U35)</f>
      </c>
      <c r="V36" s="189">
        <f>IF('Encodage réponses Es'!V35="","",'Encodage réponses Es'!V35)</f>
      </c>
      <c r="W36" s="186">
        <f>IF('Encodage réponses Es'!W35="","",'Encodage réponses Es'!W35)</f>
      </c>
      <c r="X36" s="186">
        <f>IF('Encodage réponses Es'!Z35="","",'Encodage réponses Es'!Z35)</f>
      </c>
      <c r="Y36" s="186">
        <f>IF('Encodage réponses Es'!AB35="","",'Encodage réponses Es'!AB35)</f>
      </c>
      <c r="Z36" s="189">
        <f>IF('Encodage réponses Es'!AD35="","",'Encodage réponses Es'!AD35)</f>
      </c>
      <c r="AA36" s="186">
        <f>IF('Encodage réponses Es'!AE35="","",'Encodage réponses Es'!AE35)</f>
      </c>
      <c r="AB36" s="186">
        <f>IF('Encodage réponses Es'!AF35="","",'Encodage réponses Es'!AF35)</f>
      </c>
      <c r="AC36" s="189">
        <f>IF('Encodage réponses Es'!AG35="","",'Encodage réponses Es'!AG35)</f>
      </c>
      <c r="AD36" s="37">
        <f>IF('Encodage réponses Es'!AI35="","",'Encodage réponses Es'!AI35)</f>
      </c>
      <c r="AE36" s="335">
        <f>IF(COUNTBLANK('Encodage réponses Es'!G35:N35)+COUNTBLANK('Encodage réponses Es'!P35:R35)+COUNTBLANK('Encodage réponses Es'!T35:W35)+COUNTBLANK('Encodage réponses Es'!Z35)+COUNTBLANK('Encodage réponses Es'!AB35)+COUNTBLANK('Encodage réponses Es'!AD35:AF35)+COUNTBLANK('Encodage réponses Es'!AG35)+COUNTBLANK('Encodage réponses Es'!AI35)&gt;0,"",IF(OR(COUNTIF(I36:AD36,"a")&gt;0),"absent(e)",IF(COUNTBLANK(I36:AD36)&gt;0,"",COUNTIF(I36:AD36,1)+COUNTIF(I36:AD36,8)/2)))</f>
      </c>
      <c r="AF36" s="336"/>
      <c r="AG36" s="183">
        <f>IF('Encodage réponses Es'!O35="","",'Encodage réponses Es'!O35)</f>
      </c>
      <c r="AH36" s="186">
        <f>IF('Encodage réponses Es'!S35="","",'Encodage réponses Es'!S35)</f>
      </c>
      <c r="AI36" s="186">
        <f>IF('Encodage réponses Es'!X35="","",'Encodage réponses Es'!X35)</f>
      </c>
      <c r="AJ36" s="186">
        <f>IF('Encodage réponses Es'!Y35="","",'Encodage réponses Es'!Y35)</f>
      </c>
      <c r="AK36" s="186">
        <f>IF('Encodage réponses Es'!AA35="","",'Encodage réponses Es'!AA35)</f>
      </c>
      <c r="AL36" s="186">
        <f>IF('Encodage réponses Es'!AC35="","",'Encodage réponses Es'!AC35)</f>
      </c>
      <c r="AM36" s="189">
        <f>IF('Encodage réponses Es'!AH35="","",'Encodage réponses Es'!AH35)</f>
      </c>
      <c r="AN36" s="186">
        <f>IF('Encodage réponses Es'!AJ35="","",'Encodage réponses Es'!AJ35)</f>
      </c>
      <c r="AO36" s="37">
        <f>IF('Encodage réponses Es'!AK35="","",'Encodage réponses Es'!AK35)</f>
      </c>
      <c r="AP36" s="335">
        <f>IF(COUNTBLANK('Encodage réponses Es'!O35)+COUNTBLANK('Encodage réponses Es'!S35)+COUNTBLANK('Encodage réponses Es'!X35:Y35)+COUNTBLANK('Encodage réponses Es'!AA35)+COUNTBLANK('Encodage réponses Es'!AC35)+COUNTBLANK('Encodage réponses Es'!AH35)+COUNTBLANK('Encodage réponses Es'!AJ35:AK35)&gt;0,"",IF(OR(COUNTIF(AG36:AO36,"a")&gt;0),"absent(e)",IF(COUNTBLANK(AG36:AO36)&gt;0,"",COUNTIF(AG36:AO36,1)+COUNTIF(AG36:AO36,8)/2)))</f>
      </c>
      <c r="AQ36" s="336"/>
      <c r="AR36" s="350"/>
      <c r="AS36" s="183">
        <f>IF('Encodage réponses Es'!G35="","",'Encodage réponses Es'!G35)</f>
      </c>
      <c r="AT36" s="189">
        <f>IF('Encodage réponses Es'!H35="","",'Encodage réponses Es'!H35)</f>
      </c>
      <c r="AU36" s="186">
        <f>IF('Encodage réponses Es'!I35="","",'Encodage réponses Es'!I35)</f>
      </c>
      <c r="AV36" s="186">
        <f>IF('Encodage réponses Es'!J35="","",'Encodage réponses Es'!J35)</f>
      </c>
      <c r="AW36" s="189">
        <f>IF('Encodage réponses Es'!K35="","",'Encodage réponses Es'!K35)</f>
      </c>
      <c r="AX36" s="186">
        <f>IF('Encodage réponses Es'!L35="","",'Encodage réponses Es'!L35)</f>
      </c>
      <c r="AY36" s="186">
        <f>IF('Encodage réponses Es'!M35="","",'Encodage réponses Es'!M35)</f>
      </c>
      <c r="AZ36" s="186">
        <f>IF('Encodage réponses Es'!N35="","",'Encodage réponses Es'!N35)</f>
      </c>
      <c r="BA36" s="186">
        <f>IF('Encodage réponses Es'!O35="","",'Encodage réponses Es'!O35)</f>
      </c>
      <c r="BB36" s="189">
        <f>IF('Encodage réponses Es'!P35="","",'Encodage réponses Es'!P35)</f>
      </c>
      <c r="BC36" s="186">
        <f>IF('Encodage réponses Es'!Q35="","",'Encodage réponses Es'!Q35)</f>
      </c>
      <c r="BD36" s="186">
        <f>IF('Encodage réponses Es'!R35="","",'Encodage réponses Es'!R35)</f>
      </c>
      <c r="BE36" s="37">
        <f>IF('Encodage réponses Es'!S35="","",'Encodage réponses Es'!S35)</f>
      </c>
      <c r="BF36" s="335">
        <f>IF(COUNTBLANK('Encodage réponses Es'!G35:S35)&gt;0,"",IF(OR(COUNTIF(AS36:BE36,"a")&gt;0),"absent(e)",IF(COUNTBLANK(AS36:BE36)&gt;0,"",COUNTIF(AS36:BE36,1)+COUNTIF(AS36:BE36,8)/2)))</f>
      </c>
      <c r="BG36" s="341"/>
      <c r="BH36" s="183">
        <f>IF('Encodage réponses Es'!T35="","",'Encodage réponses Es'!T35)</f>
      </c>
      <c r="BI36" s="186">
        <f>IF('Encodage réponses Es'!U35="","",'Encodage réponses Es'!U35)</f>
      </c>
      <c r="BJ36" s="186">
        <f>IF('Encodage réponses Es'!V35="","",'Encodage réponses Es'!V35)</f>
      </c>
      <c r="BK36" s="186">
        <f>IF('Encodage réponses Es'!W35="","",'Encodage réponses Es'!W35)</f>
      </c>
      <c r="BL36" s="186">
        <f>IF('Encodage réponses Es'!X35="","",'Encodage réponses Es'!X35)</f>
      </c>
      <c r="BM36" s="186">
        <f>IF('Encodage réponses Es'!Y35="","",'Encodage réponses Es'!Y35)</f>
      </c>
      <c r="BN36" s="186">
        <f>IF('Encodage réponses Es'!Z35="","",'Encodage réponses Es'!Z35)</f>
      </c>
      <c r="BO36" s="186">
        <f>IF('Encodage réponses Es'!AA35="","",'Encodage réponses Es'!AA35)</f>
      </c>
      <c r="BP36" s="186">
        <f>IF('Encodage réponses Es'!AB35="","",'Encodage réponses Es'!AB35)</f>
      </c>
      <c r="BQ36" s="186">
        <f>IF('Encodage réponses Es'!AC35="","",'Encodage réponses Es'!AC35)</f>
      </c>
      <c r="BR36" s="189">
        <f>IF('Encodage réponses Es'!AD35="","",'Encodage réponses Es'!AD35)</f>
      </c>
      <c r="BS36" s="186">
        <f>IF('Encodage réponses Es'!AE35="","",'Encodage réponses Es'!AE35)</f>
      </c>
      <c r="BT36" s="186">
        <f>IF('Encodage réponses Es'!AF35="","",'Encodage réponses Es'!AF35)</f>
      </c>
      <c r="BU36" s="186">
        <f>IF('Encodage réponses Es'!AG35="","",'Encodage réponses Es'!AG35)</f>
      </c>
      <c r="BV36" s="186">
        <f>IF('Encodage réponses Es'!AH35="","",'Encodage réponses Es'!AH35)</f>
      </c>
      <c r="BW36" s="186">
        <f>IF('Encodage réponses Es'!AI35="","",'Encodage réponses Es'!AI35)</f>
      </c>
      <c r="BX36" s="186">
        <f>IF('Encodage réponses Es'!AJ35="","",'Encodage réponses Es'!AJ35)</f>
      </c>
      <c r="BY36" s="37">
        <f>IF('Encodage réponses Es'!AK35="","",'Encodage réponses Es'!AK35)</f>
      </c>
      <c r="BZ36" s="335">
        <f>IF(COUNTBLANK('Encodage réponses Es'!T35:AK35)&gt;0,"",IF(OR(COUNTIF(BH36:BY36,"a")&gt;0),"absent(e)",IF(COUNTBLANK(BH36:BY36)&gt;0,"",COUNTIF(BH36:BY36,1)+COUNTIF(BH36:BY36,8)/2)))</f>
      </c>
      <c r="CA36" s="336"/>
    </row>
    <row r="37" spans="1:79" ht="11.25" customHeight="1" thickBot="1">
      <c r="A37" s="320"/>
      <c r="B37" s="321"/>
      <c r="C37" s="128">
        <v>34</v>
      </c>
      <c r="D37" s="162">
        <f>IF('Encodage réponses Es'!F36="","",'Encodage réponses Es'!F36)</f>
      </c>
      <c r="E37" s="166"/>
      <c r="F37" s="142">
        <f t="shared" si="0"/>
      </c>
      <c r="G37" s="143">
        <f t="shared" si="1"/>
      </c>
      <c r="H37" s="152"/>
      <c r="I37" s="183">
        <f>IF('Encodage réponses Es'!G36="","",'Encodage réponses Es'!G36)</f>
      </c>
      <c r="J37" s="186">
        <f>IF('Encodage réponses Es'!H36="","",'Encodage réponses Es'!H36)</f>
      </c>
      <c r="K37" s="186">
        <f>IF('Encodage réponses Es'!I36="","",'Encodage réponses Es'!I36)</f>
      </c>
      <c r="L37" s="186">
        <f>IF('Encodage réponses Es'!J36="","",'Encodage réponses Es'!J36)</f>
      </c>
      <c r="M37" s="186">
        <f>IF('Encodage réponses Es'!K36="","",'Encodage réponses Es'!K36)</f>
      </c>
      <c r="N37" s="186">
        <f>IF('Encodage réponses Es'!L36="","",'Encodage réponses Es'!L36)</f>
      </c>
      <c r="O37" s="186">
        <f>IF('Encodage réponses Es'!M36="","",'Encodage réponses Es'!M36)</f>
      </c>
      <c r="P37" s="186">
        <f>IF('Encodage réponses Es'!N36="","",'Encodage réponses Es'!N36)</f>
      </c>
      <c r="Q37" s="186">
        <f>IF('Encodage réponses Es'!P36="","",'Encodage réponses Es'!P36)</f>
      </c>
      <c r="R37" s="186">
        <f>IF('Encodage réponses Es'!Q36="","",'Encodage réponses Es'!Q36)</f>
      </c>
      <c r="S37" s="186">
        <f>IF('Encodage réponses Es'!R36="","",'Encodage réponses Es'!R36)</f>
      </c>
      <c r="T37" s="186">
        <f>IF('Encodage réponses Es'!T36="","",'Encodage réponses Es'!T36)</f>
      </c>
      <c r="U37" s="186">
        <f>IF('Encodage réponses Es'!U36="","",'Encodage réponses Es'!U36)</f>
      </c>
      <c r="V37" s="189">
        <f>IF('Encodage réponses Es'!V36="","",'Encodage réponses Es'!V36)</f>
      </c>
      <c r="W37" s="186">
        <f>IF('Encodage réponses Es'!W36="","",'Encodage réponses Es'!W36)</f>
      </c>
      <c r="X37" s="186">
        <f>IF('Encodage réponses Es'!Z36="","",'Encodage réponses Es'!Z36)</f>
      </c>
      <c r="Y37" s="186">
        <f>IF('Encodage réponses Es'!AB36="","",'Encodage réponses Es'!AB36)</f>
      </c>
      <c r="Z37" s="189">
        <f>IF('Encodage réponses Es'!AD36="","",'Encodage réponses Es'!AD36)</f>
      </c>
      <c r="AA37" s="186">
        <f>IF('Encodage réponses Es'!AE36="","",'Encodage réponses Es'!AE36)</f>
      </c>
      <c r="AB37" s="186">
        <f>IF('Encodage réponses Es'!AF36="","",'Encodage réponses Es'!AF36)</f>
      </c>
      <c r="AC37" s="189">
        <f>IF('Encodage réponses Es'!AG36="","",'Encodage réponses Es'!AG36)</f>
      </c>
      <c r="AD37" s="37">
        <f>IF('Encodage réponses Es'!AI36="","",'Encodage réponses Es'!AI36)</f>
      </c>
      <c r="AE37" s="335">
        <f>IF(COUNTBLANK('Encodage réponses Es'!G36:N36)+COUNTBLANK('Encodage réponses Es'!P36:R36)+COUNTBLANK('Encodage réponses Es'!T36:W36)+COUNTBLANK('Encodage réponses Es'!Z36)+COUNTBLANK('Encodage réponses Es'!AB36)+COUNTBLANK('Encodage réponses Es'!AD36:AF36)+COUNTBLANK('Encodage réponses Es'!AG36)+COUNTBLANK('Encodage réponses Es'!AI36)&gt;0,"",IF(OR(COUNTIF(I37:AD37,"a")&gt;0),"absent(e)",IF(COUNTBLANK(I37:AD37)&gt;0,"",COUNTIF(I37:AD37,1)+COUNTIF(I37:AD37,8)/2)))</f>
      </c>
      <c r="AF37" s="336"/>
      <c r="AG37" s="183">
        <f>IF('Encodage réponses Es'!O36="","",'Encodage réponses Es'!O36)</f>
      </c>
      <c r="AH37" s="186">
        <f>IF('Encodage réponses Es'!S36="","",'Encodage réponses Es'!S36)</f>
      </c>
      <c r="AI37" s="186">
        <f>IF('Encodage réponses Es'!X36="","",'Encodage réponses Es'!X36)</f>
      </c>
      <c r="AJ37" s="186">
        <f>IF('Encodage réponses Es'!Y36="","",'Encodage réponses Es'!Y36)</f>
      </c>
      <c r="AK37" s="186">
        <f>IF('Encodage réponses Es'!AA36="","",'Encodage réponses Es'!AA36)</f>
      </c>
      <c r="AL37" s="186">
        <f>IF('Encodage réponses Es'!AC36="","",'Encodage réponses Es'!AC36)</f>
      </c>
      <c r="AM37" s="189">
        <f>IF('Encodage réponses Es'!AH36="","",'Encodage réponses Es'!AH36)</f>
      </c>
      <c r="AN37" s="186">
        <f>IF('Encodage réponses Es'!AJ36="","",'Encodage réponses Es'!AJ36)</f>
      </c>
      <c r="AO37" s="37">
        <f>IF('Encodage réponses Es'!AK36="","",'Encodage réponses Es'!AK36)</f>
      </c>
      <c r="AP37" s="335">
        <f>IF(COUNTBLANK('Encodage réponses Es'!O36)+COUNTBLANK('Encodage réponses Es'!S36)+COUNTBLANK('Encodage réponses Es'!X36:Y36)+COUNTBLANK('Encodage réponses Es'!AA36)+COUNTBLANK('Encodage réponses Es'!AC36)+COUNTBLANK('Encodage réponses Es'!AH36)+COUNTBLANK('Encodage réponses Es'!AJ36:AK36)&gt;0,"",IF(OR(COUNTIF(AG37:AO37,"a")&gt;0),"absent(e)",IF(COUNTBLANK(AG37:AO37)&gt;0,"",COUNTIF(AG37:AO37,1)+COUNTIF(AG37:AO37,8)/2)))</f>
      </c>
      <c r="AQ37" s="336"/>
      <c r="AR37" s="350"/>
      <c r="AS37" s="183">
        <f>IF('Encodage réponses Es'!G36="","",'Encodage réponses Es'!G36)</f>
      </c>
      <c r="AT37" s="189">
        <f>IF('Encodage réponses Es'!H36="","",'Encodage réponses Es'!H36)</f>
      </c>
      <c r="AU37" s="186">
        <f>IF('Encodage réponses Es'!I36="","",'Encodage réponses Es'!I36)</f>
      </c>
      <c r="AV37" s="186">
        <f>IF('Encodage réponses Es'!J36="","",'Encodage réponses Es'!J36)</f>
      </c>
      <c r="AW37" s="189">
        <f>IF('Encodage réponses Es'!K36="","",'Encodage réponses Es'!K36)</f>
      </c>
      <c r="AX37" s="186">
        <f>IF('Encodage réponses Es'!L36="","",'Encodage réponses Es'!L36)</f>
      </c>
      <c r="AY37" s="186">
        <f>IF('Encodage réponses Es'!M36="","",'Encodage réponses Es'!M36)</f>
      </c>
      <c r="AZ37" s="186">
        <f>IF('Encodage réponses Es'!N36="","",'Encodage réponses Es'!N36)</f>
      </c>
      <c r="BA37" s="186">
        <f>IF('Encodage réponses Es'!O36="","",'Encodage réponses Es'!O36)</f>
      </c>
      <c r="BB37" s="189">
        <f>IF('Encodage réponses Es'!P36="","",'Encodage réponses Es'!P36)</f>
      </c>
      <c r="BC37" s="186">
        <f>IF('Encodage réponses Es'!Q36="","",'Encodage réponses Es'!Q36)</f>
      </c>
      <c r="BD37" s="186">
        <f>IF('Encodage réponses Es'!R36="","",'Encodage réponses Es'!R36)</f>
      </c>
      <c r="BE37" s="37">
        <f>IF('Encodage réponses Es'!S36="","",'Encodage réponses Es'!S36)</f>
      </c>
      <c r="BF37" s="335">
        <f>IF(COUNTBLANK('Encodage réponses Es'!G36:S36)&gt;0,"",IF(OR(COUNTIF(AS37:BE37,"a")&gt;0),"absent(e)",IF(COUNTBLANK(AS37:BE37)&gt;0,"",COUNTIF(AS37:BE37,1)+COUNTIF(AS37:BE37,8)/2)))</f>
      </c>
      <c r="BG37" s="341"/>
      <c r="BH37" s="183">
        <f>IF('Encodage réponses Es'!T36="","",'Encodage réponses Es'!T36)</f>
      </c>
      <c r="BI37" s="186">
        <f>IF('Encodage réponses Es'!U36="","",'Encodage réponses Es'!U36)</f>
      </c>
      <c r="BJ37" s="186">
        <f>IF('Encodage réponses Es'!V36="","",'Encodage réponses Es'!V36)</f>
      </c>
      <c r="BK37" s="186">
        <f>IF('Encodage réponses Es'!W36="","",'Encodage réponses Es'!W36)</f>
      </c>
      <c r="BL37" s="186">
        <f>IF('Encodage réponses Es'!X36="","",'Encodage réponses Es'!X36)</f>
      </c>
      <c r="BM37" s="186">
        <f>IF('Encodage réponses Es'!Y36="","",'Encodage réponses Es'!Y36)</f>
      </c>
      <c r="BN37" s="186">
        <f>IF('Encodage réponses Es'!Z36="","",'Encodage réponses Es'!Z36)</f>
      </c>
      <c r="BO37" s="186">
        <f>IF('Encodage réponses Es'!AA36="","",'Encodage réponses Es'!AA36)</f>
      </c>
      <c r="BP37" s="186">
        <f>IF('Encodage réponses Es'!AB36="","",'Encodage réponses Es'!AB36)</f>
      </c>
      <c r="BQ37" s="186">
        <f>IF('Encodage réponses Es'!AC36="","",'Encodage réponses Es'!AC36)</f>
      </c>
      <c r="BR37" s="189">
        <f>IF('Encodage réponses Es'!AD36="","",'Encodage réponses Es'!AD36)</f>
      </c>
      <c r="BS37" s="186">
        <f>IF('Encodage réponses Es'!AE36="","",'Encodage réponses Es'!AE36)</f>
      </c>
      <c r="BT37" s="186">
        <f>IF('Encodage réponses Es'!AF36="","",'Encodage réponses Es'!AF36)</f>
      </c>
      <c r="BU37" s="186">
        <f>IF('Encodage réponses Es'!AG36="","",'Encodage réponses Es'!AG36)</f>
      </c>
      <c r="BV37" s="186">
        <f>IF('Encodage réponses Es'!AH36="","",'Encodage réponses Es'!AH36)</f>
      </c>
      <c r="BW37" s="186">
        <f>IF('Encodage réponses Es'!AI36="","",'Encodage réponses Es'!AI36)</f>
      </c>
      <c r="BX37" s="186">
        <f>IF('Encodage réponses Es'!AJ36="","",'Encodage réponses Es'!AJ36)</f>
      </c>
      <c r="BY37" s="37">
        <f>IF('Encodage réponses Es'!AK36="","",'Encodage réponses Es'!AK36)</f>
      </c>
      <c r="BZ37" s="335">
        <f>IF(COUNTBLANK('Encodage réponses Es'!T36:AK36)&gt;0,"",IF(OR(COUNTIF(BH37:BY37,"a")&gt;0),"absent(e)",IF(COUNTBLANK(BH37:BY37)&gt;0,"",COUNTIF(BH37:BY37,1)+COUNTIF(BH37:BY37,8)/2)))</f>
      </c>
      <c r="CA37" s="336"/>
    </row>
    <row r="38" spans="1:112" ht="13.5" thickBot="1">
      <c r="A38" s="41"/>
      <c r="B38" s="2"/>
      <c r="C38" s="2"/>
      <c r="D38" s="2"/>
      <c r="E38" s="19"/>
      <c r="F38" s="20"/>
      <c r="G38" s="20" t="s">
        <v>35</v>
      </c>
      <c r="H38" s="38"/>
      <c r="I38" s="13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37"/>
      <c r="AF38" s="337"/>
      <c r="AG38" s="3"/>
      <c r="AH38" s="3"/>
      <c r="AI38" s="3"/>
      <c r="AJ38" s="3"/>
      <c r="AK38" s="3"/>
      <c r="AL38" s="3"/>
      <c r="AM38" s="3"/>
      <c r="AN38" s="3"/>
      <c r="AO38" s="3"/>
      <c r="AP38" s="337"/>
      <c r="AQ38" s="337"/>
      <c r="AR38" s="19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37"/>
      <c r="BG38" s="33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37"/>
      <c r="CA38" s="337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</row>
    <row r="39" spans="1:114" ht="12.75">
      <c r="A39" s="119"/>
      <c r="B39" s="84"/>
      <c r="C39" s="84"/>
      <c r="D39" s="120" t="s">
        <v>4</v>
      </c>
      <c r="E39" s="19"/>
      <c r="F39" s="144" t="s">
        <v>36</v>
      </c>
      <c r="G39" s="145">
        <f>COUNT(G4:G37)</f>
        <v>0</v>
      </c>
      <c r="I39" s="213">
        <f>IF('Encodage réponses Es'!G38="","",'Encodage réponses Es'!G38)</f>
        <v>0</v>
      </c>
      <c r="J39" s="198">
        <f>IF('Encodage réponses Es'!H38="","",'Encodage réponses Es'!H38)</f>
        <v>0</v>
      </c>
      <c r="K39" s="198">
        <f>IF('Encodage réponses Es'!I38="","",'Encodage réponses Es'!I38)</f>
        <v>0</v>
      </c>
      <c r="L39" s="198">
        <f>IF('Encodage réponses Es'!J38="","",'Encodage réponses Es'!J38)</f>
        <v>0</v>
      </c>
      <c r="M39" s="198">
        <f>IF('Encodage réponses Es'!K38="","",'Encodage réponses Es'!K38)</f>
        <v>0</v>
      </c>
      <c r="N39" s="198">
        <f>IF('Encodage réponses Es'!L38="","",'Encodage réponses Es'!L38)</f>
        <v>0</v>
      </c>
      <c r="O39" s="198">
        <f>IF('Encodage réponses Es'!M38="","",'Encodage réponses Es'!M38)</f>
        <v>0</v>
      </c>
      <c r="P39" s="198">
        <f>IF('Encodage réponses Es'!N38="","",'Encodage réponses Es'!N38)</f>
        <v>0</v>
      </c>
      <c r="Q39" s="198">
        <f>IF('Encodage réponses Es'!P38="","",'Encodage réponses Es'!P38)</f>
        <v>0</v>
      </c>
      <c r="R39" s="198">
        <f>IF('Encodage réponses Es'!Q38="","",'Encodage réponses Es'!Q38)</f>
        <v>0</v>
      </c>
      <c r="S39" s="198">
        <f>IF('Encodage réponses Es'!R38="","",'Encodage réponses Es'!R38)</f>
        <v>0</v>
      </c>
      <c r="T39" s="198">
        <f>IF('Encodage réponses Es'!T38="","",'Encodage réponses Es'!T38)</f>
        <v>0</v>
      </c>
      <c r="U39" s="198">
        <f>IF('Encodage réponses Es'!U38="","",'Encodage réponses Es'!U38)</f>
        <v>0</v>
      </c>
      <c r="V39" s="198">
        <f>IF('Encodage réponses Es'!V38="","",'Encodage réponses Es'!V38)</f>
        <v>0</v>
      </c>
      <c r="W39" s="198">
        <f>IF('Encodage réponses Es'!W38="","",'Encodage réponses Es'!W38)</f>
        <v>0</v>
      </c>
      <c r="X39" s="198">
        <f>IF('Encodage réponses Es'!Z38="","",'Encodage réponses Es'!Z38)</f>
        <v>0</v>
      </c>
      <c r="Y39" s="198">
        <f>IF('Encodage réponses Es'!AB38="","",'Encodage réponses Es'!AB38)</f>
        <v>0</v>
      </c>
      <c r="Z39" s="198">
        <f>IF('Encodage réponses Es'!AD38="","",'Encodage réponses Es'!AD38)</f>
        <v>0</v>
      </c>
      <c r="AA39" s="198">
        <f>IF('Encodage réponses Es'!AE38="","",'Encodage réponses Es'!AE38)</f>
        <v>0</v>
      </c>
      <c r="AB39" s="198">
        <f>IF('Encodage réponses Es'!AF38="","",'Encodage réponses Es'!AF38)</f>
        <v>0</v>
      </c>
      <c r="AC39" s="198">
        <f>IF('Encodage réponses Es'!AG38="","",'Encodage réponses Es'!AG38)</f>
        <v>0</v>
      </c>
      <c r="AD39" s="102">
        <f>IF('Encodage réponses Es'!AI38="","",'Encodage réponses Es'!AI38)</f>
        <v>0</v>
      </c>
      <c r="AE39" s="134" t="s">
        <v>36</v>
      </c>
      <c r="AF39" s="137">
        <f>COUNT(AE4:AE37)</f>
        <v>0</v>
      </c>
      <c r="AG39" s="213">
        <f>IF('Encodage réponses Es'!O38="","",'Encodage réponses Es'!O38)</f>
        <v>0</v>
      </c>
      <c r="AH39" s="198">
        <f>IF('Encodage réponses Es'!S38="","",'Encodage réponses Es'!S38)</f>
        <v>0</v>
      </c>
      <c r="AI39" s="198">
        <f>IF('Encodage réponses Es'!X38="","",'Encodage réponses Es'!X38)</f>
        <v>0</v>
      </c>
      <c r="AJ39" s="198">
        <f>IF('Encodage réponses Es'!Y38="","",'Encodage réponses Es'!Y38)</f>
        <v>0</v>
      </c>
      <c r="AK39" s="198">
        <f>IF('Encodage réponses Es'!AA38="","",'Encodage réponses Es'!AA38)</f>
        <v>0</v>
      </c>
      <c r="AL39" s="198">
        <f>IF('Encodage réponses Es'!AC38="","",'Encodage réponses Es'!AC38)</f>
        <v>0</v>
      </c>
      <c r="AM39" s="198">
        <f>IF('Encodage réponses Es'!AH38="","",'Encodage réponses Es'!AH38)</f>
        <v>0</v>
      </c>
      <c r="AN39" s="215">
        <f>IF('Encodage réponses Es'!AJ38="","",'Encodage réponses Es'!AJ38)</f>
        <v>0</v>
      </c>
      <c r="AO39" s="102">
        <f>IF('Encodage réponses Es'!AK38="","",'Encodage réponses Es'!AK38)</f>
        <v>0</v>
      </c>
      <c r="AP39" s="134" t="s">
        <v>36</v>
      </c>
      <c r="AQ39" s="135">
        <f>COUNT(AP4:AP37)</f>
        <v>0</v>
      </c>
      <c r="AS39" s="213">
        <f>IF('Encodage réponses Es'!G38="","",'Encodage réponses Es'!G38)</f>
        <v>0</v>
      </c>
      <c r="AT39" s="198">
        <f>IF('Encodage réponses Es'!H38="","",'Encodage réponses Es'!H38)</f>
        <v>0</v>
      </c>
      <c r="AU39" s="198">
        <f>IF('Encodage réponses Es'!I38="","",'Encodage réponses Es'!I38)</f>
        <v>0</v>
      </c>
      <c r="AV39" s="198">
        <f>IF('Encodage réponses Es'!J38="","",'Encodage réponses Es'!J38)</f>
        <v>0</v>
      </c>
      <c r="AW39" s="198">
        <f>IF('Encodage réponses Es'!K38="","",'Encodage réponses Es'!K38)</f>
        <v>0</v>
      </c>
      <c r="AX39" s="198">
        <f>IF('Encodage réponses Es'!L38="","",'Encodage réponses Es'!L38)</f>
        <v>0</v>
      </c>
      <c r="AY39" s="198">
        <f>IF('Encodage réponses Es'!M38="","",'Encodage réponses Es'!M38)</f>
        <v>0</v>
      </c>
      <c r="AZ39" s="198">
        <f>IF('Encodage réponses Es'!N38="","",'Encodage réponses Es'!N38)</f>
        <v>0</v>
      </c>
      <c r="BA39" s="198">
        <f>IF('Encodage réponses Es'!O38="","",'Encodage réponses Es'!O38)</f>
        <v>0</v>
      </c>
      <c r="BB39" s="198">
        <f>IF('Encodage réponses Es'!P38="","",'Encodage réponses Es'!P38)</f>
        <v>0</v>
      </c>
      <c r="BC39" s="198">
        <f>IF('Encodage réponses Es'!Q38="","",'Encodage réponses Es'!Q38)</f>
        <v>0</v>
      </c>
      <c r="BD39" s="198">
        <f>IF('Encodage réponses Es'!R38="","",'Encodage réponses Es'!R38)</f>
        <v>0</v>
      </c>
      <c r="BE39" s="102">
        <f>IF('Encodage réponses Es'!S38="","",'Encodage réponses Es'!S38)</f>
        <v>0</v>
      </c>
      <c r="BF39" s="134" t="s">
        <v>36</v>
      </c>
      <c r="BG39" s="137">
        <f>COUNT(BF4:BF37)</f>
        <v>0</v>
      </c>
      <c r="BH39" s="82">
        <f>IF('Encodage réponses Es'!T38="","",'Encodage réponses Es'!T38)</f>
        <v>0</v>
      </c>
      <c r="BI39" s="197">
        <f>IF('Encodage réponses Es'!U38="","",'Encodage réponses Es'!U38)</f>
        <v>0</v>
      </c>
      <c r="BJ39" s="202">
        <f>IF('Encodage réponses Es'!V38="","",'Encodage réponses Es'!V38)</f>
        <v>0</v>
      </c>
      <c r="BK39" s="198">
        <f>IF('Encodage réponses Es'!W38="","",'Encodage réponses Es'!W38)</f>
        <v>0</v>
      </c>
      <c r="BL39" s="198">
        <f>IF('Encodage réponses Es'!X38="","",'Encodage réponses Es'!X38)</f>
        <v>0</v>
      </c>
      <c r="BM39" s="198">
        <f>IF('Encodage réponses Es'!Y38="","",'Encodage réponses Es'!Y38)</f>
        <v>0</v>
      </c>
      <c r="BN39" s="198">
        <f>IF('Encodage réponses Es'!Z38="","",'Encodage réponses Es'!Z38)</f>
        <v>0</v>
      </c>
      <c r="BO39" s="198">
        <f>IF('Encodage réponses Es'!AA38="","",'Encodage réponses Es'!AA38)</f>
        <v>0</v>
      </c>
      <c r="BP39" s="198">
        <f>IF('Encodage réponses Es'!AB38="","",'Encodage réponses Es'!AB38)</f>
        <v>0</v>
      </c>
      <c r="BQ39" s="198">
        <f>IF('Encodage réponses Es'!AC38="","",'Encodage réponses Es'!AC38)</f>
        <v>0</v>
      </c>
      <c r="BR39" s="198">
        <f>IF('Encodage réponses Es'!AD38="","",'Encodage réponses Es'!AD38)</f>
        <v>0</v>
      </c>
      <c r="BS39" s="198">
        <f>IF('Encodage réponses Es'!AE38="","",'Encodage réponses Es'!AE38)</f>
        <v>0</v>
      </c>
      <c r="BT39" s="198">
        <f>IF('Encodage réponses Es'!AF38="","",'Encodage réponses Es'!AF38)</f>
        <v>0</v>
      </c>
      <c r="BU39" s="198">
        <f>IF('Encodage réponses Es'!AG38="","",'Encodage réponses Es'!AG38)</f>
        <v>0</v>
      </c>
      <c r="BV39" s="198">
        <f>IF('Encodage réponses Es'!AH38="","",'Encodage réponses Es'!AH38)</f>
        <v>0</v>
      </c>
      <c r="BW39" s="198">
        <f>IF('Encodage réponses Es'!AI38="","",'Encodage réponses Es'!AI38)</f>
        <v>0</v>
      </c>
      <c r="BX39" s="198">
        <f>IF('Encodage réponses Es'!AJ38="","",'Encodage réponses Es'!AJ38)</f>
        <v>0</v>
      </c>
      <c r="BY39" s="102">
        <f>IF('Encodage réponses Es'!AK38="","",'Encodage réponses Es'!AK38)</f>
        <v>0</v>
      </c>
      <c r="BZ39" s="131" t="s">
        <v>36</v>
      </c>
      <c r="CA39" s="28">
        <f>COUNT(BZ4:BZ37)</f>
        <v>0</v>
      </c>
      <c r="DJ39" s="38"/>
    </row>
    <row r="40" spans="1:79" ht="13.5" thickBot="1">
      <c r="A40" s="121"/>
      <c r="B40" s="2"/>
      <c r="C40" s="2"/>
      <c r="D40" s="122" t="s">
        <v>5</v>
      </c>
      <c r="E40" s="22"/>
      <c r="F40" s="146" t="s">
        <v>37</v>
      </c>
      <c r="G40" s="147">
        <f>IF(G39=0,"",STDEVP(G4:G37))</f>
      </c>
      <c r="I40" s="191">
        <f>IF('Encodage réponses Es'!G39="","",'Encodage réponses Es'!G39)</f>
        <v>0</v>
      </c>
      <c r="J40" s="194">
        <f>IF('Encodage réponses Es'!H39="","",'Encodage réponses Es'!H39)</f>
        <v>0</v>
      </c>
      <c r="K40" s="194">
        <f>IF('Encodage réponses Es'!I39="","",'Encodage réponses Es'!I39)</f>
        <v>0</v>
      </c>
      <c r="L40" s="194">
        <f>IF('Encodage réponses Es'!J39="","",'Encodage réponses Es'!J39)</f>
        <v>0</v>
      </c>
      <c r="M40" s="194">
        <f>IF('Encodage réponses Es'!K39="","",'Encodage réponses Es'!K39)</f>
        <v>0</v>
      </c>
      <c r="N40" s="194">
        <f>IF('Encodage réponses Es'!L39="","",'Encodage réponses Es'!L39)</f>
        <v>0</v>
      </c>
      <c r="O40" s="194">
        <f>IF('Encodage réponses Es'!M39="","",'Encodage réponses Es'!M39)</f>
        <v>0</v>
      </c>
      <c r="P40" s="194">
        <f>IF('Encodage réponses Es'!N39="","",'Encodage réponses Es'!N39)</f>
        <v>0</v>
      </c>
      <c r="Q40" s="194">
        <f>IF('Encodage réponses Es'!P39="","",'Encodage réponses Es'!P39)</f>
        <v>0</v>
      </c>
      <c r="R40" s="194">
        <f>IF('Encodage réponses Es'!Q39="","",'Encodage réponses Es'!Q39)</f>
        <v>0</v>
      </c>
      <c r="S40" s="194">
        <f>IF('Encodage réponses Es'!R39="","",'Encodage réponses Es'!R39)</f>
        <v>0</v>
      </c>
      <c r="T40" s="194">
        <f>IF('Encodage réponses Es'!T39="","",'Encodage réponses Es'!T39)</f>
        <v>0</v>
      </c>
      <c r="U40" s="194">
        <f>IF('Encodage réponses Es'!U39="","",'Encodage réponses Es'!U39)</f>
        <v>0</v>
      </c>
      <c r="V40" s="194">
        <f>IF('Encodage réponses Es'!V39="","",'Encodage réponses Es'!V39)</f>
        <v>0</v>
      </c>
      <c r="W40" s="194">
        <f>IF('Encodage réponses Es'!W39="","",'Encodage réponses Es'!W39)</f>
        <v>0</v>
      </c>
      <c r="X40" s="194">
        <f>IF('Encodage réponses Es'!Z39="","",'Encodage réponses Es'!Z39)</f>
        <v>0</v>
      </c>
      <c r="Y40" s="194">
        <f>IF('Encodage réponses Es'!AB39="","",'Encodage réponses Es'!AB39)</f>
        <v>0</v>
      </c>
      <c r="Z40" s="194">
        <f>IF('Encodage réponses Es'!AD39="","",'Encodage réponses Es'!AD39)</f>
        <v>0</v>
      </c>
      <c r="AA40" s="194">
        <f>IF('Encodage réponses Es'!AE39="","",'Encodage réponses Es'!AE39)</f>
        <v>0</v>
      </c>
      <c r="AB40" s="194">
        <f>IF('Encodage réponses Es'!AF39="","",'Encodage réponses Es'!AF39)</f>
        <v>0</v>
      </c>
      <c r="AC40" s="194">
        <f>IF('Encodage réponses Es'!AG39="","",'Encodage réponses Es'!AG39)</f>
        <v>0</v>
      </c>
      <c r="AD40" s="204">
        <f>IF('Encodage réponses Es'!AI39="","",'Encodage réponses Es'!AI39)</f>
        <v>0</v>
      </c>
      <c r="AE40" s="136" t="s">
        <v>76</v>
      </c>
      <c r="AF40" s="227">
        <f>IF(AF39=0,"",AVERAGE(AE4:AE37))</f>
      </c>
      <c r="AG40" s="191">
        <f>IF('Encodage réponses Es'!O39="","",'Encodage réponses Es'!O39)</f>
        <v>0</v>
      </c>
      <c r="AH40" s="194">
        <f>IF('Encodage réponses Es'!S39="","",'Encodage réponses Es'!S39)</f>
        <v>0</v>
      </c>
      <c r="AI40" s="194">
        <f>IF('Encodage réponses Es'!X39="","",'Encodage réponses Es'!X39)</f>
        <v>0</v>
      </c>
      <c r="AJ40" s="194">
        <f>IF('Encodage réponses Es'!Y39="","",'Encodage réponses Es'!Y39)</f>
        <v>0</v>
      </c>
      <c r="AK40" s="194">
        <f>IF('Encodage réponses Es'!AA39="","",'Encodage réponses Es'!AA39)</f>
        <v>0</v>
      </c>
      <c r="AL40" s="194">
        <f>IF('Encodage réponses Es'!AC39="","",'Encodage réponses Es'!AC39)</f>
        <v>0</v>
      </c>
      <c r="AM40" s="194">
        <f>IF('Encodage réponses Es'!AH39="","",'Encodage réponses Es'!AH39)</f>
        <v>0</v>
      </c>
      <c r="AN40" s="199">
        <f>IF('Encodage réponses Es'!AJ39="","",'Encodage réponses Es'!AJ39)</f>
        <v>0</v>
      </c>
      <c r="AO40" s="204">
        <f>IF('Encodage réponses Es'!AK39="","",'Encodage réponses Es'!AK39)</f>
        <v>0</v>
      </c>
      <c r="AP40" s="136" t="s">
        <v>75</v>
      </c>
      <c r="AQ40" s="228">
        <f>IF(AQ39=0,"",AVERAGE(AP4:AP37))</f>
      </c>
      <c r="AS40" s="191">
        <f>IF('Encodage réponses Es'!G39="","",'Encodage réponses Es'!G39)</f>
        <v>0</v>
      </c>
      <c r="AT40" s="194">
        <f>IF('Encodage réponses Es'!H39="","",'Encodage réponses Es'!H39)</f>
        <v>0</v>
      </c>
      <c r="AU40" s="194">
        <f>IF('Encodage réponses Es'!I39="","",'Encodage réponses Es'!I39)</f>
        <v>0</v>
      </c>
      <c r="AV40" s="194">
        <f>IF('Encodage réponses Es'!J39="","",'Encodage réponses Es'!J39)</f>
        <v>0</v>
      </c>
      <c r="AW40" s="194">
        <f>IF('Encodage réponses Es'!K39="","",'Encodage réponses Es'!K39)</f>
        <v>0</v>
      </c>
      <c r="AX40" s="194">
        <f>IF('Encodage réponses Es'!L39="","",'Encodage réponses Es'!L39)</f>
        <v>0</v>
      </c>
      <c r="AY40" s="194">
        <f>IF('Encodage réponses Es'!M39="","",'Encodage réponses Es'!M39)</f>
        <v>0</v>
      </c>
      <c r="AZ40" s="194">
        <f>IF('Encodage réponses Es'!N39="","",'Encodage réponses Es'!N39)</f>
        <v>0</v>
      </c>
      <c r="BA40" s="194">
        <f>IF('Encodage réponses Es'!O39="","",'Encodage réponses Es'!O39)</f>
        <v>0</v>
      </c>
      <c r="BB40" s="194">
        <f>IF('Encodage réponses Es'!P39="","",'Encodage réponses Es'!P39)</f>
        <v>0</v>
      </c>
      <c r="BC40" s="194">
        <f>IF('Encodage réponses Es'!Q39="","",'Encodage réponses Es'!Q39)</f>
        <v>0</v>
      </c>
      <c r="BD40" s="194">
        <f>IF('Encodage réponses Es'!R39="","",'Encodage réponses Es'!R39)</f>
        <v>0</v>
      </c>
      <c r="BE40" s="204">
        <f>IF('Encodage réponses Es'!S39="","",'Encodage réponses Es'!S39)</f>
        <v>0</v>
      </c>
      <c r="BF40" s="136" t="s">
        <v>77</v>
      </c>
      <c r="BG40" s="227">
        <f>IF(BG39=0,"",AVERAGE(BF4:BF37))</f>
      </c>
      <c r="BH40" s="191">
        <f>IF('Encodage réponses Es'!T39="","",'Encodage réponses Es'!T39)</f>
        <v>0</v>
      </c>
      <c r="BI40" s="194">
        <f>IF('Encodage réponses Es'!U39="","",'Encodage réponses Es'!U39)</f>
        <v>0</v>
      </c>
      <c r="BJ40" s="194">
        <f>IF('Encodage réponses Es'!V39="","",'Encodage réponses Es'!V39)</f>
        <v>0</v>
      </c>
      <c r="BK40" s="199">
        <f>IF('Encodage réponses Es'!W39="","",'Encodage réponses Es'!W39)</f>
        <v>0</v>
      </c>
      <c r="BL40" s="194">
        <f>IF('Encodage réponses Es'!X39="","",'Encodage réponses Es'!X39)</f>
        <v>0</v>
      </c>
      <c r="BM40" s="194">
        <f>IF('Encodage réponses Es'!Y39="","",'Encodage réponses Es'!Y39)</f>
        <v>0</v>
      </c>
      <c r="BN40" s="194">
        <f>IF('Encodage réponses Es'!Z39="","",'Encodage réponses Es'!Z39)</f>
        <v>0</v>
      </c>
      <c r="BO40" s="194">
        <f>IF('Encodage réponses Es'!AA39="","",'Encodage réponses Es'!AA39)</f>
        <v>0</v>
      </c>
      <c r="BP40" s="194">
        <f>IF('Encodage réponses Es'!AB39="","",'Encodage réponses Es'!AB39)</f>
        <v>0</v>
      </c>
      <c r="BQ40" s="194">
        <f>IF('Encodage réponses Es'!AC39="","",'Encodage réponses Es'!AC39)</f>
        <v>0</v>
      </c>
      <c r="BR40" s="194">
        <f>IF('Encodage réponses Es'!AD39="","",'Encodage réponses Es'!AD39)</f>
        <v>0</v>
      </c>
      <c r="BS40" s="194">
        <f>IF('Encodage réponses Es'!AE39="","",'Encodage réponses Es'!AE39)</f>
        <v>0</v>
      </c>
      <c r="BT40" s="194">
        <f>IF('Encodage réponses Es'!AF39="","",'Encodage réponses Es'!AF39)</f>
        <v>0</v>
      </c>
      <c r="BU40" s="194">
        <f>IF('Encodage réponses Es'!AG39="","",'Encodage réponses Es'!AG39)</f>
        <v>0</v>
      </c>
      <c r="BV40" s="194">
        <f>IF('Encodage réponses Es'!AH39="","",'Encodage réponses Es'!AH39)</f>
        <v>0</v>
      </c>
      <c r="BW40" s="194">
        <f>IF('Encodage réponses Es'!AI39="","",'Encodage réponses Es'!AI39)</f>
        <v>0</v>
      </c>
      <c r="BX40" s="194">
        <f>IF('Encodage réponses Es'!AJ39="","",'Encodage réponses Es'!AJ39)</f>
        <v>0</v>
      </c>
      <c r="BY40" s="204">
        <f>IF('Encodage réponses Es'!AK39="","",'Encodage réponses Es'!AK39)</f>
        <v>0</v>
      </c>
      <c r="BZ40" s="34" t="s">
        <v>114</v>
      </c>
      <c r="CA40" s="226">
        <f>IF(CA39=0,"",AVERAGE(BZ4:BZ37))</f>
      </c>
    </row>
    <row r="41" spans="1:79" ht="12.75">
      <c r="A41" s="121"/>
      <c r="B41" s="2"/>
      <c r="C41" s="2"/>
      <c r="D41" s="122" t="s">
        <v>6</v>
      </c>
      <c r="E41" s="22"/>
      <c r="F41" s="148" t="s">
        <v>38</v>
      </c>
      <c r="G41" s="149">
        <f>IF(G39=0,"",INT((AVERAGE(G4:G37)*100)+0.5)/100)</f>
      </c>
      <c r="I41" s="183">
        <f>IF('Encodage réponses Es'!G40="","",'Encodage réponses Es'!G40)</f>
        <v>0</v>
      </c>
      <c r="J41" s="186">
        <f>IF('Encodage réponses Es'!H40="","",'Encodage réponses Es'!H40)</f>
        <v>0</v>
      </c>
      <c r="K41" s="186">
        <f>IF('Encodage réponses Es'!I40="","",'Encodage réponses Es'!I40)</f>
        <v>0</v>
      </c>
      <c r="L41" s="186">
        <f>IF('Encodage réponses Es'!J40="","",'Encodage réponses Es'!J40)</f>
        <v>0</v>
      </c>
      <c r="M41" s="186">
        <f>IF('Encodage réponses Es'!K40="","",'Encodage réponses Es'!K40)</f>
        <v>0</v>
      </c>
      <c r="N41" s="186">
        <f>IF('Encodage réponses Es'!L40="","",'Encodage réponses Es'!L40)</f>
        <v>0</v>
      </c>
      <c r="O41" s="186">
        <f>IF('Encodage réponses Es'!M40="","",'Encodage réponses Es'!M40)</f>
        <v>0</v>
      </c>
      <c r="P41" s="186">
        <f>IF('Encodage réponses Es'!N40="","",'Encodage réponses Es'!N40)</f>
        <v>0</v>
      </c>
      <c r="Q41" s="186">
        <f>IF('Encodage réponses Es'!P40="","",'Encodage réponses Es'!P40)</f>
        <v>0</v>
      </c>
      <c r="R41" s="186">
        <f>IF('Encodage réponses Es'!Q40="","",'Encodage réponses Es'!Q40)</f>
        <v>0</v>
      </c>
      <c r="S41" s="186">
        <f>IF('Encodage réponses Es'!R40="","",'Encodage réponses Es'!R40)</f>
        <v>0</v>
      </c>
      <c r="T41" s="186">
        <f>IF('Encodage réponses Es'!T40="","",'Encodage réponses Es'!T40)</f>
        <v>0</v>
      </c>
      <c r="U41" s="186">
        <f>IF('Encodage réponses Es'!U40="","",'Encodage réponses Es'!U40)</f>
        <v>0</v>
      </c>
      <c r="V41" s="186">
        <f>IF('Encodage réponses Es'!V40="","",'Encodage réponses Es'!V40)</f>
        <v>0</v>
      </c>
      <c r="W41" s="186">
        <f>IF('Encodage réponses Es'!W40="","",'Encodage réponses Es'!W40)</f>
        <v>0</v>
      </c>
      <c r="X41" s="186">
        <f>IF('Encodage réponses Es'!Z40="","",'Encodage réponses Es'!Z40)</f>
        <v>0</v>
      </c>
      <c r="Y41" s="186">
        <f>IF('Encodage réponses Es'!AB40="","",'Encodage réponses Es'!AB40)</f>
        <v>0</v>
      </c>
      <c r="Z41" s="186">
        <f>IF('Encodage réponses Es'!AD40="","",'Encodage réponses Es'!AD40)</f>
        <v>0</v>
      </c>
      <c r="AA41" s="186">
        <f>IF('Encodage réponses Es'!AE40="","",'Encodage réponses Es'!AE40)</f>
        <v>0</v>
      </c>
      <c r="AB41" s="186">
        <f>IF('Encodage réponses Es'!AF40="","",'Encodage réponses Es'!AF40)</f>
        <v>0</v>
      </c>
      <c r="AC41" s="186">
        <f>IF('Encodage réponses Es'!AG40="","",'Encodage réponses Es'!AG40)</f>
        <v>0</v>
      </c>
      <c r="AD41" s="104">
        <f>IF('Encodage réponses Es'!AI40="","",'Encodage réponses Es'!AI40)</f>
        <v>0</v>
      </c>
      <c r="AE41" s="30" t="s">
        <v>90</v>
      </c>
      <c r="AF41" s="31">
        <f>COUNTIF(AE$4:AE$37,"&lt;2")</f>
        <v>0</v>
      </c>
      <c r="AG41" s="183">
        <f>IF('Encodage réponses Es'!O40="","",'Encodage réponses Es'!O40)</f>
        <v>0</v>
      </c>
      <c r="AH41" s="186">
        <f>IF('Encodage réponses Es'!S40="","",'Encodage réponses Es'!S40)</f>
        <v>0</v>
      </c>
      <c r="AI41" s="186">
        <f>IF('Encodage réponses Es'!X40="","",'Encodage réponses Es'!X40)</f>
        <v>0</v>
      </c>
      <c r="AJ41" s="186">
        <f>IF('Encodage réponses Es'!Y40="","",'Encodage réponses Es'!Y40)</f>
        <v>0</v>
      </c>
      <c r="AK41" s="186">
        <f>IF('Encodage réponses Es'!AA40="","",'Encodage réponses Es'!AA40)</f>
        <v>0</v>
      </c>
      <c r="AL41" s="186">
        <f>IF('Encodage réponses Es'!AC40="","",'Encodage réponses Es'!AC40)</f>
        <v>0</v>
      </c>
      <c r="AM41" s="186">
        <f>IF('Encodage réponses Es'!AH40="","",'Encodage réponses Es'!AH40)</f>
        <v>0</v>
      </c>
      <c r="AN41" s="189">
        <f>IF('Encodage réponses Es'!AJ40="","",'Encodage réponses Es'!AJ40)</f>
        <v>0</v>
      </c>
      <c r="AO41" s="104">
        <f>IF('Encodage réponses Es'!AK40="","",'Encodage réponses Es'!AK40)</f>
        <v>0</v>
      </c>
      <c r="AP41" s="30" t="s">
        <v>54</v>
      </c>
      <c r="AQ41" s="31">
        <f>COUNTIF(AP$4:AP$37,"&lt;1")</f>
        <v>0</v>
      </c>
      <c r="AS41" s="183">
        <f>IF('Encodage réponses Es'!G40="","",'Encodage réponses Es'!G40)</f>
        <v>0</v>
      </c>
      <c r="AT41" s="186">
        <f>IF('Encodage réponses Es'!H40="","",'Encodage réponses Es'!H40)</f>
        <v>0</v>
      </c>
      <c r="AU41" s="186">
        <f>IF('Encodage réponses Es'!I40="","",'Encodage réponses Es'!I40)</f>
        <v>0</v>
      </c>
      <c r="AV41" s="186">
        <f>IF('Encodage réponses Es'!J40="","",'Encodage réponses Es'!J40)</f>
        <v>0</v>
      </c>
      <c r="AW41" s="186">
        <f>IF('Encodage réponses Es'!K40="","",'Encodage réponses Es'!K40)</f>
        <v>0</v>
      </c>
      <c r="AX41" s="186">
        <f>IF('Encodage réponses Es'!L40="","",'Encodage réponses Es'!L40)</f>
        <v>0</v>
      </c>
      <c r="AY41" s="186">
        <f>IF('Encodage réponses Es'!M40="","",'Encodage réponses Es'!M40)</f>
        <v>0</v>
      </c>
      <c r="AZ41" s="186">
        <f>IF('Encodage réponses Es'!N40="","",'Encodage réponses Es'!N40)</f>
        <v>0</v>
      </c>
      <c r="BA41" s="186">
        <f>IF('Encodage réponses Es'!O40="","",'Encodage réponses Es'!O40)</f>
        <v>0</v>
      </c>
      <c r="BB41" s="186">
        <f>IF('Encodage réponses Es'!P40="","",'Encodage réponses Es'!P40)</f>
        <v>0</v>
      </c>
      <c r="BC41" s="186">
        <f>IF('Encodage réponses Es'!Q40="","",'Encodage réponses Es'!Q40)</f>
        <v>0</v>
      </c>
      <c r="BD41" s="186">
        <f>IF('Encodage réponses Es'!R40="","",'Encodage réponses Es'!R40)</f>
        <v>0</v>
      </c>
      <c r="BE41" s="104">
        <f>IF('Encodage réponses Es'!S40="","",'Encodage réponses Es'!S40)</f>
        <v>0</v>
      </c>
      <c r="BF41" s="30" t="s">
        <v>99</v>
      </c>
      <c r="BG41" s="31">
        <f>COUNTIF(BF$4:BF$37,"&lt;1")</f>
        <v>0</v>
      </c>
      <c r="BH41" s="183">
        <f>IF('Encodage réponses Es'!T40="","",'Encodage réponses Es'!T40)</f>
        <v>0</v>
      </c>
      <c r="BI41" s="186">
        <f>IF('Encodage réponses Es'!U40="","",'Encodage réponses Es'!U40)</f>
        <v>0</v>
      </c>
      <c r="BJ41" s="186">
        <f>IF('Encodage réponses Es'!V40="","",'Encodage réponses Es'!V40)</f>
        <v>0</v>
      </c>
      <c r="BK41" s="189">
        <f>IF('Encodage réponses Es'!W40="","",'Encodage réponses Es'!W40)</f>
        <v>0</v>
      </c>
      <c r="BL41" s="186">
        <f>IF('Encodage réponses Es'!X40="","",'Encodage réponses Es'!X40)</f>
        <v>0</v>
      </c>
      <c r="BM41" s="186">
        <f>IF('Encodage réponses Es'!Y40="","",'Encodage réponses Es'!Y40)</f>
        <v>0</v>
      </c>
      <c r="BN41" s="186">
        <f>IF('Encodage réponses Es'!Z40="","",'Encodage réponses Es'!Z40)</f>
        <v>0</v>
      </c>
      <c r="BO41" s="186">
        <f>IF('Encodage réponses Es'!AA40="","",'Encodage réponses Es'!AA40)</f>
        <v>0</v>
      </c>
      <c r="BP41" s="186">
        <f>IF('Encodage réponses Es'!AB40="","",'Encodage réponses Es'!AB40)</f>
        <v>0</v>
      </c>
      <c r="BQ41" s="186">
        <f>IF('Encodage réponses Es'!AC40="","",'Encodage réponses Es'!AC40)</f>
        <v>0</v>
      </c>
      <c r="BR41" s="186">
        <f>IF('Encodage réponses Es'!AD40="","",'Encodage réponses Es'!AD40)</f>
        <v>0</v>
      </c>
      <c r="BS41" s="186">
        <f>IF('Encodage réponses Es'!AE40="","",'Encodage réponses Es'!AE40)</f>
        <v>0</v>
      </c>
      <c r="BT41" s="186">
        <f>IF('Encodage réponses Es'!AF40="","",'Encodage réponses Es'!AF40)</f>
        <v>0</v>
      </c>
      <c r="BU41" s="186">
        <f>IF('Encodage réponses Es'!AG40="","",'Encodage réponses Es'!AG40)</f>
        <v>0</v>
      </c>
      <c r="BV41" s="186">
        <f>IF('Encodage réponses Es'!AH40="","",'Encodage réponses Es'!AH40)</f>
        <v>0</v>
      </c>
      <c r="BW41" s="186">
        <f>IF('Encodage réponses Es'!AI40="","",'Encodage réponses Es'!AI40)</f>
        <v>0</v>
      </c>
      <c r="BX41" s="186">
        <f>IF('Encodage réponses Es'!AJ40="","",'Encodage réponses Es'!AJ40)</f>
        <v>0</v>
      </c>
      <c r="BY41" s="104">
        <f>IF('Encodage réponses Es'!AK40="","",'Encodage réponses Es'!AK40)</f>
        <v>0</v>
      </c>
      <c r="BZ41" s="30" t="s">
        <v>63</v>
      </c>
      <c r="CA41" s="31">
        <f>COUNTIF(BZ$4:BZ$37,"&lt;2")</f>
        <v>0</v>
      </c>
    </row>
    <row r="42" spans="1:79" ht="13.5" thickBot="1">
      <c r="A42" s="121"/>
      <c r="B42" s="2"/>
      <c r="C42" s="2"/>
      <c r="D42" s="122" t="s">
        <v>7</v>
      </c>
      <c r="E42" s="22"/>
      <c r="F42" s="150" t="s">
        <v>72</v>
      </c>
      <c r="G42" s="151">
        <v>0.63</v>
      </c>
      <c r="I42" s="192">
        <f>IF('Encodage réponses Es'!G41="","",'Encodage réponses Es'!G41)</f>
      </c>
      <c r="J42" s="195">
        <f>IF('Encodage réponses Es'!H41="","",'Encodage réponses Es'!H41)</f>
      </c>
      <c r="K42" s="195">
        <f>IF('Encodage réponses Es'!I41="","",'Encodage réponses Es'!I41)</f>
      </c>
      <c r="L42" s="195">
        <f>IF('Encodage réponses Es'!J41="","",'Encodage réponses Es'!J41)</f>
      </c>
      <c r="M42" s="195">
        <f>IF('Encodage réponses Es'!K41="","",'Encodage réponses Es'!K41)</f>
      </c>
      <c r="N42" s="195">
        <f>IF('Encodage réponses Es'!L41="","",'Encodage réponses Es'!L41)</f>
      </c>
      <c r="O42" s="195">
        <f>IF('Encodage réponses Es'!M41="","",'Encodage réponses Es'!M41)</f>
      </c>
      <c r="P42" s="195">
        <f>IF('Encodage réponses Es'!N41="","",'Encodage réponses Es'!N41)</f>
      </c>
      <c r="Q42" s="195">
        <f>IF('Encodage réponses Es'!P41="","",'Encodage réponses Es'!P41)</f>
      </c>
      <c r="R42" s="195">
        <f>IF('Encodage réponses Es'!Q41="","",'Encodage réponses Es'!Q41)</f>
      </c>
      <c r="S42" s="195">
        <f>IF('Encodage réponses Es'!R41="","",'Encodage réponses Es'!R41)</f>
      </c>
      <c r="T42" s="195">
        <f>IF('Encodage réponses Es'!T41="","",'Encodage réponses Es'!T41)</f>
      </c>
      <c r="U42" s="195">
        <f>IF('Encodage réponses Es'!U41="","",'Encodage réponses Es'!U41)</f>
      </c>
      <c r="V42" s="195">
        <f>IF('Encodage réponses Es'!V41="","",'Encodage réponses Es'!V41)</f>
      </c>
      <c r="W42" s="195">
        <f>IF('Encodage réponses Es'!W41="","",'Encodage réponses Es'!W41)</f>
      </c>
      <c r="X42" s="195">
        <f>IF('Encodage réponses Es'!Z41="","",'Encodage réponses Es'!Z41)</f>
      </c>
      <c r="Y42" s="195">
        <f>IF('Encodage réponses Es'!AB41="","",'Encodage réponses Es'!AB41)</f>
      </c>
      <c r="Z42" s="195">
        <f>IF('Encodage réponses Es'!AD41="","",'Encodage réponses Es'!AD41)</f>
      </c>
      <c r="AA42" s="195">
        <f>IF('Encodage réponses Es'!AE41="","",'Encodage réponses Es'!AE41)</f>
      </c>
      <c r="AB42" s="195">
        <f>IF('Encodage réponses Es'!AF41="","",'Encodage réponses Es'!AF41)</f>
      </c>
      <c r="AC42" s="195">
        <f>IF('Encodage réponses Es'!AG41="","",'Encodage réponses Es'!AG41)</f>
      </c>
      <c r="AD42" s="105">
        <f>IF('Encodage réponses Es'!AI41="","",'Encodage réponses Es'!AI41)</f>
      </c>
      <c r="AE42" s="30" t="s">
        <v>91</v>
      </c>
      <c r="AF42" s="31">
        <f>COUNTIF(AE$4:AE$37,"&lt;4")-AF41</f>
        <v>0</v>
      </c>
      <c r="AG42" s="192">
        <f>IF('Encodage réponses Es'!O41="","",'Encodage réponses Es'!O41)</f>
      </c>
      <c r="AH42" s="195">
        <f>IF('Encodage réponses Es'!S41="","",'Encodage réponses Es'!S41)</f>
      </c>
      <c r="AI42" s="195">
        <f>IF('Encodage réponses Es'!X41="","",'Encodage réponses Es'!X41)</f>
      </c>
      <c r="AJ42" s="195">
        <f>IF('Encodage réponses Es'!Y41="","",'Encodage réponses Es'!Y41)</f>
      </c>
      <c r="AK42" s="195">
        <f>IF('Encodage réponses Es'!AA41="","",'Encodage réponses Es'!AA41)</f>
      </c>
      <c r="AL42" s="195">
        <f>IF('Encodage réponses Es'!AC41="","",'Encodage réponses Es'!AC41)</f>
      </c>
      <c r="AM42" s="203">
        <f>IF('Encodage réponses Es'!AH41="","",'Encodage réponses Es'!AH41)</f>
        <v>0</v>
      </c>
      <c r="AN42" s="200">
        <f>IF('Encodage réponses Es'!AJ41="","",'Encodage réponses Es'!AJ41)</f>
      </c>
      <c r="AO42" s="105">
        <f>IF('Encodage réponses Es'!AK41="","",'Encodage réponses Es'!AK41)</f>
      </c>
      <c r="AP42" s="30" t="s">
        <v>55</v>
      </c>
      <c r="AQ42" s="31">
        <f>COUNTIF(AP$4:AP$37,"&lt;2")-AQ41</f>
        <v>0</v>
      </c>
      <c r="AS42" s="192">
        <f>IF('Encodage réponses Es'!G41="","",'Encodage réponses Es'!G41)</f>
      </c>
      <c r="AT42" s="195">
        <f>IF('Encodage réponses Es'!H41="","",'Encodage réponses Es'!H41)</f>
      </c>
      <c r="AU42" s="195">
        <f>IF('Encodage réponses Es'!I41="","",'Encodage réponses Es'!I41)</f>
      </c>
      <c r="AV42" s="195">
        <f>IF('Encodage réponses Es'!J41="","",'Encodage réponses Es'!J41)</f>
      </c>
      <c r="AW42" s="195">
        <f>IF('Encodage réponses Es'!K41="","",'Encodage réponses Es'!K41)</f>
      </c>
      <c r="AX42" s="195">
        <f>IF('Encodage réponses Es'!L41="","",'Encodage réponses Es'!L41)</f>
      </c>
      <c r="AY42" s="195">
        <f>IF('Encodage réponses Es'!M41="","",'Encodage réponses Es'!M41)</f>
      </c>
      <c r="AZ42" s="195">
        <f>IF('Encodage réponses Es'!N41="","",'Encodage réponses Es'!N41)</f>
      </c>
      <c r="BA42" s="195">
        <f>IF('Encodage réponses Es'!O41="","",'Encodage réponses Es'!O41)</f>
      </c>
      <c r="BB42" s="195">
        <f>IF('Encodage réponses Es'!P41="","",'Encodage réponses Es'!P41)</f>
      </c>
      <c r="BC42" s="195">
        <f>IF('Encodage réponses Es'!Q41="","",'Encodage réponses Es'!Q41)</f>
      </c>
      <c r="BD42" s="195">
        <f>IF('Encodage réponses Es'!R41="","",'Encodage réponses Es'!R41)</f>
      </c>
      <c r="BE42" s="105">
        <f>IF('Encodage réponses Es'!S41="","",'Encodage réponses Es'!S41)</f>
      </c>
      <c r="BF42" s="30" t="s">
        <v>100</v>
      </c>
      <c r="BG42" s="31">
        <f>COUNTIF(BF$4:BF$37,"&lt;2")-BG41</f>
        <v>0</v>
      </c>
      <c r="BH42" s="192">
        <f>IF('Encodage réponses Es'!T41="","",'Encodage réponses Es'!T41)</f>
      </c>
      <c r="BI42" s="195">
        <f>IF('Encodage réponses Es'!U41="","",'Encodage réponses Es'!U41)</f>
      </c>
      <c r="BJ42" s="195">
        <f>IF('Encodage réponses Es'!V41="","",'Encodage réponses Es'!V41)</f>
      </c>
      <c r="BK42" s="200">
        <f>IF('Encodage réponses Es'!W41="","",'Encodage réponses Es'!W41)</f>
      </c>
      <c r="BL42" s="195">
        <f>IF('Encodage réponses Es'!X41="","",'Encodage réponses Es'!X41)</f>
      </c>
      <c r="BM42" s="195">
        <f>IF('Encodage réponses Es'!Y41="","",'Encodage réponses Es'!Y41)</f>
      </c>
      <c r="BN42" s="195">
        <f>IF('Encodage réponses Es'!Z41="","",'Encodage réponses Es'!Z41)</f>
      </c>
      <c r="BO42" s="195">
        <f>IF('Encodage réponses Es'!AA41="","",'Encodage réponses Es'!AA41)</f>
      </c>
      <c r="BP42" s="195">
        <f>IF('Encodage réponses Es'!AB41="","",'Encodage réponses Es'!AB41)</f>
      </c>
      <c r="BQ42" s="195">
        <f>IF('Encodage réponses Es'!AC41="","",'Encodage réponses Es'!AC41)</f>
      </c>
      <c r="BR42" s="195">
        <f>IF('Encodage réponses Es'!AD41="","",'Encodage réponses Es'!AD41)</f>
      </c>
      <c r="BS42" s="195">
        <f>IF('Encodage réponses Es'!AE41="","",'Encodage réponses Es'!AE41)</f>
      </c>
      <c r="BT42" s="195">
        <f>IF('Encodage réponses Es'!AF41="","",'Encodage réponses Es'!AF41)</f>
      </c>
      <c r="BU42" s="195">
        <f>IF('Encodage réponses Es'!AG41="","",'Encodage réponses Es'!AG41)</f>
      </c>
      <c r="BV42" s="203">
        <f>IF('Encodage réponses Es'!AH41="","",'Encodage réponses Es'!AH41)</f>
        <v>0</v>
      </c>
      <c r="BW42" s="195">
        <f>IF('Encodage réponses Es'!AI41="","",'Encodage réponses Es'!AI41)</f>
      </c>
      <c r="BX42" s="195">
        <f>IF('Encodage réponses Es'!AJ41="","",'Encodage réponses Es'!AJ41)</f>
      </c>
      <c r="BY42" s="105">
        <f>IF('Encodage réponses Es'!AK41="","",'Encodage réponses Es'!AK41)</f>
      </c>
      <c r="BZ42" s="30" t="s">
        <v>64</v>
      </c>
      <c r="CA42" s="31">
        <f>COUNTIF(BZ$4:BZ$37,"&lt;4")-CA41</f>
        <v>0</v>
      </c>
    </row>
    <row r="43" spans="1:79" ht="13.5" thickBot="1">
      <c r="A43" s="121"/>
      <c r="B43" s="2"/>
      <c r="C43" s="2"/>
      <c r="D43" s="122" t="s">
        <v>39</v>
      </c>
      <c r="E43" s="22"/>
      <c r="F43" s="2"/>
      <c r="G43" s="40"/>
      <c r="I43" s="193">
        <f>IF('Encodage réponses Es'!G42="","",'Encodage réponses Es'!G42)</f>
        <v>0</v>
      </c>
      <c r="J43" s="196">
        <f>IF('Encodage réponses Es'!H42="","",'Encodage réponses Es'!H42)</f>
        <v>0</v>
      </c>
      <c r="K43" s="196">
        <f>IF('Encodage réponses Es'!I42="","",'Encodage réponses Es'!I42)</f>
        <v>0</v>
      </c>
      <c r="L43" s="196">
        <f>IF('Encodage réponses Es'!J42="","",'Encodage réponses Es'!J42)</f>
        <v>0</v>
      </c>
      <c r="M43" s="196">
        <f>IF('Encodage réponses Es'!K42="","",'Encodage réponses Es'!K42)</f>
        <v>0</v>
      </c>
      <c r="N43" s="196">
        <f>IF('Encodage réponses Es'!L42="","",'Encodage réponses Es'!L42)</f>
        <v>0</v>
      </c>
      <c r="O43" s="196">
        <f>IF('Encodage réponses Es'!M42="","",'Encodage réponses Es'!M42)</f>
        <v>0</v>
      </c>
      <c r="P43" s="196">
        <f>IF('Encodage réponses Es'!N42="","",'Encodage réponses Es'!N42)</f>
        <v>0</v>
      </c>
      <c r="Q43" s="196">
        <f>IF('Encodage réponses Es'!P42="","",'Encodage réponses Es'!P42)</f>
        <v>0</v>
      </c>
      <c r="R43" s="196">
        <f>IF('Encodage réponses Es'!Q42="","",'Encodage réponses Es'!Q42)</f>
        <v>0</v>
      </c>
      <c r="S43" s="196">
        <f>IF('Encodage réponses Es'!R42="","",'Encodage réponses Es'!R42)</f>
        <v>0</v>
      </c>
      <c r="T43" s="196">
        <f>IF('Encodage réponses Es'!T42="","",'Encodage réponses Es'!T42)</f>
        <v>0</v>
      </c>
      <c r="U43" s="196">
        <f>IF('Encodage réponses Es'!U42="","",'Encodage réponses Es'!U42)</f>
        <v>0</v>
      </c>
      <c r="V43" s="196">
        <f>IF('Encodage réponses Es'!V42="","",'Encodage réponses Es'!V42)</f>
        <v>0</v>
      </c>
      <c r="W43" s="196">
        <f>IF('Encodage réponses Es'!W42="","",'Encodage réponses Es'!W42)</f>
        <v>0</v>
      </c>
      <c r="X43" s="214">
        <f>IF('Encodage réponses Es'!Z42="","",'Encodage réponses Es'!Z42)</f>
        <v>0</v>
      </c>
      <c r="Y43" s="196">
        <f>IF('Encodage réponses Es'!AB42="","",'Encodage réponses Es'!AB42)</f>
        <v>0</v>
      </c>
      <c r="Z43" s="196">
        <f>IF('Encodage réponses Es'!AD42="","",'Encodage réponses Es'!AD42)</f>
        <v>0</v>
      </c>
      <c r="AA43" s="196">
        <f>IF('Encodage réponses Es'!AE42="","",'Encodage réponses Es'!AE42)</f>
        <v>0</v>
      </c>
      <c r="AB43" s="196">
        <f>IF('Encodage réponses Es'!AF42="","",'Encodage réponses Es'!AF42)</f>
        <v>0</v>
      </c>
      <c r="AC43" s="196">
        <f>IF('Encodage réponses Es'!AG42="","",'Encodage réponses Es'!AG42)</f>
        <v>0</v>
      </c>
      <c r="AD43" s="205">
        <f>IF('Encodage réponses Es'!AI42="","",'Encodage réponses Es'!AI42)</f>
        <v>0</v>
      </c>
      <c r="AE43" s="43" t="s">
        <v>92</v>
      </c>
      <c r="AF43" s="31">
        <f>COUNTIF(AE$4:AE$37,"&lt;6")-SUM(AF$41:AF42)</f>
        <v>0</v>
      </c>
      <c r="AG43" s="193">
        <f>IF('Encodage réponses Es'!O42="","",'Encodage réponses Es'!O42)</f>
        <v>0</v>
      </c>
      <c r="AH43" s="196">
        <f>IF('Encodage réponses Es'!S42="","",'Encodage réponses Es'!S42)</f>
        <v>0</v>
      </c>
      <c r="AI43" s="196">
        <f>IF('Encodage réponses Es'!X42="","",'Encodage réponses Es'!X42)</f>
        <v>0</v>
      </c>
      <c r="AJ43" s="196">
        <f>IF('Encodage réponses Es'!Y42="","",'Encodage réponses Es'!Y42)</f>
        <v>0</v>
      </c>
      <c r="AK43" s="196">
        <f>IF('Encodage réponses Es'!AA42="","",'Encodage réponses Es'!AA42)</f>
        <v>0</v>
      </c>
      <c r="AL43" s="196">
        <f>IF('Encodage réponses Es'!AC42="","",'Encodage réponses Es'!AC42)</f>
        <v>0</v>
      </c>
      <c r="AM43" s="196">
        <f>IF('Encodage réponses Es'!AH42="","",'Encodage réponses Es'!AH42)</f>
        <v>0</v>
      </c>
      <c r="AN43" s="190">
        <f>IF('Encodage réponses Es'!AJ42="","",'Encodage réponses Es'!AJ42)</f>
        <v>0</v>
      </c>
      <c r="AO43" s="133">
        <f>IF('Encodage réponses Es'!AK42="","",'Encodage réponses Es'!AK42)</f>
        <v>0</v>
      </c>
      <c r="AP43" s="32" t="s">
        <v>56</v>
      </c>
      <c r="AQ43" s="31">
        <f>COUNTIF(AP$4:AP$37,"&lt;3")-SUM(AQ41:AQ42)</f>
        <v>0</v>
      </c>
      <c r="AS43" s="193">
        <f>IF('Encodage réponses Es'!G42="","",'Encodage réponses Es'!G42)</f>
        <v>0</v>
      </c>
      <c r="AT43" s="196">
        <f>IF('Encodage réponses Es'!H42="","",'Encodage réponses Es'!H42)</f>
        <v>0</v>
      </c>
      <c r="AU43" s="196">
        <f>IF('Encodage réponses Es'!I42="","",'Encodage réponses Es'!I42)</f>
        <v>0</v>
      </c>
      <c r="AV43" s="196">
        <f>IF('Encodage réponses Es'!J42="","",'Encodage réponses Es'!J42)</f>
        <v>0</v>
      </c>
      <c r="AW43" s="196">
        <f>IF('Encodage réponses Es'!K42="","",'Encodage réponses Es'!K42)</f>
        <v>0</v>
      </c>
      <c r="AX43" s="214">
        <f>IF('Encodage réponses Es'!L42="","",'Encodage réponses Es'!L42)</f>
        <v>0</v>
      </c>
      <c r="AY43" s="196">
        <f>IF('Encodage réponses Es'!M42="","",'Encodage réponses Es'!M42)</f>
        <v>0</v>
      </c>
      <c r="AZ43" s="196">
        <f>IF('Encodage réponses Es'!N42="","",'Encodage réponses Es'!N42)</f>
        <v>0</v>
      </c>
      <c r="BA43" s="196">
        <f>IF('Encodage réponses Es'!O42="","",'Encodage réponses Es'!O42)</f>
        <v>0</v>
      </c>
      <c r="BB43" s="196">
        <f>IF('Encodage réponses Es'!P42="","",'Encodage réponses Es'!P42)</f>
        <v>0</v>
      </c>
      <c r="BC43" s="196">
        <f>IF('Encodage réponses Es'!Q42="","",'Encodage réponses Es'!Q42)</f>
        <v>0</v>
      </c>
      <c r="BD43" s="196">
        <f>IF('Encodage réponses Es'!R42="","",'Encodage réponses Es'!R42)</f>
        <v>0</v>
      </c>
      <c r="BE43" s="205">
        <f>IF('Encodage réponses Es'!S42="","",'Encodage réponses Es'!S42)</f>
        <v>0</v>
      </c>
      <c r="BF43" s="43" t="s">
        <v>101</v>
      </c>
      <c r="BG43" s="31">
        <f>COUNTIF(BF$4:BF$37,"&lt;3")-SUM(BG41:BG42)</f>
        <v>0</v>
      </c>
      <c r="BH43" s="193">
        <f>IF('Encodage réponses Es'!T42="","",'Encodage réponses Es'!T42)</f>
        <v>0</v>
      </c>
      <c r="BI43" s="196">
        <f>IF('Encodage réponses Es'!U42="","",'Encodage réponses Es'!U42)</f>
        <v>0</v>
      </c>
      <c r="BJ43" s="196">
        <f>IF('Encodage réponses Es'!V42="","",'Encodage réponses Es'!V42)</f>
        <v>0</v>
      </c>
      <c r="BK43" s="201">
        <f>IF('Encodage réponses Es'!W42="","",'Encodage réponses Es'!W42)</f>
        <v>0</v>
      </c>
      <c r="BL43" s="196">
        <f>IF('Encodage réponses Es'!X42="","",'Encodage réponses Es'!X42)</f>
        <v>0</v>
      </c>
      <c r="BM43" s="196">
        <f>IF('Encodage réponses Es'!Y42="","",'Encodage réponses Es'!Y42)</f>
        <v>0</v>
      </c>
      <c r="BN43" s="196">
        <f>IF('Encodage réponses Es'!Z42="","",'Encodage réponses Es'!Z42)</f>
        <v>0</v>
      </c>
      <c r="BO43" s="196">
        <f>IF('Encodage réponses Es'!AA42="","",'Encodage réponses Es'!AA42)</f>
        <v>0</v>
      </c>
      <c r="BP43" s="196">
        <f>IF('Encodage réponses Es'!AB42="","",'Encodage réponses Es'!AB42)</f>
        <v>0</v>
      </c>
      <c r="BQ43" s="196">
        <f>IF('Encodage réponses Es'!AC42="","",'Encodage réponses Es'!AC42)</f>
        <v>0</v>
      </c>
      <c r="BR43" s="196">
        <f>IF('Encodage réponses Es'!AD42="","",'Encodage réponses Es'!AD42)</f>
        <v>0</v>
      </c>
      <c r="BS43" s="196">
        <f>IF('Encodage réponses Es'!AE42="","",'Encodage réponses Es'!AE42)</f>
        <v>0</v>
      </c>
      <c r="BT43" s="196">
        <f>IF('Encodage réponses Es'!AF42="","",'Encodage réponses Es'!AF42)</f>
        <v>0</v>
      </c>
      <c r="BU43" s="196">
        <f>IF('Encodage réponses Es'!AG42="","",'Encodage réponses Es'!AG42)</f>
        <v>0</v>
      </c>
      <c r="BV43" s="196">
        <f>IF('Encodage réponses Es'!AH42="","",'Encodage réponses Es'!AH42)</f>
        <v>0</v>
      </c>
      <c r="BW43" s="196">
        <f>IF('Encodage réponses Es'!AI42="","",'Encodage réponses Es'!AI42)</f>
        <v>0</v>
      </c>
      <c r="BX43" s="196">
        <f>IF('Encodage réponses Es'!AJ42="","",'Encodage réponses Es'!AJ42)</f>
        <v>0</v>
      </c>
      <c r="BY43" s="205">
        <f>IF('Encodage réponses Es'!AK42="","",'Encodage réponses Es'!AK42)</f>
        <v>0</v>
      </c>
      <c r="BZ43" s="32" t="s">
        <v>65</v>
      </c>
      <c r="CA43" s="31">
        <f>COUNTIF(BZ$4:BZ$37,"&lt;6")-SUM(CA41:CA42)</f>
        <v>0</v>
      </c>
    </row>
    <row r="44" spans="1:79" ht="8.25" customHeight="1" thickBot="1">
      <c r="A44" s="121"/>
      <c r="B44" s="2"/>
      <c r="C44" s="2"/>
      <c r="D44" s="126"/>
      <c r="E44" s="22"/>
      <c r="F44" s="2"/>
      <c r="G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0" t="s">
        <v>93</v>
      </c>
      <c r="AF44" s="31">
        <f>COUNTIF(AE$4:AE$37,"&lt;8")-SUM(AF$41:AF43)</f>
        <v>0</v>
      </c>
      <c r="AG44" s="3"/>
      <c r="AH44" s="3"/>
      <c r="AI44" s="3"/>
      <c r="AJ44" s="3"/>
      <c r="AK44" s="3"/>
      <c r="AL44" s="3"/>
      <c r="AM44" s="3"/>
      <c r="AN44" s="3"/>
      <c r="AO44" s="3"/>
      <c r="AP44" s="30" t="s">
        <v>61</v>
      </c>
      <c r="AQ44" s="31">
        <f>COUNTIF(AP$4:AP$37,"&lt;4")-SUM(AQ41:AQ43)</f>
        <v>0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0" t="s">
        <v>102</v>
      </c>
      <c r="BG44" s="31">
        <f>COUNTIF(BF$4:BF$37,"&lt;4")-SUM(BG41:BG43)</f>
        <v>0</v>
      </c>
      <c r="BH44" s="3">
        <f>IF('Encodage réponses Es'!T43="","",'Encodage réponses Es'!T43)</f>
      </c>
      <c r="BI44" s="3">
        <f>IF('Encodage réponses Es'!U43="","",'Encodage réponses Es'!U43)</f>
      </c>
      <c r="BJ44" s="3">
        <f>IF('Encodage réponses Es'!V43="","",'Encodage réponses Es'!V43)</f>
      </c>
      <c r="BK44" s="3">
        <f>IF('Encodage réponses Es'!W43="","",'Encodage réponses Es'!W43)</f>
      </c>
      <c r="BL44" s="3">
        <f>IF('Encodage réponses Es'!X43="","",'Encodage réponses Es'!X43)</f>
      </c>
      <c r="BM44" s="3">
        <f>IF('Encodage réponses Es'!Y43="","",'Encodage réponses Es'!Y43)</f>
      </c>
      <c r="BN44" s="3">
        <f>IF('Encodage réponses Es'!Z43="","",'Encodage réponses Es'!Z43)</f>
      </c>
      <c r="BO44" s="3">
        <f>IF('Encodage réponses Es'!AA43="","",'Encodage réponses Es'!AA43)</f>
      </c>
      <c r="BP44" s="3">
        <f>IF('Encodage réponses Es'!AB43="","",'Encodage réponses Es'!AB43)</f>
      </c>
      <c r="BQ44" s="3">
        <f>IF('Encodage réponses Es'!AC43="","",'Encodage réponses Es'!AC43)</f>
      </c>
      <c r="BR44" s="3">
        <f>IF('Encodage réponses Es'!AD43="","",'Encodage réponses Es'!AD43)</f>
      </c>
      <c r="BS44" s="3">
        <f>IF('Encodage réponses Es'!AE43="","",'Encodage réponses Es'!AE43)</f>
      </c>
      <c r="BT44" s="3">
        <f>IF('Encodage réponses Es'!AF43="","",'Encodage réponses Es'!AF43)</f>
      </c>
      <c r="BU44" s="3">
        <f>IF('Encodage réponses Es'!AG43="","",'Encodage réponses Es'!AG43)</f>
      </c>
      <c r="BV44" s="3">
        <f>IF('Encodage réponses Es'!AH43="","",'Encodage réponses Es'!AH43)</f>
      </c>
      <c r="BW44" s="3">
        <f>IF('Encodage réponses Es'!AI43="","",'Encodage réponses Es'!AI43)</f>
      </c>
      <c r="BX44" s="3">
        <f>IF('Encodage réponses Es'!AJ43="","",'Encodage réponses Es'!AJ43)</f>
      </c>
      <c r="BY44" s="3">
        <f>IF('Encodage réponses Es'!AK43="","",'Encodage réponses Es'!AK43)</f>
      </c>
      <c r="BZ44" s="30" t="s">
        <v>66</v>
      </c>
      <c r="CA44" s="31">
        <f>COUNTIF(BZ$4:BZ$37,"&lt;8")-SUM(CA41:CA43)</f>
        <v>0</v>
      </c>
    </row>
    <row r="45" spans="1:79" ht="13.5" customHeight="1">
      <c r="A45" s="121"/>
      <c r="B45" s="2"/>
      <c r="C45" s="2"/>
      <c r="D45" s="124" t="s">
        <v>8</v>
      </c>
      <c r="E45" s="22"/>
      <c r="F45" s="24" t="s">
        <v>40</v>
      </c>
      <c r="G45" s="25">
        <f>COUNTIF(G$4:G$37,"&lt;0,1 ")</f>
        <v>0</v>
      </c>
      <c r="I45" s="207">
        <f>IF('Encodage réponses Es'!G44="","",'Encodage réponses Es'!G44)</f>
      </c>
      <c r="J45" s="209">
        <f>IF('Encodage réponses Es'!H44="","",'Encodage réponses Es'!H44)</f>
      </c>
      <c r="K45" s="209">
        <f>IF('Encodage réponses Es'!I44="","",'Encodage réponses Es'!I44)</f>
      </c>
      <c r="L45" s="209">
        <f>IF('Encodage réponses Es'!J44="","",'Encodage réponses Es'!J44)</f>
      </c>
      <c r="M45" s="209">
        <f>IF('Encodage réponses Es'!K44="","",'Encodage réponses Es'!K44)</f>
      </c>
      <c r="N45" s="209">
        <f>IF('Encodage réponses Es'!L44="","",'Encodage réponses Es'!L44)</f>
      </c>
      <c r="O45" s="209">
        <f>IF('Encodage réponses Es'!M44="","",'Encodage réponses Es'!M44)</f>
      </c>
      <c r="P45" s="209">
        <f>IF('Encodage réponses Es'!N44="","",'Encodage réponses Es'!N44)</f>
      </c>
      <c r="Q45" s="209">
        <f>IF('Encodage réponses Es'!P44="","",'Encodage réponses Es'!P44)</f>
      </c>
      <c r="R45" s="209">
        <f>IF('Encodage réponses Es'!Q44="","",'Encodage réponses Es'!Q44)</f>
      </c>
      <c r="S45" s="209">
        <f>IF('Encodage réponses Es'!R44="","",'Encodage réponses Es'!R44)</f>
      </c>
      <c r="T45" s="209">
        <f>IF('Encodage réponses Es'!T44="","",'Encodage réponses Es'!T44)</f>
      </c>
      <c r="U45" s="209">
        <f>IF('Encodage réponses Es'!U44="","",'Encodage réponses Es'!U44)</f>
      </c>
      <c r="V45" s="209">
        <f>IF('Encodage réponses Es'!V44="","",'Encodage réponses Es'!V44)</f>
      </c>
      <c r="W45" s="209">
        <f>IF('Encodage réponses Es'!W44="","",'Encodage réponses Es'!W44)</f>
      </c>
      <c r="X45" s="209">
        <f>IF('Encodage réponses Es'!Z44="","",'Encodage réponses Es'!Z44)</f>
      </c>
      <c r="Y45" s="209">
        <f>IF('Encodage réponses Es'!AB44="","",'Encodage réponses Es'!AB44)</f>
      </c>
      <c r="Z45" s="209">
        <f>IF('Encodage réponses Es'!AD44="","",'Encodage réponses Es'!AD44)</f>
      </c>
      <c r="AA45" s="209">
        <f>IF('Encodage réponses Es'!AE44="","",'Encodage réponses Es'!AE44)</f>
      </c>
      <c r="AB45" s="209">
        <f>IF('Encodage réponses Es'!AF44="","",'Encodage réponses Es'!AF44)</f>
      </c>
      <c r="AC45" s="209">
        <f>IF('Encodage réponses Es'!AG44="","",'Encodage réponses Es'!AG44)</f>
      </c>
      <c r="AD45" s="109">
        <f>IF('Encodage réponses Es'!AI44="","",'Encodage réponses Es'!AI44)</f>
      </c>
      <c r="AE45" s="30" t="s">
        <v>62</v>
      </c>
      <c r="AF45" s="31">
        <f>COUNTIF(AE$4:AE$37,"&lt;10")-SUM(AF$41:AF44)</f>
        <v>0</v>
      </c>
      <c r="AG45" s="207">
        <f>IF('Encodage réponses Es'!O44="","",'Encodage réponses Es'!O44)</f>
      </c>
      <c r="AH45" s="209">
        <f>IF('Encodage réponses Es'!S44="","",'Encodage réponses Es'!S44)</f>
      </c>
      <c r="AI45" s="209">
        <f>IF('Encodage réponses Es'!X44="","",'Encodage réponses Es'!X44)</f>
      </c>
      <c r="AJ45" s="209">
        <f>IF('Encodage réponses Es'!Y44="","",'Encodage réponses Es'!Y44)</f>
      </c>
      <c r="AK45" s="209">
        <f>IF('Encodage réponses Es'!AA44="","",'Encodage réponses Es'!AA44)</f>
      </c>
      <c r="AL45" s="209">
        <f>IF('Encodage réponses Es'!AC44="","",'Encodage réponses Es'!AC44)</f>
      </c>
      <c r="AM45" s="209">
        <f>IF('Encodage réponses Es'!AH44="","",'Encodage réponses Es'!AH44)</f>
      </c>
      <c r="AN45" s="209">
        <f>IF('Encodage réponses Es'!AJ44="","",'Encodage réponses Es'!AJ44)</f>
      </c>
      <c r="AO45" s="109">
        <f>IF('Encodage réponses Es'!AK44="","",'Encodage réponses Es'!AK44)</f>
      </c>
      <c r="AP45" s="30" t="s">
        <v>57</v>
      </c>
      <c r="AQ45" s="31">
        <f>COUNTIF(AP$4:AP$37,"&lt;5")-SUM(AQ41:AQ44)</f>
        <v>0</v>
      </c>
      <c r="AS45" s="207">
        <f>IF('Encodage réponses Es'!G44="","",'Encodage réponses Es'!G44)</f>
      </c>
      <c r="AT45" s="107">
        <f>IF('Encodage réponses Es'!H44="","",'Encodage réponses Es'!H44)</f>
      </c>
      <c r="AU45" s="209">
        <f>IF('Encodage réponses Es'!I44="","",'Encodage réponses Es'!I44)</f>
      </c>
      <c r="AV45" s="209">
        <f>IF('Encodage réponses Es'!J44="","",'Encodage réponses Es'!J44)</f>
      </c>
      <c r="AW45" s="211">
        <f>IF('Encodage réponses Es'!K44="","",'Encodage réponses Es'!K44)</f>
      </c>
      <c r="AX45" s="211">
        <f>IF('Encodage réponses Es'!L44="","",'Encodage réponses Es'!L44)</f>
      </c>
      <c r="AY45" s="211">
        <f>IF('Encodage réponses Es'!M44="","",'Encodage réponses Es'!M44)</f>
      </c>
      <c r="AZ45" s="211">
        <f>IF('Encodage réponses Es'!N44="","",'Encodage réponses Es'!N44)</f>
      </c>
      <c r="BA45" s="211">
        <f>IF('Encodage réponses Es'!O44="","",'Encodage réponses Es'!O44)</f>
      </c>
      <c r="BB45" s="211">
        <f>IF('Encodage réponses Es'!P44="","",'Encodage réponses Es'!P44)</f>
      </c>
      <c r="BC45" s="211">
        <f>IF('Encodage réponses Es'!Q44="","",'Encodage réponses Es'!Q44)</f>
      </c>
      <c r="BD45" s="211">
        <f>IF('Encodage réponses Es'!R44="","",'Encodage réponses Es'!R44)</f>
      </c>
      <c r="BE45" s="109">
        <f>IF('Encodage réponses Es'!S44="","",'Encodage réponses Es'!S44)</f>
      </c>
      <c r="BF45" s="30" t="s">
        <v>103</v>
      </c>
      <c r="BG45" s="31">
        <f>COUNTIF(BF$4:BF$37,"&lt;5")-SUM(BG41:BG44)</f>
        <v>0</v>
      </c>
      <c r="BH45" s="207">
        <f>IF('Encodage réponses Es'!T44="","",'Encodage réponses Es'!T44)</f>
      </c>
      <c r="BI45" s="209">
        <f>IF('Encodage réponses Es'!U44="","",'Encodage réponses Es'!U44)</f>
      </c>
      <c r="BJ45" s="209">
        <f>IF('Encodage réponses Es'!V44="","",'Encodage réponses Es'!V44)</f>
      </c>
      <c r="BK45" s="209">
        <f>IF('Encodage réponses Es'!W44="","",'Encodage réponses Es'!W44)</f>
      </c>
      <c r="BL45" s="209">
        <f>IF('Encodage réponses Es'!X44="","",'Encodage réponses Es'!X44)</f>
      </c>
      <c r="BM45" s="209">
        <f>IF('Encodage réponses Es'!Y44="","",'Encodage réponses Es'!Y44)</f>
      </c>
      <c r="BN45" s="209">
        <f>IF('Encodage réponses Es'!Z44="","",'Encodage réponses Es'!Z44)</f>
      </c>
      <c r="BO45" s="209">
        <f>IF('Encodage réponses Es'!AA44="","",'Encodage réponses Es'!AA44)</f>
      </c>
      <c r="BP45" s="209">
        <f>IF('Encodage réponses Es'!AB44="","",'Encodage réponses Es'!AB44)</f>
      </c>
      <c r="BQ45" s="209">
        <f>IF('Encodage réponses Es'!AC44="","",'Encodage réponses Es'!AC44)</f>
      </c>
      <c r="BR45" s="209">
        <f>IF('Encodage réponses Es'!AD44="","",'Encodage réponses Es'!AD44)</f>
      </c>
      <c r="BS45" s="209">
        <f>IF('Encodage réponses Es'!AE44="","",'Encodage réponses Es'!AE44)</f>
      </c>
      <c r="BT45" s="209">
        <f>IF('Encodage réponses Es'!AF44="","",'Encodage réponses Es'!AF44)</f>
      </c>
      <c r="BU45" s="209">
        <f>IF('Encodage réponses Es'!AG44="","",'Encodage réponses Es'!AG44)</f>
      </c>
      <c r="BV45" s="209">
        <f>IF('Encodage réponses Es'!AH44="","",'Encodage réponses Es'!AH44)</f>
      </c>
      <c r="BW45" s="209">
        <f>IF('Encodage réponses Es'!AI44="","",'Encodage réponses Es'!AI44)</f>
      </c>
      <c r="BX45" s="211">
        <f>IF('Encodage réponses Es'!AJ44="","",'Encodage réponses Es'!AJ44)</f>
      </c>
      <c r="BY45" s="109">
        <f>IF('Encodage réponses Es'!AK44="","",'Encodage réponses Es'!AK44)</f>
      </c>
      <c r="BZ45" s="30" t="s">
        <v>67</v>
      </c>
      <c r="CA45" s="31">
        <f>COUNTIF(BZ$4:BZ$37,"&lt;10")-SUM(CA41:CA44)</f>
        <v>0</v>
      </c>
    </row>
    <row r="46" spans="1:79" ht="13.5" thickBot="1">
      <c r="A46" s="123"/>
      <c r="B46" s="75"/>
      <c r="C46" s="75"/>
      <c r="D46" s="125" t="s">
        <v>41</v>
      </c>
      <c r="E46" s="22"/>
      <c r="F46" s="24" t="s">
        <v>42</v>
      </c>
      <c r="G46" s="25">
        <f>COUNTIF(G$4:G$37,"&lt;,2 ")-G45</f>
        <v>0</v>
      </c>
      <c r="I46" s="208">
        <v>0.82</v>
      </c>
      <c r="J46" s="210">
        <f>IF('Encodage réponses Es'!H45="","",'Encodage réponses Es'!H45)</f>
        <v>0.48</v>
      </c>
      <c r="K46" s="210">
        <f>IF('Encodage réponses Es'!I45="","",'Encodage réponses Es'!I45)</f>
        <v>0.75</v>
      </c>
      <c r="L46" s="210">
        <f>IF('Encodage réponses Es'!J45="","",'Encodage réponses Es'!J45)</f>
        <v>0.61</v>
      </c>
      <c r="M46" s="210">
        <f>IF('Encodage réponses Es'!K45="","",'Encodage réponses Es'!K45)</f>
        <v>0.65</v>
      </c>
      <c r="N46" s="210">
        <f>IF('Encodage réponses Es'!L45="","",'Encodage réponses Es'!L45)</f>
        <v>0.58</v>
      </c>
      <c r="O46" s="210">
        <f>IF('Encodage réponses Es'!M45="","",'Encodage réponses Es'!M45)</f>
        <v>0.89</v>
      </c>
      <c r="P46" s="210">
        <f>IF('Encodage réponses Es'!N45="","",'Encodage réponses Es'!N45)</f>
        <v>0.33</v>
      </c>
      <c r="Q46" s="210">
        <f>IF('Encodage réponses Es'!P45="","",'Encodage réponses Es'!P45)</f>
        <v>0.77</v>
      </c>
      <c r="R46" s="210">
        <f>IF('Encodage réponses Es'!Q45="","",'Encodage réponses Es'!Q45)</f>
        <v>0.72</v>
      </c>
      <c r="S46" s="210">
        <f>IF('Encodage réponses Es'!R45="","",'Encodage réponses Es'!R45)</f>
        <v>0.74</v>
      </c>
      <c r="T46" s="210">
        <f>IF('Encodage réponses Es'!T45="","",'Encodage réponses Es'!T45)</f>
        <v>0.69</v>
      </c>
      <c r="U46" s="210">
        <f>IF('Encodage réponses Es'!U45="","",'Encodage réponses Es'!U45)</f>
        <v>0.73</v>
      </c>
      <c r="V46" s="210">
        <f>IF('Encodage réponses Es'!V45="","",'Encodage réponses Es'!V45)</f>
        <v>0.53</v>
      </c>
      <c r="W46" s="210">
        <f>IF('Encodage réponses Es'!W45="","",'Encodage réponses Es'!W45)</f>
        <v>0.81</v>
      </c>
      <c r="X46" s="210">
        <f>IF('Encodage réponses Es'!Z45="","",'Encodage réponses Es'!Z45)</f>
        <v>0.63</v>
      </c>
      <c r="Y46" s="210">
        <f>IF('Encodage réponses Es'!AB45="","",'Encodage réponses Es'!AB45)</f>
        <v>0.62</v>
      </c>
      <c r="Z46" s="210">
        <f>IF('Encodage réponses Es'!AD45="","",'Encodage réponses Es'!AD45)</f>
        <v>0.75</v>
      </c>
      <c r="AA46" s="210">
        <f>IF('Encodage réponses Es'!AE45="","",'Encodage réponses Es'!AE45)</f>
        <v>0.8</v>
      </c>
      <c r="AB46" s="210">
        <f>IF('Encodage réponses Es'!AF45="","",'Encodage réponses Es'!AF45)</f>
        <v>0.67</v>
      </c>
      <c r="AC46" s="210">
        <f>IF('Encodage réponses Es'!AG45="","",'Encodage réponses Es'!AG45)</f>
        <v>0.5</v>
      </c>
      <c r="AD46" s="206">
        <f>IF('Encodage réponses Es'!AI45="","",'Encodage réponses Es'!AI45)</f>
        <v>0.32</v>
      </c>
      <c r="AE46" s="30" t="s">
        <v>94</v>
      </c>
      <c r="AF46" s="31">
        <f>COUNTIF(AE$4:AE$37,"&lt;12")-SUM(AF$41:AF45)</f>
        <v>0</v>
      </c>
      <c r="AG46" s="208">
        <f>IF('Encodage réponses Es'!O45="","",'Encodage réponses Es'!O45)</f>
        <v>0.67</v>
      </c>
      <c r="AH46" s="210">
        <f>IF('Encodage réponses Es'!S45="","",'Encodage réponses Es'!S45)</f>
        <v>0.24</v>
      </c>
      <c r="AI46" s="210">
        <f>IF('Encodage réponses Es'!X45="","",'Encodage réponses Es'!X45)</f>
        <v>0.83</v>
      </c>
      <c r="AJ46" s="210">
        <f>IF('Encodage réponses Es'!Y45="","",'Encodage réponses Es'!Y45)</f>
        <v>0.82</v>
      </c>
      <c r="AK46" s="210">
        <f>IF('Encodage réponses Es'!AA45="","",'Encodage réponses Es'!AA45)</f>
        <v>0.49</v>
      </c>
      <c r="AL46" s="210">
        <f>IF('Encodage réponses Es'!AC45="","",'Encodage réponses Es'!AC45)</f>
        <v>0.64</v>
      </c>
      <c r="AM46" s="210">
        <f>IF('Encodage réponses Es'!AH45="","",'Encodage réponses Es'!AH45)</f>
        <v>0.15</v>
      </c>
      <c r="AN46" s="210">
        <f>IF('Encodage réponses Es'!AJ45="","",'Encodage réponses Es'!AJ45)</f>
        <v>0.56</v>
      </c>
      <c r="AO46" s="206">
        <f>IF('Encodage réponses Es'!AK45="","",'Encodage réponses Es'!AK45)</f>
        <v>0.6</v>
      </c>
      <c r="AP46" s="30" t="s">
        <v>58</v>
      </c>
      <c r="AQ46" s="31">
        <f>COUNTIF(AP$4:AP$37,"&lt;6")-SUM(AQ41:AQ45)</f>
        <v>0</v>
      </c>
      <c r="AS46" s="208">
        <f>IF('Encodage réponses Es'!G45="","",'Encodage réponses Es'!G45)</f>
        <v>0.82</v>
      </c>
      <c r="AT46" s="212">
        <f>IF('Encodage réponses Es'!H45="","",'Encodage réponses Es'!H45)</f>
        <v>0.48</v>
      </c>
      <c r="AU46" s="212">
        <f>IF('Encodage réponses Es'!I45="","",'Encodage réponses Es'!I45)</f>
        <v>0.75</v>
      </c>
      <c r="AV46" s="212">
        <f>IF('Encodage réponses Es'!J45="","",'Encodage réponses Es'!J45)</f>
        <v>0.61</v>
      </c>
      <c r="AW46" s="212">
        <f>IF('Encodage réponses Es'!K45="","",'Encodage réponses Es'!K45)</f>
        <v>0.65</v>
      </c>
      <c r="AX46" s="212">
        <f>IF('Encodage réponses Es'!L45="","",'Encodage réponses Es'!L45)</f>
        <v>0.58</v>
      </c>
      <c r="AY46" s="212">
        <f>IF('Encodage réponses Es'!M45="","",'Encodage réponses Es'!M45)</f>
        <v>0.89</v>
      </c>
      <c r="AZ46" s="212">
        <f>IF('Encodage réponses Es'!N45="","",'Encodage réponses Es'!N45)</f>
        <v>0.33</v>
      </c>
      <c r="BA46" s="212">
        <f>IF('Encodage réponses Es'!O45="","",'Encodage réponses Es'!O45)</f>
        <v>0.67</v>
      </c>
      <c r="BB46" s="212">
        <f>IF('Encodage réponses Es'!P45="","",'Encodage réponses Es'!P45)</f>
        <v>0.77</v>
      </c>
      <c r="BC46" s="212">
        <f>IF('Encodage réponses Es'!Q45="","",'Encodage réponses Es'!Q45)</f>
        <v>0.72</v>
      </c>
      <c r="BD46" s="212">
        <f>IF('Encodage réponses Es'!R45="","",'Encodage réponses Es'!R45)</f>
        <v>0.74</v>
      </c>
      <c r="BE46" s="206">
        <f>IF('Encodage réponses Es'!S45="","",'Encodage réponses Es'!S45)</f>
        <v>0.24</v>
      </c>
      <c r="BF46" s="30" t="s">
        <v>104</v>
      </c>
      <c r="BG46" s="31">
        <f>COUNTIF(BF$4:BF$37,"&lt;6")-SUM(BG41:BG45)</f>
        <v>0</v>
      </c>
      <c r="BH46" s="208">
        <f>IF('Encodage réponses Es'!T45="","",'Encodage réponses Es'!T45)</f>
        <v>0.69</v>
      </c>
      <c r="BI46" s="210">
        <f>IF('Encodage réponses Es'!U45="","",'Encodage réponses Es'!U45)</f>
        <v>0.73</v>
      </c>
      <c r="BJ46" s="210">
        <f>IF('Encodage réponses Es'!V45="","",'Encodage réponses Es'!V45)</f>
        <v>0.53</v>
      </c>
      <c r="BK46" s="210">
        <f>IF('Encodage réponses Es'!W45="","",'Encodage réponses Es'!W45)</f>
        <v>0.81</v>
      </c>
      <c r="BL46" s="210">
        <f>IF('Encodage réponses Es'!X45="","",'Encodage réponses Es'!X45)</f>
        <v>0.83</v>
      </c>
      <c r="BM46" s="210">
        <f>IF('Encodage réponses Es'!Y45="","",'Encodage réponses Es'!Y45)</f>
        <v>0.82</v>
      </c>
      <c r="BN46" s="210">
        <f>IF('Encodage réponses Es'!Z45="","",'Encodage réponses Es'!Z45)</f>
        <v>0.63</v>
      </c>
      <c r="BO46" s="210">
        <f>IF('Encodage réponses Es'!AA45="","",'Encodage réponses Es'!AA45)</f>
        <v>0.49</v>
      </c>
      <c r="BP46" s="210">
        <f>IF('Encodage réponses Es'!AB45="","",'Encodage réponses Es'!AB45)</f>
        <v>0.62</v>
      </c>
      <c r="BQ46" s="210">
        <f>IF('Encodage réponses Es'!AC45="","",'Encodage réponses Es'!AC45)</f>
        <v>0.64</v>
      </c>
      <c r="BR46" s="210">
        <f>IF('Encodage réponses Es'!AD45="","",'Encodage réponses Es'!AD45)</f>
        <v>0.75</v>
      </c>
      <c r="BS46" s="210">
        <f>IF('Encodage réponses Es'!AE45="","",'Encodage réponses Es'!AE45)</f>
        <v>0.8</v>
      </c>
      <c r="BT46" s="210">
        <f>IF('Encodage réponses Es'!AF45="","",'Encodage réponses Es'!AF45)</f>
        <v>0.67</v>
      </c>
      <c r="BU46" s="210">
        <f>IF('Encodage réponses Es'!AG45="","",'Encodage réponses Es'!AG45)</f>
        <v>0.5</v>
      </c>
      <c r="BV46" s="210">
        <f>IF('Encodage réponses Es'!AH45="","",'Encodage réponses Es'!AH45)</f>
        <v>0.15</v>
      </c>
      <c r="BW46" s="210">
        <f>IF('Encodage réponses Es'!AI45="","",'Encodage réponses Es'!AI45)</f>
        <v>0.32</v>
      </c>
      <c r="BX46" s="212">
        <f>IF('Encodage réponses Es'!AJ45="","",'Encodage réponses Es'!AJ45)</f>
        <v>0.56</v>
      </c>
      <c r="BY46" s="206">
        <f>IF('Encodage réponses Es'!AK45="","",'Encodage réponses Es'!AK45)</f>
        <v>0.6</v>
      </c>
      <c r="BZ46" s="30" t="s">
        <v>68</v>
      </c>
      <c r="CA46" s="31">
        <f>COUNTIF(BZ$4:BZ$37,"&lt;12")-SUM(CA41:CA45)</f>
        <v>0</v>
      </c>
    </row>
    <row r="47" spans="5:79" ht="12.75">
      <c r="E47" s="22"/>
      <c r="F47" s="26" t="s">
        <v>43</v>
      </c>
      <c r="G47" s="25">
        <f>COUNTIF(G$4:G$37,"&lt;,3")-SUM(G45:G46)</f>
        <v>0</v>
      </c>
      <c r="I47" s="3"/>
      <c r="AE47" s="30" t="s">
        <v>95</v>
      </c>
      <c r="AF47" s="31">
        <f>COUNTIF(AE$4:AE$37,"&lt;14")-SUM(AF$41:AF46)</f>
        <v>0</v>
      </c>
      <c r="AP47" s="30" t="s">
        <v>59</v>
      </c>
      <c r="AQ47" s="31">
        <f>COUNTIF(AP$4:AP$37,"&lt;7")-SUM(AQ41:AQ46)</f>
        <v>0</v>
      </c>
      <c r="AS47" s="3"/>
      <c r="BF47" s="24" t="s">
        <v>105</v>
      </c>
      <c r="BG47" s="31">
        <f>COUNTIF(BF$4:BF$37,"&lt;7")-SUM(BG41:BG46)</f>
        <v>0</v>
      </c>
      <c r="BZ47" s="30" t="s">
        <v>69</v>
      </c>
      <c r="CA47" s="31">
        <f>COUNTIF(BZ$4:BZ$37,"&lt;14")-SUM(CA41:CA46)</f>
        <v>0</v>
      </c>
    </row>
    <row r="48" spans="5:79" ht="12.75">
      <c r="E48" s="22"/>
      <c r="F48" s="24" t="s">
        <v>44</v>
      </c>
      <c r="G48" s="25">
        <f>COUNTIF(G$4:G$37,"&lt;,4")-SUM(G45:G47)</f>
        <v>0</v>
      </c>
      <c r="AE48" s="30" t="s">
        <v>96</v>
      </c>
      <c r="AF48" s="31">
        <f>COUNTIF(AE$4:AE$37,"&lt;16")-SUM(AF$41:AF47)</f>
        <v>0</v>
      </c>
      <c r="AP48" s="30" t="s">
        <v>60</v>
      </c>
      <c r="AQ48" s="31">
        <f>COUNTIF(AP$4:AP$37,"&lt;8")-SUM(AQ41:AQ47)</f>
        <v>0</v>
      </c>
      <c r="BF48" s="24" t="s">
        <v>106</v>
      </c>
      <c r="BG48" s="31">
        <f>COUNTIF(BF$4:BF$37,"&lt;8")-SUM(BG41:BG47)</f>
        <v>0</v>
      </c>
      <c r="BZ48" s="30" t="s">
        <v>73</v>
      </c>
      <c r="CA48" s="31">
        <f>COUNTIF(BZ$4:BZ$37,"&lt;16")-SUM(CA41:CA47)</f>
        <v>0</v>
      </c>
    </row>
    <row r="49" spans="5:79" ht="12.75">
      <c r="E49" s="22"/>
      <c r="F49" s="24" t="s">
        <v>45</v>
      </c>
      <c r="G49" s="25">
        <f>COUNTIF(G$4:G$37,"&lt;,5")-SUM(G45:G48)</f>
        <v>0</v>
      </c>
      <c r="AE49" s="30" t="s">
        <v>97</v>
      </c>
      <c r="AF49" s="31">
        <f>COUNTIF(AE$4:AE$37,"&lt;18")-SUM(AF$41:AF48)</f>
        <v>0</v>
      </c>
      <c r="AP49" s="24" t="s">
        <v>62</v>
      </c>
      <c r="AQ49" s="29">
        <f>COUNTIF(AP$4:AP$37,"&lt;=9")-SUM(AQ41:AQ48)</f>
        <v>0</v>
      </c>
      <c r="BF49" s="24" t="s">
        <v>107</v>
      </c>
      <c r="BG49" s="29">
        <f>COUNTIF(BF$4:BF$37,"&lt;9")-SUM(BG41:BG48)</f>
        <v>0</v>
      </c>
      <c r="BZ49" s="30" t="s">
        <v>78</v>
      </c>
      <c r="CA49" s="35">
        <f>COUNTIF(BZ$4:BZ$37,"&lt;=18")-SUM(CA41:CA48)</f>
        <v>0</v>
      </c>
    </row>
    <row r="50" spans="5:79" ht="12.75">
      <c r="E50" s="22"/>
      <c r="F50" s="24" t="s">
        <v>46</v>
      </c>
      <c r="G50" s="25">
        <f>COUNTIF(G$4:G$37,"&lt;,6")-SUM(G45:G49)</f>
        <v>0</v>
      </c>
      <c r="AE50" s="30" t="s">
        <v>98</v>
      </c>
      <c r="AF50" s="31">
        <f>COUNTIF(AE$4:AE$37,"&lt;20")-SUM(AF$41:AF49)</f>
        <v>0</v>
      </c>
      <c r="AP50" s="24"/>
      <c r="AQ50" s="29"/>
      <c r="BF50" s="24" t="s">
        <v>108</v>
      </c>
      <c r="BG50" s="29">
        <f>COUNTIF(BF$4:BF$37,"&lt;10")-SUM(BG41:BG49)</f>
        <v>0</v>
      </c>
      <c r="CA50" s="22"/>
    </row>
    <row r="51" spans="6:59" ht="12.75">
      <c r="F51" s="24" t="s">
        <v>47</v>
      </c>
      <c r="G51" s="25">
        <f>COUNTIF(G$4:G$37,"&lt;,7")-SUM(G45:G50)</f>
        <v>0</v>
      </c>
      <c r="AE51" s="30" t="s">
        <v>74</v>
      </c>
      <c r="AF51" s="31">
        <f>COUNTIF(AE$4:AE$37,"&lt;=22")-SUM(AF$41:AF50)</f>
        <v>0</v>
      </c>
      <c r="AP51" s="24"/>
      <c r="AQ51" s="22"/>
      <c r="BF51" s="24" t="s">
        <v>109</v>
      </c>
      <c r="BG51" s="29">
        <f>COUNTIF(BF$4:BF$37,"&lt;11")-SUM(BG41:BG50)</f>
        <v>0</v>
      </c>
    </row>
    <row r="52" spans="5:59" ht="12.75">
      <c r="E52" s="21"/>
      <c r="F52" s="24" t="s">
        <v>48</v>
      </c>
      <c r="G52" s="25">
        <f>COUNTIF(G$4:G$37,"&lt;,8")-SUM(G45:G51)</f>
        <v>0</v>
      </c>
      <c r="AE52" s="30"/>
      <c r="AF52" s="31"/>
      <c r="AP52" s="24"/>
      <c r="BF52" s="24" t="s">
        <v>110</v>
      </c>
      <c r="BG52" s="29">
        <f>COUNTIF(BF$4:BF$37,"&lt;12")-SUM(BG41:BG51)</f>
        <v>0</v>
      </c>
    </row>
    <row r="53" spans="5:59" ht="12.75">
      <c r="E53" s="6"/>
      <c r="F53" s="24" t="s">
        <v>49</v>
      </c>
      <c r="G53" s="25">
        <f>COUNTIF(G$4:G$37,"&lt;,9")-SUM(G45:G52)</f>
        <v>0</v>
      </c>
      <c r="AF53" s="22"/>
      <c r="BF53" s="33" t="s">
        <v>111</v>
      </c>
      <c r="BG53" s="29">
        <f>COUNTIF(BF$4:BF$37,"&lt;13")-SUM(BG41:BG52)</f>
        <v>0</v>
      </c>
    </row>
    <row r="54" spans="5:59" ht="12.75">
      <c r="E54" s="22"/>
      <c r="F54" s="24" t="s">
        <v>50</v>
      </c>
      <c r="G54" s="25">
        <f>COUNTIF(G$4:G$37,"&lt;=1")-SUM(G45:G53)</f>
        <v>0</v>
      </c>
      <c r="BF54" s="33">
        <v>13</v>
      </c>
      <c r="BG54" s="29">
        <f>COUNTIF(BF$4:BF$37,"&lt;=13")-SUM(BG41:BG53)</f>
        <v>0</v>
      </c>
    </row>
    <row r="55" ht="12.75"/>
    <row r="56" ht="12.75"/>
    <row r="57" ht="12.75"/>
  </sheetData>
  <sheetProtection password="CC48" sheet="1"/>
  <mergeCells count="155">
    <mergeCell ref="B1:D1"/>
    <mergeCell ref="F1:G2"/>
    <mergeCell ref="I1:AF1"/>
    <mergeCell ref="AG1:AQ1"/>
    <mergeCell ref="AP2:AQ3"/>
    <mergeCell ref="A6:B37"/>
    <mergeCell ref="A2:A3"/>
    <mergeCell ref="B2:C3"/>
    <mergeCell ref="D2:D3"/>
    <mergeCell ref="BF2:BG3"/>
    <mergeCell ref="AE2:AF3"/>
    <mergeCell ref="AE8:AF8"/>
    <mergeCell ref="AE9:AF9"/>
    <mergeCell ref="BF8:BG8"/>
    <mergeCell ref="BF9:BG9"/>
    <mergeCell ref="AR1:AR37"/>
    <mergeCell ref="AE24:AF24"/>
    <mergeCell ref="AE25:AF25"/>
    <mergeCell ref="AE27:AF27"/>
    <mergeCell ref="BZ32:CA32"/>
    <mergeCell ref="AE11:AF11"/>
    <mergeCell ref="AE12:AF12"/>
    <mergeCell ref="AE13:AF13"/>
    <mergeCell ref="AE14:AF14"/>
    <mergeCell ref="AE20:AF20"/>
    <mergeCell ref="AE21:AF21"/>
    <mergeCell ref="AE22:AF22"/>
    <mergeCell ref="AE23:AF23"/>
    <mergeCell ref="AE28:AF28"/>
    <mergeCell ref="BZ2:CA3"/>
    <mergeCell ref="AE10:AF10"/>
    <mergeCell ref="AE4:AF4"/>
    <mergeCell ref="AE5:AF5"/>
    <mergeCell ref="AE6:AF6"/>
    <mergeCell ref="AE7:AF7"/>
    <mergeCell ref="AP4:AQ4"/>
    <mergeCell ref="AP5:AQ5"/>
    <mergeCell ref="AP6:AQ6"/>
    <mergeCell ref="AP7:AQ7"/>
    <mergeCell ref="AE29:AF29"/>
    <mergeCell ref="AE30:AF30"/>
    <mergeCell ref="AE15:AF15"/>
    <mergeCell ref="AE16:AF16"/>
    <mergeCell ref="AE17:AF17"/>
    <mergeCell ref="AE18:AF18"/>
    <mergeCell ref="AE26:AF26"/>
    <mergeCell ref="AE19:AF19"/>
    <mergeCell ref="AE38:AF38"/>
    <mergeCell ref="AE31:AF31"/>
    <mergeCell ref="AE32:AF32"/>
    <mergeCell ref="AE33:AF33"/>
    <mergeCell ref="AE34:AF34"/>
    <mergeCell ref="AE35:AF35"/>
    <mergeCell ref="AE37:AF37"/>
    <mergeCell ref="AE36:AF36"/>
    <mergeCell ref="AP26:AQ26"/>
    <mergeCell ref="AP27:AQ27"/>
    <mergeCell ref="AP20:AQ20"/>
    <mergeCell ref="AP21:AQ21"/>
    <mergeCell ref="AP24:AQ24"/>
    <mergeCell ref="AP25:AQ25"/>
    <mergeCell ref="BF14:BG14"/>
    <mergeCell ref="BF15:BG15"/>
    <mergeCell ref="AP8:AQ8"/>
    <mergeCell ref="AP9:AQ9"/>
    <mergeCell ref="AP12:AQ12"/>
    <mergeCell ref="AP13:AQ13"/>
    <mergeCell ref="BF10:BG10"/>
    <mergeCell ref="BF11:BG11"/>
    <mergeCell ref="BF12:BG12"/>
    <mergeCell ref="BF13:BG13"/>
    <mergeCell ref="AP10:AQ10"/>
    <mergeCell ref="AP11:AQ11"/>
    <mergeCell ref="AP18:AQ18"/>
    <mergeCell ref="AP19:AQ19"/>
    <mergeCell ref="AP14:AQ14"/>
    <mergeCell ref="AP15:AQ15"/>
    <mergeCell ref="AP16:AQ16"/>
    <mergeCell ref="AP17:AQ17"/>
    <mergeCell ref="AP38:AQ38"/>
    <mergeCell ref="AS1:BG1"/>
    <mergeCell ref="BF4:BG4"/>
    <mergeCell ref="BF5:BG5"/>
    <mergeCell ref="BF6:BG6"/>
    <mergeCell ref="BF7:BG7"/>
    <mergeCell ref="BF20:BG20"/>
    <mergeCell ref="BF21:BG21"/>
    <mergeCell ref="AP37:AQ37"/>
    <mergeCell ref="AP36:AQ36"/>
    <mergeCell ref="AP34:AQ34"/>
    <mergeCell ref="AP35:AQ35"/>
    <mergeCell ref="AP28:AQ28"/>
    <mergeCell ref="AP29:AQ29"/>
    <mergeCell ref="AP32:AQ32"/>
    <mergeCell ref="AP33:AQ33"/>
    <mergeCell ref="AP30:AQ30"/>
    <mergeCell ref="AP31:AQ31"/>
    <mergeCell ref="BF28:BG28"/>
    <mergeCell ref="BF29:BG29"/>
    <mergeCell ref="AP22:AQ22"/>
    <mergeCell ref="AP23:AQ23"/>
    <mergeCell ref="BF22:BG22"/>
    <mergeCell ref="BF23:BG23"/>
    <mergeCell ref="BF24:BG24"/>
    <mergeCell ref="BF25:BG25"/>
    <mergeCell ref="BF26:BG26"/>
    <mergeCell ref="BF27:BG27"/>
    <mergeCell ref="BF16:BG16"/>
    <mergeCell ref="BF17:BG17"/>
    <mergeCell ref="BF18:BG18"/>
    <mergeCell ref="BF19:BG19"/>
    <mergeCell ref="BF30:BG30"/>
    <mergeCell ref="BF31:BG31"/>
    <mergeCell ref="BF32:BG32"/>
    <mergeCell ref="BF33:BG33"/>
    <mergeCell ref="BF37:BG37"/>
    <mergeCell ref="BF36:BG36"/>
    <mergeCell ref="BF34:BG34"/>
    <mergeCell ref="BF35:BG35"/>
    <mergeCell ref="BF38:BG38"/>
    <mergeCell ref="BH1:CA1"/>
    <mergeCell ref="BZ4:CA4"/>
    <mergeCell ref="BZ5:CA5"/>
    <mergeCell ref="BZ6:CA6"/>
    <mergeCell ref="BZ7:CA7"/>
    <mergeCell ref="BZ8:CA8"/>
    <mergeCell ref="BZ9:CA9"/>
    <mergeCell ref="BZ10:CA10"/>
    <mergeCell ref="BZ11:CA11"/>
    <mergeCell ref="BZ26:CA26"/>
    <mergeCell ref="BZ27:CA27"/>
    <mergeCell ref="BZ12:CA12"/>
    <mergeCell ref="BZ13:CA13"/>
    <mergeCell ref="BZ14:CA14"/>
    <mergeCell ref="BZ15:CA15"/>
    <mergeCell ref="BZ16:CA16"/>
    <mergeCell ref="BZ17:CA17"/>
    <mergeCell ref="BZ22:CA22"/>
    <mergeCell ref="BZ23:CA23"/>
    <mergeCell ref="BZ24:CA24"/>
    <mergeCell ref="BZ25:CA25"/>
    <mergeCell ref="BZ18:CA18"/>
    <mergeCell ref="BZ19:CA19"/>
    <mergeCell ref="BZ20:CA20"/>
    <mergeCell ref="BZ21:CA21"/>
    <mergeCell ref="BZ28:CA28"/>
    <mergeCell ref="BZ29:CA29"/>
    <mergeCell ref="BZ36:CA36"/>
    <mergeCell ref="BZ38:CA38"/>
    <mergeCell ref="BZ34:CA34"/>
    <mergeCell ref="BZ35:CA35"/>
    <mergeCell ref="BZ37:CA37"/>
    <mergeCell ref="BZ30:CA30"/>
    <mergeCell ref="BZ33:CA33"/>
    <mergeCell ref="BZ31:CA31"/>
  </mergeCells>
  <conditionalFormatting sqref="AS46:BE46 I46:AD46 AG46:AO46 BH46:BY46">
    <cfRule type="cellIs" priority="1" dxfId="3" operator="lessThan" stopIfTrue="1">
      <formula>I47</formula>
    </cfRule>
  </conditionalFormatting>
  <conditionalFormatting sqref="BH44:BY44 AG4:AO38 AS47 AS44:BE44 AG44:AO44 I4:AD38 AS4:BE38 I47 I44:AD44 BH4:BY38">
    <cfRule type="cellIs" priority="2" dxfId="9" operator="equal" stopIfTrue="1">
      <formula>1</formula>
    </cfRule>
    <cfRule type="cellIs" priority="3" dxfId="8" operator="equal" stopIfTrue="1">
      <formula>8</formula>
    </cfRule>
    <cfRule type="cellIs" priority="4" dxfId="7" operator="equal" stopIfTrue="1">
      <formula>9</formula>
    </cfRule>
  </conditionalFormatting>
  <conditionalFormatting sqref="BZ4:CA37 BF4:BG37 AP4:AQ37 F4:G37 AE4:AF37">
    <cfRule type="cellIs" priority="5" dxfId="0" operator="equal" stopIfTrue="1">
      <formula>0</formula>
    </cfRule>
    <cfRule type="cellIs" priority="6" dxfId="5" operator="equal" stopIfTrue="1">
      <formula>"absent(e)"</formula>
    </cfRule>
  </conditionalFormatting>
  <conditionalFormatting sqref="I45:AD45 AG45:AO45 AS45:BE45 BH45:BY45">
    <cfRule type="cellIs" priority="7" dxfId="4" operator="equal" stopIfTrue="1">
      <formula>IF(I45="","",I46)</formula>
    </cfRule>
    <cfRule type="cellIs" priority="8" dxfId="3" operator="lessThan" stopIfTrue="1">
      <formula>IF(I46&lt;&gt;"",I46,0)</formula>
    </cfRule>
    <cfRule type="cellIs" priority="9" dxfId="2" operator="greaterThan" stopIfTrue="1">
      <formula>IF(I46&lt;&gt;"",I46,101)</formula>
    </cfRule>
  </conditionalFormatting>
  <conditionalFormatting sqref="D43">
    <cfRule type="cellIs" priority="10" dxfId="1" operator="equal" stopIfTrue="1">
      <formula>0</formula>
    </cfRule>
  </conditionalFormatting>
  <conditionalFormatting sqref="F38:G38">
    <cfRule type="cellIs" priority="11" dxfId="0" operator="equal" stopIfTrue="1">
      <formula>0</formula>
    </cfRule>
  </conditionalFormatting>
  <dataValidations count="1">
    <dataValidation operator="lessThanOrEqual" allowBlank="1" showInputMessage="1" showErrorMessage="1" sqref="BZ4:BZ37 AS1 AP4:AP37 BF4:BF37 F1 I1 F3:G38 AE4:AE37"/>
  </dataValidations>
  <printOptions/>
  <pageMargins left="0.4" right="0.28" top="0.5905511811023623" bottom="0.32" header="0.5118110236220472" footer="0.25"/>
  <pageSetup horizontalDpi="600" verticalDpi="600" orientation="landscape" paperSize="9" scale="70" r:id="rId2"/>
  <headerFooter alignWithMargins="0">
    <oddFooter>&amp;LEENC 2011 - &amp;A&amp;C&amp;F&amp;RPage &amp;P / &amp;N</oddFooter>
  </headerFooter>
  <colBreaks count="4" manualBreakCount="4">
    <brk id="7" max="65535" man="1"/>
    <brk id="32" max="65535" man="1"/>
    <brk id="43" max="65535" man="1"/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E32"/>
  <sheetViews>
    <sheetView view="pageBreakPreview" zoomScale="130" zoomScaleSheetLayoutView="130" zoomScalePageLayoutView="0" workbookViewId="0" topLeftCell="A1">
      <selection activeCell="B2" sqref="B2"/>
    </sheetView>
  </sheetViews>
  <sheetFormatPr defaultColWidth="11.421875" defaultRowHeight="12.75"/>
  <cols>
    <col min="1" max="1" width="10.421875" style="0" bestFit="1" customWidth="1"/>
    <col min="2" max="2" width="14.57421875" style="0" bestFit="1" customWidth="1"/>
    <col min="3" max="3" width="11.8515625" style="0" bestFit="1" customWidth="1"/>
    <col min="4" max="4" width="64.421875" style="0" customWidth="1"/>
    <col min="5" max="5" width="31.28125" style="0" bestFit="1" customWidth="1"/>
  </cols>
  <sheetData>
    <row r="1" spans="1:5" ht="12.75">
      <c r="A1" s="153" t="s">
        <v>79</v>
      </c>
      <c r="B1" s="153" t="s">
        <v>80</v>
      </c>
      <c r="C1" s="153" t="s">
        <v>81</v>
      </c>
      <c r="D1" s="153" t="s">
        <v>82</v>
      </c>
      <c r="E1" s="153" t="s">
        <v>83</v>
      </c>
    </row>
    <row r="2" spans="1:5" ht="12.75">
      <c r="A2" s="154">
        <f>'Encodage réponses Es'!G$1</f>
        <v>1</v>
      </c>
      <c r="B2" s="316">
        <f>'Encodage réponses Es'!G$44</f>
      </c>
      <c r="C2" s="317">
        <f>IF('Encodage réponses Es'!G$45="","",'Encodage réponses Es'!G$45)</f>
        <v>0.82</v>
      </c>
      <c r="D2" s="155" t="s">
        <v>52</v>
      </c>
      <c r="E2" s="156" t="s">
        <v>71</v>
      </c>
    </row>
    <row r="3" spans="1:5" ht="12.75">
      <c r="A3" s="154">
        <f>'Encodage réponses Es'!H$1</f>
        <v>2</v>
      </c>
      <c r="B3" s="316">
        <f>'Encodage réponses Es'!H$44</f>
      </c>
      <c r="C3" s="317">
        <f>IF('Encodage réponses Es'!H$45="","",'Encodage réponses Es'!H$45)</f>
        <v>0.48</v>
      </c>
      <c r="D3" s="155" t="s">
        <v>52</v>
      </c>
      <c r="E3" s="156" t="s">
        <v>71</v>
      </c>
    </row>
    <row r="4" spans="1:5" ht="12.75">
      <c r="A4" s="154">
        <f>'Encodage réponses Es'!I$1</f>
        <v>3</v>
      </c>
      <c r="B4" s="316">
        <f>'Encodage réponses Es'!I$44</f>
      </c>
      <c r="C4" s="317">
        <f>IF('Encodage réponses Es'!I$45="","",'Encodage réponses Es'!I$45)</f>
        <v>0.75</v>
      </c>
      <c r="D4" s="155" t="s">
        <v>52</v>
      </c>
      <c r="E4" s="156" t="s">
        <v>71</v>
      </c>
    </row>
    <row r="5" spans="1:5" ht="12.75">
      <c r="A5" s="154">
        <f>'Encodage réponses Es'!J$1</f>
        <v>4</v>
      </c>
      <c r="B5" s="316">
        <f>'Encodage réponses Es'!J$44</f>
      </c>
      <c r="C5" s="317">
        <f>IF('Encodage réponses Es'!J$45="","",'Encodage réponses Es'!J$45)</f>
        <v>0.61</v>
      </c>
      <c r="D5" s="155" t="s">
        <v>52</v>
      </c>
      <c r="E5" s="156" t="s">
        <v>71</v>
      </c>
    </row>
    <row r="6" spans="1:5" ht="12.75">
      <c r="A6" s="154">
        <f>'Encodage réponses Es'!K$1</f>
        <v>5</v>
      </c>
      <c r="B6" s="316">
        <f>'Encodage réponses Es'!K$44</f>
      </c>
      <c r="C6" s="317">
        <f>IF('Encodage réponses Es'!K$45="","",'Encodage réponses Es'!K$45)</f>
        <v>0.65</v>
      </c>
      <c r="D6" s="155" t="s">
        <v>52</v>
      </c>
      <c r="E6" s="156" t="s">
        <v>71</v>
      </c>
    </row>
    <row r="7" spans="1:5" ht="12.75">
      <c r="A7" s="154">
        <f>'Encodage réponses Es'!L$1</f>
        <v>6</v>
      </c>
      <c r="B7" s="316">
        <f>'Encodage réponses Es'!L$44</f>
      </c>
      <c r="C7" s="317">
        <f>IF('Encodage réponses Es'!L$45="","",'Encodage réponses Es'!L$45)</f>
        <v>0.58</v>
      </c>
      <c r="D7" s="155" t="s">
        <v>52</v>
      </c>
      <c r="E7" s="156" t="s">
        <v>71</v>
      </c>
    </row>
    <row r="8" spans="1:5" ht="12.75">
      <c r="A8" s="154">
        <f>'Encodage réponses Es'!M$1</f>
        <v>7</v>
      </c>
      <c r="B8" s="316">
        <f>'Encodage réponses Es'!M$44</f>
      </c>
      <c r="C8" s="317">
        <f>IF('Encodage réponses Es'!M$45="","",'Encodage réponses Es'!M$45)</f>
        <v>0.89</v>
      </c>
      <c r="D8" s="155" t="s">
        <v>52</v>
      </c>
      <c r="E8" s="156" t="s">
        <v>71</v>
      </c>
    </row>
    <row r="9" spans="1:5" ht="12.75">
      <c r="A9" s="154">
        <f>'Encodage réponses Es'!N$1</f>
        <v>8</v>
      </c>
      <c r="B9" s="316">
        <f>'Encodage réponses Es'!N$44</f>
      </c>
      <c r="C9" s="317">
        <f>IF('Encodage réponses Es'!N$45="","",'Encodage réponses Es'!N$45)</f>
        <v>0.33</v>
      </c>
      <c r="D9" s="155" t="s">
        <v>52</v>
      </c>
      <c r="E9" s="156" t="s">
        <v>71</v>
      </c>
    </row>
    <row r="10" spans="1:5" ht="12.75">
      <c r="A10" s="154">
        <f>'Encodage réponses Es'!O$1</f>
        <v>9</v>
      </c>
      <c r="B10" s="316">
        <f>'Encodage réponses Es'!O$44</f>
      </c>
      <c r="C10" s="317">
        <f>IF('Encodage réponses Es'!O$45="","",'Encodage réponses Es'!O$45)</f>
        <v>0.67</v>
      </c>
      <c r="D10" s="157" t="s">
        <v>53</v>
      </c>
      <c r="E10" s="156" t="s">
        <v>71</v>
      </c>
    </row>
    <row r="11" spans="1:5" ht="12.75">
      <c r="A11" s="154">
        <f>'Encodage réponses Es'!P$1</f>
        <v>10</v>
      </c>
      <c r="B11" s="316">
        <f>'Encodage réponses Es'!P$44</f>
      </c>
      <c r="C11" s="317">
        <f>IF('Encodage réponses Es'!P$45="","",'Encodage réponses Es'!P$45)</f>
        <v>0.77</v>
      </c>
      <c r="D11" s="155" t="s">
        <v>52</v>
      </c>
      <c r="E11" s="156" t="s">
        <v>71</v>
      </c>
    </row>
    <row r="12" spans="1:5" ht="12.75">
      <c r="A12" s="154">
        <f>'Encodage réponses Es'!Q$1</f>
        <v>11</v>
      </c>
      <c r="B12" s="316">
        <f>'Encodage réponses Es'!Q$44</f>
      </c>
      <c r="C12" s="317">
        <f>IF('Encodage réponses Es'!Q$45="","",'Encodage réponses Es'!Q$45)</f>
        <v>0.72</v>
      </c>
      <c r="D12" s="155" t="s">
        <v>52</v>
      </c>
      <c r="E12" s="156" t="s">
        <v>71</v>
      </c>
    </row>
    <row r="13" spans="1:5" ht="12.75">
      <c r="A13" s="154">
        <f>'Encodage réponses Es'!R$1</f>
        <v>12</v>
      </c>
      <c r="B13" s="316">
        <f>'Encodage réponses Es'!R$44</f>
      </c>
      <c r="C13" s="317">
        <f>IF('Encodage réponses Es'!R$45="","",'Encodage réponses Es'!R$45)</f>
        <v>0.74</v>
      </c>
      <c r="D13" s="155" t="s">
        <v>52</v>
      </c>
      <c r="E13" s="156" t="s">
        <v>71</v>
      </c>
    </row>
    <row r="14" spans="1:5" ht="12.75">
      <c r="A14" s="154">
        <f>'Encodage réponses Es'!S$1</f>
        <v>13</v>
      </c>
      <c r="B14" s="316">
        <f>'Encodage réponses Es'!S$44</f>
      </c>
      <c r="C14" s="317">
        <f>IF('Encodage réponses Es'!S$45="","",'Encodage réponses Es'!S$45)</f>
        <v>0.24</v>
      </c>
      <c r="D14" s="158" t="s">
        <v>53</v>
      </c>
      <c r="E14" s="156" t="s">
        <v>71</v>
      </c>
    </row>
    <row r="15" spans="1:5" ht="12.75">
      <c r="A15" s="154">
        <f>'Encodage réponses Es'!T$1</f>
        <v>14</v>
      </c>
      <c r="B15" s="316">
        <f>'Encodage réponses Es'!T$44</f>
      </c>
      <c r="C15" s="317">
        <f>IF('Encodage réponses Es'!T$45="","",'Encodage réponses Es'!T$45)</f>
        <v>0.69</v>
      </c>
      <c r="D15" s="155" t="s">
        <v>52</v>
      </c>
      <c r="E15" s="159" t="s">
        <v>84</v>
      </c>
    </row>
    <row r="16" spans="1:5" ht="12.75">
      <c r="A16" s="154">
        <f>'Encodage réponses Es'!U$1</f>
        <v>15</v>
      </c>
      <c r="B16" s="316">
        <f>'Encodage réponses Es'!U$44</f>
      </c>
      <c r="C16" s="317">
        <f>IF('Encodage réponses Es'!U$45="","",'Encodage réponses Es'!U$45)</f>
        <v>0.73</v>
      </c>
      <c r="D16" s="155" t="s">
        <v>52</v>
      </c>
      <c r="E16" s="159" t="s">
        <v>84</v>
      </c>
    </row>
    <row r="17" spans="1:5" ht="12.75">
      <c r="A17" s="154">
        <f>'Encodage réponses Es'!V$1</f>
        <v>16</v>
      </c>
      <c r="B17" s="316">
        <f>'Encodage réponses Es'!V$44</f>
      </c>
      <c r="C17" s="317">
        <f>IF('Encodage réponses Es'!V$45="","",'Encodage réponses Es'!V$45)</f>
        <v>0.53</v>
      </c>
      <c r="D17" s="155" t="s">
        <v>52</v>
      </c>
      <c r="E17" s="159" t="s">
        <v>84</v>
      </c>
    </row>
    <row r="18" spans="1:5" ht="12.75">
      <c r="A18" s="154">
        <f>'Encodage réponses Es'!W$1</f>
        <v>17</v>
      </c>
      <c r="B18" s="316">
        <f>'Encodage réponses Es'!W$44</f>
      </c>
      <c r="C18" s="317">
        <f>IF('Encodage réponses Es'!W$45="","",'Encodage réponses Es'!W$45)</f>
        <v>0.81</v>
      </c>
      <c r="D18" s="155" t="s">
        <v>52</v>
      </c>
      <c r="E18" s="159" t="s">
        <v>84</v>
      </c>
    </row>
    <row r="19" spans="1:5" ht="12.75">
      <c r="A19" s="154">
        <f>'Encodage réponses Es'!X$1</f>
        <v>18</v>
      </c>
      <c r="B19" s="316">
        <f>'Encodage réponses Es'!X$44</f>
      </c>
      <c r="C19" s="317">
        <f>IF('Encodage réponses Es'!X$45="","",'Encodage réponses Es'!X$45)</f>
        <v>0.83</v>
      </c>
      <c r="D19" s="158" t="s">
        <v>53</v>
      </c>
      <c r="E19" s="159" t="s">
        <v>84</v>
      </c>
    </row>
    <row r="20" spans="1:5" ht="12.75">
      <c r="A20" s="154">
        <f>'Encodage réponses Es'!Y$1</f>
        <v>19</v>
      </c>
      <c r="B20" s="316">
        <f>'Encodage réponses Es'!Y$44</f>
      </c>
      <c r="C20" s="317">
        <f>IF('Encodage réponses Es'!Y$45="","",'Encodage réponses Es'!Y$45)</f>
        <v>0.82</v>
      </c>
      <c r="D20" s="158" t="s">
        <v>53</v>
      </c>
      <c r="E20" s="159" t="s">
        <v>84</v>
      </c>
    </row>
    <row r="21" spans="1:5" ht="12.75">
      <c r="A21" s="154">
        <f>'Encodage réponses Es'!Z$1</f>
        <v>20</v>
      </c>
      <c r="B21" s="316">
        <f>'Encodage réponses Es'!Z$44</f>
      </c>
      <c r="C21" s="317">
        <f>IF('Encodage réponses Es'!Z$45="","",'Encodage réponses Es'!Z$45)</f>
        <v>0.63</v>
      </c>
      <c r="D21" s="155" t="s">
        <v>52</v>
      </c>
      <c r="E21" s="159" t="s">
        <v>84</v>
      </c>
    </row>
    <row r="22" spans="1:5" ht="12.75">
      <c r="A22" s="154">
        <f>'Encodage réponses Es'!AA$1</f>
        <v>21</v>
      </c>
      <c r="B22" s="316">
        <f>'Encodage réponses Es'!AA$44</f>
      </c>
      <c r="C22" s="317">
        <f>IF('Encodage réponses Es'!AA$45="","",'Encodage réponses Es'!AA$45)</f>
        <v>0.49</v>
      </c>
      <c r="D22" s="158" t="s">
        <v>53</v>
      </c>
      <c r="E22" s="159" t="s">
        <v>84</v>
      </c>
    </row>
    <row r="23" spans="1:5" ht="12.75">
      <c r="A23" s="154">
        <f>'Encodage réponses Es'!AB$1</f>
        <v>22</v>
      </c>
      <c r="B23" s="316">
        <f>'Encodage réponses Es'!AB$44</f>
      </c>
      <c r="C23" s="317">
        <f>IF('Encodage réponses Es'!AB$45="","",'Encodage réponses Es'!AB$45)</f>
        <v>0.62</v>
      </c>
      <c r="D23" s="155" t="s">
        <v>52</v>
      </c>
      <c r="E23" s="159" t="s">
        <v>84</v>
      </c>
    </row>
    <row r="24" spans="1:5" ht="12.75">
      <c r="A24" s="154">
        <f>'Encodage réponses Es'!AC$1</f>
        <v>23</v>
      </c>
      <c r="B24" s="316">
        <f>'Encodage réponses Es'!AC$44</f>
      </c>
      <c r="C24" s="317">
        <f>IF('Encodage réponses Es'!AC$45="","",'Encodage réponses Es'!AC$45)</f>
        <v>0.64</v>
      </c>
      <c r="D24" s="158" t="s">
        <v>53</v>
      </c>
      <c r="E24" s="159" t="s">
        <v>84</v>
      </c>
    </row>
    <row r="25" spans="1:5" ht="12.75">
      <c r="A25" s="154">
        <f>'Encodage réponses Es'!AD$1</f>
        <v>24</v>
      </c>
      <c r="B25" s="316">
        <f>'Encodage réponses Es'!AD$44</f>
      </c>
      <c r="C25" s="317">
        <f>IF('Encodage réponses Es'!AD$45="","",'Encodage réponses Es'!AD$45)</f>
        <v>0.75</v>
      </c>
      <c r="D25" s="155" t="s">
        <v>52</v>
      </c>
      <c r="E25" s="159" t="s">
        <v>84</v>
      </c>
    </row>
    <row r="26" spans="1:5" ht="12.75">
      <c r="A26" s="154">
        <f>'Encodage réponses Es'!AE$1</f>
        <v>25</v>
      </c>
      <c r="B26" s="316">
        <f>'Encodage réponses Es'!AE$44</f>
      </c>
      <c r="C26" s="317">
        <f>IF('Encodage réponses Es'!AE$45="","",'Encodage réponses Es'!AE$45)</f>
        <v>0.8</v>
      </c>
      <c r="D26" s="155" t="s">
        <v>52</v>
      </c>
      <c r="E26" s="159" t="s">
        <v>84</v>
      </c>
    </row>
    <row r="27" spans="1:5" ht="12.75">
      <c r="A27" s="154">
        <f>'Encodage réponses Es'!AF$1</f>
        <v>26</v>
      </c>
      <c r="B27" s="316">
        <f>'Encodage réponses Es'!AF$44</f>
      </c>
      <c r="C27" s="317">
        <f>IF('Encodage réponses Es'!AF$45="","",'Encodage réponses Es'!AF$45)</f>
        <v>0.67</v>
      </c>
      <c r="D27" s="155" t="s">
        <v>52</v>
      </c>
      <c r="E27" s="159" t="s">
        <v>84</v>
      </c>
    </row>
    <row r="28" spans="1:5" ht="12.75">
      <c r="A28" s="154">
        <f>'Encodage réponses Es'!AG$1</f>
        <v>27</v>
      </c>
      <c r="B28" s="316">
        <f>'Encodage réponses Es'!AG$44</f>
      </c>
      <c r="C28" s="317">
        <f>IF('Encodage réponses Es'!AG$45="","",'Encodage réponses Es'!AG$45)</f>
        <v>0.5</v>
      </c>
      <c r="D28" s="155" t="s">
        <v>52</v>
      </c>
      <c r="E28" s="159" t="s">
        <v>84</v>
      </c>
    </row>
    <row r="29" spans="1:5" ht="12.75">
      <c r="A29" s="154">
        <f>'Encodage réponses Es'!AH$1</f>
        <v>28</v>
      </c>
      <c r="B29" s="316">
        <f>'Encodage réponses Es'!AH$44</f>
      </c>
      <c r="C29" s="317">
        <f>IF('Encodage réponses Es'!AH$45="","",'Encodage réponses Es'!AH$45)</f>
        <v>0.15</v>
      </c>
      <c r="D29" s="158" t="s">
        <v>53</v>
      </c>
      <c r="E29" s="159" t="s">
        <v>84</v>
      </c>
    </row>
    <row r="30" spans="1:5" ht="12.75">
      <c r="A30" s="154">
        <f>'Encodage réponses Es'!AI$1</f>
        <v>29</v>
      </c>
      <c r="B30" s="316">
        <f>'Encodage réponses Es'!AI$44</f>
      </c>
      <c r="C30" s="317">
        <f>IF('Encodage réponses Es'!AI$45="","",'Encodage réponses Es'!AI$45)</f>
        <v>0.32</v>
      </c>
      <c r="D30" s="155" t="s">
        <v>52</v>
      </c>
      <c r="E30" s="159" t="s">
        <v>84</v>
      </c>
    </row>
    <row r="31" spans="1:5" ht="12.75">
      <c r="A31" s="154">
        <f>'Encodage réponses Es'!AJ$1</f>
        <v>30</v>
      </c>
      <c r="B31" s="316">
        <f>'Encodage réponses Es'!AJ$44</f>
      </c>
      <c r="C31" s="317">
        <f>IF('Encodage réponses Es'!AJ$45="","",'Encodage réponses Es'!AJ$45)</f>
        <v>0.56</v>
      </c>
      <c r="D31" s="158" t="s">
        <v>53</v>
      </c>
      <c r="E31" s="159" t="s">
        <v>84</v>
      </c>
    </row>
    <row r="32" spans="1:5" ht="12.75">
      <c r="A32" s="154">
        <f>'Encodage réponses Es'!AK$1</f>
        <v>31</v>
      </c>
      <c r="B32" s="316">
        <f>'Encodage réponses Es'!AK$44</f>
      </c>
      <c r="C32" s="317">
        <f>IF('Encodage réponses Es'!AK$45="","",'Encodage réponses Es'!AK$45)</f>
        <v>0.6</v>
      </c>
      <c r="D32" s="158" t="s">
        <v>53</v>
      </c>
      <c r="E32" s="159" t="s">
        <v>84</v>
      </c>
    </row>
  </sheetData>
  <sheetProtection/>
  <autoFilter ref="A1:E32"/>
  <printOptions/>
  <pageMargins left="0.75" right="0.75" top="0.61" bottom="0.58" header="0.4921259845" footer="0.4921259845"/>
  <pageSetup horizontalDpi="600" verticalDpi="600" orientation="landscape" paperSize="9" scale="99" r:id="rId1"/>
  <headerFooter alignWithMargins="0">
    <oddFooter>&amp;LEENC 2011 - &amp;A&amp;C&amp;F&amp;RPage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K53"/>
  <sheetViews>
    <sheetView view="pageBreakPreview" zoomScaleSheetLayoutView="100" zoomScalePageLayoutView="0" workbookViewId="0" topLeftCell="A1">
      <selection activeCell="B1" sqref="B1:D1"/>
    </sheetView>
  </sheetViews>
  <sheetFormatPr defaultColWidth="11.421875" defaultRowHeight="12.75"/>
  <cols>
    <col min="1" max="1" width="11.28125" style="1" bestFit="1" customWidth="1"/>
    <col min="2" max="2" width="11.00390625" style="1" customWidth="1"/>
    <col min="3" max="3" width="5.7109375" style="1" customWidth="1"/>
    <col min="4" max="4" width="39.00390625" style="1" customWidth="1"/>
    <col min="6" max="6" width="1.57421875" style="0" customWidth="1"/>
  </cols>
  <sheetData>
    <row r="1" spans="1:10" ht="33" customHeight="1" thickBot="1">
      <c r="A1" s="175" t="s">
        <v>0</v>
      </c>
      <c r="B1" s="361">
        <f>IF('Encodage réponses Es'!B1="","",'Encodage réponses Es'!B1)</f>
      </c>
      <c r="C1" s="362"/>
      <c r="D1" s="363"/>
      <c r="E1" s="369" t="s">
        <v>146</v>
      </c>
      <c r="F1" s="303"/>
      <c r="G1" s="384" t="s">
        <v>147</v>
      </c>
      <c r="H1" s="380" t="s">
        <v>148</v>
      </c>
      <c r="I1" s="382" t="s">
        <v>143</v>
      </c>
      <c r="J1" s="378" t="s">
        <v>144</v>
      </c>
    </row>
    <row r="2" spans="1:10" ht="102" customHeight="1" thickBot="1">
      <c r="A2" s="237" t="s">
        <v>1</v>
      </c>
      <c r="B2" s="371">
        <f>IF('Encodage réponses Es'!B2="","",'Encodage réponses Es'!B2)</f>
      </c>
      <c r="C2" s="372"/>
      <c r="D2" s="375" t="s">
        <v>122</v>
      </c>
      <c r="E2" s="370"/>
      <c r="F2" s="311"/>
      <c r="G2" s="385"/>
      <c r="H2" s="381"/>
      <c r="I2" s="383"/>
      <c r="J2" s="379"/>
    </row>
    <row r="3" spans="1:10" ht="111" customHeight="1" hidden="1" thickBot="1">
      <c r="A3" s="238"/>
      <c r="B3" s="373"/>
      <c r="C3" s="374"/>
      <c r="D3" s="376"/>
      <c r="E3" s="286"/>
      <c r="F3" s="309"/>
      <c r="G3" s="293" t="s">
        <v>34</v>
      </c>
      <c r="H3" s="291" t="s">
        <v>34</v>
      </c>
      <c r="I3" s="291" t="s">
        <v>34</v>
      </c>
      <c r="J3" s="288" t="s">
        <v>34</v>
      </c>
    </row>
    <row r="4" spans="1:11" ht="18.75" customHeight="1" thickBot="1">
      <c r="A4" s="235"/>
      <c r="B4" s="373"/>
      <c r="C4" s="374"/>
      <c r="D4" s="377"/>
      <c r="E4" s="294" t="s">
        <v>34</v>
      </c>
      <c r="F4" s="311"/>
      <c r="G4" s="287" t="s">
        <v>34</v>
      </c>
      <c r="H4" s="292" t="s">
        <v>34</v>
      </c>
      <c r="I4" s="292" t="s">
        <v>34</v>
      </c>
      <c r="J4" s="289" t="s">
        <v>34</v>
      </c>
      <c r="K4" s="290"/>
    </row>
    <row r="5" spans="1:11" ht="12.75">
      <c r="A5" s="179" t="s">
        <v>2</v>
      </c>
      <c r="B5" s="284">
        <f>IF('Encodage réponses Es'!B3="","",'Encodage réponses Es'!B3)</f>
      </c>
      <c r="C5" s="285">
        <v>1</v>
      </c>
      <c r="D5" s="160">
        <f>IF('Encodage réponses Es'!F3="","",'Encodage réponses Es'!F3)</f>
      </c>
      <c r="E5" s="299">
        <f>Compétences!G4</f>
      </c>
      <c r="F5" s="314"/>
      <c r="G5" s="312">
        <f>IF(COUNTIF('Encodage réponses Es'!G3:N3,"a")+COUNTIF('Encodage réponses Es'!P3:R3,"a")+COUNTIF('Encodage réponses Es'!T3:Z3,"a")+COUNTIF('Encodage réponses Es'!AB3,"a")+COUNTIF('Encodage réponses Es'!AD3:AG3,"a")+COUNTIF('Encodage réponses Es'!AI3,"a")&gt;0,"absent(e)",IF((COUNTBLANK('Encodage réponses Es'!G3:N3)+COUNTBLANK('Encodage réponses Es'!P3:R3)+COUNTBLANK('Encodage réponses Es'!T3:Z3)+COUNTBLANK('Encodage réponses Es'!AB3)+COUNTBLANK('Encodage réponses Es'!AD3:AG3)+COUNTBLANK('Encodage réponses Es'!AI3)&gt;0),"",(COUNTIF('Encodage réponses Es'!G3:N3,1)+COUNTIF('Encodage réponses Es'!P3:R3,1)+COUNTIF('Encodage réponses Es'!T3:Z3,1)+COUNTIF('Encodage réponses Es'!AB3,1)+COUNTIF('Encodage réponses Es'!AD3:AG3,"1")+COUNTIF('Encodage réponses Es'!AI3,1))/24))</f>
      </c>
      <c r="H5" s="301">
        <f>IF(COUNTIF('Encodage réponses Es'!O3,"a")+COUNTIF('Encodage réponses Es'!S3,"a")+COUNTIF('Encodage réponses Es'!AA3,"a")+COUNTIF('Encodage réponses Es'!AC3,"a")+COUNTIF('Encodage réponses Es'!AH3,"a")+COUNTIF('Encodage réponses Es'!AJ3:AK3,"a")&gt;0,"absent(e)",IF((COUNTBLANK('Encodage réponses Es'!O3)+COUNTBLANK('Encodage réponses Es'!S3)+COUNTBLANK('Encodage réponses Es'!AA3)+COUNTBLANK('Encodage réponses Es'!AC3)+COUNTBLANK('Encodage réponses Es'!AH3)+COUNTBLANK('Encodage réponses Es'!AJ3:AK3)&gt;0),"",(COUNTIF('Encodage réponses Es'!O3,1)+COUNTIF('Encodage réponses Es'!S3,1)+COUNTIF('Encodage réponses Es'!AA3,1)+COUNTIF('Encodage réponses Es'!AC3,1)+COUNTIF('Encodage réponses Es'!AH3,"1")+COUNTIF('Encodage réponses Es'!AJ3:AK3,1)+COUNTIF('Encodage réponses Es'!AH3,"8"))/7))</f>
      </c>
      <c r="I5" s="302">
        <f>IF(Compétences!BF4="absent(e)","absent(e)",IF(Compétences!BF4="","",Compétences!BF4/22))</f>
      </c>
      <c r="J5" s="302">
        <f>IF(Compétences!BZ4="absent(e)","absent(e)",IF(Compétences!BZ4="","",Compétences!BZ4/22))</f>
      </c>
      <c r="K5" s="290"/>
    </row>
    <row r="6" spans="1:10" ht="13.5" thickBot="1">
      <c r="A6" s="180" t="s">
        <v>3</v>
      </c>
      <c r="B6" s="230">
        <f>IF('Encodage réponses Es'!B4="","",'Encodage réponses Es'!B4)</f>
      </c>
      <c r="C6" s="127">
        <v>2</v>
      </c>
      <c r="D6" s="61">
        <f>IF('Encodage réponses Es'!F4="","",'Encodage réponses Es'!F4)</f>
      </c>
      <c r="E6" s="296">
        <f>Compétences!G5</f>
      </c>
      <c r="F6" s="314"/>
      <c r="G6" s="300">
        <f>IF(COUNTIF('Encodage réponses Es'!G4:N4,"a")+COUNTIF('Encodage réponses Es'!P4:R4,"a")+COUNTIF('Encodage réponses Es'!T4:Z4,"a")+COUNTIF('Encodage réponses Es'!AB4,"a")+COUNTIF('Encodage réponses Es'!AD4:AG4,"a")+COUNTIF('Encodage réponses Es'!AI4,"a")&gt;0,"absent(e)",IF((COUNTBLANK('Encodage réponses Es'!G4:N4)+COUNTBLANK('Encodage réponses Es'!P4:R4)+COUNTBLANK('Encodage réponses Es'!T4:Z4)+COUNTBLANK('Encodage réponses Es'!AB4)+COUNTBLANK('Encodage réponses Es'!AD4:AG4)+COUNTBLANK('Encodage réponses Es'!AI4)&gt;0),"",(COUNTIF('Encodage réponses Es'!G4:N4,1)+COUNTIF('Encodage réponses Es'!P4:R4,1)+COUNTIF('Encodage réponses Es'!T4:Z4,1)+COUNTIF('Encodage réponses Es'!AB4,1)+COUNTIF('Encodage réponses Es'!AD4:AG4,"1")+COUNTIF('Encodage réponses Es'!AI4,1))/24))</f>
      </c>
      <c r="H6" s="295">
        <f>IF(COUNTIF('Encodage réponses Es'!O4,"a")+COUNTIF('Encodage réponses Es'!S4,"a")+COUNTIF('Encodage réponses Es'!AA4,"a")+COUNTIF('Encodage réponses Es'!AC4,"a")+COUNTIF('Encodage réponses Es'!AH4,"a")+COUNTIF('Encodage réponses Es'!AJ4:AK4,"a")&gt;0,"absent(e)",IF((COUNTBLANK('Encodage réponses Es'!O4)+COUNTBLANK('Encodage réponses Es'!S4)+COUNTBLANK('Encodage réponses Es'!AA4)+COUNTBLANK('Encodage réponses Es'!AC4)+COUNTBLANK('Encodage réponses Es'!AH4)+COUNTBLANK('Encodage réponses Es'!AJ4:AK4)&gt;0),"",(COUNTIF('Encodage réponses Es'!O4,1)+COUNTIF('Encodage réponses Es'!S4,1)+COUNTIF('Encodage réponses Es'!AA4,1)+COUNTIF('Encodage réponses Es'!AC4,1)+COUNTIF('Encodage réponses Es'!AH4,"1")+COUNTIF('Encodage réponses Es'!AJ4:AK4,1)+COUNTIF('Encodage réponses Es'!AH4,"8"))/7))</f>
      </c>
      <c r="I6" s="295">
        <f>IF(Compétences!BF5="absent(e)","absent(e)",IF(Compétences!BF5="","",Compétences!BF5/22))</f>
      </c>
      <c r="J6" s="296">
        <f>IF(Compétences!BZ5="absent(e)","absent(e)",IF(Compétences!BZ5="","",Compétences!BZ5/22))</f>
      </c>
    </row>
    <row r="7" spans="1:10" ht="12.75">
      <c r="A7" s="351" t="s">
        <v>116</v>
      </c>
      <c r="B7" s="352"/>
      <c r="C7" s="129">
        <v>3</v>
      </c>
      <c r="D7" s="161">
        <f>IF('Encodage réponses Es'!F5="","",'Encodage réponses Es'!F5)</f>
      </c>
      <c r="E7" s="296">
        <f>Compétences!G6</f>
      </c>
      <c r="F7" s="314"/>
      <c r="G7" s="300">
        <f>IF(COUNTIF('Encodage réponses Es'!G5:N5,"a")+COUNTIF('Encodage réponses Es'!P5:R5,"a")+COUNTIF('Encodage réponses Es'!T5:Z5,"a")+COUNTIF('Encodage réponses Es'!AB5,"a")+COUNTIF('Encodage réponses Es'!AD5:AG5,"a")+COUNTIF('Encodage réponses Es'!AI5,"a")&gt;0,"absent(e)",IF((COUNTBLANK('Encodage réponses Es'!G5:N5)+COUNTBLANK('Encodage réponses Es'!P5:R5)+COUNTBLANK('Encodage réponses Es'!T5:Z5)+COUNTBLANK('Encodage réponses Es'!AB5)+COUNTBLANK('Encodage réponses Es'!AD5:AG5)+COUNTBLANK('Encodage réponses Es'!AI5)&gt;0),"",(COUNTIF('Encodage réponses Es'!G5:N5,1)+COUNTIF('Encodage réponses Es'!P5:R5,1)+COUNTIF('Encodage réponses Es'!T5:Z5,1)+COUNTIF('Encodage réponses Es'!AB5,1)+COUNTIF('Encodage réponses Es'!AD5:AG5,"1")+COUNTIF('Encodage réponses Es'!AI5,1))/24))</f>
      </c>
      <c r="H7" s="295">
        <f>IF(COUNTIF('Encodage réponses Es'!O5,"a")+COUNTIF('Encodage réponses Es'!S5,"a")+COUNTIF('Encodage réponses Es'!AA5,"a")+COUNTIF('Encodage réponses Es'!AC5,"a")+COUNTIF('Encodage réponses Es'!AH5,"a")+COUNTIF('Encodage réponses Es'!AJ5:AK5,"a")&gt;0,"absent(e)",IF((COUNTBLANK('Encodage réponses Es'!O5)+COUNTBLANK('Encodage réponses Es'!S5)+COUNTBLANK('Encodage réponses Es'!AA5)+COUNTBLANK('Encodage réponses Es'!AC5)+COUNTBLANK('Encodage réponses Es'!AH5)+COUNTBLANK('Encodage réponses Es'!AJ5:AK5)&gt;0),"",(COUNTIF('Encodage réponses Es'!O5,1)+COUNTIF('Encodage réponses Es'!S5,1)+COUNTIF('Encodage réponses Es'!AA5,1)+COUNTIF('Encodage réponses Es'!AC5,1)+COUNTIF('Encodage réponses Es'!AH5,"1")+COUNTIF('Encodage réponses Es'!AJ5:AK5,1)+COUNTIF('Encodage réponses Es'!AH5,"8"))/7))</f>
      </c>
      <c r="I7" s="295">
        <f>IF(Compétences!BF6="absent(e)","absent(e)",IF(Compétences!BF6="","",Compétences!BF6/22))</f>
      </c>
      <c r="J7" s="296">
        <f>IF(Compétences!BZ6="absent(e)","absent(e)",IF(Compétences!BZ6="","",Compétences!BZ6/22))</f>
      </c>
    </row>
    <row r="8" spans="1:10" ht="12.75">
      <c r="A8" s="318"/>
      <c r="B8" s="319"/>
      <c r="C8" s="127">
        <v>4</v>
      </c>
      <c r="D8" s="61">
        <f>IF('Encodage réponses Es'!F6="","",'Encodage réponses Es'!F6)</f>
      </c>
      <c r="E8" s="296">
        <f>Compétences!G7</f>
      </c>
      <c r="F8" s="314"/>
      <c r="G8" s="300">
        <f>IF(COUNTIF('Encodage réponses Es'!G6:N6,"a")+COUNTIF('Encodage réponses Es'!P6:R6,"a")+COUNTIF('Encodage réponses Es'!T6:Z6,"a")+COUNTIF('Encodage réponses Es'!AB6,"a")+COUNTIF('Encodage réponses Es'!AD6:AG6,"a")+COUNTIF('Encodage réponses Es'!AI6,"a")&gt;0,"absent(e)",IF((COUNTBLANK('Encodage réponses Es'!G6:N6)+COUNTBLANK('Encodage réponses Es'!P6:R6)+COUNTBLANK('Encodage réponses Es'!T6:Z6)+COUNTBLANK('Encodage réponses Es'!AB6)+COUNTBLANK('Encodage réponses Es'!AD6:AG6)+COUNTBLANK('Encodage réponses Es'!AI6)&gt;0),"",(COUNTIF('Encodage réponses Es'!G6:N6,1)+COUNTIF('Encodage réponses Es'!P6:R6,1)+COUNTIF('Encodage réponses Es'!T6:Z6,1)+COUNTIF('Encodage réponses Es'!AB6,1)+COUNTIF('Encodage réponses Es'!AD6:AG6,"1")+COUNTIF('Encodage réponses Es'!AI6,1))/24))</f>
      </c>
      <c r="H8" s="295">
        <f>IF(COUNTIF('Encodage réponses Es'!O6,"a")+COUNTIF('Encodage réponses Es'!S6,"a")+COUNTIF('Encodage réponses Es'!AA6,"a")+COUNTIF('Encodage réponses Es'!AC6,"a")+COUNTIF('Encodage réponses Es'!AH6,"a")+COUNTIF('Encodage réponses Es'!AJ6:AK6,"a")&gt;0,"absent(e)",IF((COUNTBLANK('Encodage réponses Es'!O6)+COUNTBLANK('Encodage réponses Es'!S6)+COUNTBLANK('Encodage réponses Es'!AA6)+COUNTBLANK('Encodage réponses Es'!AC6)+COUNTBLANK('Encodage réponses Es'!AH6)+COUNTBLANK('Encodage réponses Es'!AJ6:AK6)&gt;0),"",(COUNTIF('Encodage réponses Es'!O6,1)+COUNTIF('Encodage réponses Es'!S6,1)+COUNTIF('Encodage réponses Es'!AA6,1)+COUNTIF('Encodage réponses Es'!AC6,1)+COUNTIF('Encodage réponses Es'!AH6,"1")+COUNTIF('Encodage réponses Es'!AJ6:AK6,1)+COUNTIF('Encodage réponses Es'!AH6,"8"))/7))</f>
      </c>
      <c r="I8" s="295">
        <f>IF(Compétences!BF7="absent(e)","absent(e)",IF(Compétences!BF7="","",Compétences!BF7/22))</f>
      </c>
      <c r="J8" s="296">
        <f>IF(Compétences!BZ7="absent(e)","absent(e)",IF(Compétences!BZ7="","",Compétences!BZ7/22))</f>
      </c>
    </row>
    <row r="9" spans="1:10" ht="12.75">
      <c r="A9" s="318"/>
      <c r="B9" s="319"/>
      <c r="C9" s="127">
        <v>5</v>
      </c>
      <c r="D9" s="61">
        <f>IF('Encodage réponses Es'!F7="","",'Encodage réponses Es'!F7)</f>
      </c>
      <c r="E9" s="296">
        <f>Compétences!G8</f>
      </c>
      <c r="F9" s="314"/>
      <c r="G9" s="300">
        <f>IF(COUNTIF('Encodage réponses Es'!G7:N7,"a")+COUNTIF('Encodage réponses Es'!P7:R7,"a")+COUNTIF('Encodage réponses Es'!T7:Z7,"a")+COUNTIF('Encodage réponses Es'!AB7,"a")+COUNTIF('Encodage réponses Es'!AD7:AG7,"a")+COUNTIF('Encodage réponses Es'!AI7,"a")&gt;0,"absent(e)",IF((COUNTBLANK('Encodage réponses Es'!G7:N7)+COUNTBLANK('Encodage réponses Es'!P7:R7)+COUNTBLANK('Encodage réponses Es'!T7:Z7)+COUNTBLANK('Encodage réponses Es'!AB7)+COUNTBLANK('Encodage réponses Es'!AD7:AG7)+COUNTBLANK('Encodage réponses Es'!AI7)&gt;0),"",(COUNTIF('Encodage réponses Es'!G7:N7,1)+COUNTIF('Encodage réponses Es'!P7:R7,1)+COUNTIF('Encodage réponses Es'!T7:Z7,1)+COUNTIF('Encodage réponses Es'!AB7,1)+COUNTIF('Encodage réponses Es'!AD7:AG7,"1")+COUNTIF('Encodage réponses Es'!AI7,1))/24))</f>
      </c>
      <c r="H9" s="295">
        <f>IF(COUNTIF('Encodage réponses Es'!O7,"a")+COUNTIF('Encodage réponses Es'!S7,"a")+COUNTIF('Encodage réponses Es'!AA7,"a")+COUNTIF('Encodage réponses Es'!AC7,"a")+COUNTIF('Encodage réponses Es'!AH7,"a")+COUNTIF('Encodage réponses Es'!AJ7:AK7,"a")&gt;0,"absent(e)",IF((COUNTBLANK('Encodage réponses Es'!O7)+COUNTBLANK('Encodage réponses Es'!S7)+COUNTBLANK('Encodage réponses Es'!AA7)+COUNTBLANK('Encodage réponses Es'!AC7)+COUNTBLANK('Encodage réponses Es'!AH7)+COUNTBLANK('Encodage réponses Es'!AJ7:AK7)&gt;0),"",(COUNTIF('Encodage réponses Es'!O7,1)+COUNTIF('Encodage réponses Es'!S7,1)+COUNTIF('Encodage réponses Es'!AA7,1)+COUNTIF('Encodage réponses Es'!AC7,1)+COUNTIF('Encodage réponses Es'!AH7,"1")+COUNTIF('Encodage réponses Es'!AJ7:AK7,1)+COUNTIF('Encodage réponses Es'!AH7,"8"))/7))</f>
      </c>
      <c r="I9" s="295">
        <f>IF(Compétences!BF8="absent(e)","absent(e)",IF(Compétences!BF8="","",Compétences!BF8/22))</f>
      </c>
      <c r="J9" s="296">
        <f>IF(Compétences!BZ8="absent(e)","absent(e)",IF(Compétences!BZ8="","",Compétences!BZ8/22))</f>
      </c>
    </row>
    <row r="10" spans="1:10" ht="12.75">
      <c r="A10" s="318"/>
      <c r="B10" s="319"/>
      <c r="C10" s="127">
        <v>6</v>
      </c>
      <c r="D10" s="61">
        <f>IF('Encodage réponses Es'!F8="","",'Encodage réponses Es'!F8)</f>
      </c>
      <c r="E10" s="296">
        <f>Compétences!G9</f>
      </c>
      <c r="F10" s="314"/>
      <c r="G10" s="300">
        <f>IF(COUNTIF('Encodage réponses Es'!G8:N8,"a")+COUNTIF('Encodage réponses Es'!P8:R8,"a")+COUNTIF('Encodage réponses Es'!T8:Z8,"a")+COUNTIF('Encodage réponses Es'!AB8,"a")+COUNTIF('Encodage réponses Es'!AD8:AG8,"a")+COUNTIF('Encodage réponses Es'!AI8,"a")&gt;0,"absent(e)",IF((COUNTBLANK('Encodage réponses Es'!G8:N8)+COUNTBLANK('Encodage réponses Es'!P8:R8)+COUNTBLANK('Encodage réponses Es'!T8:Z8)+COUNTBLANK('Encodage réponses Es'!AB8)+COUNTBLANK('Encodage réponses Es'!AD8:AG8)+COUNTBLANK('Encodage réponses Es'!AI8)&gt;0),"",(COUNTIF('Encodage réponses Es'!G8:N8,1)+COUNTIF('Encodage réponses Es'!P8:R8,1)+COUNTIF('Encodage réponses Es'!T8:Z8,1)+COUNTIF('Encodage réponses Es'!AB8,1)+COUNTIF('Encodage réponses Es'!AD8:AG8,"1")+COUNTIF('Encodage réponses Es'!AI8,1))/24))</f>
      </c>
      <c r="H10" s="295">
        <f>IF(COUNTIF('Encodage réponses Es'!O8,"a")+COUNTIF('Encodage réponses Es'!S8,"a")+COUNTIF('Encodage réponses Es'!AA8,"a")+COUNTIF('Encodage réponses Es'!AC8,"a")+COUNTIF('Encodage réponses Es'!AH8,"a")+COUNTIF('Encodage réponses Es'!AJ8:AK8,"a")&gt;0,"absent(e)",IF((COUNTBLANK('Encodage réponses Es'!O8)+COUNTBLANK('Encodage réponses Es'!S8)+COUNTBLANK('Encodage réponses Es'!AA8)+COUNTBLANK('Encodage réponses Es'!AC8)+COUNTBLANK('Encodage réponses Es'!AH8)+COUNTBLANK('Encodage réponses Es'!AJ8:AK8)&gt;0),"",(COUNTIF('Encodage réponses Es'!O8,1)+COUNTIF('Encodage réponses Es'!S8,1)+COUNTIF('Encodage réponses Es'!AA8,1)+COUNTIF('Encodage réponses Es'!AC8,1)+COUNTIF('Encodage réponses Es'!AH8,"1")+COUNTIF('Encodage réponses Es'!AJ8:AK8,1)+COUNTIF('Encodage réponses Es'!AH8,"8"))/7))</f>
      </c>
      <c r="I10" s="295">
        <f>IF(Compétences!BF9="absent(e)","absent(e)",IF(Compétences!BF9="","",Compétences!BF9/22))</f>
      </c>
      <c r="J10" s="296">
        <f>IF(Compétences!BZ9="absent(e)","absent(e)",IF(Compétences!BZ9="","",Compétences!BZ9/22))</f>
      </c>
    </row>
    <row r="11" spans="1:10" ht="12.75">
      <c r="A11" s="318"/>
      <c r="B11" s="319"/>
      <c r="C11" s="127">
        <v>7</v>
      </c>
      <c r="D11" s="61">
        <f>IF('Encodage réponses Es'!F9="","",'Encodage réponses Es'!F9)</f>
      </c>
      <c r="E11" s="296">
        <f>Compétences!G10</f>
      </c>
      <c r="F11" s="314"/>
      <c r="G11" s="300">
        <f>IF(COUNTIF('Encodage réponses Es'!G9:N9,"a")+COUNTIF('Encodage réponses Es'!P9:R9,"a")+COUNTIF('Encodage réponses Es'!T9:Z9,"a")+COUNTIF('Encodage réponses Es'!AB9,"a")+COUNTIF('Encodage réponses Es'!AD9:AG9,"a")+COUNTIF('Encodage réponses Es'!AI9,"a")&gt;0,"absent(e)",IF((COUNTBLANK('Encodage réponses Es'!G9:N9)+COUNTBLANK('Encodage réponses Es'!P9:R9)+COUNTBLANK('Encodage réponses Es'!T9:Z9)+COUNTBLANK('Encodage réponses Es'!AB9)+COUNTBLANK('Encodage réponses Es'!AD9:AG9)+COUNTBLANK('Encodage réponses Es'!AI9)&gt;0),"",(COUNTIF('Encodage réponses Es'!G9:N9,1)+COUNTIF('Encodage réponses Es'!P9:R9,1)+COUNTIF('Encodage réponses Es'!T9:Z9,1)+COUNTIF('Encodage réponses Es'!AB9,1)+COUNTIF('Encodage réponses Es'!AD9:AG9,"1")+COUNTIF('Encodage réponses Es'!AI9,1))/24))</f>
      </c>
      <c r="H11" s="295">
        <f>IF(COUNTIF('Encodage réponses Es'!O9,"a")+COUNTIF('Encodage réponses Es'!S9,"a")+COUNTIF('Encodage réponses Es'!AA9,"a")+COUNTIF('Encodage réponses Es'!AC9,"a")+COUNTIF('Encodage réponses Es'!AH9,"a")+COUNTIF('Encodage réponses Es'!AJ9:AK9,"a")&gt;0,"absent(e)",IF((COUNTBLANK('Encodage réponses Es'!O9)+COUNTBLANK('Encodage réponses Es'!S9)+COUNTBLANK('Encodage réponses Es'!AA9)+COUNTBLANK('Encodage réponses Es'!AC9)+COUNTBLANK('Encodage réponses Es'!AH9)+COUNTBLANK('Encodage réponses Es'!AJ9:AK9)&gt;0),"",(COUNTIF('Encodage réponses Es'!O9,1)+COUNTIF('Encodage réponses Es'!S9,1)+COUNTIF('Encodage réponses Es'!AA9,1)+COUNTIF('Encodage réponses Es'!AC9,1)+COUNTIF('Encodage réponses Es'!AH9,"1")+COUNTIF('Encodage réponses Es'!AJ9:AK9,1)+COUNTIF('Encodage réponses Es'!AH9,"8"))/7))</f>
      </c>
      <c r="I11" s="295">
        <f>IF(Compétences!BF10="absent(e)","absent(e)",IF(Compétences!BF10="","",Compétences!BF10/22))</f>
      </c>
      <c r="J11" s="296">
        <f>IF(Compétences!BZ10="absent(e)","absent(e)",IF(Compétences!BZ10="","",Compétences!BZ10/22))</f>
      </c>
    </row>
    <row r="12" spans="1:10" ht="12.75">
      <c r="A12" s="318"/>
      <c r="B12" s="319"/>
      <c r="C12" s="127">
        <v>8</v>
      </c>
      <c r="D12" s="61">
        <f>IF('Encodage réponses Es'!F10="","",'Encodage réponses Es'!F10)</f>
      </c>
      <c r="E12" s="296">
        <f>Compétences!G11</f>
      </c>
      <c r="F12" s="314"/>
      <c r="G12" s="300">
        <f>IF(COUNTIF('Encodage réponses Es'!G10:N10,"a")+COUNTIF('Encodage réponses Es'!P10:R10,"a")+COUNTIF('Encodage réponses Es'!T10:Z10,"a")+COUNTIF('Encodage réponses Es'!AB10,"a")+COUNTIF('Encodage réponses Es'!AD10:AG10,"a")+COUNTIF('Encodage réponses Es'!AI10,"a")&gt;0,"absent(e)",IF((COUNTBLANK('Encodage réponses Es'!G10:N10)+COUNTBLANK('Encodage réponses Es'!P10:R10)+COUNTBLANK('Encodage réponses Es'!T10:Z10)+COUNTBLANK('Encodage réponses Es'!AB10)+COUNTBLANK('Encodage réponses Es'!AD10:AG10)+COUNTBLANK('Encodage réponses Es'!AI10)&gt;0),"",(COUNTIF('Encodage réponses Es'!G10:N10,1)+COUNTIF('Encodage réponses Es'!P10:R10,1)+COUNTIF('Encodage réponses Es'!T10:Z10,1)+COUNTIF('Encodage réponses Es'!AB10,1)+COUNTIF('Encodage réponses Es'!AD10:AG10,"1")+COUNTIF('Encodage réponses Es'!AI10,1))/24))</f>
      </c>
      <c r="H12" s="295">
        <f>IF(COUNTIF('Encodage réponses Es'!O10,"a")+COUNTIF('Encodage réponses Es'!S10,"a")+COUNTIF('Encodage réponses Es'!AA10,"a")+COUNTIF('Encodage réponses Es'!AC10,"a")+COUNTIF('Encodage réponses Es'!AH10,"a")+COUNTIF('Encodage réponses Es'!AJ10:AK10,"a")&gt;0,"absent(e)",IF((COUNTBLANK('Encodage réponses Es'!O10)+COUNTBLANK('Encodage réponses Es'!S10)+COUNTBLANK('Encodage réponses Es'!AA10)+COUNTBLANK('Encodage réponses Es'!AC10)+COUNTBLANK('Encodage réponses Es'!AH10)+COUNTBLANK('Encodage réponses Es'!AJ10:AK10)&gt;0),"",(COUNTIF('Encodage réponses Es'!O10,1)+COUNTIF('Encodage réponses Es'!S10,1)+COUNTIF('Encodage réponses Es'!AA10,1)+COUNTIF('Encodage réponses Es'!AC10,1)+COUNTIF('Encodage réponses Es'!AH10,"1")+COUNTIF('Encodage réponses Es'!AJ10:AK10,1)+COUNTIF('Encodage réponses Es'!AH10,"8"))/7))</f>
      </c>
      <c r="I12" s="295">
        <f>IF(Compétences!BF11="absent(e)","absent(e)",IF(Compétences!BF11="","",Compétences!BF11/22))</f>
      </c>
      <c r="J12" s="296">
        <f>IF(Compétences!BZ11="absent(e)","absent(e)",IF(Compétences!BZ11="","",Compétences!BZ11/22))</f>
      </c>
    </row>
    <row r="13" spans="1:10" ht="12.75">
      <c r="A13" s="318"/>
      <c r="B13" s="319"/>
      <c r="C13" s="127">
        <v>9</v>
      </c>
      <c r="D13" s="61">
        <f>IF('Encodage réponses Es'!F11="","",'Encodage réponses Es'!F11)</f>
      </c>
      <c r="E13" s="296">
        <f>Compétences!G12</f>
      </c>
      <c r="F13" s="314"/>
      <c r="G13" s="300">
        <f>IF(COUNTIF('Encodage réponses Es'!G11:N11,"a")+COUNTIF('Encodage réponses Es'!P11:R11,"a")+COUNTIF('Encodage réponses Es'!T11:Z11,"a")+COUNTIF('Encodage réponses Es'!AB11,"a")+COUNTIF('Encodage réponses Es'!AD11:AG11,"a")+COUNTIF('Encodage réponses Es'!AI11,"a")&gt;0,"absent(e)",IF((COUNTBLANK('Encodage réponses Es'!G11:N11)+COUNTBLANK('Encodage réponses Es'!P11:R11)+COUNTBLANK('Encodage réponses Es'!T11:Z11)+COUNTBLANK('Encodage réponses Es'!AB11)+COUNTBLANK('Encodage réponses Es'!AD11:AG11)+COUNTBLANK('Encodage réponses Es'!AI11)&gt;0),"",(COUNTIF('Encodage réponses Es'!G11:N11,1)+COUNTIF('Encodage réponses Es'!P11:R11,1)+COUNTIF('Encodage réponses Es'!T11:Z11,1)+COUNTIF('Encodage réponses Es'!AB11,1)+COUNTIF('Encodage réponses Es'!AD11:AG11,"1")+COUNTIF('Encodage réponses Es'!AI11,1))/24))</f>
      </c>
      <c r="H13" s="295">
        <f>IF(COUNTIF('Encodage réponses Es'!O11,"a")+COUNTIF('Encodage réponses Es'!S11,"a")+COUNTIF('Encodage réponses Es'!AA11,"a")+COUNTIF('Encodage réponses Es'!AC11,"a")+COUNTIF('Encodage réponses Es'!AH11,"a")+COUNTIF('Encodage réponses Es'!AJ11:AK11,"a")&gt;0,"absent(e)",IF((COUNTBLANK('Encodage réponses Es'!O11)+COUNTBLANK('Encodage réponses Es'!S11)+COUNTBLANK('Encodage réponses Es'!AA11)+COUNTBLANK('Encodage réponses Es'!AC11)+COUNTBLANK('Encodage réponses Es'!AH11)+COUNTBLANK('Encodage réponses Es'!AJ11:AK11)&gt;0),"",(COUNTIF('Encodage réponses Es'!O11,1)+COUNTIF('Encodage réponses Es'!S11,1)+COUNTIF('Encodage réponses Es'!AA11,1)+COUNTIF('Encodage réponses Es'!AC11,1)+COUNTIF('Encodage réponses Es'!AH11,"1")+COUNTIF('Encodage réponses Es'!AJ11:AK11,1)+COUNTIF('Encodage réponses Es'!AH11,"8"))/7))</f>
      </c>
      <c r="I13" s="295">
        <f>IF(Compétences!BF12="absent(e)","absent(e)",IF(Compétences!BF12="","",Compétences!BF12/22))</f>
      </c>
      <c r="J13" s="296">
        <f>IF(Compétences!BZ12="absent(e)","absent(e)",IF(Compétences!BZ12="","",Compétences!BZ12/22))</f>
      </c>
    </row>
    <row r="14" spans="1:10" ht="12.75">
      <c r="A14" s="318"/>
      <c r="B14" s="319"/>
      <c r="C14" s="127">
        <v>10</v>
      </c>
      <c r="D14" s="61">
        <f>IF('Encodage réponses Es'!F12="","",'Encodage réponses Es'!F12)</f>
      </c>
      <c r="E14" s="296">
        <f>Compétences!G13</f>
      </c>
      <c r="F14" s="314"/>
      <c r="G14" s="300">
        <f>IF(COUNTIF('Encodage réponses Es'!G12:N12,"a")+COUNTIF('Encodage réponses Es'!P12:R12,"a")+COUNTIF('Encodage réponses Es'!T12:Z12,"a")+COUNTIF('Encodage réponses Es'!AB12,"a")+COUNTIF('Encodage réponses Es'!AD12:AG12,"a")+COUNTIF('Encodage réponses Es'!AI12,"a")&gt;0,"absent(e)",IF((COUNTBLANK('Encodage réponses Es'!G12:N12)+COUNTBLANK('Encodage réponses Es'!P12:R12)+COUNTBLANK('Encodage réponses Es'!T12:Z12)+COUNTBLANK('Encodage réponses Es'!AB12)+COUNTBLANK('Encodage réponses Es'!AD12:AG12)+COUNTBLANK('Encodage réponses Es'!AI12)&gt;0),"",(COUNTIF('Encodage réponses Es'!G12:N12,1)+COUNTIF('Encodage réponses Es'!P12:R12,1)+COUNTIF('Encodage réponses Es'!T12:Z12,1)+COUNTIF('Encodage réponses Es'!AB12,1)+COUNTIF('Encodage réponses Es'!AD12:AG12,"1")+COUNTIF('Encodage réponses Es'!AI12,1))/24))</f>
      </c>
      <c r="H14" s="295">
        <f>IF(COUNTIF('Encodage réponses Es'!O12,"a")+COUNTIF('Encodage réponses Es'!S12,"a")+COUNTIF('Encodage réponses Es'!AA12,"a")+COUNTIF('Encodage réponses Es'!AC12,"a")+COUNTIF('Encodage réponses Es'!AH12,"a")+COUNTIF('Encodage réponses Es'!AJ12:AK12,"a")&gt;0,"absent(e)",IF((COUNTBLANK('Encodage réponses Es'!O12)+COUNTBLANK('Encodage réponses Es'!S12)+COUNTBLANK('Encodage réponses Es'!AA12)+COUNTBLANK('Encodage réponses Es'!AC12)+COUNTBLANK('Encodage réponses Es'!AH12)+COUNTBLANK('Encodage réponses Es'!AJ12:AK12)&gt;0),"",(COUNTIF('Encodage réponses Es'!O12,1)+COUNTIF('Encodage réponses Es'!S12,1)+COUNTIF('Encodage réponses Es'!AA12,1)+COUNTIF('Encodage réponses Es'!AC12,1)+COUNTIF('Encodage réponses Es'!AH12,"1")+COUNTIF('Encodage réponses Es'!AJ12:AK12,1)+COUNTIF('Encodage réponses Es'!AH12,"8"))/7))</f>
      </c>
      <c r="I14" s="295">
        <f>IF(Compétences!BF13="absent(e)","absent(e)",IF(Compétences!BF13="","",Compétences!BF13/22))</f>
      </c>
      <c r="J14" s="296">
        <f>IF(Compétences!BZ13="absent(e)","absent(e)",IF(Compétences!BZ13="","",Compétences!BZ13/22))</f>
      </c>
    </row>
    <row r="15" spans="1:10" ht="12.75">
      <c r="A15" s="318"/>
      <c r="B15" s="319"/>
      <c r="C15" s="127">
        <v>11</v>
      </c>
      <c r="D15" s="61">
        <f>IF('Encodage réponses Es'!F13="","",'Encodage réponses Es'!F13)</f>
      </c>
      <c r="E15" s="296">
        <f>Compétences!G14</f>
      </c>
      <c r="F15" s="314"/>
      <c r="G15" s="300">
        <f>IF(COUNTIF('Encodage réponses Es'!G13:N13,"a")+COUNTIF('Encodage réponses Es'!P13:R13,"a")+COUNTIF('Encodage réponses Es'!T13:Z13,"a")+COUNTIF('Encodage réponses Es'!AB13,"a")+COUNTIF('Encodage réponses Es'!AD13:AG13,"a")+COUNTIF('Encodage réponses Es'!AI13,"a")&gt;0,"absent(e)",IF((COUNTBLANK('Encodage réponses Es'!G13:N13)+COUNTBLANK('Encodage réponses Es'!P13:R13)+COUNTBLANK('Encodage réponses Es'!T13:Z13)+COUNTBLANK('Encodage réponses Es'!AB13)+COUNTBLANK('Encodage réponses Es'!AD13:AG13)+COUNTBLANK('Encodage réponses Es'!AI13)&gt;0),"",(COUNTIF('Encodage réponses Es'!G13:N13,1)+COUNTIF('Encodage réponses Es'!P13:R13,1)+COUNTIF('Encodage réponses Es'!T13:Z13,1)+COUNTIF('Encodage réponses Es'!AB13,1)+COUNTIF('Encodage réponses Es'!AD13:AG13,"1")+COUNTIF('Encodage réponses Es'!AI13,1))/24))</f>
      </c>
      <c r="H15" s="295">
        <f>IF(COUNTIF('Encodage réponses Es'!O13,"a")+COUNTIF('Encodage réponses Es'!S13,"a")+COUNTIF('Encodage réponses Es'!AA13,"a")+COUNTIF('Encodage réponses Es'!AC13,"a")+COUNTIF('Encodage réponses Es'!AH13,"a")+COUNTIF('Encodage réponses Es'!AJ13:AK13,"a")&gt;0,"absent(e)",IF((COUNTBLANK('Encodage réponses Es'!O13)+COUNTBLANK('Encodage réponses Es'!S13)+COUNTBLANK('Encodage réponses Es'!AA13)+COUNTBLANK('Encodage réponses Es'!AC13)+COUNTBLANK('Encodage réponses Es'!AH13)+COUNTBLANK('Encodage réponses Es'!AJ13:AK13)&gt;0),"",(COUNTIF('Encodage réponses Es'!O13,1)+COUNTIF('Encodage réponses Es'!S13,1)+COUNTIF('Encodage réponses Es'!AA13,1)+COUNTIF('Encodage réponses Es'!AC13,1)+COUNTIF('Encodage réponses Es'!AH13,"1")+COUNTIF('Encodage réponses Es'!AJ13:AK13,1)+COUNTIF('Encodage réponses Es'!AH13,"8"))/7))</f>
      </c>
      <c r="I15" s="295">
        <f>IF(Compétences!BF14="absent(e)","absent(e)",IF(Compétences!BF14="","",Compétences!BF14/22))</f>
      </c>
      <c r="J15" s="296">
        <f>IF(Compétences!BZ14="absent(e)","absent(e)",IF(Compétences!BZ14="","",Compétences!BZ14/22))</f>
      </c>
    </row>
    <row r="16" spans="1:10" ht="12.75">
      <c r="A16" s="318"/>
      <c r="B16" s="319"/>
      <c r="C16" s="127">
        <v>12</v>
      </c>
      <c r="D16" s="61">
        <f>IF('Encodage réponses Es'!F14="","",'Encodage réponses Es'!F14)</f>
      </c>
      <c r="E16" s="296">
        <f>Compétences!G15</f>
      </c>
      <c r="F16" s="314"/>
      <c r="G16" s="300">
        <f>IF(COUNTIF('Encodage réponses Es'!G14:N14,"a")+COUNTIF('Encodage réponses Es'!P14:R14,"a")+COUNTIF('Encodage réponses Es'!T14:Z14,"a")+COUNTIF('Encodage réponses Es'!AB14,"a")+COUNTIF('Encodage réponses Es'!AD14:AG14,"a")+COUNTIF('Encodage réponses Es'!AI14,"a")&gt;0,"absent(e)",IF((COUNTBLANK('Encodage réponses Es'!G14:N14)+COUNTBLANK('Encodage réponses Es'!P14:R14)+COUNTBLANK('Encodage réponses Es'!T14:Z14)+COUNTBLANK('Encodage réponses Es'!AB14)+COUNTBLANK('Encodage réponses Es'!AD14:AG14)+COUNTBLANK('Encodage réponses Es'!AI14)&gt;0),"",(COUNTIF('Encodage réponses Es'!G14:N14,1)+COUNTIF('Encodage réponses Es'!P14:R14,1)+COUNTIF('Encodage réponses Es'!T14:Z14,1)+COUNTIF('Encodage réponses Es'!AB14,1)+COUNTIF('Encodage réponses Es'!AD14:AG14,"1")+COUNTIF('Encodage réponses Es'!AI14,1))/24))</f>
      </c>
      <c r="H16" s="295">
        <f>IF(COUNTIF('Encodage réponses Es'!O14,"a")+COUNTIF('Encodage réponses Es'!S14,"a")+COUNTIF('Encodage réponses Es'!AA14,"a")+COUNTIF('Encodage réponses Es'!AC14,"a")+COUNTIF('Encodage réponses Es'!AH14,"a")+COUNTIF('Encodage réponses Es'!AJ14:AK14,"a")&gt;0,"absent(e)",IF((COUNTBLANK('Encodage réponses Es'!O14)+COUNTBLANK('Encodage réponses Es'!S14)+COUNTBLANK('Encodage réponses Es'!AA14)+COUNTBLANK('Encodage réponses Es'!AC14)+COUNTBLANK('Encodage réponses Es'!AH14)+COUNTBLANK('Encodage réponses Es'!AJ14:AK14)&gt;0),"",(COUNTIF('Encodage réponses Es'!O14,1)+COUNTIF('Encodage réponses Es'!S14,1)+COUNTIF('Encodage réponses Es'!AA14,1)+COUNTIF('Encodage réponses Es'!AC14,1)+COUNTIF('Encodage réponses Es'!AH14,"1")+COUNTIF('Encodage réponses Es'!AJ14:AK14,1)+COUNTIF('Encodage réponses Es'!AH14,"8"))/7))</f>
      </c>
      <c r="I16" s="295">
        <f>IF(Compétences!BF15="absent(e)","absent(e)",IF(Compétences!BF15="","",Compétences!BF15/22))</f>
      </c>
      <c r="J16" s="296">
        <f>IF(Compétences!BZ15="absent(e)","absent(e)",IF(Compétences!BZ15="","",Compétences!BZ15/22))</f>
      </c>
    </row>
    <row r="17" spans="1:10" ht="12.75">
      <c r="A17" s="318"/>
      <c r="B17" s="319"/>
      <c r="C17" s="127">
        <v>13</v>
      </c>
      <c r="D17" s="61">
        <f>IF('Encodage réponses Es'!F15="","",'Encodage réponses Es'!F15)</f>
      </c>
      <c r="E17" s="296">
        <f>Compétences!G16</f>
      </c>
      <c r="F17" s="314"/>
      <c r="G17" s="300">
        <f>IF(COUNTIF('Encodage réponses Es'!G15:N15,"a")+COUNTIF('Encodage réponses Es'!P15:R15,"a")+COUNTIF('Encodage réponses Es'!T15:Z15,"a")+COUNTIF('Encodage réponses Es'!AB15,"a")+COUNTIF('Encodage réponses Es'!AD15:AG15,"a")+COUNTIF('Encodage réponses Es'!AI15,"a")&gt;0,"absent(e)",IF((COUNTBLANK('Encodage réponses Es'!G15:N15)+COUNTBLANK('Encodage réponses Es'!P15:R15)+COUNTBLANK('Encodage réponses Es'!T15:Z15)+COUNTBLANK('Encodage réponses Es'!AB15)+COUNTBLANK('Encodage réponses Es'!AD15:AG15)+COUNTBLANK('Encodage réponses Es'!AI15)&gt;0),"",(COUNTIF('Encodage réponses Es'!G15:N15,1)+COUNTIF('Encodage réponses Es'!P15:R15,1)+COUNTIF('Encodage réponses Es'!T15:Z15,1)+COUNTIF('Encodage réponses Es'!AB15,1)+COUNTIF('Encodage réponses Es'!AD15:AG15,"1")+COUNTIF('Encodage réponses Es'!AI15,1))/24))</f>
      </c>
      <c r="H17" s="295">
        <f>IF(COUNTIF('Encodage réponses Es'!O15,"a")+COUNTIF('Encodage réponses Es'!S15,"a")+COUNTIF('Encodage réponses Es'!AA15,"a")+COUNTIF('Encodage réponses Es'!AC15,"a")+COUNTIF('Encodage réponses Es'!AH15,"a")+COUNTIF('Encodage réponses Es'!AJ15:AK15,"a")&gt;0,"absent(e)",IF((COUNTBLANK('Encodage réponses Es'!O15)+COUNTBLANK('Encodage réponses Es'!S15)+COUNTBLANK('Encodage réponses Es'!AA15)+COUNTBLANK('Encodage réponses Es'!AC15)+COUNTBLANK('Encodage réponses Es'!AH15)+COUNTBLANK('Encodage réponses Es'!AJ15:AK15)&gt;0),"",(COUNTIF('Encodage réponses Es'!O15,1)+COUNTIF('Encodage réponses Es'!S15,1)+COUNTIF('Encodage réponses Es'!AA15,1)+COUNTIF('Encodage réponses Es'!AC15,1)+COUNTIF('Encodage réponses Es'!AH15,"1")+COUNTIF('Encodage réponses Es'!AJ15:AK15,1)+COUNTIF('Encodage réponses Es'!AH15,"8"))/7))</f>
      </c>
      <c r="I17" s="295">
        <f>IF(Compétences!BF16="absent(e)","absent(e)",IF(Compétences!BF16="","",Compétences!BF16/22))</f>
      </c>
      <c r="J17" s="296">
        <f>IF(Compétences!BZ16="absent(e)","absent(e)",IF(Compétences!BZ16="","",Compétences!BZ16/22))</f>
      </c>
    </row>
    <row r="18" spans="1:10" ht="12.75">
      <c r="A18" s="318"/>
      <c r="B18" s="319"/>
      <c r="C18" s="127">
        <v>14</v>
      </c>
      <c r="D18" s="61">
        <f>IF('Encodage réponses Es'!F16="","",'Encodage réponses Es'!F16)</f>
      </c>
      <c r="E18" s="296">
        <f>Compétences!G17</f>
      </c>
      <c r="F18" s="314"/>
      <c r="G18" s="300">
        <f>IF(COUNTIF('Encodage réponses Es'!G16:N16,"a")+COUNTIF('Encodage réponses Es'!P16:R16,"a")+COUNTIF('Encodage réponses Es'!T16:Z16,"a")+COUNTIF('Encodage réponses Es'!AB16,"a")+COUNTIF('Encodage réponses Es'!AD16:AG16,"a")+COUNTIF('Encodage réponses Es'!AI16,"a")&gt;0,"absent(e)",IF((COUNTBLANK('Encodage réponses Es'!G16:N16)+COUNTBLANK('Encodage réponses Es'!P16:R16)+COUNTBLANK('Encodage réponses Es'!T16:Z16)+COUNTBLANK('Encodage réponses Es'!AB16)+COUNTBLANK('Encodage réponses Es'!AD16:AG16)+COUNTBLANK('Encodage réponses Es'!AI16)&gt;0),"",(COUNTIF('Encodage réponses Es'!G16:N16,1)+COUNTIF('Encodage réponses Es'!P16:R16,1)+COUNTIF('Encodage réponses Es'!T16:Z16,1)+COUNTIF('Encodage réponses Es'!AB16,1)+COUNTIF('Encodage réponses Es'!AD16:AG16,"1")+COUNTIF('Encodage réponses Es'!AI16,1))/24))</f>
      </c>
      <c r="H18" s="295">
        <f>IF(COUNTIF('Encodage réponses Es'!O16,"a")+COUNTIF('Encodage réponses Es'!S16,"a")+COUNTIF('Encodage réponses Es'!AA16,"a")+COUNTIF('Encodage réponses Es'!AC16,"a")+COUNTIF('Encodage réponses Es'!AH16,"a")+COUNTIF('Encodage réponses Es'!AJ16:AK16,"a")&gt;0,"absent(e)",IF((COUNTBLANK('Encodage réponses Es'!O16)+COUNTBLANK('Encodage réponses Es'!S16)+COUNTBLANK('Encodage réponses Es'!AA16)+COUNTBLANK('Encodage réponses Es'!AC16)+COUNTBLANK('Encodage réponses Es'!AH16)+COUNTBLANK('Encodage réponses Es'!AJ16:AK16)&gt;0),"",(COUNTIF('Encodage réponses Es'!O16,1)+COUNTIF('Encodage réponses Es'!S16,1)+COUNTIF('Encodage réponses Es'!AA16,1)+COUNTIF('Encodage réponses Es'!AC16,1)+COUNTIF('Encodage réponses Es'!AH16,"1")+COUNTIF('Encodage réponses Es'!AJ16:AK16,1)+COUNTIF('Encodage réponses Es'!AH16,"8"))/7))</f>
      </c>
      <c r="I18" s="295">
        <f>IF(Compétences!BF17="absent(e)","absent(e)",IF(Compétences!BF17="","",Compétences!BF17/22))</f>
      </c>
      <c r="J18" s="296">
        <f>IF(Compétences!BZ17="absent(e)","absent(e)",IF(Compétences!BZ17="","",Compétences!BZ17/22))</f>
      </c>
    </row>
    <row r="19" spans="1:10" ht="12.75">
      <c r="A19" s="318"/>
      <c r="B19" s="319"/>
      <c r="C19" s="127">
        <v>15</v>
      </c>
      <c r="D19" s="61">
        <f>IF('Encodage réponses Es'!F17="","",'Encodage réponses Es'!F17)</f>
      </c>
      <c r="E19" s="296">
        <f>Compétences!G18</f>
      </c>
      <c r="F19" s="314"/>
      <c r="G19" s="300">
        <f>IF(COUNTIF('Encodage réponses Es'!G17:N17,"a")+COUNTIF('Encodage réponses Es'!P17:R17,"a")+COUNTIF('Encodage réponses Es'!T17:Z17,"a")+COUNTIF('Encodage réponses Es'!AB17,"a")+COUNTIF('Encodage réponses Es'!AD17:AG17,"a")+COUNTIF('Encodage réponses Es'!AI17,"a")&gt;0,"absent(e)",IF((COUNTBLANK('Encodage réponses Es'!G17:N17)+COUNTBLANK('Encodage réponses Es'!P17:R17)+COUNTBLANK('Encodage réponses Es'!T17:Z17)+COUNTBLANK('Encodage réponses Es'!AB17)+COUNTBLANK('Encodage réponses Es'!AD17:AG17)+COUNTBLANK('Encodage réponses Es'!AI17)&gt;0),"",(COUNTIF('Encodage réponses Es'!G17:N17,1)+COUNTIF('Encodage réponses Es'!P17:R17,1)+COUNTIF('Encodage réponses Es'!T17:Z17,1)+COUNTIF('Encodage réponses Es'!AB17,1)+COUNTIF('Encodage réponses Es'!AD17:AG17,"1")+COUNTIF('Encodage réponses Es'!AI17,1))/24))</f>
      </c>
      <c r="H19" s="295">
        <f>IF(COUNTIF('Encodage réponses Es'!O17,"a")+COUNTIF('Encodage réponses Es'!S17,"a")+COUNTIF('Encodage réponses Es'!AA17,"a")+COUNTIF('Encodage réponses Es'!AC17,"a")+COUNTIF('Encodage réponses Es'!AH17,"a")+COUNTIF('Encodage réponses Es'!AJ17:AK17,"a")&gt;0,"absent(e)",IF((COUNTBLANK('Encodage réponses Es'!O17)+COUNTBLANK('Encodage réponses Es'!S17)+COUNTBLANK('Encodage réponses Es'!AA17)+COUNTBLANK('Encodage réponses Es'!AC17)+COUNTBLANK('Encodage réponses Es'!AH17)+COUNTBLANK('Encodage réponses Es'!AJ17:AK17)&gt;0),"",(COUNTIF('Encodage réponses Es'!O17,1)+COUNTIF('Encodage réponses Es'!S17,1)+COUNTIF('Encodage réponses Es'!AA17,1)+COUNTIF('Encodage réponses Es'!AC17,1)+COUNTIF('Encodage réponses Es'!AH17,"1")+COUNTIF('Encodage réponses Es'!AJ17:AK17,1)+COUNTIF('Encodage réponses Es'!AH17,"8"))/7))</f>
      </c>
      <c r="I19" s="295">
        <f>IF(Compétences!BF18="absent(e)","absent(e)",IF(Compétences!BF18="","",Compétences!BF18/22))</f>
      </c>
      <c r="J19" s="296">
        <f>IF(Compétences!BZ18="absent(e)","absent(e)",IF(Compétences!BZ18="","",Compétences!BZ18/22))</f>
      </c>
    </row>
    <row r="20" spans="1:10" ht="12.75">
      <c r="A20" s="318"/>
      <c r="B20" s="319"/>
      <c r="C20" s="127">
        <v>16</v>
      </c>
      <c r="D20" s="61">
        <f>IF('Encodage réponses Es'!F18="","",'Encodage réponses Es'!F18)</f>
      </c>
      <c r="E20" s="296">
        <f>Compétences!G19</f>
      </c>
      <c r="F20" s="314"/>
      <c r="G20" s="300">
        <f>IF(COUNTIF('Encodage réponses Es'!G18:N18,"a")+COUNTIF('Encodage réponses Es'!P18:R18,"a")+COUNTIF('Encodage réponses Es'!T18:Z18,"a")+COUNTIF('Encodage réponses Es'!AB18,"a")+COUNTIF('Encodage réponses Es'!AD18:AG18,"a")+COUNTIF('Encodage réponses Es'!AI18,"a")&gt;0,"absent(e)",IF((COUNTBLANK('Encodage réponses Es'!G18:N18)+COUNTBLANK('Encodage réponses Es'!P18:R18)+COUNTBLANK('Encodage réponses Es'!T18:Z18)+COUNTBLANK('Encodage réponses Es'!AB18)+COUNTBLANK('Encodage réponses Es'!AD18:AG18)+COUNTBLANK('Encodage réponses Es'!AI18)&gt;0),"",(COUNTIF('Encodage réponses Es'!G18:N18,1)+COUNTIF('Encodage réponses Es'!P18:R18,1)+COUNTIF('Encodage réponses Es'!T18:Z18,1)+COUNTIF('Encodage réponses Es'!AB18,1)+COUNTIF('Encodage réponses Es'!AD18:AG18,"1")+COUNTIF('Encodage réponses Es'!AI18,1))/24))</f>
      </c>
      <c r="H20" s="295">
        <f>IF(COUNTIF('Encodage réponses Es'!O18,"a")+COUNTIF('Encodage réponses Es'!S18,"a")+COUNTIF('Encodage réponses Es'!AA18,"a")+COUNTIF('Encodage réponses Es'!AC18,"a")+COUNTIF('Encodage réponses Es'!AH18,"a")+COUNTIF('Encodage réponses Es'!AJ18:AK18,"a")&gt;0,"absent(e)",IF((COUNTBLANK('Encodage réponses Es'!O18)+COUNTBLANK('Encodage réponses Es'!S18)+COUNTBLANK('Encodage réponses Es'!AA18)+COUNTBLANK('Encodage réponses Es'!AC18)+COUNTBLANK('Encodage réponses Es'!AH18)+COUNTBLANK('Encodage réponses Es'!AJ18:AK18)&gt;0),"",(COUNTIF('Encodage réponses Es'!O18,1)+COUNTIF('Encodage réponses Es'!S18,1)+COUNTIF('Encodage réponses Es'!AA18,1)+COUNTIF('Encodage réponses Es'!AC18,1)+COUNTIF('Encodage réponses Es'!AH18,"1")+COUNTIF('Encodage réponses Es'!AJ18:AK18,1)+COUNTIF('Encodage réponses Es'!AH18,"8"))/7))</f>
      </c>
      <c r="I20" s="295">
        <f>IF(Compétences!BF19="absent(e)","absent(e)",IF(Compétences!BF19="","",Compétences!BF19/22))</f>
      </c>
      <c r="J20" s="296">
        <f>IF(Compétences!BZ19="absent(e)","absent(e)",IF(Compétences!BZ19="","",Compétences!BZ19/22))</f>
      </c>
    </row>
    <row r="21" spans="1:10" ht="12.75">
      <c r="A21" s="318"/>
      <c r="B21" s="319"/>
      <c r="C21" s="127">
        <v>17</v>
      </c>
      <c r="D21" s="61">
        <f>IF('Encodage réponses Es'!F19="","",'Encodage réponses Es'!F19)</f>
      </c>
      <c r="E21" s="296">
        <f>Compétences!G20</f>
      </c>
      <c r="F21" s="314"/>
      <c r="G21" s="300">
        <f>IF(COUNTIF('Encodage réponses Es'!G19:N19,"a")+COUNTIF('Encodage réponses Es'!P19:R19,"a")+COUNTIF('Encodage réponses Es'!T19:Z19,"a")+COUNTIF('Encodage réponses Es'!AB19,"a")+COUNTIF('Encodage réponses Es'!AD19:AG19,"a")+COUNTIF('Encodage réponses Es'!AI19,"a")&gt;0,"absent(e)",IF((COUNTBLANK('Encodage réponses Es'!G19:N19)+COUNTBLANK('Encodage réponses Es'!P19:R19)+COUNTBLANK('Encodage réponses Es'!T19:Z19)+COUNTBLANK('Encodage réponses Es'!AB19)+COUNTBLANK('Encodage réponses Es'!AD19:AG19)+COUNTBLANK('Encodage réponses Es'!AI19)&gt;0),"",(COUNTIF('Encodage réponses Es'!G19:N19,1)+COUNTIF('Encodage réponses Es'!P19:R19,1)+COUNTIF('Encodage réponses Es'!T19:Z19,1)+COUNTIF('Encodage réponses Es'!AB19,1)+COUNTIF('Encodage réponses Es'!AD19:AG19,"1")+COUNTIF('Encodage réponses Es'!AI19,1))/24))</f>
      </c>
      <c r="H21" s="295">
        <f>IF(COUNTIF('Encodage réponses Es'!O19,"a")+COUNTIF('Encodage réponses Es'!S19,"a")+COUNTIF('Encodage réponses Es'!AA19,"a")+COUNTIF('Encodage réponses Es'!AC19,"a")+COUNTIF('Encodage réponses Es'!AH19,"a")+COUNTIF('Encodage réponses Es'!AJ19:AK19,"a")&gt;0,"absent(e)",IF((COUNTBLANK('Encodage réponses Es'!O19)+COUNTBLANK('Encodage réponses Es'!S19)+COUNTBLANK('Encodage réponses Es'!AA19)+COUNTBLANK('Encodage réponses Es'!AC19)+COUNTBLANK('Encodage réponses Es'!AH19)+COUNTBLANK('Encodage réponses Es'!AJ19:AK19)&gt;0),"",(COUNTIF('Encodage réponses Es'!O19,1)+COUNTIF('Encodage réponses Es'!S19,1)+COUNTIF('Encodage réponses Es'!AA19,1)+COUNTIF('Encodage réponses Es'!AC19,1)+COUNTIF('Encodage réponses Es'!AH19,"1")+COUNTIF('Encodage réponses Es'!AJ19:AK19,1)+COUNTIF('Encodage réponses Es'!AH19,"8"))/7))</f>
      </c>
      <c r="I21" s="295">
        <f>IF(Compétences!BF20="absent(e)","absent(e)",IF(Compétences!BF20="","",Compétences!BF20/22))</f>
      </c>
      <c r="J21" s="296">
        <f>IF(Compétences!BZ20="absent(e)","absent(e)",IF(Compétences!BZ20="","",Compétences!BZ20/22))</f>
      </c>
    </row>
    <row r="22" spans="1:10" ht="12.75">
      <c r="A22" s="318"/>
      <c r="B22" s="319"/>
      <c r="C22" s="127">
        <v>18</v>
      </c>
      <c r="D22" s="61">
        <f>IF('Encodage réponses Es'!F20="","",'Encodage réponses Es'!F20)</f>
      </c>
      <c r="E22" s="296">
        <f>Compétences!G21</f>
      </c>
      <c r="F22" s="314"/>
      <c r="G22" s="300">
        <f>IF(COUNTIF('Encodage réponses Es'!G20:N20,"a")+COUNTIF('Encodage réponses Es'!P20:R20,"a")+COUNTIF('Encodage réponses Es'!T20:Z20,"a")+COUNTIF('Encodage réponses Es'!AB20,"a")+COUNTIF('Encodage réponses Es'!AD20:AG20,"a")+COUNTIF('Encodage réponses Es'!AI20,"a")&gt;0,"absent(e)",IF((COUNTBLANK('Encodage réponses Es'!G20:N20)+COUNTBLANK('Encodage réponses Es'!P20:R20)+COUNTBLANK('Encodage réponses Es'!T20:Z20)+COUNTBLANK('Encodage réponses Es'!AB20)+COUNTBLANK('Encodage réponses Es'!AD20:AG20)+COUNTBLANK('Encodage réponses Es'!AI20)&gt;0),"",(COUNTIF('Encodage réponses Es'!G20:N20,1)+COUNTIF('Encodage réponses Es'!P20:R20,1)+COUNTIF('Encodage réponses Es'!T20:Z20,1)+COUNTIF('Encodage réponses Es'!AB20,1)+COUNTIF('Encodage réponses Es'!AD20:AG20,"1")+COUNTIF('Encodage réponses Es'!AI20,1))/24))</f>
      </c>
      <c r="H22" s="295">
        <f>IF(COUNTIF('Encodage réponses Es'!O20,"a")+COUNTIF('Encodage réponses Es'!S20,"a")+COUNTIF('Encodage réponses Es'!AA20,"a")+COUNTIF('Encodage réponses Es'!AC20,"a")+COUNTIF('Encodage réponses Es'!AH20,"a")+COUNTIF('Encodage réponses Es'!AJ20:AK20,"a")&gt;0,"absent(e)",IF((COUNTBLANK('Encodage réponses Es'!O20)+COUNTBLANK('Encodage réponses Es'!S20)+COUNTBLANK('Encodage réponses Es'!AA20)+COUNTBLANK('Encodage réponses Es'!AC20)+COUNTBLANK('Encodage réponses Es'!AH20)+COUNTBLANK('Encodage réponses Es'!AJ20:AK20)&gt;0),"",(COUNTIF('Encodage réponses Es'!O20,1)+COUNTIF('Encodage réponses Es'!S20,1)+COUNTIF('Encodage réponses Es'!AA20,1)+COUNTIF('Encodage réponses Es'!AC20,1)+COUNTIF('Encodage réponses Es'!AH20,"1")+COUNTIF('Encodage réponses Es'!AJ20:AK20,1)+COUNTIF('Encodage réponses Es'!AH20,"8"))/7))</f>
      </c>
      <c r="I22" s="295">
        <f>IF(Compétences!BF21="absent(e)","absent(e)",IF(Compétences!BF21="","",Compétences!BF21/22))</f>
      </c>
      <c r="J22" s="296">
        <f>IF(Compétences!BZ21="absent(e)","absent(e)",IF(Compétences!BZ21="","",Compétences!BZ21/22))</f>
      </c>
    </row>
    <row r="23" spans="1:10" ht="12.75">
      <c r="A23" s="318"/>
      <c r="B23" s="319"/>
      <c r="C23" s="127">
        <v>19</v>
      </c>
      <c r="D23" s="61">
        <f>IF('Encodage réponses Es'!F21="","",'Encodage réponses Es'!F21)</f>
      </c>
      <c r="E23" s="296">
        <f>Compétences!G22</f>
      </c>
      <c r="F23" s="314"/>
      <c r="G23" s="300">
        <f>IF(COUNTIF('Encodage réponses Es'!G21:N21,"a")+COUNTIF('Encodage réponses Es'!P21:R21,"a")+COUNTIF('Encodage réponses Es'!T21:Z21,"a")+COUNTIF('Encodage réponses Es'!AB21,"a")+COUNTIF('Encodage réponses Es'!AD21:AG21,"a")+COUNTIF('Encodage réponses Es'!AI21,"a")&gt;0,"absent(e)",IF((COUNTBLANK('Encodage réponses Es'!G21:N21)+COUNTBLANK('Encodage réponses Es'!P21:R21)+COUNTBLANK('Encodage réponses Es'!T21:Z21)+COUNTBLANK('Encodage réponses Es'!AB21)+COUNTBLANK('Encodage réponses Es'!AD21:AG21)+COUNTBLANK('Encodage réponses Es'!AI21)&gt;0),"",(COUNTIF('Encodage réponses Es'!G21:N21,1)+COUNTIF('Encodage réponses Es'!P21:R21,1)+COUNTIF('Encodage réponses Es'!T21:Z21,1)+COUNTIF('Encodage réponses Es'!AB21,1)+COUNTIF('Encodage réponses Es'!AD21:AG21,"1")+COUNTIF('Encodage réponses Es'!AI21,1))/24))</f>
      </c>
      <c r="H23" s="295">
        <f>IF(COUNTIF('Encodage réponses Es'!O21,"a")+COUNTIF('Encodage réponses Es'!S21,"a")+COUNTIF('Encodage réponses Es'!AA21,"a")+COUNTIF('Encodage réponses Es'!AC21,"a")+COUNTIF('Encodage réponses Es'!AH21,"a")+COUNTIF('Encodage réponses Es'!AJ21:AK21,"a")&gt;0,"absent(e)",IF((COUNTBLANK('Encodage réponses Es'!O21)+COUNTBLANK('Encodage réponses Es'!S21)+COUNTBLANK('Encodage réponses Es'!AA21)+COUNTBLANK('Encodage réponses Es'!AC21)+COUNTBLANK('Encodage réponses Es'!AH21)+COUNTBLANK('Encodage réponses Es'!AJ21:AK21)&gt;0),"",(COUNTIF('Encodage réponses Es'!O21,1)+COUNTIF('Encodage réponses Es'!S21,1)+COUNTIF('Encodage réponses Es'!AA21,1)+COUNTIF('Encodage réponses Es'!AC21,1)+COUNTIF('Encodage réponses Es'!AH21,"1")+COUNTIF('Encodage réponses Es'!AJ21:AK21,1)+COUNTIF('Encodage réponses Es'!AH21,"8"))/7))</f>
      </c>
      <c r="I23" s="295">
        <f>IF(Compétences!BF22="absent(e)","absent(e)",IF(Compétences!BF22="","",Compétences!BF22/22))</f>
      </c>
      <c r="J23" s="296">
        <f>IF(Compétences!BZ22="absent(e)","absent(e)",IF(Compétences!BZ22="","",Compétences!BZ22/22))</f>
      </c>
    </row>
    <row r="24" spans="1:10" ht="12.75">
      <c r="A24" s="318"/>
      <c r="B24" s="319"/>
      <c r="C24" s="127">
        <v>20</v>
      </c>
      <c r="D24" s="61">
        <f>IF('Encodage réponses Es'!F22="","",'Encodage réponses Es'!F22)</f>
      </c>
      <c r="E24" s="296">
        <f>Compétences!G23</f>
      </c>
      <c r="F24" s="314"/>
      <c r="G24" s="300">
        <f>IF(COUNTIF('Encodage réponses Es'!G22:N22,"a")+COUNTIF('Encodage réponses Es'!P22:R22,"a")+COUNTIF('Encodage réponses Es'!T22:Z22,"a")+COUNTIF('Encodage réponses Es'!AB22,"a")+COUNTIF('Encodage réponses Es'!AD22:AG22,"a")+COUNTIF('Encodage réponses Es'!AI22,"a")&gt;0,"absent(e)",IF((COUNTBLANK('Encodage réponses Es'!G22:N22)+COUNTBLANK('Encodage réponses Es'!P22:R22)+COUNTBLANK('Encodage réponses Es'!T22:Z22)+COUNTBLANK('Encodage réponses Es'!AB22)+COUNTBLANK('Encodage réponses Es'!AD22:AG22)+COUNTBLANK('Encodage réponses Es'!AI22)&gt;0),"",(COUNTIF('Encodage réponses Es'!G22:N22,1)+COUNTIF('Encodage réponses Es'!P22:R22,1)+COUNTIF('Encodage réponses Es'!T22:Z22,1)+COUNTIF('Encodage réponses Es'!AB22,1)+COUNTIF('Encodage réponses Es'!AD22:AG22,"1")+COUNTIF('Encodage réponses Es'!AI22,1))/24))</f>
      </c>
      <c r="H24" s="295">
        <f>IF(COUNTIF('Encodage réponses Es'!O22,"a")+COUNTIF('Encodage réponses Es'!S22,"a")+COUNTIF('Encodage réponses Es'!AA22,"a")+COUNTIF('Encodage réponses Es'!AC22,"a")+COUNTIF('Encodage réponses Es'!AH22,"a")+COUNTIF('Encodage réponses Es'!AJ22:AK22,"a")&gt;0,"absent(e)",IF((COUNTBLANK('Encodage réponses Es'!O22)+COUNTBLANK('Encodage réponses Es'!S22)+COUNTBLANK('Encodage réponses Es'!AA22)+COUNTBLANK('Encodage réponses Es'!AC22)+COUNTBLANK('Encodage réponses Es'!AH22)+COUNTBLANK('Encodage réponses Es'!AJ22:AK22)&gt;0),"",(COUNTIF('Encodage réponses Es'!O22,1)+COUNTIF('Encodage réponses Es'!S22,1)+COUNTIF('Encodage réponses Es'!AA22,1)+COUNTIF('Encodage réponses Es'!AC22,1)+COUNTIF('Encodage réponses Es'!AH22,"1")+COUNTIF('Encodage réponses Es'!AJ22:AK22,1)+COUNTIF('Encodage réponses Es'!AH22,"8"))/7))</f>
      </c>
      <c r="I24" s="295">
        <f>IF(Compétences!BF23="absent(e)","absent(e)",IF(Compétences!BF23="","",Compétences!BF23/22))</f>
      </c>
      <c r="J24" s="296">
        <f>IF(Compétences!BZ23="absent(e)","absent(e)",IF(Compétences!BZ23="","",Compétences!BZ23/22))</f>
      </c>
    </row>
    <row r="25" spans="1:10" ht="12.75">
      <c r="A25" s="318"/>
      <c r="B25" s="319"/>
      <c r="C25" s="127">
        <v>21</v>
      </c>
      <c r="D25" s="61">
        <f>IF('Encodage réponses Es'!F23="","",'Encodage réponses Es'!F23)</f>
      </c>
      <c r="E25" s="296">
        <f>Compétences!G24</f>
      </c>
      <c r="F25" s="314"/>
      <c r="G25" s="300">
        <f>IF(COUNTIF('Encodage réponses Es'!G23:N23,"a")+COUNTIF('Encodage réponses Es'!P23:R23,"a")+COUNTIF('Encodage réponses Es'!T23:Z23,"a")+COUNTIF('Encodage réponses Es'!AB23,"a")+COUNTIF('Encodage réponses Es'!AD23:AG23,"a")+COUNTIF('Encodage réponses Es'!AI23,"a")&gt;0,"absent(e)",IF((COUNTBLANK('Encodage réponses Es'!G23:N23)+COUNTBLANK('Encodage réponses Es'!P23:R23)+COUNTBLANK('Encodage réponses Es'!T23:Z23)+COUNTBLANK('Encodage réponses Es'!AB23)+COUNTBLANK('Encodage réponses Es'!AD23:AG23)+COUNTBLANK('Encodage réponses Es'!AI23)&gt;0),"",(COUNTIF('Encodage réponses Es'!G23:N23,1)+COUNTIF('Encodage réponses Es'!P23:R23,1)+COUNTIF('Encodage réponses Es'!T23:Z23,1)+COUNTIF('Encodage réponses Es'!AB23,1)+COUNTIF('Encodage réponses Es'!AD23:AG23,"1")+COUNTIF('Encodage réponses Es'!AI23,1))/24))</f>
      </c>
      <c r="H25" s="295">
        <f>IF(COUNTIF('Encodage réponses Es'!O23,"a")+COUNTIF('Encodage réponses Es'!S23,"a")+COUNTIF('Encodage réponses Es'!AA23,"a")+COUNTIF('Encodage réponses Es'!AC23,"a")+COUNTIF('Encodage réponses Es'!AH23,"a")+COUNTIF('Encodage réponses Es'!AJ23:AK23,"a")&gt;0,"absent(e)",IF((COUNTBLANK('Encodage réponses Es'!O23)+COUNTBLANK('Encodage réponses Es'!S23)+COUNTBLANK('Encodage réponses Es'!AA23)+COUNTBLANK('Encodage réponses Es'!AC23)+COUNTBLANK('Encodage réponses Es'!AH23)+COUNTBLANK('Encodage réponses Es'!AJ23:AK23)&gt;0),"",(COUNTIF('Encodage réponses Es'!O23,1)+COUNTIF('Encodage réponses Es'!S23,1)+COUNTIF('Encodage réponses Es'!AA23,1)+COUNTIF('Encodage réponses Es'!AC23,1)+COUNTIF('Encodage réponses Es'!AH23,"1")+COUNTIF('Encodage réponses Es'!AJ23:AK23,1)+COUNTIF('Encodage réponses Es'!AH23,"8"))/7))</f>
      </c>
      <c r="I25" s="295">
        <f>IF(Compétences!BF24="absent(e)","absent(e)",IF(Compétences!BF24="","",Compétences!BF24/22))</f>
      </c>
      <c r="J25" s="296">
        <f>IF(Compétences!BZ24="absent(e)","absent(e)",IF(Compétences!BZ24="","",Compétences!BZ24/22))</f>
      </c>
    </row>
    <row r="26" spans="1:10" ht="12.75">
      <c r="A26" s="318"/>
      <c r="B26" s="319"/>
      <c r="C26" s="127">
        <v>22</v>
      </c>
      <c r="D26" s="61">
        <f>IF('Encodage réponses Es'!F24="","",'Encodage réponses Es'!F24)</f>
      </c>
      <c r="E26" s="296">
        <f>Compétences!G25</f>
      </c>
      <c r="F26" s="314"/>
      <c r="G26" s="300">
        <f>IF(COUNTIF('Encodage réponses Es'!G24:N24,"a")+COUNTIF('Encodage réponses Es'!P24:R24,"a")+COUNTIF('Encodage réponses Es'!T24:Z24,"a")+COUNTIF('Encodage réponses Es'!AB24,"a")+COUNTIF('Encodage réponses Es'!AD24:AG24,"a")+COUNTIF('Encodage réponses Es'!AI24,"a")&gt;0,"absent(e)",IF((COUNTBLANK('Encodage réponses Es'!G24:N24)+COUNTBLANK('Encodage réponses Es'!P24:R24)+COUNTBLANK('Encodage réponses Es'!T24:Z24)+COUNTBLANK('Encodage réponses Es'!AB24)+COUNTBLANK('Encodage réponses Es'!AD24:AG24)+COUNTBLANK('Encodage réponses Es'!AI24)&gt;0),"",(COUNTIF('Encodage réponses Es'!G24:N24,1)+COUNTIF('Encodage réponses Es'!P24:R24,1)+COUNTIF('Encodage réponses Es'!T24:Z24,1)+COUNTIF('Encodage réponses Es'!AB24,1)+COUNTIF('Encodage réponses Es'!AD24:AG24,"1")+COUNTIF('Encodage réponses Es'!AI24,1))/24))</f>
      </c>
      <c r="H26" s="295">
        <f>IF(COUNTIF('Encodage réponses Es'!O24,"a")+COUNTIF('Encodage réponses Es'!S24,"a")+COUNTIF('Encodage réponses Es'!AA24,"a")+COUNTIF('Encodage réponses Es'!AC24,"a")+COUNTIF('Encodage réponses Es'!AH24,"a")+COUNTIF('Encodage réponses Es'!AJ24:AK24,"a")&gt;0,"absent(e)",IF((COUNTBLANK('Encodage réponses Es'!O24)+COUNTBLANK('Encodage réponses Es'!S24)+COUNTBLANK('Encodage réponses Es'!AA24)+COUNTBLANK('Encodage réponses Es'!AC24)+COUNTBLANK('Encodage réponses Es'!AH24)+COUNTBLANK('Encodage réponses Es'!AJ24:AK24)&gt;0),"",(COUNTIF('Encodage réponses Es'!O24,1)+COUNTIF('Encodage réponses Es'!S24,1)+COUNTIF('Encodage réponses Es'!AA24,1)+COUNTIF('Encodage réponses Es'!AC24,1)+COUNTIF('Encodage réponses Es'!AH24,"1")+COUNTIF('Encodage réponses Es'!AJ24:AK24,1)+COUNTIF('Encodage réponses Es'!AH24,"8"))/7))</f>
      </c>
      <c r="I26" s="295">
        <f>IF(Compétences!BF25="absent(e)","absent(e)",IF(Compétences!BF25="","",Compétences!BF25/22))</f>
      </c>
      <c r="J26" s="296">
        <f>IF(Compétences!BZ25="absent(e)","absent(e)",IF(Compétences!BZ25="","",Compétences!BZ25/22))</f>
      </c>
    </row>
    <row r="27" spans="1:10" ht="12.75">
      <c r="A27" s="318"/>
      <c r="B27" s="319"/>
      <c r="C27" s="127">
        <v>23</v>
      </c>
      <c r="D27" s="61">
        <f>IF('Encodage réponses Es'!F25="","",'Encodage réponses Es'!F25)</f>
      </c>
      <c r="E27" s="296">
        <f>Compétences!G26</f>
      </c>
      <c r="F27" s="314"/>
      <c r="G27" s="300">
        <f>IF(COUNTIF('Encodage réponses Es'!G25:N25,"a")+COUNTIF('Encodage réponses Es'!P25:R25,"a")+COUNTIF('Encodage réponses Es'!T25:Z25,"a")+COUNTIF('Encodage réponses Es'!AB25,"a")+COUNTIF('Encodage réponses Es'!AD25:AG25,"a")+COUNTIF('Encodage réponses Es'!AI25,"a")&gt;0,"absent(e)",IF((COUNTBLANK('Encodage réponses Es'!G25:N25)+COUNTBLANK('Encodage réponses Es'!P25:R25)+COUNTBLANK('Encodage réponses Es'!T25:Z25)+COUNTBLANK('Encodage réponses Es'!AB25)+COUNTBLANK('Encodage réponses Es'!AD25:AG25)+COUNTBLANK('Encodage réponses Es'!AI25)&gt;0),"",(COUNTIF('Encodage réponses Es'!G25:N25,1)+COUNTIF('Encodage réponses Es'!P25:R25,1)+COUNTIF('Encodage réponses Es'!T25:Z25,1)+COUNTIF('Encodage réponses Es'!AB25,1)+COUNTIF('Encodage réponses Es'!AD25:AG25,"1")+COUNTIF('Encodage réponses Es'!AI25,1))/24))</f>
      </c>
      <c r="H27" s="295">
        <f>IF(COUNTIF('Encodage réponses Es'!O25,"a")+COUNTIF('Encodage réponses Es'!S25,"a")+COUNTIF('Encodage réponses Es'!AA25,"a")+COUNTIF('Encodage réponses Es'!AC25,"a")+COUNTIF('Encodage réponses Es'!AH25,"a")+COUNTIF('Encodage réponses Es'!AJ25:AK25,"a")&gt;0,"absent(e)",IF((COUNTBLANK('Encodage réponses Es'!O25)+COUNTBLANK('Encodage réponses Es'!S25)+COUNTBLANK('Encodage réponses Es'!AA25)+COUNTBLANK('Encodage réponses Es'!AC25)+COUNTBLANK('Encodage réponses Es'!AH25)+COUNTBLANK('Encodage réponses Es'!AJ25:AK25)&gt;0),"",(COUNTIF('Encodage réponses Es'!O25,1)+COUNTIF('Encodage réponses Es'!S25,1)+COUNTIF('Encodage réponses Es'!AA25,1)+COUNTIF('Encodage réponses Es'!AC25,1)+COUNTIF('Encodage réponses Es'!AH25,"1")+COUNTIF('Encodage réponses Es'!AJ25:AK25,1)+COUNTIF('Encodage réponses Es'!AH25,"8"))/7))</f>
      </c>
      <c r="I27" s="295">
        <f>IF(Compétences!BF26="absent(e)","absent(e)",IF(Compétences!BF26="","",Compétences!BF26/22))</f>
      </c>
      <c r="J27" s="296">
        <f>IF(Compétences!BZ26="absent(e)","absent(e)",IF(Compétences!BZ26="","",Compétences!BZ26/22))</f>
      </c>
    </row>
    <row r="28" spans="1:10" ht="12.75">
      <c r="A28" s="318"/>
      <c r="B28" s="319"/>
      <c r="C28" s="127">
        <v>24</v>
      </c>
      <c r="D28" s="61">
        <f>IF('Encodage réponses Es'!F26="","",'Encodage réponses Es'!F26)</f>
      </c>
      <c r="E28" s="296">
        <f>Compétences!G27</f>
      </c>
      <c r="F28" s="314"/>
      <c r="G28" s="300">
        <f>IF(COUNTIF('Encodage réponses Es'!G26:N26,"a")+COUNTIF('Encodage réponses Es'!P26:R26,"a")+COUNTIF('Encodage réponses Es'!T26:Z26,"a")+COUNTIF('Encodage réponses Es'!AB26,"a")+COUNTIF('Encodage réponses Es'!AD26:AG26,"a")+COUNTIF('Encodage réponses Es'!AI26,"a")&gt;0,"absent(e)",IF((COUNTBLANK('Encodage réponses Es'!G26:N26)+COUNTBLANK('Encodage réponses Es'!P26:R26)+COUNTBLANK('Encodage réponses Es'!T26:Z26)+COUNTBLANK('Encodage réponses Es'!AB26)+COUNTBLANK('Encodage réponses Es'!AD26:AG26)+COUNTBLANK('Encodage réponses Es'!AI26)&gt;0),"",(COUNTIF('Encodage réponses Es'!G26:N26,1)+COUNTIF('Encodage réponses Es'!P26:R26,1)+COUNTIF('Encodage réponses Es'!T26:Z26,1)+COUNTIF('Encodage réponses Es'!AB26,1)+COUNTIF('Encodage réponses Es'!AD26:AG26,"1")+COUNTIF('Encodage réponses Es'!AI26,1))/24))</f>
      </c>
      <c r="H28" s="295">
        <f>IF(COUNTIF('Encodage réponses Es'!O26,"a")+COUNTIF('Encodage réponses Es'!S26,"a")+COUNTIF('Encodage réponses Es'!AA26,"a")+COUNTIF('Encodage réponses Es'!AC26,"a")+COUNTIF('Encodage réponses Es'!AH26,"a")+COUNTIF('Encodage réponses Es'!AJ26:AK26,"a")&gt;0,"absent(e)",IF((COUNTBLANK('Encodage réponses Es'!O26)+COUNTBLANK('Encodage réponses Es'!S26)+COUNTBLANK('Encodage réponses Es'!AA26)+COUNTBLANK('Encodage réponses Es'!AC26)+COUNTBLANK('Encodage réponses Es'!AH26)+COUNTBLANK('Encodage réponses Es'!AJ26:AK26)&gt;0),"",(COUNTIF('Encodage réponses Es'!O26,1)+COUNTIF('Encodage réponses Es'!S26,1)+COUNTIF('Encodage réponses Es'!AA26,1)+COUNTIF('Encodage réponses Es'!AC26,1)+COUNTIF('Encodage réponses Es'!AH26,"1")+COUNTIF('Encodage réponses Es'!AJ26:AK26,1)+COUNTIF('Encodage réponses Es'!AH26,"8"))/7))</f>
      </c>
      <c r="I28" s="295">
        <f>IF(Compétences!BF27="absent(e)","absent(e)",IF(Compétences!BF27="","",Compétences!BF27/22))</f>
      </c>
      <c r="J28" s="296">
        <f>IF(Compétences!BZ27="absent(e)","absent(e)",IF(Compétences!BZ27="","",Compétences!BZ27/22))</f>
      </c>
    </row>
    <row r="29" spans="1:10" ht="12.75">
      <c r="A29" s="318"/>
      <c r="B29" s="319"/>
      <c r="C29" s="127">
        <v>25</v>
      </c>
      <c r="D29" s="61">
        <f>IF('Encodage réponses Es'!F27="","",'Encodage réponses Es'!F27)</f>
      </c>
      <c r="E29" s="296">
        <f>Compétences!G28</f>
      </c>
      <c r="F29" s="314"/>
      <c r="G29" s="300">
        <f>IF(COUNTIF('Encodage réponses Es'!G27:N27,"a")+COUNTIF('Encodage réponses Es'!P27:R27,"a")+COUNTIF('Encodage réponses Es'!T27:Z27,"a")+COUNTIF('Encodage réponses Es'!AB27,"a")+COUNTIF('Encodage réponses Es'!AD27:AG27,"a")+COUNTIF('Encodage réponses Es'!AI27,"a")&gt;0,"absent(e)",IF((COUNTBLANK('Encodage réponses Es'!G27:N27)+COUNTBLANK('Encodage réponses Es'!P27:R27)+COUNTBLANK('Encodage réponses Es'!T27:Z27)+COUNTBLANK('Encodage réponses Es'!AB27)+COUNTBLANK('Encodage réponses Es'!AD27:AG27)+COUNTBLANK('Encodage réponses Es'!AI27)&gt;0),"",(COUNTIF('Encodage réponses Es'!G27:N27,1)+COUNTIF('Encodage réponses Es'!P27:R27,1)+COUNTIF('Encodage réponses Es'!T27:Z27,1)+COUNTIF('Encodage réponses Es'!AB27,1)+COUNTIF('Encodage réponses Es'!AD27:AG27,"1")+COUNTIF('Encodage réponses Es'!AI27,1))/24))</f>
      </c>
      <c r="H29" s="295">
        <f>IF(COUNTIF('Encodage réponses Es'!O27,"a")+COUNTIF('Encodage réponses Es'!S27,"a")+COUNTIF('Encodage réponses Es'!AA27,"a")+COUNTIF('Encodage réponses Es'!AC27,"a")+COUNTIF('Encodage réponses Es'!AH27,"a")+COUNTIF('Encodage réponses Es'!AJ27:AK27,"a")&gt;0,"absent(e)",IF((COUNTBLANK('Encodage réponses Es'!O27)+COUNTBLANK('Encodage réponses Es'!S27)+COUNTBLANK('Encodage réponses Es'!AA27)+COUNTBLANK('Encodage réponses Es'!AC27)+COUNTBLANK('Encodage réponses Es'!AH27)+COUNTBLANK('Encodage réponses Es'!AJ27:AK27)&gt;0),"",(COUNTIF('Encodage réponses Es'!O27,1)+COUNTIF('Encodage réponses Es'!S27,1)+COUNTIF('Encodage réponses Es'!AA27,1)+COUNTIF('Encodage réponses Es'!AC27,1)+COUNTIF('Encodage réponses Es'!AH27,"1")+COUNTIF('Encodage réponses Es'!AJ27:AK27,1)+COUNTIF('Encodage réponses Es'!AH27,"8"))/7))</f>
      </c>
      <c r="I29" s="295">
        <f>IF(Compétences!BF28="absent(e)","absent(e)",IF(Compétences!BF28="","",Compétences!BF28/22))</f>
      </c>
      <c r="J29" s="296">
        <f>IF(Compétences!BZ28="absent(e)","absent(e)",IF(Compétences!BZ28="","",Compétences!BZ28/22))</f>
      </c>
    </row>
    <row r="30" spans="1:10" ht="12.75">
      <c r="A30" s="318"/>
      <c r="B30" s="319"/>
      <c r="C30" s="127">
        <v>26</v>
      </c>
      <c r="D30" s="61">
        <f>IF('Encodage réponses Es'!F28="","",'Encodage réponses Es'!F28)</f>
      </c>
      <c r="E30" s="296">
        <f>Compétences!G29</f>
      </c>
      <c r="F30" s="314"/>
      <c r="G30" s="300">
        <f>IF(COUNTIF('Encodage réponses Es'!G28:N28,"a")+COUNTIF('Encodage réponses Es'!P28:R28,"a")+COUNTIF('Encodage réponses Es'!T28:Z28,"a")+COUNTIF('Encodage réponses Es'!AB28,"a")+COUNTIF('Encodage réponses Es'!AD28:AG28,"a")+COUNTIF('Encodage réponses Es'!AI28,"a")&gt;0,"absent(e)",IF((COUNTBLANK('Encodage réponses Es'!G28:N28)+COUNTBLANK('Encodage réponses Es'!P28:R28)+COUNTBLANK('Encodage réponses Es'!T28:Z28)+COUNTBLANK('Encodage réponses Es'!AB28)+COUNTBLANK('Encodage réponses Es'!AD28:AG28)+COUNTBLANK('Encodage réponses Es'!AI28)&gt;0),"",(COUNTIF('Encodage réponses Es'!G28:N28,1)+COUNTIF('Encodage réponses Es'!P28:R28,1)+COUNTIF('Encodage réponses Es'!T28:Z28,1)+COUNTIF('Encodage réponses Es'!AB28,1)+COUNTIF('Encodage réponses Es'!AD28:AG28,"1")+COUNTIF('Encodage réponses Es'!AI28,1))/24))</f>
      </c>
      <c r="H30" s="295">
        <f>IF(COUNTIF('Encodage réponses Es'!O28,"a")+COUNTIF('Encodage réponses Es'!S28,"a")+COUNTIF('Encodage réponses Es'!AA28,"a")+COUNTIF('Encodage réponses Es'!AC28,"a")+COUNTIF('Encodage réponses Es'!AH28,"a")+COUNTIF('Encodage réponses Es'!AJ28:AK28,"a")&gt;0,"absent(e)",IF((COUNTBLANK('Encodage réponses Es'!O28)+COUNTBLANK('Encodage réponses Es'!S28)+COUNTBLANK('Encodage réponses Es'!AA28)+COUNTBLANK('Encodage réponses Es'!AC28)+COUNTBLANK('Encodage réponses Es'!AH28)+COUNTBLANK('Encodage réponses Es'!AJ28:AK28)&gt;0),"",(COUNTIF('Encodage réponses Es'!O28,1)+COUNTIF('Encodage réponses Es'!S28,1)+COUNTIF('Encodage réponses Es'!AA28,1)+COUNTIF('Encodage réponses Es'!AC28,1)+COUNTIF('Encodage réponses Es'!AH28,"1")+COUNTIF('Encodage réponses Es'!AJ28:AK28,1)+COUNTIF('Encodage réponses Es'!AH28,"8"))/7))</f>
      </c>
      <c r="I30" s="295">
        <f>IF(Compétences!BF29="absent(e)","absent(e)",IF(Compétences!BF29="","",Compétences!BF29/22))</f>
      </c>
      <c r="J30" s="296">
        <f>IF(Compétences!BZ29="absent(e)","absent(e)",IF(Compétences!BZ29="","",Compétences!BZ29/22))</f>
      </c>
    </row>
    <row r="31" spans="1:10" ht="12.75">
      <c r="A31" s="318"/>
      <c r="B31" s="319"/>
      <c r="C31" s="127">
        <v>27</v>
      </c>
      <c r="D31" s="61">
        <f>IF('Encodage réponses Es'!F29="","",'Encodage réponses Es'!F29)</f>
      </c>
      <c r="E31" s="296">
        <f>Compétences!G30</f>
      </c>
      <c r="F31" s="314"/>
      <c r="G31" s="300">
        <f>IF(COUNTIF('Encodage réponses Es'!G29:N29,"a")+COUNTIF('Encodage réponses Es'!P29:R29,"a")+COUNTIF('Encodage réponses Es'!T29:Z29,"a")+COUNTIF('Encodage réponses Es'!AB29,"a")+COUNTIF('Encodage réponses Es'!AD29:AG29,"a")+COUNTIF('Encodage réponses Es'!AI29,"a")&gt;0,"absent(e)",IF((COUNTBLANK('Encodage réponses Es'!G29:N29)+COUNTBLANK('Encodage réponses Es'!P29:R29)+COUNTBLANK('Encodage réponses Es'!T29:Z29)+COUNTBLANK('Encodage réponses Es'!AB29)+COUNTBLANK('Encodage réponses Es'!AD29:AG29)+COUNTBLANK('Encodage réponses Es'!AI29)&gt;0),"",(COUNTIF('Encodage réponses Es'!G29:N29,1)+COUNTIF('Encodage réponses Es'!P29:R29,1)+COUNTIF('Encodage réponses Es'!T29:Z29,1)+COUNTIF('Encodage réponses Es'!AB29,1)+COUNTIF('Encodage réponses Es'!AD29:AG29,"1")+COUNTIF('Encodage réponses Es'!AI29,1))/24))</f>
      </c>
      <c r="H31" s="295">
        <f>IF(COUNTIF('Encodage réponses Es'!O29,"a")+COUNTIF('Encodage réponses Es'!S29,"a")+COUNTIF('Encodage réponses Es'!AA29,"a")+COUNTIF('Encodage réponses Es'!AC29,"a")+COUNTIF('Encodage réponses Es'!AH29,"a")+COUNTIF('Encodage réponses Es'!AJ29:AK29,"a")&gt;0,"absent(e)",IF((COUNTBLANK('Encodage réponses Es'!O29)+COUNTBLANK('Encodage réponses Es'!S29)+COUNTBLANK('Encodage réponses Es'!AA29)+COUNTBLANK('Encodage réponses Es'!AC29)+COUNTBLANK('Encodage réponses Es'!AH29)+COUNTBLANK('Encodage réponses Es'!AJ29:AK29)&gt;0),"",(COUNTIF('Encodage réponses Es'!O29,1)+COUNTIF('Encodage réponses Es'!S29,1)+COUNTIF('Encodage réponses Es'!AA29,1)+COUNTIF('Encodage réponses Es'!AC29,1)+COUNTIF('Encodage réponses Es'!AH29,"1")+COUNTIF('Encodage réponses Es'!AJ29:AK29,1)+COUNTIF('Encodage réponses Es'!AH29,"8"))/7))</f>
      </c>
      <c r="I31" s="295">
        <f>IF(Compétences!BF30="absent(e)","absent(e)",IF(Compétences!BF30="","",Compétences!BF30/22))</f>
      </c>
      <c r="J31" s="296">
        <f>IF(Compétences!BZ30="absent(e)","absent(e)",IF(Compétences!BZ30="","",Compétences!BZ30/22))</f>
      </c>
    </row>
    <row r="32" spans="1:10" ht="12.75">
      <c r="A32" s="318"/>
      <c r="B32" s="319"/>
      <c r="C32" s="127">
        <v>28</v>
      </c>
      <c r="D32" s="61">
        <f>IF('Encodage réponses Es'!F30="","",'Encodage réponses Es'!F30)</f>
      </c>
      <c r="E32" s="296">
        <f>Compétences!G31</f>
      </c>
      <c r="F32" s="314"/>
      <c r="G32" s="300">
        <f>IF(COUNTIF('Encodage réponses Es'!G30:N30,"a")+COUNTIF('Encodage réponses Es'!P30:R30,"a")+COUNTIF('Encodage réponses Es'!T30:Z30,"a")+COUNTIF('Encodage réponses Es'!AB30,"a")+COUNTIF('Encodage réponses Es'!AD30:AG30,"a")+COUNTIF('Encodage réponses Es'!AI30,"a")&gt;0,"absent(e)",IF((COUNTBLANK('Encodage réponses Es'!G30:N30)+COUNTBLANK('Encodage réponses Es'!P30:R30)+COUNTBLANK('Encodage réponses Es'!T30:Z30)+COUNTBLANK('Encodage réponses Es'!AB30)+COUNTBLANK('Encodage réponses Es'!AD30:AG30)+COUNTBLANK('Encodage réponses Es'!AI30)&gt;0),"",(COUNTIF('Encodage réponses Es'!G30:N30,1)+COUNTIF('Encodage réponses Es'!P30:R30,1)+COUNTIF('Encodage réponses Es'!T30:Z30,1)+COUNTIF('Encodage réponses Es'!AB30,1)+COUNTIF('Encodage réponses Es'!AD30:AG30,"1")+COUNTIF('Encodage réponses Es'!AI30,1))/24))</f>
      </c>
      <c r="H32" s="295">
        <f>IF(COUNTIF('Encodage réponses Es'!O30,"a")+COUNTIF('Encodage réponses Es'!S30,"a")+COUNTIF('Encodage réponses Es'!AA30,"a")+COUNTIF('Encodage réponses Es'!AC30,"a")+COUNTIF('Encodage réponses Es'!AH30,"a")+COUNTIF('Encodage réponses Es'!AJ30:AK30,"a")&gt;0,"absent(e)",IF((COUNTBLANK('Encodage réponses Es'!O30)+COUNTBLANK('Encodage réponses Es'!S30)+COUNTBLANK('Encodage réponses Es'!AA30)+COUNTBLANK('Encodage réponses Es'!AC30)+COUNTBLANK('Encodage réponses Es'!AH30)+COUNTBLANK('Encodage réponses Es'!AJ30:AK30)&gt;0),"",(COUNTIF('Encodage réponses Es'!O30,1)+COUNTIF('Encodage réponses Es'!S30,1)+COUNTIF('Encodage réponses Es'!AA30,1)+COUNTIF('Encodage réponses Es'!AC30,1)+COUNTIF('Encodage réponses Es'!AH30,"1")+COUNTIF('Encodage réponses Es'!AJ30:AK30,1)+COUNTIF('Encodage réponses Es'!AH30,"8"))/7))</f>
      </c>
      <c r="I32" s="295">
        <f>IF(Compétences!BF31="absent(e)","absent(e)",IF(Compétences!BF31="","",Compétences!BF31/22))</f>
      </c>
      <c r="J32" s="296">
        <f>IF(Compétences!BZ31="absent(e)","absent(e)",IF(Compétences!BZ31="","",Compétences!BZ31/22))</f>
      </c>
    </row>
    <row r="33" spans="1:10" ht="12.75">
      <c r="A33" s="318"/>
      <c r="B33" s="319"/>
      <c r="C33" s="127">
        <v>29</v>
      </c>
      <c r="D33" s="61">
        <f>IF('Encodage réponses Es'!F31="","",'Encodage réponses Es'!F31)</f>
      </c>
      <c r="E33" s="296">
        <f>Compétences!G32</f>
      </c>
      <c r="F33" s="314"/>
      <c r="G33" s="300">
        <f>IF(COUNTIF('Encodage réponses Es'!G31:N31,"a")+COUNTIF('Encodage réponses Es'!P31:R31,"a")+COUNTIF('Encodage réponses Es'!T31:Z31,"a")+COUNTIF('Encodage réponses Es'!AB31,"a")+COUNTIF('Encodage réponses Es'!AD31:AG31,"a")+COUNTIF('Encodage réponses Es'!AI31,"a")&gt;0,"absent(e)",IF((COUNTBLANK('Encodage réponses Es'!G31:N31)+COUNTBLANK('Encodage réponses Es'!P31:R31)+COUNTBLANK('Encodage réponses Es'!T31:Z31)+COUNTBLANK('Encodage réponses Es'!AB31)+COUNTBLANK('Encodage réponses Es'!AD31:AG31)+COUNTBLANK('Encodage réponses Es'!AI31)&gt;0),"",(COUNTIF('Encodage réponses Es'!G31:N31,1)+COUNTIF('Encodage réponses Es'!P31:R31,1)+COUNTIF('Encodage réponses Es'!T31:Z31,1)+COUNTIF('Encodage réponses Es'!AB31,1)+COUNTIF('Encodage réponses Es'!AD31:AG31,"1")+COUNTIF('Encodage réponses Es'!AI31,1))/24))</f>
      </c>
      <c r="H33" s="295">
        <f>IF(COUNTIF('Encodage réponses Es'!O31,"a")+COUNTIF('Encodage réponses Es'!S31,"a")+COUNTIF('Encodage réponses Es'!AA31,"a")+COUNTIF('Encodage réponses Es'!AC31,"a")+COUNTIF('Encodage réponses Es'!AH31,"a")+COUNTIF('Encodage réponses Es'!AJ31:AK31,"a")&gt;0,"absent(e)",IF((COUNTBLANK('Encodage réponses Es'!O31)+COUNTBLANK('Encodage réponses Es'!S31)+COUNTBLANK('Encodage réponses Es'!AA31)+COUNTBLANK('Encodage réponses Es'!AC31)+COUNTBLANK('Encodage réponses Es'!AH31)+COUNTBLANK('Encodage réponses Es'!AJ31:AK31)&gt;0),"",(COUNTIF('Encodage réponses Es'!O31,1)+COUNTIF('Encodage réponses Es'!S31,1)+COUNTIF('Encodage réponses Es'!AA31,1)+COUNTIF('Encodage réponses Es'!AC31,1)+COUNTIF('Encodage réponses Es'!AH31,"1")+COUNTIF('Encodage réponses Es'!AJ31:AK31,1)+COUNTIF('Encodage réponses Es'!AH31,"8"))/7))</f>
      </c>
      <c r="I33" s="295">
        <f>IF(Compétences!BF32="absent(e)","absent(e)",IF(Compétences!BF32="","",Compétences!BF32/22))</f>
      </c>
      <c r="J33" s="296">
        <f>IF(Compétences!BZ32="absent(e)","absent(e)",IF(Compétences!BZ32="","",Compétences!BZ32/22))</f>
      </c>
    </row>
    <row r="34" spans="1:10" ht="12.75">
      <c r="A34" s="318"/>
      <c r="B34" s="319"/>
      <c r="C34" s="127">
        <v>30</v>
      </c>
      <c r="D34" s="61">
        <f>IF('Encodage réponses Es'!F32="","",'Encodage réponses Es'!F32)</f>
      </c>
      <c r="E34" s="296">
        <f>Compétences!G33</f>
      </c>
      <c r="F34" s="314"/>
      <c r="G34" s="300">
        <f>IF(COUNTIF('Encodage réponses Es'!G32:N32,"a")+COUNTIF('Encodage réponses Es'!P32:R32,"a")+COUNTIF('Encodage réponses Es'!T32:Z32,"a")+COUNTIF('Encodage réponses Es'!AB32,"a")+COUNTIF('Encodage réponses Es'!AD32:AG32,"a")+COUNTIF('Encodage réponses Es'!AI32,"a")&gt;0,"absent(e)",IF((COUNTBLANK('Encodage réponses Es'!G32:N32)+COUNTBLANK('Encodage réponses Es'!P32:R32)+COUNTBLANK('Encodage réponses Es'!T32:Z32)+COUNTBLANK('Encodage réponses Es'!AB32)+COUNTBLANK('Encodage réponses Es'!AD32:AG32)+COUNTBLANK('Encodage réponses Es'!AI32)&gt;0),"",(COUNTIF('Encodage réponses Es'!G32:N32,1)+COUNTIF('Encodage réponses Es'!P32:R32,1)+COUNTIF('Encodage réponses Es'!T32:Z32,1)+COUNTIF('Encodage réponses Es'!AB32,1)+COUNTIF('Encodage réponses Es'!AD32:AG32,"1")+COUNTIF('Encodage réponses Es'!AI32,1))/24))</f>
      </c>
      <c r="H34" s="295">
        <f>IF(COUNTIF('Encodage réponses Es'!O32,"a")+COUNTIF('Encodage réponses Es'!S32,"a")+COUNTIF('Encodage réponses Es'!AA32,"a")+COUNTIF('Encodage réponses Es'!AC32,"a")+COUNTIF('Encodage réponses Es'!AH32,"a")+COUNTIF('Encodage réponses Es'!AJ32:AK32,"a")&gt;0,"absent(e)",IF((COUNTBLANK('Encodage réponses Es'!O32)+COUNTBLANK('Encodage réponses Es'!S32)+COUNTBLANK('Encodage réponses Es'!AA32)+COUNTBLANK('Encodage réponses Es'!AC32)+COUNTBLANK('Encodage réponses Es'!AH32)+COUNTBLANK('Encodage réponses Es'!AJ32:AK32)&gt;0),"",(COUNTIF('Encodage réponses Es'!O32,1)+COUNTIF('Encodage réponses Es'!S32,1)+COUNTIF('Encodage réponses Es'!AA32,1)+COUNTIF('Encodage réponses Es'!AC32,1)+COUNTIF('Encodage réponses Es'!AH32,"1")+COUNTIF('Encodage réponses Es'!AJ32:AK32,1)+COUNTIF('Encodage réponses Es'!AH32,"8"))/7))</f>
      </c>
      <c r="I34" s="295">
        <f>IF(Compétences!BF33="absent(e)","absent(e)",IF(Compétences!BF33="","",Compétences!BF33/22))</f>
      </c>
      <c r="J34" s="296">
        <f>IF(Compétences!BZ33="absent(e)","absent(e)",IF(Compétences!BZ33="","",Compétences!BZ33/22))</f>
      </c>
    </row>
    <row r="35" spans="1:10" ht="12.75">
      <c r="A35" s="318"/>
      <c r="B35" s="319"/>
      <c r="C35" s="127">
        <v>31</v>
      </c>
      <c r="D35" s="61">
        <f>IF('Encodage réponses Es'!F33="","",'Encodage réponses Es'!F33)</f>
      </c>
      <c r="E35" s="296">
        <f>Compétences!G34</f>
      </c>
      <c r="F35" s="314"/>
      <c r="G35" s="300">
        <f>IF(COUNTIF('Encodage réponses Es'!G33:N33,"a")+COUNTIF('Encodage réponses Es'!P33:R33,"a")+COUNTIF('Encodage réponses Es'!T33:Z33,"a")+COUNTIF('Encodage réponses Es'!AB33,"a")+COUNTIF('Encodage réponses Es'!AD33:AG33,"a")+COUNTIF('Encodage réponses Es'!AI33,"a")&gt;0,"absent(e)",IF((COUNTBLANK('Encodage réponses Es'!G33:N33)+COUNTBLANK('Encodage réponses Es'!P33:R33)+COUNTBLANK('Encodage réponses Es'!T33:Z33)+COUNTBLANK('Encodage réponses Es'!AB33)+COUNTBLANK('Encodage réponses Es'!AD33:AG33)+COUNTBLANK('Encodage réponses Es'!AI33)&gt;0),"",(COUNTIF('Encodage réponses Es'!G33:N33,1)+COUNTIF('Encodage réponses Es'!P33:R33,1)+COUNTIF('Encodage réponses Es'!T33:Z33,1)+COUNTIF('Encodage réponses Es'!AB33,1)+COUNTIF('Encodage réponses Es'!AD33:AG33,"1")+COUNTIF('Encodage réponses Es'!AI33,1))/24))</f>
      </c>
      <c r="H35" s="295">
        <f>IF(COUNTIF('Encodage réponses Es'!O33,"a")+COUNTIF('Encodage réponses Es'!S33,"a")+COUNTIF('Encodage réponses Es'!AA33,"a")+COUNTIF('Encodage réponses Es'!AC33,"a")+COUNTIF('Encodage réponses Es'!AH33,"a")+COUNTIF('Encodage réponses Es'!AJ33:AK33,"a")&gt;0,"absent(e)",IF((COUNTBLANK('Encodage réponses Es'!O33)+COUNTBLANK('Encodage réponses Es'!S33)+COUNTBLANK('Encodage réponses Es'!AA33)+COUNTBLANK('Encodage réponses Es'!AC33)+COUNTBLANK('Encodage réponses Es'!AH33)+COUNTBLANK('Encodage réponses Es'!AJ33:AK33)&gt;0),"",(COUNTIF('Encodage réponses Es'!O33,1)+COUNTIF('Encodage réponses Es'!S33,1)+COUNTIF('Encodage réponses Es'!AA33,1)+COUNTIF('Encodage réponses Es'!AC33,1)+COUNTIF('Encodage réponses Es'!AH33,"1")+COUNTIF('Encodage réponses Es'!AJ33:AK33,1)+COUNTIF('Encodage réponses Es'!AH33,"8"))/7))</f>
      </c>
      <c r="I35" s="295">
        <f>IF(Compétences!BF34="absent(e)","absent(e)",IF(Compétences!BF34="","",Compétences!BF34/22))</f>
      </c>
      <c r="J35" s="296">
        <f>IF(Compétences!BZ34="absent(e)","absent(e)",IF(Compétences!BZ34="","",Compétences!BZ34/22))</f>
      </c>
    </row>
    <row r="36" spans="1:10" ht="12.75">
      <c r="A36" s="318"/>
      <c r="B36" s="319"/>
      <c r="C36" s="127">
        <v>32</v>
      </c>
      <c r="D36" s="61">
        <f>IF('Encodage réponses Es'!F34="","",'Encodage réponses Es'!F34)</f>
      </c>
      <c r="E36" s="296">
        <f>Compétences!G35</f>
      </c>
      <c r="F36" s="314"/>
      <c r="G36" s="300">
        <f>IF(COUNTIF('Encodage réponses Es'!G34:N34,"a")+COUNTIF('Encodage réponses Es'!P34:R34,"a")+COUNTIF('Encodage réponses Es'!T34:Z34,"a")+COUNTIF('Encodage réponses Es'!AB34,"a")+COUNTIF('Encodage réponses Es'!AD34:AG34,"a")+COUNTIF('Encodage réponses Es'!AI34,"a")&gt;0,"absent(e)",IF((COUNTBLANK('Encodage réponses Es'!G34:N34)+COUNTBLANK('Encodage réponses Es'!P34:R34)+COUNTBLANK('Encodage réponses Es'!T34:Z34)+COUNTBLANK('Encodage réponses Es'!AB34)+COUNTBLANK('Encodage réponses Es'!AD34:AG34)+COUNTBLANK('Encodage réponses Es'!AI34)&gt;0),"",(COUNTIF('Encodage réponses Es'!G34:N34,1)+COUNTIF('Encodage réponses Es'!P34:R34,1)+COUNTIF('Encodage réponses Es'!T34:Z34,1)+COUNTIF('Encodage réponses Es'!AB34,1)+COUNTIF('Encodage réponses Es'!AD34:AG34,"1")+COUNTIF('Encodage réponses Es'!AI34,1))/24))</f>
      </c>
      <c r="H36" s="295">
        <f>IF(COUNTIF('Encodage réponses Es'!O34,"a")+COUNTIF('Encodage réponses Es'!S34,"a")+COUNTIF('Encodage réponses Es'!AA34,"a")+COUNTIF('Encodage réponses Es'!AC34,"a")+COUNTIF('Encodage réponses Es'!AH34,"a")+COUNTIF('Encodage réponses Es'!AJ34:AK34,"a")&gt;0,"absent(e)",IF((COUNTBLANK('Encodage réponses Es'!O34)+COUNTBLANK('Encodage réponses Es'!S34)+COUNTBLANK('Encodage réponses Es'!AA34)+COUNTBLANK('Encodage réponses Es'!AC34)+COUNTBLANK('Encodage réponses Es'!AH34)+COUNTBLANK('Encodage réponses Es'!AJ34:AK34)&gt;0),"",(COUNTIF('Encodage réponses Es'!O34,1)+COUNTIF('Encodage réponses Es'!S34,1)+COUNTIF('Encodage réponses Es'!AA34,1)+COUNTIF('Encodage réponses Es'!AC34,1)+COUNTIF('Encodage réponses Es'!AH34,"1")+COUNTIF('Encodage réponses Es'!AJ34:AK34,1)+COUNTIF('Encodage réponses Es'!AH34,"8"))/7))</f>
      </c>
      <c r="I36" s="295">
        <f>IF(Compétences!BF35="absent(e)","absent(e)",IF(Compétences!BF35="","",Compétences!BF35/22))</f>
      </c>
      <c r="J36" s="296">
        <f>IF(Compétences!BZ35="absent(e)","absent(e)",IF(Compétences!BZ35="","",Compétences!BZ35/22))</f>
      </c>
    </row>
    <row r="37" spans="1:10" ht="12.75">
      <c r="A37" s="318"/>
      <c r="B37" s="319"/>
      <c r="C37" s="127">
        <v>33</v>
      </c>
      <c r="D37" s="61">
        <f>IF('Encodage réponses Es'!F35="","",'Encodage réponses Es'!F35)</f>
      </c>
      <c r="E37" s="296">
        <f>Compétences!G36</f>
      </c>
      <c r="F37" s="314"/>
      <c r="G37" s="300">
        <f>IF(COUNTIF('Encodage réponses Es'!G35:N35,"a")+COUNTIF('Encodage réponses Es'!P35:R35,"a")+COUNTIF('Encodage réponses Es'!T35:Z35,"a")+COUNTIF('Encodage réponses Es'!AB35,"a")+COUNTIF('Encodage réponses Es'!AD35:AG35,"a")+COUNTIF('Encodage réponses Es'!AI35,"a")&gt;0,"absent(e)",IF((COUNTBLANK('Encodage réponses Es'!G35:N35)+COUNTBLANK('Encodage réponses Es'!P35:R35)+COUNTBLANK('Encodage réponses Es'!T35:Z35)+COUNTBLANK('Encodage réponses Es'!AB35)+COUNTBLANK('Encodage réponses Es'!AD35:AG35)+COUNTBLANK('Encodage réponses Es'!AI35)&gt;0),"",(COUNTIF('Encodage réponses Es'!G35:N35,1)+COUNTIF('Encodage réponses Es'!P35:R35,1)+COUNTIF('Encodage réponses Es'!T35:Z35,1)+COUNTIF('Encodage réponses Es'!AB35,1)+COUNTIF('Encodage réponses Es'!AD35:AG35,"1")+COUNTIF('Encodage réponses Es'!AI35,1))/24))</f>
      </c>
      <c r="H37" s="295">
        <f>IF(COUNTIF('Encodage réponses Es'!O35,"a")+COUNTIF('Encodage réponses Es'!S35,"a")+COUNTIF('Encodage réponses Es'!AA35,"a")+COUNTIF('Encodage réponses Es'!AC35,"a")+COUNTIF('Encodage réponses Es'!AH35,"a")+COUNTIF('Encodage réponses Es'!AJ35:AK35,"a")&gt;0,"absent(e)",IF((COUNTBLANK('Encodage réponses Es'!O35)+COUNTBLANK('Encodage réponses Es'!S35)+COUNTBLANK('Encodage réponses Es'!AA35)+COUNTBLANK('Encodage réponses Es'!AC35)+COUNTBLANK('Encodage réponses Es'!AH35)+COUNTBLANK('Encodage réponses Es'!AJ35:AK35)&gt;0),"",(COUNTIF('Encodage réponses Es'!O35,1)+COUNTIF('Encodage réponses Es'!S35,1)+COUNTIF('Encodage réponses Es'!AA35,1)+COUNTIF('Encodage réponses Es'!AC35,1)+COUNTIF('Encodage réponses Es'!AH35,"1")+COUNTIF('Encodage réponses Es'!AJ35:AK35,1)+COUNTIF('Encodage réponses Es'!AH35,"8"))/7))</f>
      </c>
      <c r="I37" s="295">
        <f>IF(Compétences!BF36="absent(e)","absent(e)",IF(Compétences!BF36="","",Compétences!BF36/22))</f>
      </c>
      <c r="J37" s="296">
        <f>IF(Compétences!BZ36="absent(e)","absent(e)",IF(Compétences!BZ36="","",Compétences!BZ36/22))</f>
      </c>
    </row>
    <row r="38" spans="1:10" ht="13.5" thickBot="1">
      <c r="A38" s="320"/>
      <c r="B38" s="321"/>
      <c r="C38" s="128">
        <v>34</v>
      </c>
      <c r="D38" s="162">
        <f>IF('Encodage réponses Es'!F36="","",'Encodage réponses Es'!F36)</f>
      </c>
      <c r="E38" s="298">
        <f>Compétences!G37</f>
      </c>
      <c r="F38" s="314"/>
      <c r="G38" s="313">
        <f>IF(COUNTIF('Encodage réponses Es'!G36:N36,"a")+COUNTIF('Encodage réponses Es'!P36:R36,"a")+COUNTIF('Encodage réponses Es'!T36:Z36,"a")+COUNTIF('Encodage réponses Es'!AB36,"a")+COUNTIF('Encodage réponses Es'!AD36:AG36,"a")+COUNTIF('Encodage réponses Es'!AI36,"a")&gt;0,"absent(e)",IF((COUNTBLANK('Encodage réponses Es'!G36:N36)+COUNTBLANK('Encodage réponses Es'!P36:R36)+COUNTBLANK('Encodage réponses Es'!T36:Z36)+COUNTBLANK('Encodage réponses Es'!AB36)+COUNTBLANK('Encodage réponses Es'!AD36:AG36)+COUNTBLANK('Encodage réponses Es'!AI36)&gt;0),"",(COUNTIF('Encodage réponses Es'!G36:N36,1)+COUNTIF('Encodage réponses Es'!P36:R36,1)+COUNTIF('Encodage réponses Es'!T36:Z36,1)+COUNTIF('Encodage réponses Es'!AB36,1)+COUNTIF('Encodage réponses Es'!AD36:AG36,"1")+COUNTIF('Encodage réponses Es'!AI36,1))/24))</f>
      </c>
      <c r="H38" s="297">
        <f>IF(COUNTIF('Encodage réponses Es'!O36,"a")+COUNTIF('Encodage réponses Es'!S36,"a")+COUNTIF('Encodage réponses Es'!AA36,"a")+COUNTIF('Encodage réponses Es'!AC36,"a")+COUNTIF('Encodage réponses Es'!AH36,"a")+COUNTIF('Encodage réponses Es'!AJ36:AK36,"a")&gt;0,"absent(e)",IF((COUNTBLANK('Encodage réponses Es'!O36)+COUNTBLANK('Encodage réponses Es'!S36)+COUNTBLANK('Encodage réponses Es'!AA36)+COUNTBLANK('Encodage réponses Es'!AC36)+COUNTBLANK('Encodage réponses Es'!AH36)+COUNTBLANK('Encodage réponses Es'!AJ36:AK36)&gt;0),"",(COUNTIF('Encodage réponses Es'!O36,1)+COUNTIF('Encodage réponses Es'!S36,1)+COUNTIF('Encodage réponses Es'!AA36,1)+COUNTIF('Encodage réponses Es'!AC36,1)+COUNTIF('Encodage réponses Es'!AH36,"1")+COUNTIF('Encodage réponses Es'!AJ36:AK36,1)+COUNTIF('Encodage réponses Es'!AH36,"8"))/7))</f>
      </c>
      <c r="I38" s="297">
        <f>IF(Compétences!BF37="absent(e)","absent(e)",IF(Compétences!BF37="","",Compétences!BF37/22))</f>
      </c>
      <c r="J38" s="298">
        <f>IF(Compétences!BZ37="absent(e)","absent(e)",IF(Compétences!BZ37="","",Compétences!BZ37/22))</f>
      </c>
    </row>
    <row r="39" spans="1:10" ht="13.5" thickBot="1">
      <c r="A39" s="304"/>
      <c r="B39" s="305"/>
      <c r="C39" s="305"/>
      <c r="D39" s="306"/>
      <c r="E39" s="308"/>
      <c r="F39" s="309"/>
      <c r="G39" s="310"/>
      <c r="H39" s="310"/>
      <c r="I39" s="310"/>
      <c r="J39" s="310"/>
    </row>
    <row r="40" spans="1:10" ht="12.75">
      <c r="A40" s="306"/>
      <c r="B40" s="306"/>
      <c r="C40" s="307"/>
      <c r="D40" s="236" t="s">
        <v>36</v>
      </c>
      <c r="E40" s="239">
        <f>COUNT(E5:E38)</f>
        <v>0</v>
      </c>
      <c r="F40" s="309"/>
      <c r="G40" s="239">
        <f>COUNT(G5:G38)</f>
        <v>0</v>
      </c>
      <c r="H40" s="239">
        <f>COUNT(H5:H38)</f>
        <v>0</v>
      </c>
      <c r="I40" s="239">
        <f>COUNT(I5:I38)</f>
        <v>0</v>
      </c>
      <c r="J40" s="239">
        <f>COUNT(J5:J38)</f>
        <v>0</v>
      </c>
    </row>
    <row r="41" spans="1:10" ht="12.75">
      <c r="A41" s="306"/>
      <c r="B41" s="306"/>
      <c r="C41" s="306"/>
      <c r="D41" s="233" t="s">
        <v>37</v>
      </c>
      <c r="E41" s="240">
        <f>IF(COUNT(E5:E38)=0,"",STDEVP(E5:E38))</f>
      </c>
      <c r="F41" s="309"/>
      <c r="G41" s="240">
        <f>IF(COUNT(G5:G38)=0,"",STDEVP(G5:G38))</f>
      </c>
      <c r="H41" s="240">
        <f>IF(COUNT(H5:H38)=0,"",STDEVP(H5:H38))</f>
      </c>
      <c r="I41" s="240">
        <f>IF(COUNT(I5:I38)=0,"",STDEVP(I5:I38))</f>
      </c>
      <c r="J41" s="240">
        <f>IF(COUNT(J5:J38)=0,"",STDEVP(J5:J38))</f>
      </c>
    </row>
    <row r="42" spans="1:10" ht="12.75">
      <c r="A42" s="306"/>
      <c r="B42" s="306"/>
      <c r="C42" s="306"/>
      <c r="D42" s="233" t="s">
        <v>38</v>
      </c>
      <c r="E42" s="240">
        <f>IF(COUNT(E5:E38)=0,"",AVERAGE(E5:E38))</f>
      </c>
      <c r="F42" s="309"/>
      <c r="G42" s="240">
        <f>IF(COUNT(G5:G38)=0,"",AVERAGE(G5:G38))</f>
      </c>
      <c r="H42" s="240">
        <f>IF(COUNT(H5:H38)=0,"",AVERAGE(H5:H38))</f>
      </c>
      <c r="I42" s="240">
        <f>IF(COUNT(I5:I38)=0,"",AVERAGE(I5:I38))</f>
      </c>
      <c r="J42" s="240">
        <f>IF(COUNT(J5:J38)=0,"",AVERAGE(J5:J38))</f>
      </c>
    </row>
    <row r="43" spans="1:10" ht="13.5" thickBot="1">
      <c r="A43" s="306"/>
      <c r="B43" s="306"/>
      <c r="C43" s="306"/>
      <c r="D43" s="234" t="s">
        <v>145</v>
      </c>
      <c r="E43" s="315">
        <v>0.54</v>
      </c>
      <c r="F43" s="309"/>
      <c r="G43" s="315">
        <v>0.52</v>
      </c>
      <c r="H43" s="315">
        <v>0.64</v>
      </c>
      <c r="I43" s="315">
        <v>0.53</v>
      </c>
      <c r="J43" s="315">
        <v>0.39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 password="CC48" sheet="1"/>
  <mergeCells count="9">
    <mergeCell ref="J1:J2"/>
    <mergeCell ref="H1:H2"/>
    <mergeCell ref="I1:I2"/>
    <mergeCell ref="G1:G2"/>
    <mergeCell ref="B1:D1"/>
    <mergeCell ref="A7:B38"/>
    <mergeCell ref="E1:E2"/>
    <mergeCell ref="B2:C4"/>
    <mergeCell ref="D2:D4"/>
  </mergeCells>
  <conditionalFormatting sqref="E5:E38 G5:J38">
    <cfRule type="cellIs" priority="1" dxfId="0" operator="equal" stopIfTrue="1">
      <formula>0</formula>
    </cfRule>
    <cfRule type="cellIs" priority="2" dxfId="5" operator="equal" stopIfTrue="1">
      <formula>"absent(e)"</formula>
    </cfRule>
  </conditionalFormatting>
  <printOptions/>
  <pageMargins left="0.59" right="0.59" top="0.5118110236220472" bottom="0.5118110236220472" header="0.31496062992125984" footer="0.5118110236220472"/>
  <pageSetup horizontalDpi="600" verticalDpi="600" orientation="landscape" paperSize="9" scale="75" r:id="rId1"/>
  <headerFooter alignWithMargins="0">
    <oddFooter>&amp;LEENC 2011 - &amp;A&amp;C4e P - &amp;F&amp;RPage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EI106"/>
  <sheetViews>
    <sheetView showGridLines="0" view="pageBreakPreview" zoomScale="130" zoomScaleNormal="130" zoomScaleSheetLayoutView="130" zoomScalePageLayoutView="0" workbookViewId="0" topLeftCell="A1">
      <selection activeCell="A1" sqref="A1:N1"/>
    </sheetView>
  </sheetViews>
  <sheetFormatPr defaultColWidth="11.421875" defaultRowHeight="12.75"/>
  <cols>
    <col min="1" max="29" width="6.7109375" style="241" customWidth="1"/>
    <col min="30" max="16384" width="11.421875" style="241" customWidth="1"/>
  </cols>
  <sheetData>
    <row r="1" spans="1:14" ht="21" customHeight="1">
      <c r="A1" s="410" t="s">
        <v>157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5:13" ht="15" customHeight="1">
      <c r="E2" s="257"/>
      <c r="F2" s="257" t="s">
        <v>155</v>
      </c>
      <c r="G2" s="258"/>
      <c r="H2" s="259" t="s">
        <v>139</v>
      </c>
      <c r="I2" s="260"/>
      <c r="J2" s="259" t="s">
        <v>154</v>
      </c>
      <c r="K2" s="260"/>
      <c r="L2" s="261" t="s">
        <v>124</v>
      </c>
      <c r="M2" s="262"/>
    </row>
    <row r="3" spans="1:13" ht="5.25" customHeight="1" thickBot="1">
      <c r="A3" s="263"/>
      <c r="B3" s="263"/>
      <c r="C3" s="263"/>
      <c r="D3" s="264"/>
      <c r="E3" s="264"/>
      <c r="F3" s="386"/>
      <c r="G3" s="386"/>
      <c r="H3" s="386"/>
      <c r="I3" s="386"/>
      <c r="J3" s="386"/>
      <c r="K3" s="386"/>
      <c r="L3" s="390"/>
      <c r="M3" s="390"/>
    </row>
    <row r="4" spans="1:13" ht="18.75" customHeight="1" thickBot="1" thickTop="1">
      <c r="A4" s="413" t="s">
        <v>158</v>
      </c>
      <c r="B4" s="413"/>
      <c r="C4" s="413"/>
      <c r="D4" s="413"/>
      <c r="E4" s="413"/>
      <c r="F4" s="389">
        <v>0.63</v>
      </c>
      <c r="G4" s="389"/>
      <c r="H4" s="389">
        <v>0.64</v>
      </c>
      <c r="I4" s="389"/>
      <c r="J4" s="389">
        <v>0.59</v>
      </c>
      <c r="K4" s="389"/>
      <c r="L4" s="389">
        <f>IF(Compétences!G$41="","",Compétences!G$41)</f>
      </c>
      <c r="M4" s="389"/>
    </row>
    <row r="5" spans="1:13" ht="30" customHeight="1" thickTop="1">
      <c r="A5" s="391" t="s">
        <v>161</v>
      </c>
      <c r="B5" s="391"/>
      <c r="C5" s="391"/>
      <c r="D5" s="391"/>
      <c r="E5" s="391"/>
      <c r="F5" s="392">
        <v>0.67</v>
      </c>
      <c r="G5" s="392"/>
      <c r="H5" s="392">
        <v>0.68</v>
      </c>
      <c r="I5" s="392"/>
      <c r="J5" s="392">
        <v>0.64</v>
      </c>
      <c r="K5" s="392"/>
      <c r="L5" s="392">
        <f>IF('Nouveaux résultats'!G40="","",'Nouveaux résultats'!G42)</f>
      </c>
      <c r="M5" s="392"/>
    </row>
    <row r="6" spans="1:13" ht="27" customHeight="1" thickBot="1">
      <c r="A6" s="414" t="s">
        <v>148</v>
      </c>
      <c r="B6" s="414"/>
      <c r="C6" s="414"/>
      <c r="D6" s="414"/>
      <c r="E6" s="414"/>
      <c r="F6" s="387">
        <v>0.48</v>
      </c>
      <c r="G6" s="387"/>
      <c r="H6" s="387">
        <v>0.5</v>
      </c>
      <c r="I6" s="387"/>
      <c r="J6" s="387">
        <v>0.45</v>
      </c>
      <c r="K6" s="387"/>
      <c r="L6" s="387">
        <f>IF('Nouveaux résultats'!H40="","",'Nouveaux résultats'!H42)</f>
      </c>
      <c r="M6" s="387"/>
    </row>
    <row r="7" spans="1:13" ht="24.75" customHeight="1">
      <c r="A7" s="415" t="s">
        <v>159</v>
      </c>
      <c r="B7" s="415"/>
      <c r="C7" s="415"/>
      <c r="D7" s="415"/>
      <c r="E7" s="415"/>
      <c r="F7" s="388">
        <v>0.63</v>
      </c>
      <c r="G7" s="388"/>
      <c r="H7" s="388">
        <v>0.65</v>
      </c>
      <c r="I7" s="388"/>
      <c r="J7" s="388">
        <v>0.61</v>
      </c>
      <c r="K7" s="388"/>
      <c r="L7" s="388">
        <f>IF(Compétences!BG$40="","",Compétences!BG$40/13)</f>
      </c>
      <c r="M7" s="388"/>
    </row>
    <row r="8" spans="1:17" ht="27" customHeight="1" thickBot="1">
      <c r="A8" s="414" t="s">
        <v>160</v>
      </c>
      <c r="B8" s="414"/>
      <c r="C8" s="414"/>
      <c r="D8" s="414"/>
      <c r="E8" s="414"/>
      <c r="F8" s="387">
        <v>0.62</v>
      </c>
      <c r="G8" s="387"/>
      <c r="H8" s="387">
        <v>0.64</v>
      </c>
      <c r="I8" s="387"/>
      <c r="J8" s="387">
        <v>0.59</v>
      </c>
      <c r="K8" s="387"/>
      <c r="L8" s="387">
        <f>IF(Compétences!CA$40="","",Compétences!CA$40/18)</f>
      </c>
      <c r="M8" s="387"/>
      <c r="Q8" s="242"/>
    </row>
    <row r="9" spans="1:12" ht="12.75">
      <c r="A9" s="243"/>
      <c r="B9" s="243"/>
      <c r="C9" s="265"/>
      <c r="D9" s="244"/>
      <c r="E9" s="244"/>
      <c r="F9" s="244"/>
      <c r="G9" s="244"/>
      <c r="H9" s="244"/>
      <c r="I9" s="244"/>
      <c r="J9" s="244"/>
      <c r="K9" s="244"/>
      <c r="L9" s="244"/>
    </row>
    <row r="10" spans="1:14" ht="19.5" customHeight="1">
      <c r="A10" s="411" t="s">
        <v>162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</row>
    <row r="11" spans="1:12" ht="15" customHeight="1">
      <c r="A11" s="246" t="s">
        <v>140</v>
      </c>
      <c r="B11" s="246"/>
      <c r="C11" s="246"/>
      <c r="D11" s="246"/>
      <c r="E11" s="246"/>
      <c r="F11" s="246" t="s">
        <v>141</v>
      </c>
      <c r="G11" s="246"/>
      <c r="H11" s="246"/>
      <c r="I11" s="245"/>
      <c r="J11" s="245"/>
      <c r="K11" s="245"/>
      <c r="L11" s="245"/>
    </row>
    <row r="12" spans="1:11" ht="15" customHeight="1">
      <c r="A12" s="246" t="s">
        <v>40</v>
      </c>
      <c r="B12" s="247">
        <v>0</v>
      </c>
      <c r="C12" s="247"/>
      <c r="D12" s="246"/>
      <c r="E12" s="246"/>
      <c r="F12" s="246" t="s">
        <v>40</v>
      </c>
      <c r="G12" s="248">
        <v>0</v>
      </c>
      <c r="H12" s="245"/>
      <c r="I12" s="245"/>
      <c r="J12" s="245"/>
      <c r="K12" s="245"/>
    </row>
    <row r="13" spans="1:11" ht="15" customHeight="1">
      <c r="A13" s="246" t="s">
        <v>42</v>
      </c>
      <c r="B13" s="247">
        <v>0</v>
      </c>
      <c r="C13" s="247"/>
      <c r="D13" s="246"/>
      <c r="E13" s="246"/>
      <c r="F13" s="246" t="s">
        <v>42</v>
      </c>
      <c r="G13" s="248">
        <v>0</v>
      </c>
      <c r="H13" s="245"/>
      <c r="I13" s="245"/>
      <c r="J13" s="245"/>
      <c r="K13" s="245"/>
    </row>
    <row r="14" spans="1:11" ht="15" customHeight="1">
      <c r="A14" s="246" t="s">
        <v>43</v>
      </c>
      <c r="B14" s="247">
        <v>0</v>
      </c>
      <c r="C14" s="247"/>
      <c r="D14" s="246"/>
      <c r="E14" s="246"/>
      <c r="F14" s="246" t="s">
        <v>43</v>
      </c>
      <c r="G14" s="248">
        <v>0</v>
      </c>
      <c r="H14" s="245"/>
      <c r="I14" s="245"/>
      <c r="J14" s="245"/>
      <c r="K14" s="245"/>
    </row>
    <row r="15" spans="1:11" ht="15" customHeight="1">
      <c r="A15" s="246" t="s">
        <v>44</v>
      </c>
      <c r="B15" s="247">
        <v>0</v>
      </c>
      <c r="C15" s="247"/>
      <c r="D15" s="246"/>
      <c r="E15" s="246"/>
      <c r="F15" s="246" t="s">
        <v>44</v>
      </c>
      <c r="G15" s="248">
        <v>0.08</v>
      </c>
      <c r="H15" s="245"/>
      <c r="I15" s="245"/>
      <c r="J15" s="245"/>
      <c r="K15" s="245"/>
    </row>
    <row r="16" spans="1:11" ht="15" customHeight="1">
      <c r="A16" s="246" t="s">
        <v>45</v>
      </c>
      <c r="B16" s="247">
        <v>0.06</v>
      </c>
      <c r="C16" s="247"/>
      <c r="D16" s="246"/>
      <c r="E16" s="246"/>
      <c r="F16" s="246" t="s">
        <v>45</v>
      </c>
      <c r="G16" s="248">
        <v>0.18</v>
      </c>
      <c r="H16" s="245"/>
      <c r="I16" s="245"/>
      <c r="J16" s="245"/>
      <c r="K16" s="245"/>
    </row>
    <row r="17" spans="1:11" ht="15" customHeight="1">
      <c r="A17" s="246" t="s">
        <v>142</v>
      </c>
      <c r="B17" s="247">
        <v>0.29</v>
      </c>
      <c r="C17" s="247"/>
      <c r="D17" s="246"/>
      <c r="E17" s="246"/>
      <c r="F17" s="246" t="s">
        <v>142</v>
      </c>
      <c r="G17" s="248">
        <v>0.31</v>
      </c>
      <c r="H17" s="245"/>
      <c r="I17" s="245"/>
      <c r="J17" s="245"/>
      <c r="K17" s="245"/>
    </row>
    <row r="18" spans="1:11" ht="15" customHeight="1">
      <c r="A18" s="246" t="s">
        <v>47</v>
      </c>
      <c r="B18" s="247">
        <v>0.4</v>
      </c>
      <c r="C18" s="247"/>
      <c r="D18" s="246"/>
      <c r="E18" s="246"/>
      <c r="F18" s="246" t="s">
        <v>47</v>
      </c>
      <c r="G18" s="248">
        <v>0.28</v>
      </c>
      <c r="H18" s="245"/>
      <c r="I18" s="245"/>
      <c r="J18" s="245"/>
      <c r="K18" s="245"/>
    </row>
    <row r="19" spans="1:11" ht="15" customHeight="1">
      <c r="A19" s="246" t="s">
        <v>48</v>
      </c>
      <c r="B19" s="247">
        <v>0.19</v>
      </c>
      <c r="C19" s="247"/>
      <c r="D19" s="246"/>
      <c r="E19" s="246"/>
      <c r="F19" s="246" t="s">
        <v>48</v>
      </c>
      <c r="G19" s="248">
        <v>0.1</v>
      </c>
      <c r="H19" s="245"/>
      <c r="I19" s="245"/>
      <c r="J19" s="245"/>
      <c r="K19" s="245"/>
    </row>
    <row r="20" spans="1:11" ht="15" customHeight="1">
      <c r="A20" s="246" t="s">
        <v>49</v>
      </c>
      <c r="B20" s="247">
        <v>0.06</v>
      </c>
      <c r="C20" s="247"/>
      <c r="D20" s="246"/>
      <c r="E20" s="246"/>
      <c r="F20" s="246" t="s">
        <v>49</v>
      </c>
      <c r="G20" s="248">
        <v>0.05</v>
      </c>
      <c r="H20" s="245"/>
      <c r="I20" s="245"/>
      <c r="J20" s="245"/>
      <c r="K20" s="245"/>
    </row>
    <row r="21" spans="1:11" ht="15" customHeight="1">
      <c r="A21" s="246" t="s">
        <v>50</v>
      </c>
      <c r="B21" s="247">
        <v>0</v>
      </c>
      <c r="C21" s="247"/>
      <c r="D21" s="246"/>
      <c r="E21" s="246"/>
      <c r="F21" s="246" t="s">
        <v>50</v>
      </c>
      <c r="G21" s="248">
        <v>0</v>
      </c>
      <c r="H21" s="245"/>
      <c r="I21" s="245"/>
      <c r="J21" s="245"/>
      <c r="K21" s="245"/>
    </row>
    <row r="22" spans="1:12" ht="15" customHeight="1">
      <c r="A22" s="243"/>
      <c r="B22" s="243"/>
      <c r="C22" s="243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15" customHeight="1">
      <c r="A23" s="243"/>
      <c r="B23" s="243"/>
      <c r="C23" s="243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2" ht="15" customHeight="1">
      <c r="A24" s="243"/>
      <c r="B24" s="243"/>
      <c r="C24" s="243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3" ht="15" customHeight="1">
      <c r="A25" s="243"/>
      <c r="B25" s="243"/>
      <c r="C25" s="249">
        <f>IF(C$26="votre classe","↑","")</f>
      </c>
      <c r="D25" s="249">
        <f aca="true" t="shared" si="0" ref="D25:M25">IF(D$26="votre classe","↑","")</f>
      </c>
      <c r="E25" s="249">
        <f t="shared" si="0"/>
      </c>
      <c r="F25" s="249">
        <f t="shared" si="0"/>
      </c>
      <c r="G25" s="249">
        <f t="shared" si="0"/>
      </c>
      <c r="H25" s="249">
        <f t="shared" si="0"/>
      </c>
      <c r="I25" s="249">
        <f t="shared" si="0"/>
      </c>
      <c r="J25" s="249">
        <f t="shared" si="0"/>
      </c>
      <c r="K25" s="249">
        <f t="shared" si="0"/>
      </c>
      <c r="L25" s="249">
        <f t="shared" si="0"/>
      </c>
      <c r="M25" s="249">
        <f t="shared" si="0"/>
      </c>
    </row>
    <row r="26" spans="1:139" ht="22.5" customHeight="1">
      <c r="A26" s="270"/>
      <c r="B26" s="412">
        <f>IF($L4="","",IF(AND($L4&gt;=0,$L4&lt;0.1),"↑",""))</f>
      </c>
      <c r="C26" s="412"/>
      <c r="D26" s="272">
        <f>IF($L4="","",IF(AND($L4&gt;=0.1,$L4&lt;0.2),"↑",""))</f>
      </c>
      <c r="E26" s="272">
        <f>IF($L4="","",IF(AND($L4&gt;=0.2,$L4&lt;0.3),"↑",""))</f>
      </c>
      <c r="F26" s="273">
        <f>IF($L4="","",IF(AND($L4&gt;=0.3,$L4&lt;0.4),"↑",""))</f>
      </c>
      <c r="G26" s="271">
        <f>IF($L4="","",IF(AND($L4&gt;=0.4,$L4&lt;0.5),"↑",""))</f>
      </c>
      <c r="H26" s="274">
        <f>IF($L4="","",IF(AND($L4&gt;=0.5,$L4&lt;0.6),"↑",""))</f>
      </c>
      <c r="I26" s="274">
        <f>IF($L4="","",IF(AND($L4&gt;=0.6,$L4&lt;0.7),"↑",""))</f>
      </c>
      <c r="J26" s="412">
        <f>IF($L4="","",IF(AND($L4&gt;=0.7,$L4&lt;0.8),"↑",""))</f>
      </c>
      <c r="K26" s="412"/>
      <c r="L26" s="272">
        <f>IF($L4="","",IF(AND($L4&gt;=0.8,$L4&lt;0.9),"↑",""))</f>
      </c>
      <c r="M26" s="273">
        <f>IF($L4="","",IF($L4&gt;=0.9,"↑",""))</f>
      </c>
      <c r="N26" s="275"/>
      <c r="O26" s="276"/>
      <c r="P26" s="276"/>
      <c r="Q26" s="276"/>
      <c r="R26" s="27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4" ht="15" customHeight="1">
      <c r="A27" s="396" t="s">
        <v>156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</row>
    <row r="28" spans="1:14" ht="15" customHeight="1">
      <c r="A28" s="396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</row>
    <row r="29" spans="1:13" ht="15" customHeight="1">
      <c r="A29" s="243"/>
      <c r="B29" s="243"/>
      <c r="C29" s="243"/>
      <c r="D29" s="266"/>
      <c r="E29" s="266"/>
      <c r="F29" s="266"/>
      <c r="G29" s="266"/>
      <c r="H29" s="266"/>
      <c r="I29" s="266"/>
      <c r="J29" s="266"/>
      <c r="K29" s="266"/>
      <c r="L29" s="266"/>
      <c r="M29" s="251"/>
    </row>
    <row r="30" spans="1:14" ht="23.25" customHeight="1">
      <c r="A30" s="407" t="s">
        <v>163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</row>
    <row r="31" spans="1:13" ht="15" customHeight="1">
      <c r="A31" s="243"/>
      <c r="B31" s="243"/>
      <c r="C31" s="243"/>
      <c r="D31" s="266"/>
      <c r="E31" s="266"/>
      <c r="F31" s="266"/>
      <c r="G31" s="266"/>
      <c r="H31" s="266"/>
      <c r="I31" s="266"/>
      <c r="J31" s="266"/>
      <c r="K31" s="266"/>
      <c r="L31" s="266"/>
      <c r="M31" s="251"/>
    </row>
    <row r="32" spans="1:13" ht="15" customHeight="1">
      <c r="A32" s="243"/>
      <c r="B32" s="243"/>
      <c r="C32" s="243"/>
      <c r="D32" s="266"/>
      <c r="E32" s="266"/>
      <c r="F32" s="266"/>
      <c r="G32" s="266"/>
      <c r="H32" s="266"/>
      <c r="I32" s="266"/>
      <c r="J32" s="266"/>
      <c r="K32" s="266"/>
      <c r="L32" s="266"/>
      <c r="M32" s="251"/>
    </row>
    <row r="33" spans="1:13" ht="15" customHeight="1">
      <c r="A33" s="243"/>
      <c r="B33" s="243"/>
      <c r="C33" s="243"/>
      <c r="D33" s="266"/>
      <c r="E33" s="266"/>
      <c r="F33" s="266"/>
      <c r="G33" s="266"/>
      <c r="H33" s="266"/>
      <c r="I33" s="266"/>
      <c r="J33" s="266"/>
      <c r="K33" s="266"/>
      <c r="L33" s="266"/>
      <c r="M33" s="251"/>
    </row>
    <row r="34" spans="1:13" ht="15" customHeight="1">
      <c r="A34" s="243"/>
      <c r="B34" s="243"/>
      <c r="C34" s="243"/>
      <c r="D34" s="266"/>
      <c r="E34" s="266"/>
      <c r="F34" s="266"/>
      <c r="G34" s="266"/>
      <c r="H34" s="266"/>
      <c r="I34" s="266"/>
      <c r="J34" s="266"/>
      <c r="K34" s="266"/>
      <c r="L34" s="266"/>
      <c r="M34" s="251"/>
    </row>
    <row r="35" spans="1:13" ht="15" customHeight="1">
      <c r="A35" s="243"/>
      <c r="B35" s="243"/>
      <c r="C35" s="243"/>
      <c r="D35" s="266"/>
      <c r="E35" s="266"/>
      <c r="F35" s="266"/>
      <c r="G35" s="266"/>
      <c r="H35" s="266"/>
      <c r="I35" s="266"/>
      <c r="J35" s="266"/>
      <c r="K35" s="266"/>
      <c r="L35" s="266"/>
      <c r="M35" s="251"/>
    </row>
    <row r="36" spans="1:13" ht="15" customHeight="1">
      <c r="A36" s="243"/>
      <c r="B36" s="243"/>
      <c r="C36" s="243"/>
      <c r="D36" s="266"/>
      <c r="E36" s="266"/>
      <c r="F36" s="266"/>
      <c r="G36" s="266"/>
      <c r="H36" s="266"/>
      <c r="I36" s="266"/>
      <c r="J36" s="266"/>
      <c r="K36" s="266"/>
      <c r="L36" s="266"/>
      <c r="M36" s="251"/>
    </row>
    <row r="37" spans="1:13" ht="15" customHeight="1">
      <c r="A37" s="243"/>
      <c r="B37" s="243"/>
      <c r="C37" s="243"/>
      <c r="D37" s="266"/>
      <c r="E37" s="266"/>
      <c r="F37" s="266"/>
      <c r="G37" s="266"/>
      <c r="H37" s="266"/>
      <c r="I37" s="266"/>
      <c r="J37" s="266"/>
      <c r="K37" s="266"/>
      <c r="L37" s="266"/>
      <c r="M37" s="251"/>
    </row>
    <row r="38" spans="1:13" ht="15" customHeight="1">
      <c r="A38" s="243"/>
      <c r="B38" s="243"/>
      <c r="C38" s="243"/>
      <c r="D38" s="266"/>
      <c r="E38" s="266"/>
      <c r="F38" s="266"/>
      <c r="G38" s="266"/>
      <c r="H38" s="266"/>
      <c r="I38" s="266"/>
      <c r="J38" s="266"/>
      <c r="K38" s="266"/>
      <c r="L38" s="266"/>
      <c r="M38" s="251"/>
    </row>
    <row r="39" spans="1:13" ht="15" customHeight="1">
      <c r="A39" s="243"/>
      <c r="B39" s="243"/>
      <c r="C39" s="243"/>
      <c r="D39" s="266"/>
      <c r="E39" s="266"/>
      <c r="F39" s="266"/>
      <c r="G39" s="266"/>
      <c r="H39" s="266"/>
      <c r="I39" s="266"/>
      <c r="J39" s="266"/>
      <c r="K39" s="266"/>
      <c r="L39" s="266"/>
      <c r="M39" s="251"/>
    </row>
    <row r="40" spans="1:13" ht="15" customHeight="1">
      <c r="A40" s="243"/>
      <c r="B40" s="243"/>
      <c r="C40" s="243"/>
      <c r="D40" s="266"/>
      <c r="E40" s="266"/>
      <c r="F40" s="266"/>
      <c r="G40" s="266"/>
      <c r="H40" s="266"/>
      <c r="I40" s="266"/>
      <c r="J40" s="266"/>
      <c r="K40" s="266"/>
      <c r="L40" s="266"/>
      <c r="M40" s="251"/>
    </row>
    <row r="41" spans="1:13" ht="15" customHeight="1">
      <c r="A41" s="243"/>
      <c r="B41" s="243"/>
      <c r="C41" s="243"/>
      <c r="D41" s="266"/>
      <c r="E41" s="266"/>
      <c r="F41" s="266"/>
      <c r="G41" s="266"/>
      <c r="H41" s="266"/>
      <c r="I41" s="266"/>
      <c r="J41" s="266"/>
      <c r="K41" s="266"/>
      <c r="L41" s="266"/>
      <c r="M41" s="251"/>
    </row>
    <row r="42" spans="1:13" ht="15" customHeight="1">
      <c r="A42" s="243"/>
      <c r="B42" s="243"/>
      <c r="C42" s="243"/>
      <c r="D42" s="266"/>
      <c r="E42" s="266"/>
      <c r="F42" s="266"/>
      <c r="G42" s="266"/>
      <c r="H42" s="266"/>
      <c r="I42" s="266"/>
      <c r="J42" s="266"/>
      <c r="K42" s="266"/>
      <c r="L42" s="266"/>
      <c r="M42" s="251"/>
    </row>
    <row r="43" spans="1:13" ht="15" customHeight="1">
      <c r="A43" s="243"/>
      <c r="B43" s="243"/>
      <c r="C43" s="243"/>
      <c r="D43" s="266"/>
      <c r="E43" s="266"/>
      <c r="F43" s="266"/>
      <c r="G43" s="266"/>
      <c r="H43" s="266"/>
      <c r="I43" s="266"/>
      <c r="J43" s="266"/>
      <c r="K43" s="266"/>
      <c r="L43" s="266"/>
      <c r="M43" s="251"/>
    </row>
    <row r="44" spans="1:13" ht="15" customHeight="1">
      <c r="A44" s="250"/>
      <c r="B44" s="250"/>
      <c r="C44" s="250"/>
      <c r="D44" s="395"/>
      <c r="E44" s="395"/>
      <c r="F44" s="395"/>
      <c r="G44" s="267"/>
      <c r="H44" s="267"/>
      <c r="I44" s="267"/>
      <c r="J44" s="268"/>
      <c r="K44" s="268"/>
      <c r="L44" s="269"/>
      <c r="M44" s="251"/>
    </row>
    <row r="45" spans="1:14" ht="20.25" customHeight="1">
      <c r="A45" s="250"/>
      <c r="B45" s="250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51"/>
    </row>
    <row r="46" spans="1:139" ht="22.5" customHeight="1">
      <c r="A46" s="270"/>
      <c r="B46" s="412">
        <f>IF($L4="","",IF(AND($L4&gt;=0,$L4&lt;0.1),"↑",""))</f>
      </c>
      <c r="C46" s="412"/>
      <c r="D46" s="272">
        <f>IF($L4="","",IF(AND($L4&gt;=0.1,$L4&lt;0.2),"↑",""))</f>
      </c>
      <c r="E46" s="272">
        <f>IF($L4="","",IF(AND($L4&gt;=0.2,$L4&lt;0.3),"↑",""))</f>
      </c>
      <c r="F46" s="273">
        <f>IF($L4="","",IF(AND($L4&gt;=0.3,$L4&lt;0.4),"↑",""))</f>
      </c>
      <c r="G46" s="271">
        <f>IF($L4="","",IF(AND($L4&gt;=0.4,$L4&lt;0.5),"↑",""))</f>
      </c>
      <c r="H46" s="274">
        <f>IF($L4="","",IF(AND($L4&gt;=0.5,$L4&lt;0.6),"↑",""))</f>
      </c>
      <c r="I46" s="274">
        <f>IF($L4="","",IF(AND($L4&gt;=0.6,$L4&lt;0.7),"↑",""))</f>
      </c>
      <c r="J46" s="412">
        <f>IF($L4="","",IF(AND($L4&gt;=0.7,$L4&lt;0.8),"↑",""))</f>
      </c>
      <c r="K46" s="412"/>
      <c r="L46" s="272">
        <f>IF($L4="","",IF(AND($L4&gt;=0.8,$L4&lt;0.9),"↑",""))</f>
      </c>
      <c r="M46" s="273">
        <f>IF($L4="","",IF($L4&gt;=0.9,"↑",""))</f>
      </c>
      <c r="N46" s="275"/>
      <c r="O46" s="276"/>
      <c r="P46" s="276"/>
      <c r="Q46" s="276"/>
      <c r="R46" s="27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4" ht="15" customHeight="1">
      <c r="A47" s="396" t="s">
        <v>156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</row>
    <row r="48" spans="1:14" ht="15" customHeight="1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</row>
    <row r="49" spans="1:14" ht="21.75" customHeight="1">
      <c r="A49" s="416" t="s">
        <v>52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</row>
    <row r="50" spans="1:14" ht="12.75">
      <c r="A50" s="418" t="s">
        <v>125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</row>
    <row r="51" spans="1:14" ht="18" customHeight="1">
      <c r="A51" s="277" t="s">
        <v>126</v>
      </c>
      <c r="B51" s="401" t="s">
        <v>127</v>
      </c>
      <c r="C51" s="401"/>
      <c r="D51" s="401" t="s">
        <v>151</v>
      </c>
      <c r="E51" s="401"/>
      <c r="F51" s="397" t="s">
        <v>140</v>
      </c>
      <c r="G51" s="397"/>
      <c r="H51" s="397" t="s">
        <v>141</v>
      </c>
      <c r="I51" s="397"/>
      <c r="J51" s="394" t="s">
        <v>124</v>
      </c>
      <c r="K51" s="394"/>
      <c r="L51" s="417" t="s">
        <v>128</v>
      </c>
      <c r="M51" s="417"/>
      <c r="N51" s="417"/>
    </row>
    <row r="52" spans="1:47" ht="15" customHeight="1">
      <c r="A52" s="400" t="s">
        <v>129</v>
      </c>
      <c r="B52" s="280">
        <v>1</v>
      </c>
      <c r="C52" s="280"/>
      <c r="D52" s="393">
        <v>0.82</v>
      </c>
      <c r="E52" s="393"/>
      <c r="F52" s="393">
        <v>0.83</v>
      </c>
      <c r="G52" s="393"/>
      <c r="H52" s="393">
        <v>0.8</v>
      </c>
      <c r="I52" s="393"/>
      <c r="J52" s="398">
        <f>IF('Encodage réponses Es'!G$44="","",'Encodage réponses Es'!G$44)</f>
      </c>
      <c r="K52" s="398"/>
      <c r="L52" s="399" t="s">
        <v>152</v>
      </c>
      <c r="M52" s="399"/>
      <c r="N52" s="399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f>IF('Encodage réponses Es'!AQ$44="","",'Encodage réponses Es'!AQ$44)</f>
      </c>
      <c r="AU52" s="255">
        <f>IF('Encodage réponses Es'!AR$44="","",'Encodage réponses Es'!AR$44)</f>
      </c>
    </row>
    <row r="53" spans="1:14" ht="15" customHeight="1">
      <c r="A53" s="400"/>
      <c r="B53" s="279">
        <v>2</v>
      </c>
      <c r="C53" s="279"/>
      <c r="D53" s="399">
        <v>0.48</v>
      </c>
      <c r="E53" s="399"/>
      <c r="F53" s="399">
        <v>0.49</v>
      </c>
      <c r="G53" s="399"/>
      <c r="H53" s="399">
        <v>0.45</v>
      </c>
      <c r="I53" s="399"/>
      <c r="J53" s="402">
        <f>IF('Encodage réponses Es'!H$44="","",'Encodage réponses Es'!H$44)</f>
      </c>
      <c r="K53" s="402"/>
      <c r="L53" s="399"/>
      <c r="M53" s="399"/>
      <c r="N53" s="399"/>
    </row>
    <row r="54" spans="1:14" ht="15" customHeight="1">
      <c r="A54" s="400"/>
      <c r="B54" s="280">
        <v>3</v>
      </c>
      <c r="C54" s="280"/>
      <c r="D54" s="393">
        <v>0.75</v>
      </c>
      <c r="E54" s="393"/>
      <c r="F54" s="393">
        <v>0.75</v>
      </c>
      <c r="G54" s="393"/>
      <c r="H54" s="393">
        <v>0.76</v>
      </c>
      <c r="I54" s="393"/>
      <c r="J54" s="398">
        <f>IF('Encodage réponses Es'!I$44="","",'Encodage réponses Es'!I$44)</f>
      </c>
      <c r="K54" s="398"/>
      <c r="L54" s="399"/>
      <c r="M54" s="399"/>
      <c r="N54" s="399"/>
    </row>
    <row r="55" spans="1:14" ht="15" customHeight="1">
      <c r="A55" s="400"/>
      <c r="B55" s="279">
        <v>4</v>
      </c>
      <c r="C55" s="279"/>
      <c r="D55" s="399">
        <v>0.61</v>
      </c>
      <c r="E55" s="399"/>
      <c r="F55" s="399">
        <v>0.64</v>
      </c>
      <c r="G55" s="399"/>
      <c r="H55" s="399">
        <v>0.56</v>
      </c>
      <c r="I55" s="399"/>
      <c r="J55" s="402">
        <f>IF('Encodage réponses Es'!J$44="","",'Encodage réponses Es'!J$44)</f>
      </c>
      <c r="K55" s="402"/>
      <c r="L55" s="399"/>
      <c r="M55" s="399"/>
      <c r="N55" s="399"/>
    </row>
    <row r="56" spans="1:14" ht="15" customHeight="1">
      <c r="A56" s="400"/>
      <c r="B56" s="280">
        <v>5</v>
      </c>
      <c r="C56" s="280"/>
      <c r="D56" s="393">
        <v>0.65</v>
      </c>
      <c r="E56" s="393"/>
      <c r="F56" s="393">
        <v>0.67</v>
      </c>
      <c r="G56" s="393"/>
      <c r="H56" s="393">
        <v>0.61</v>
      </c>
      <c r="I56" s="393"/>
      <c r="J56" s="398">
        <f>IF('Encodage réponses Es'!K$44="","",'Encodage réponses Es'!K$44)</f>
      </c>
      <c r="K56" s="398"/>
      <c r="L56" s="399"/>
      <c r="M56" s="399"/>
      <c r="N56" s="399"/>
    </row>
    <row r="57" spans="1:14" ht="15" customHeight="1">
      <c r="A57" s="400"/>
      <c r="B57" s="279">
        <v>6</v>
      </c>
      <c r="C57" s="279"/>
      <c r="D57" s="399">
        <v>0.58</v>
      </c>
      <c r="E57" s="399"/>
      <c r="F57" s="399">
        <v>0.59</v>
      </c>
      <c r="G57" s="399"/>
      <c r="H57" s="399">
        <v>0.54</v>
      </c>
      <c r="I57" s="399"/>
      <c r="J57" s="402">
        <f>IF('Encodage réponses Es'!L$44="","",'Encodage réponses Es'!L$44)</f>
      </c>
      <c r="K57" s="402"/>
      <c r="L57" s="399"/>
      <c r="M57" s="399"/>
      <c r="N57" s="399"/>
    </row>
    <row r="58" spans="1:14" ht="15" customHeight="1">
      <c r="A58" s="400" t="s">
        <v>130</v>
      </c>
      <c r="B58" s="280">
        <v>7</v>
      </c>
      <c r="C58" s="280"/>
      <c r="D58" s="393">
        <v>0.89</v>
      </c>
      <c r="E58" s="393"/>
      <c r="F58" s="393">
        <v>0.91</v>
      </c>
      <c r="G58" s="393"/>
      <c r="H58" s="393">
        <v>0.85</v>
      </c>
      <c r="I58" s="393"/>
      <c r="J58" s="398">
        <f>IF('Encodage réponses Es'!M$44="","",'Encodage réponses Es'!M$44)</f>
      </c>
      <c r="K58" s="398"/>
      <c r="L58" s="400" t="s">
        <v>152</v>
      </c>
      <c r="M58" s="400"/>
      <c r="N58" s="400"/>
    </row>
    <row r="59" spans="1:14" ht="15" customHeight="1">
      <c r="A59" s="400"/>
      <c r="B59" s="279">
        <v>8</v>
      </c>
      <c r="C59" s="279"/>
      <c r="D59" s="399">
        <v>0.33</v>
      </c>
      <c r="E59" s="399"/>
      <c r="F59" s="399">
        <v>0.35</v>
      </c>
      <c r="G59" s="399"/>
      <c r="H59" s="399">
        <v>0.29</v>
      </c>
      <c r="I59" s="399"/>
      <c r="J59" s="402">
        <f>IF('Encodage réponses Es'!N$44="","",'Encodage réponses Es'!N$44)</f>
      </c>
      <c r="K59" s="402"/>
      <c r="L59" s="400"/>
      <c r="M59" s="400"/>
      <c r="N59" s="400"/>
    </row>
    <row r="60" spans="1:14" ht="15" customHeight="1">
      <c r="A60" s="400" t="s">
        <v>132</v>
      </c>
      <c r="B60" s="280">
        <v>10</v>
      </c>
      <c r="C60" s="280"/>
      <c r="D60" s="393">
        <v>0.77</v>
      </c>
      <c r="E60" s="393"/>
      <c r="F60" s="393">
        <v>0.79</v>
      </c>
      <c r="G60" s="393"/>
      <c r="H60" s="393">
        <v>0.73</v>
      </c>
      <c r="I60" s="393"/>
      <c r="J60" s="398">
        <f>IF('Encodage réponses Es'!P$44="","",'Encodage réponses Es'!P$44)</f>
      </c>
      <c r="K60" s="398"/>
      <c r="L60" s="400" t="s">
        <v>152</v>
      </c>
      <c r="M60" s="400"/>
      <c r="N60" s="400"/>
    </row>
    <row r="61" spans="1:14" ht="15" customHeight="1">
      <c r="A61" s="400"/>
      <c r="B61" s="279">
        <v>11</v>
      </c>
      <c r="C61" s="279"/>
      <c r="D61" s="399">
        <v>0.72</v>
      </c>
      <c r="E61" s="399"/>
      <c r="F61" s="399">
        <v>0.73</v>
      </c>
      <c r="G61" s="399"/>
      <c r="H61" s="399">
        <v>0.68</v>
      </c>
      <c r="I61" s="399"/>
      <c r="J61" s="402">
        <f>IF('Encodage réponses Es'!Q$44="","",'Encodage réponses Es'!Q$44)</f>
      </c>
      <c r="K61" s="402"/>
      <c r="L61" s="400"/>
      <c r="M61" s="400"/>
      <c r="N61" s="400"/>
    </row>
    <row r="62" spans="1:14" ht="15" customHeight="1">
      <c r="A62" s="400"/>
      <c r="B62" s="280">
        <v>12</v>
      </c>
      <c r="C62" s="280"/>
      <c r="D62" s="393">
        <v>0.74</v>
      </c>
      <c r="E62" s="393"/>
      <c r="F62" s="393">
        <v>0.75</v>
      </c>
      <c r="G62" s="393"/>
      <c r="H62" s="393">
        <v>0.71</v>
      </c>
      <c r="I62" s="393"/>
      <c r="J62" s="398">
        <f>IF('Encodage réponses Es'!R$44="","",'Encodage réponses Es'!R$44)</f>
      </c>
      <c r="K62" s="398"/>
      <c r="L62" s="400"/>
      <c r="M62" s="400"/>
      <c r="N62" s="400"/>
    </row>
    <row r="63" spans="1:14" ht="15" customHeight="1">
      <c r="A63" s="400" t="s">
        <v>134</v>
      </c>
      <c r="B63" s="279">
        <v>14</v>
      </c>
      <c r="C63" s="279"/>
      <c r="D63" s="399">
        <v>0.69</v>
      </c>
      <c r="E63" s="399"/>
      <c r="F63" s="399">
        <v>0.72</v>
      </c>
      <c r="G63" s="399"/>
      <c r="H63" s="399">
        <v>0.63</v>
      </c>
      <c r="I63" s="399"/>
      <c r="J63" s="402">
        <f>IF('Encodage réponses Es'!T$44="","",'Encodage réponses Es'!T$44)</f>
      </c>
      <c r="K63" s="402"/>
      <c r="L63" s="400" t="s">
        <v>152</v>
      </c>
      <c r="M63" s="400"/>
      <c r="N63" s="400"/>
    </row>
    <row r="64" spans="1:14" ht="15" customHeight="1">
      <c r="A64" s="400"/>
      <c r="B64" s="280">
        <v>15</v>
      </c>
      <c r="C64" s="280"/>
      <c r="D64" s="393">
        <v>0.73</v>
      </c>
      <c r="E64" s="393"/>
      <c r="F64" s="393">
        <v>0.75</v>
      </c>
      <c r="G64" s="393"/>
      <c r="H64" s="393">
        <v>0.69</v>
      </c>
      <c r="I64" s="393"/>
      <c r="J64" s="398">
        <f>IF('Encodage réponses Es'!U$44="","",'Encodage réponses Es'!U$44)</f>
      </c>
      <c r="K64" s="398"/>
      <c r="L64" s="400"/>
      <c r="M64" s="400"/>
      <c r="N64" s="400"/>
    </row>
    <row r="65" spans="1:14" ht="15" customHeight="1">
      <c r="A65" s="400"/>
      <c r="B65" s="279">
        <v>16</v>
      </c>
      <c r="C65" s="279"/>
      <c r="D65" s="399">
        <v>0.53</v>
      </c>
      <c r="E65" s="399"/>
      <c r="F65" s="399">
        <v>0.54</v>
      </c>
      <c r="G65" s="399"/>
      <c r="H65" s="399">
        <v>0.51</v>
      </c>
      <c r="I65" s="399"/>
      <c r="J65" s="402">
        <f>IF('Encodage réponses Es'!V$44="","",'Encodage réponses Es'!V$44)</f>
      </c>
      <c r="K65" s="402"/>
      <c r="L65" s="400"/>
      <c r="M65" s="400"/>
      <c r="N65" s="400"/>
    </row>
    <row r="66" spans="1:14" ht="15" customHeight="1">
      <c r="A66" s="400" t="s">
        <v>135</v>
      </c>
      <c r="B66" s="280">
        <v>17</v>
      </c>
      <c r="C66" s="280"/>
      <c r="D66" s="393">
        <v>0.81</v>
      </c>
      <c r="E66" s="393"/>
      <c r="F66" s="393">
        <v>0.84</v>
      </c>
      <c r="G66" s="393"/>
      <c r="H66" s="393">
        <v>0.75</v>
      </c>
      <c r="I66" s="393"/>
      <c r="J66" s="398">
        <f>IF('Encodage réponses Es'!W$44="","",'Encodage réponses Es'!W$44)</f>
      </c>
      <c r="K66" s="398"/>
      <c r="L66" s="400" t="s">
        <v>152</v>
      </c>
      <c r="M66" s="400"/>
      <c r="N66" s="400"/>
    </row>
    <row r="67" spans="1:14" ht="15" customHeight="1">
      <c r="A67" s="400"/>
      <c r="B67" s="279">
        <v>18</v>
      </c>
      <c r="C67" s="279"/>
      <c r="D67" s="399">
        <v>0.83</v>
      </c>
      <c r="E67" s="399"/>
      <c r="F67" s="399">
        <v>0.84</v>
      </c>
      <c r="G67" s="399"/>
      <c r="H67" s="399">
        <v>0.8</v>
      </c>
      <c r="I67" s="399"/>
      <c r="J67" s="402">
        <f>IF('Encodage réponses Es'!X$44="","",'Encodage réponses Es'!X$44)</f>
      </c>
      <c r="K67" s="402"/>
      <c r="L67" s="400"/>
      <c r="M67" s="400"/>
      <c r="N67" s="400"/>
    </row>
    <row r="68" spans="1:14" ht="15" customHeight="1">
      <c r="A68" s="400"/>
      <c r="B68" s="280">
        <v>19</v>
      </c>
      <c r="C68" s="280"/>
      <c r="D68" s="393">
        <v>0.82</v>
      </c>
      <c r="E68" s="393"/>
      <c r="F68" s="393">
        <v>0.83</v>
      </c>
      <c r="G68" s="393"/>
      <c r="H68" s="393">
        <v>0.8</v>
      </c>
      <c r="I68" s="393"/>
      <c r="J68" s="398">
        <f>IF('Encodage réponses Es'!Y$44="","",'Encodage réponses Es'!Y$44)</f>
      </c>
      <c r="K68" s="398"/>
      <c r="L68" s="400"/>
      <c r="M68" s="400"/>
      <c r="N68" s="400"/>
    </row>
    <row r="69" spans="1:14" ht="15" customHeight="1">
      <c r="A69" s="400"/>
      <c r="B69" s="279">
        <v>20</v>
      </c>
      <c r="C69" s="279"/>
      <c r="D69" s="399">
        <v>0.63</v>
      </c>
      <c r="E69" s="399"/>
      <c r="F69" s="399">
        <v>0.65</v>
      </c>
      <c r="G69" s="399"/>
      <c r="H69" s="399">
        <v>0.58</v>
      </c>
      <c r="I69" s="399"/>
      <c r="J69" s="402">
        <f>IF('Encodage réponses Es'!Z$44="","",'Encodage réponses Es'!Z$44)</f>
      </c>
      <c r="K69" s="402"/>
      <c r="L69" s="400"/>
      <c r="M69" s="400"/>
      <c r="N69" s="400"/>
    </row>
    <row r="70" spans="1:14" ht="15" customHeight="1">
      <c r="A70" s="400" t="s">
        <v>136</v>
      </c>
      <c r="B70" s="280">
        <v>22</v>
      </c>
      <c r="C70" s="280"/>
      <c r="D70" s="393">
        <v>0.62</v>
      </c>
      <c r="E70" s="393"/>
      <c r="F70" s="393">
        <v>0.62</v>
      </c>
      <c r="G70" s="393"/>
      <c r="H70" s="393">
        <v>0.62</v>
      </c>
      <c r="I70" s="393"/>
      <c r="J70" s="398">
        <f>IF('Encodage réponses Es'!AB$44="","",'Encodage réponses Es'!AB$44)</f>
      </c>
      <c r="K70" s="398"/>
      <c r="L70" s="400" t="s">
        <v>152</v>
      </c>
      <c r="M70" s="400"/>
      <c r="N70" s="400"/>
    </row>
    <row r="71" spans="1:14" ht="15" customHeight="1">
      <c r="A71" s="400"/>
      <c r="B71" s="279">
        <v>24</v>
      </c>
      <c r="C71" s="279"/>
      <c r="D71" s="399">
        <v>0.75</v>
      </c>
      <c r="E71" s="399"/>
      <c r="F71" s="399">
        <v>0.77</v>
      </c>
      <c r="G71" s="399"/>
      <c r="H71" s="399">
        <v>0.72</v>
      </c>
      <c r="I71" s="399"/>
      <c r="J71" s="402">
        <f>IF('Encodage réponses Es'!AD$44="","",'Encodage réponses Es'!AD$44)</f>
      </c>
      <c r="K71" s="402"/>
      <c r="L71" s="400"/>
      <c r="M71" s="400"/>
      <c r="N71" s="400"/>
    </row>
    <row r="72" spans="1:14" ht="15" customHeight="1">
      <c r="A72" s="400"/>
      <c r="B72" s="280">
        <v>25</v>
      </c>
      <c r="C72" s="280"/>
      <c r="D72" s="393">
        <v>0.8</v>
      </c>
      <c r="E72" s="393"/>
      <c r="F72" s="393">
        <v>0.83</v>
      </c>
      <c r="G72" s="393"/>
      <c r="H72" s="393">
        <v>0.73</v>
      </c>
      <c r="I72" s="393"/>
      <c r="J72" s="398">
        <f>IF('Encodage réponses Es'!AE$44="","",'Encodage réponses Es'!AE$44)</f>
      </c>
      <c r="K72" s="398"/>
      <c r="L72" s="400"/>
      <c r="M72" s="400"/>
      <c r="N72" s="400"/>
    </row>
    <row r="73" spans="1:14" ht="15" customHeight="1">
      <c r="A73" s="400"/>
      <c r="B73" s="279">
        <v>26</v>
      </c>
      <c r="C73" s="279"/>
      <c r="D73" s="399">
        <v>0.67</v>
      </c>
      <c r="E73" s="399"/>
      <c r="F73" s="399">
        <v>0.66</v>
      </c>
      <c r="G73" s="399"/>
      <c r="H73" s="399">
        <v>0.69</v>
      </c>
      <c r="I73" s="399"/>
      <c r="J73" s="402">
        <f>IF('Encodage réponses Es'!AF$44="","",'Encodage réponses Es'!AF$44)</f>
      </c>
      <c r="K73" s="402"/>
      <c r="L73" s="400"/>
      <c r="M73" s="400"/>
      <c r="N73" s="400"/>
    </row>
    <row r="74" spans="1:14" ht="15" customHeight="1">
      <c r="A74" s="400"/>
      <c r="B74" s="280">
        <v>27</v>
      </c>
      <c r="C74" s="280"/>
      <c r="D74" s="393">
        <v>0.5</v>
      </c>
      <c r="E74" s="393"/>
      <c r="F74" s="393">
        <v>0.53</v>
      </c>
      <c r="G74" s="393"/>
      <c r="H74" s="393">
        <v>0.46</v>
      </c>
      <c r="I74" s="393"/>
      <c r="J74" s="398">
        <f>IF('Encodage réponses Es'!AG$44="","",'Encodage réponses Es'!AG$44)</f>
      </c>
      <c r="K74" s="398"/>
      <c r="L74" s="400"/>
      <c r="M74" s="400"/>
      <c r="N74" s="400"/>
    </row>
    <row r="75" spans="1:14" ht="15" customHeight="1">
      <c r="A75" s="278" t="s">
        <v>137</v>
      </c>
      <c r="B75" s="279">
        <v>29</v>
      </c>
      <c r="C75" s="279"/>
      <c r="D75" s="399">
        <v>0.32</v>
      </c>
      <c r="E75" s="399"/>
      <c r="F75" s="399">
        <v>0.32</v>
      </c>
      <c r="G75" s="399"/>
      <c r="H75" s="399">
        <v>0.32</v>
      </c>
      <c r="I75" s="399"/>
      <c r="J75" s="402">
        <f>IF('Encodage réponses Es'!AI$44="","",'Encodage réponses Es'!AI$44)</f>
      </c>
      <c r="K75" s="402"/>
      <c r="L75" s="400" t="s">
        <v>152</v>
      </c>
      <c r="M75" s="400"/>
      <c r="N75" s="400"/>
    </row>
    <row r="76" spans="1:14" ht="12.7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1"/>
      <c r="N76" s="251"/>
    </row>
    <row r="77" spans="1:14" ht="12.75">
      <c r="A77" s="416" t="s">
        <v>53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</row>
    <row r="78" spans="1:14" ht="12.75">
      <c r="A78" s="252"/>
      <c r="B78" s="253"/>
      <c r="C78" s="253"/>
      <c r="D78" s="403" t="s">
        <v>125</v>
      </c>
      <c r="E78" s="403"/>
      <c r="F78" s="403"/>
      <c r="G78" s="403"/>
      <c r="H78" s="403"/>
      <c r="I78" s="403"/>
      <c r="J78" s="403"/>
      <c r="K78" s="403"/>
      <c r="L78" s="254"/>
      <c r="M78" s="251"/>
      <c r="N78" s="251"/>
    </row>
    <row r="79" spans="1:14" ht="18" customHeight="1">
      <c r="A79" s="277" t="s">
        <v>126</v>
      </c>
      <c r="B79" s="401" t="s">
        <v>127</v>
      </c>
      <c r="C79" s="401"/>
      <c r="D79" s="401" t="s">
        <v>151</v>
      </c>
      <c r="E79" s="401"/>
      <c r="F79" s="397" t="s">
        <v>140</v>
      </c>
      <c r="G79" s="397"/>
      <c r="H79" s="397" t="s">
        <v>141</v>
      </c>
      <c r="I79" s="397"/>
      <c r="J79" s="394" t="s">
        <v>124</v>
      </c>
      <c r="K79" s="394"/>
      <c r="L79" s="417" t="s">
        <v>128</v>
      </c>
      <c r="M79" s="417"/>
      <c r="N79" s="417"/>
    </row>
    <row r="80" spans="1:14" ht="15" customHeight="1">
      <c r="A80" s="278" t="s">
        <v>131</v>
      </c>
      <c r="B80" s="280">
        <v>9</v>
      </c>
      <c r="C80" s="280"/>
      <c r="D80" s="393">
        <v>0.67</v>
      </c>
      <c r="E80" s="393"/>
      <c r="F80" s="393">
        <v>0.67</v>
      </c>
      <c r="G80" s="393"/>
      <c r="H80" s="393">
        <v>0.67</v>
      </c>
      <c r="I80" s="393"/>
      <c r="J80" s="398">
        <f>IF('Encodage réponses Es'!O$44="","",'Encodage réponses Es'!O$44)</f>
      </c>
      <c r="K80" s="398"/>
      <c r="L80" s="400" t="s">
        <v>152</v>
      </c>
      <c r="M80" s="400"/>
      <c r="N80" s="400"/>
    </row>
    <row r="81" spans="1:14" ht="15" customHeight="1">
      <c r="A81" s="278" t="s">
        <v>133</v>
      </c>
      <c r="B81" s="279">
        <v>13</v>
      </c>
      <c r="C81" s="279"/>
      <c r="D81" s="399">
        <v>0.24</v>
      </c>
      <c r="E81" s="399"/>
      <c r="F81" s="399">
        <v>0.25</v>
      </c>
      <c r="G81" s="399"/>
      <c r="H81" s="399">
        <v>0.22</v>
      </c>
      <c r="I81" s="399"/>
      <c r="J81" s="402">
        <f>IF('Encodage réponses Es'!S$44="","",'Encodage réponses Es'!S$44)</f>
      </c>
      <c r="K81" s="402"/>
      <c r="L81" s="400" t="s">
        <v>152</v>
      </c>
      <c r="M81" s="400"/>
      <c r="N81" s="400"/>
    </row>
    <row r="82" spans="1:14" ht="15" customHeight="1">
      <c r="A82" s="278" t="s">
        <v>135</v>
      </c>
      <c r="B82" s="280">
        <v>21</v>
      </c>
      <c r="C82" s="280"/>
      <c r="D82" s="393">
        <v>0.49</v>
      </c>
      <c r="E82" s="393"/>
      <c r="F82" s="393">
        <v>0.53</v>
      </c>
      <c r="G82" s="393"/>
      <c r="H82" s="393">
        <v>0.42</v>
      </c>
      <c r="I82" s="393"/>
      <c r="J82" s="398">
        <f>IF('Encodage réponses Es'!AA$44="","",'Encodage réponses Es'!AA$44)</f>
      </c>
      <c r="K82" s="398"/>
      <c r="L82" s="400" t="s">
        <v>152</v>
      </c>
      <c r="M82" s="400"/>
      <c r="N82" s="400"/>
    </row>
    <row r="83" spans="1:14" ht="15" customHeight="1">
      <c r="A83" s="278" t="s">
        <v>136</v>
      </c>
      <c r="B83" s="279">
        <v>23</v>
      </c>
      <c r="C83" s="279"/>
      <c r="D83" s="399">
        <v>0.64</v>
      </c>
      <c r="E83" s="399"/>
      <c r="F83" s="399">
        <v>0.67</v>
      </c>
      <c r="G83" s="399"/>
      <c r="H83" s="399">
        <v>0.59</v>
      </c>
      <c r="I83" s="399"/>
      <c r="J83" s="402">
        <f>IF('Encodage réponses Es'!AC$44="","",'Encodage réponses Es'!AC$44)</f>
      </c>
      <c r="K83" s="402"/>
      <c r="L83" s="400" t="s">
        <v>152</v>
      </c>
      <c r="M83" s="400"/>
      <c r="N83" s="400"/>
    </row>
    <row r="84" spans="1:14" ht="15" customHeight="1">
      <c r="A84" s="400" t="s">
        <v>137</v>
      </c>
      <c r="B84" s="405">
        <v>28</v>
      </c>
      <c r="C84" s="281" t="s">
        <v>149</v>
      </c>
      <c r="D84" s="404">
        <v>0.15</v>
      </c>
      <c r="E84" s="404"/>
      <c r="F84" s="404">
        <v>0.15</v>
      </c>
      <c r="G84" s="404"/>
      <c r="H84" s="404">
        <v>0.13</v>
      </c>
      <c r="I84" s="404"/>
      <c r="J84" s="408">
        <f>IF('Encodage réponses Es'!AH$44="","",'Encodage réponses Es'!AH$44)</f>
      </c>
      <c r="K84" s="408"/>
      <c r="L84" s="400" t="s">
        <v>153</v>
      </c>
      <c r="M84" s="400"/>
      <c r="N84" s="400"/>
    </row>
    <row r="85" spans="1:14" ht="15" customHeight="1">
      <c r="A85" s="400"/>
      <c r="B85" s="405"/>
      <c r="C85" s="282" t="s">
        <v>150</v>
      </c>
      <c r="D85" s="406">
        <v>0.06</v>
      </c>
      <c r="E85" s="406"/>
      <c r="F85" s="406">
        <v>0.05</v>
      </c>
      <c r="G85" s="406"/>
      <c r="H85" s="406">
        <v>0.06</v>
      </c>
      <c r="I85" s="406"/>
      <c r="J85" s="409">
        <f>IF('Encodage réponses Es'!AH38=0,"",COUNTIF('Encodage réponses Es'!AH$3:AH$36,8)/'Encodage réponses Es'!AH$38)</f>
      </c>
      <c r="K85" s="409"/>
      <c r="L85" s="400"/>
      <c r="M85" s="400"/>
      <c r="N85" s="400"/>
    </row>
    <row r="86" spans="1:14" ht="15" customHeight="1">
      <c r="A86" s="400" t="s">
        <v>138</v>
      </c>
      <c r="B86" s="279">
        <v>30</v>
      </c>
      <c r="C86" s="279"/>
      <c r="D86" s="399">
        <v>0.56</v>
      </c>
      <c r="E86" s="399"/>
      <c r="F86" s="399">
        <v>0.59</v>
      </c>
      <c r="G86" s="399"/>
      <c r="H86" s="399">
        <v>0.49</v>
      </c>
      <c r="I86" s="399"/>
      <c r="J86" s="402">
        <f>IF('Encodage réponses Es'!AJ$44="","",'Encodage réponses Es'!AJ$44)</f>
      </c>
      <c r="K86" s="402"/>
      <c r="L86" s="400" t="s">
        <v>152</v>
      </c>
      <c r="M86" s="400"/>
      <c r="N86" s="400"/>
    </row>
    <row r="87" spans="1:14" ht="15" customHeight="1">
      <c r="A87" s="400"/>
      <c r="B87" s="283">
        <v>31</v>
      </c>
      <c r="C87" s="283"/>
      <c r="D87" s="393">
        <v>0.6</v>
      </c>
      <c r="E87" s="393"/>
      <c r="F87" s="393">
        <v>0.61</v>
      </c>
      <c r="G87" s="393"/>
      <c r="H87" s="393">
        <v>0.57</v>
      </c>
      <c r="I87" s="393"/>
      <c r="J87" s="398">
        <f>IF('Encodage réponses Es'!AK$44="","",'Encodage réponses Es'!AK$44)</f>
      </c>
      <c r="K87" s="398"/>
      <c r="L87" s="400"/>
      <c r="M87" s="400"/>
      <c r="N87" s="400"/>
    </row>
    <row r="88" spans="1:14" ht="12.75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</row>
    <row r="89" spans="1:14" ht="15" customHeight="1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</row>
    <row r="90" spans="1:14" ht="12.75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</row>
    <row r="91" spans="1:14" ht="12.7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</row>
    <row r="92" spans="1:14" ht="12.75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</row>
    <row r="93" spans="1:14" ht="12.75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</row>
    <row r="94" spans="1:14" ht="12.7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</row>
    <row r="95" spans="1:14" ht="12.7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</row>
    <row r="96" spans="1:14" ht="12.7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</row>
    <row r="97" spans="1:14" ht="12.75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</row>
    <row r="98" spans="1:14" ht="12.7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</row>
    <row r="99" spans="1:14" ht="12.7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</row>
    <row r="100" spans="1:14" ht="12.7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</row>
    <row r="101" spans="1:14" ht="12.7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</row>
    <row r="102" spans="1:14" ht="12.7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</row>
    <row r="103" spans="1:14" ht="12.75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</row>
    <row r="104" spans="1:14" ht="12.75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</row>
    <row r="105" spans="1:14" ht="12.75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</row>
    <row r="106" spans="1:14" ht="12.7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</row>
  </sheetData>
  <sheetProtection password="CC48" sheet="1"/>
  <mergeCells count="205">
    <mergeCell ref="A49:N49"/>
    <mergeCell ref="L79:N79"/>
    <mergeCell ref="L52:N57"/>
    <mergeCell ref="L51:N51"/>
    <mergeCell ref="A50:N50"/>
    <mergeCell ref="A77:N77"/>
    <mergeCell ref="L66:N69"/>
    <mergeCell ref="L63:N65"/>
    <mergeCell ref="L60:N62"/>
    <mergeCell ref="L58:N59"/>
    <mergeCell ref="B46:C46"/>
    <mergeCell ref="J46:K46"/>
    <mergeCell ref="L86:N87"/>
    <mergeCell ref="L84:N85"/>
    <mergeCell ref="L83:N83"/>
    <mergeCell ref="L82:N82"/>
    <mergeCell ref="L81:N81"/>
    <mergeCell ref="L80:N80"/>
    <mergeCell ref="L75:N75"/>
    <mergeCell ref="L70:N74"/>
    <mergeCell ref="A1:N1"/>
    <mergeCell ref="A10:N10"/>
    <mergeCell ref="A27:N28"/>
    <mergeCell ref="B26:C26"/>
    <mergeCell ref="J26:K26"/>
    <mergeCell ref="A4:E4"/>
    <mergeCell ref="A6:E6"/>
    <mergeCell ref="A7:E7"/>
    <mergeCell ref="A8:E8"/>
    <mergeCell ref="F3:G3"/>
    <mergeCell ref="A30:N30"/>
    <mergeCell ref="J84:K84"/>
    <mergeCell ref="J85:K85"/>
    <mergeCell ref="J80:K80"/>
    <mergeCell ref="J81:K81"/>
    <mergeCell ref="J82:K82"/>
    <mergeCell ref="J83:K83"/>
    <mergeCell ref="J58:K58"/>
    <mergeCell ref="J59:K59"/>
    <mergeCell ref="J60:K60"/>
    <mergeCell ref="J53:K53"/>
    <mergeCell ref="J54:K54"/>
    <mergeCell ref="J55:K55"/>
    <mergeCell ref="J56:K56"/>
    <mergeCell ref="J61:K61"/>
    <mergeCell ref="J62:K62"/>
    <mergeCell ref="B51:C51"/>
    <mergeCell ref="J68:K68"/>
    <mergeCell ref="D67:E67"/>
    <mergeCell ref="J57:K57"/>
    <mergeCell ref="F67:G67"/>
    <mergeCell ref="H67:I67"/>
    <mergeCell ref="D65:E65"/>
    <mergeCell ref="F65:G65"/>
    <mergeCell ref="J79:K79"/>
    <mergeCell ref="J69:K69"/>
    <mergeCell ref="D68:E68"/>
    <mergeCell ref="D69:E69"/>
    <mergeCell ref="F69:G69"/>
    <mergeCell ref="H68:I68"/>
    <mergeCell ref="F68:G68"/>
    <mergeCell ref="F73:G73"/>
    <mergeCell ref="F79:G79"/>
    <mergeCell ref="H79:I79"/>
    <mergeCell ref="A66:A69"/>
    <mergeCell ref="B79:C79"/>
    <mergeCell ref="J75:K75"/>
    <mergeCell ref="J86:K86"/>
    <mergeCell ref="A86:A87"/>
    <mergeCell ref="H82:I82"/>
    <mergeCell ref="A84:A85"/>
    <mergeCell ref="H84:I84"/>
    <mergeCell ref="D83:E83"/>
    <mergeCell ref="F83:G83"/>
    <mergeCell ref="B84:B85"/>
    <mergeCell ref="J87:K87"/>
    <mergeCell ref="D85:E85"/>
    <mergeCell ref="F85:G85"/>
    <mergeCell ref="H85:I85"/>
    <mergeCell ref="D86:E86"/>
    <mergeCell ref="F86:G86"/>
    <mergeCell ref="H86:I86"/>
    <mergeCell ref="H87:I87"/>
    <mergeCell ref="D82:E82"/>
    <mergeCell ref="F82:G82"/>
    <mergeCell ref="D84:E84"/>
    <mergeCell ref="F84:G84"/>
    <mergeCell ref="H83:I83"/>
    <mergeCell ref="D87:E87"/>
    <mergeCell ref="F87:G87"/>
    <mergeCell ref="J74:K74"/>
    <mergeCell ref="H75:I75"/>
    <mergeCell ref="D81:E81"/>
    <mergeCell ref="F81:G81"/>
    <mergeCell ref="H81:I81"/>
    <mergeCell ref="D78:K78"/>
    <mergeCell ref="D79:E79"/>
    <mergeCell ref="D80:E80"/>
    <mergeCell ref="F80:G80"/>
    <mergeCell ref="H80:I80"/>
    <mergeCell ref="D74:E74"/>
    <mergeCell ref="D75:E75"/>
    <mergeCell ref="F74:G74"/>
    <mergeCell ref="F75:G75"/>
    <mergeCell ref="H74:I74"/>
    <mergeCell ref="J71:K71"/>
    <mergeCell ref="J63:K63"/>
    <mergeCell ref="J64:K64"/>
    <mergeCell ref="J65:K65"/>
    <mergeCell ref="J67:K67"/>
    <mergeCell ref="J66:K66"/>
    <mergeCell ref="J72:K72"/>
    <mergeCell ref="J73:K73"/>
    <mergeCell ref="D70:E70"/>
    <mergeCell ref="D71:E71"/>
    <mergeCell ref="D72:E72"/>
    <mergeCell ref="D73:E73"/>
    <mergeCell ref="F70:G70"/>
    <mergeCell ref="F71:G71"/>
    <mergeCell ref="F72:G72"/>
    <mergeCell ref="J70:K70"/>
    <mergeCell ref="H69:I69"/>
    <mergeCell ref="H70:I70"/>
    <mergeCell ref="H71:I71"/>
    <mergeCell ref="H73:I73"/>
    <mergeCell ref="H72:I72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H59:I59"/>
    <mergeCell ref="F62:G62"/>
    <mergeCell ref="H62:I62"/>
    <mergeCell ref="F61:G61"/>
    <mergeCell ref="H61:I61"/>
    <mergeCell ref="F57:G57"/>
    <mergeCell ref="H57:I57"/>
    <mergeCell ref="D60:E60"/>
    <mergeCell ref="F60:G60"/>
    <mergeCell ref="H60:I60"/>
    <mergeCell ref="D58:E58"/>
    <mergeCell ref="F58:G58"/>
    <mergeCell ref="H58:I58"/>
    <mergeCell ref="D59:E59"/>
    <mergeCell ref="F59:G59"/>
    <mergeCell ref="A70:A74"/>
    <mergeCell ref="D61:E61"/>
    <mergeCell ref="D51:E51"/>
    <mergeCell ref="D62:E62"/>
    <mergeCell ref="A52:A57"/>
    <mergeCell ref="A58:A59"/>
    <mergeCell ref="D52:E52"/>
    <mergeCell ref="A60:A62"/>
    <mergeCell ref="D54:E54"/>
    <mergeCell ref="D55:E55"/>
    <mergeCell ref="D53:E53"/>
    <mergeCell ref="F53:G53"/>
    <mergeCell ref="H53:I53"/>
    <mergeCell ref="A63:A65"/>
    <mergeCell ref="F55:G55"/>
    <mergeCell ref="H55:I55"/>
    <mergeCell ref="D56:E56"/>
    <mergeCell ref="F56:G56"/>
    <mergeCell ref="H56:I56"/>
    <mergeCell ref="D57:E57"/>
    <mergeCell ref="F54:G54"/>
    <mergeCell ref="H54:I54"/>
    <mergeCell ref="J51:K51"/>
    <mergeCell ref="D44:F44"/>
    <mergeCell ref="A47:N48"/>
    <mergeCell ref="F51:G51"/>
    <mergeCell ref="H51:I51"/>
    <mergeCell ref="J52:K52"/>
    <mergeCell ref="F52:G52"/>
    <mergeCell ref="H52:I52"/>
    <mergeCell ref="L3:M3"/>
    <mergeCell ref="A5:E5"/>
    <mergeCell ref="H5:I5"/>
    <mergeCell ref="J5:K5"/>
    <mergeCell ref="J4:K4"/>
    <mergeCell ref="H4:I4"/>
    <mergeCell ref="H3:I3"/>
    <mergeCell ref="L4:M4"/>
    <mergeCell ref="L5:M5"/>
    <mergeCell ref="F5:G5"/>
    <mergeCell ref="L7:M7"/>
    <mergeCell ref="L8:M8"/>
    <mergeCell ref="L6:M6"/>
    <mergeCell ref="F4:G4"/>
    <mergeCell ref="F6:G6"/>
    <mergeCell ref="F7:G7"/>
    <mergeCell ref="F8:G8"/>
    <mergeCell ref="H6:I6"/>
    <mergeCell ref="H7:I7"/>
    <mergeCell ref="H8:I8"/>
    <mergeCell ref="J3:K3"/>
    <mergeCell ref="J8:K8"/>
    <mergeCell ref="J7:K7"/>
    <mergeCell ref="J6:K6"/>
  </mergeCells>
  <printOptions/>
  <pageMargins left="0.42" right="0.32" top="0.48" bottom="0.45" header="0.3" footer="0.3"/>
  <pageSetup horizontalDpi="600" verticalDpi="600" orientation="portrait" paperSize="9" r:id="rId2"/>
  <headerFooter alignWithMargins="0">
    <oddFooter>&amp;L&amp;8EENC 2011 - &amp;A&amp;C&amp;8                 4e P - &amp;F&amp;R&amp;8Page &amp;P / &amp;N</oddFooter>
  </headerFooter>
  <rowBreaks count="1" manualBreakCount="1">
    <brk id="48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spans="1:19" ht="15.75">
      <c r="A1" s="7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9"/>
      <c r="S1" s="9"/>
    </row>
    <row r="2" spans="1:14" ht="15">
      <c r="A2" s="42" t="s">
        <v>85</v>
      </c>
      <c r="B2" s="39"/>
      <c r="C2" s="39"/>
      <c r="D2" s="39"/>
      <c r="E2" s="39"/>
      <c r="F2" s="39"/>
      <c r="G2" s="11"/>
      <c r="H2" s="11"/>
      <c r="I2" s="11"/>
      <c r="J2" s="11"/>
      <c r="K2" s="11"/>
      <c r="L2" s="11"/>
      <c r="M2" s="11"/>
      <c r="N2" s="11"/>
    </row>
    <row r="3" spans="1:14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  <c r="N5" s="11"/>
    </row>
    <row r="6" spans="1:14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  <c r="N6" s="11"/>
    </row>
    <row r="7" spans="1:14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1"/>
      <c r="N7" s="11"/>
    </row>
    <row r="8" spans="1:14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1"/>
      <c r="N8" s="11"/>
    </row>
    <row r="9" spans="1:10" ht="15.75">
      <c r="A9" s="12"/>
      <c r="B9" s="12"/>
      <c r="C9" s="14" t="s">
        <v>86</v>
      </c>
      <c r="D9" s="15"/>
      <c r="E9" s="15"/>
      <c r="F9" s="15"/>
      <c r="G9" s="15"/>
      <c r="H9" s="15"/>
      <c r="I9" s="15"/>
      <c r="J9" s="15"/>
    </row>
    <row r="10" spans="1:14" ht="15">
      <c r="A10" s="11"/>
      <c r="B10" s="11"/>
      <c r="C10" s="14" t="s">
        <v>87</v>
      </c>
      <c r="D10" s="14"/>
      <c r="E10" s="14"/>
      <c r="F10" s="14"/>
      <c r="G10" s="14"/>
      <c r="H10" s="14"/>
      <c r="I10" s="14"/>
      <c r="J10" s="14"/>
      <c r="K10" s="11"/>
      <c r="L10" s="11"/>
      <c r="M10" s="11"/>
      <c r="N10" s="11"/>
    </row>
    <row r="11" spans="1:14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6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0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>
      <c r="A17" s="10" t="s">
        <v>89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1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>
      <c r="A19" s="10" t="s">
        <v>18</v>
      </c>
      <c r="B19" s="11"/>
      <c r="C19" s="11"/>
      <c r="D19" s="11"/>
      <c r="E19" s="11"/>
      <c r="F19" s="10" t="s">
        <v>19</v>
      </c>
      <c r="G19" s="17" t="s">
        <v>20</v>
      </c>
      <c r="H19" s="10"/>
      <c r="I19" s="11"/>
      <c r="J19" s="11"/>
      <c r="K19" s="11"/>
      <c r="L19" s="11"/>
      <c r="M19" s="11"/>
      <c r="N19" s="11"/>
    </row>
    <row r="20" spans="1:14" ht="15.75">
      <c r="A20" s="10"/>
      <c r="B20" s="11"/>
      <c r="C20" s="11"/>
      <c r="D20" s="11"/>
      <c r="E20" s="11"/>
      <c r="F20" s="10" t="s">
        <v>21</v>
      </c>
      <c r="G20" s="17" t="s">
        <v>22</v>
      </c>
      <c r="H20" s="10"/>
      <c r="I20" s="11"/>
      <c r="J20" s="11"/>
      <c r="K20" s="11"/>
      <c r="L20" s="11"/>
      <c r="M20" s="11"/>
      <c r="N20" s="11"/>
    </row>
    <row r="21" spans="1:14" ht="15.75">
      <c r="A21" s="10"/>
      <c r="B21" s="11"/>
      <c r="C21" s="11"/>
      <c r="D21" s="11"/>
      <c r="E21" s="11"/>
      <c r="F21" s="10" t="s">
        <v>23</v>
      </c>
      <c r="G21" s="17" t="s">
        <v>24</v>
      </c>
      <c r="H21" s="10"/>
      <c r="I21" s="11"/>
      <c r="J21" s="11"/>
      <c r="K21" s="11"/>
      <c r="L21" s="11"/>
      <c r="M21" s="11"/>
      <c r="N21" s="11"/>
    </row>
    <row r="22" spans="1:14" ht="15.75">
      <c r="A22" s="10"/>
      <c r="B22" s="11"/>
      <c r="C22" s="11"/>
      <c r="D22" s="11"/>
      <c r="E22" s="11"/>
      <c r="F22" s="10" t="s">
        <v>25</v>
      </c>
      <c r="G22" s="17" t="s">
        <v>26</v>
      </c>
      <c r="H22" s="10"/>
      <c r="I22" s="11"/>
      <c r="J22" s="11"/>
      <c r="K22" s="11"/>
      <c r="L22" s="11"/>
      <c r="M22" s="11"/>
      <c r="N22" s="11"/>
    </row>
    <row r="23" spans="1:14" ht="15.75">
      <c r="A23" s="10"/>
      <c r="B23" s="11"/>
      <c r="C23" s="11"/>
      <c r="D23" s="11"/>
      <c r="E23" s="11"/>
      <c r="F23" s="10" t="s">
        <v>27</v>
      </c>
      <c r="G23" s="17" t="s">
        <v>28</v>
      </c>
      <c r="H23" s="10"/>
      <c r="I23" s="11"/>
      <c r="J23" s="11"/>
      <c r="K23" s="11"/>
      <c r="L23" s="11"/>
      <c r="M23" s="11"/>
      <c r="N23" s="11"/>
    </row>
    <row r="24" spans="1:14" ht="15">
      <c r="A24" s="10" t="s">
        <v>29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0" t="s">
        <v>30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10"/>
      <c r="B27" s="10" t="s">
        <v>115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16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8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4" ht="15.75">
      <c r="B34" s="47"/>
      <c r="C34" s="48" t="s">
        <v>113</v>
      </c>
      <c r="D34" s="47"/>
    </row>
  </sheetData>
  <sheetProtection password="CC48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4P 2011 Math</dc:title>
  <dc:subject>Evalutaion externe</dc:subject>
  <dc:creator>KROEMMER Léopold</dc:creator>
  <cp:keywords/>
  <dc:description/>
  <cp:lastModifiedBy>Windows User</cp:lastModifiedBy>
  <cp:lastPrinted>2012-03-08T12:34:52Z</cp:lastPrinted>
  <dcterms:created xsi:type="dcterms:W3CDTF">2011-10-07T11:26:39Z</dcterms:created>
  <dcterms:modified xsi:type="dcterms:W3CDTF">2012-03-08T17:04:41Z</dcterms:modified>
  <cp:category/>
  <cp:version/>
  <cp:contentType/>
  <cp:contentStatus/>
</cp:coreProperties>
</file>