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5" windowHeight="3720" activeTab="0"/>
  </bookViews>
  <sheets>
    <sheet name="Encodage réponses Es" sheetId="1" r:id="rId1"/>
    <sheet name="Compétences" sheetId="2" r:id="rId2"/>
    <sheet name="Tri" sheetId="3" r:id="rId3"/>
    <sheet name="Résultats et commentaires" sheetId="4" r:id="rId4"/>
    <sheet name="Instructions" sheetId="5" r:id="rId5"/>
  </sheets>
  <definedNames>
    <definedName name="_xlnm._FilterDatabase" localSheetId="2" hidden="1">'Tri'!$A$1:$F$1</definedName>
    <definedName name="_xlnm.Print_Titles" localSheetId="1">'Compétences'!$A:$D</definedName>
    <definedName name="_xlnm.Print_Titles" localSheetId="0">'Encodage réponses Es'!$A:$F</definedName>
    <definedName name="_xlnm.Print_Titles" localSheetId="2">'Tri'!$1:$1</definedName>
    <definedName name="_xlnm.Print_Area" localSheetId="1">'Compétences'!$A$1:$CI$60</definedName>
    <definedName name="_xlnm.Print_Area" localSheetId="0">'Encodage réponses Es'!$A$1:$BO$48</definedName>
    <definedName name="_xlnm.Print_Area" localSheetId="3">'Résultats et commentaires'!$A$1:$L$181</definedName>
    <definedName name="_xlnm.Print_Area" localSheetId="2">'Tri'!$A$1:$F$61</definedName>
  </definedNames>
  <calcPr fullCalcOnLoad="1"/>
</workbook>
</file>

<file path=xl/sharedStrings.xml><?xml version="1.0" encoding="utf-8"?>
<sst xmlns="http://schemas.openxmlformats.org/spreadsheetml/2006/main" count="598" uniqueCount="224">
  <si>
    <t>Ecole :</t>
  </si>
  <si>
    <t>Classe :</t>
  </si>
  <si>
    <t>FASE ETAB :</t>
  </si>
  <si>
    <t>FASE IMPL :</t>
  </si>
  <si>
    <t>Nombre de réponses</t>
  </si>
  <si>
    <t>Réponses correctes</t>
  </si>
  <si>
    <t>Réponses incorrectes</t>
  </si>
  <si>
    <t>Réponses  partiellement correctes</t>
  </si>
  <si>
    <t xml:space="preserve">   Pas de réponse</t>
  </si>
  <si>
    <t>Proportion d'élèves ayant réussi l'item</t>
  </si>
  <si>
    <t>1-0-9</t>
  </si>
  <si>
    <t>a</t>
  </si>
  <si>
    <r>
      <t xml:space="preserve">Pour profiter des fonctionnalités de cette grille, </t>
    </r>
    <r>
      <rPr>
        <b/>
        <sz val="12"/>
        <rFont val="Arial"/>
        <family val="0"/>
      </rPr>
      <t>il suffit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de remplir la feuille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"Encodage réponses Es"</t>
    </r>
    <r>
      <rPr>
        <sz val="12"/>
        <rFont val="Arial"/>
        <family val="2"/>
      </rPr>
      <t xml:space="preserve"> ;</t>
    </r>
  </si>
  <si>
    <r>
      <t xml:space="preserve">les feuilles "Compétences" et "Tri" </t>
    </r>
    <r>
      <rPr>
        <b/>
        <sz val="12"/>
        <rFont val="Arial"/>
        <family val="2"/>
      </rPr>
      <t>se complètent automatiquement</t>
    </r>
    <r>
      <rPr>
        <sz val="12"/>
        <rFont val="Arial"/>
        <family val="2"/>
      </rPr>
      <t>.</t>
    </r>
  </si>
  <si>
    <t>Fonctionnalités</t>
  </si>
  <si>
    <t>* Seuls les codes admis pourront être introduits.</t>
  </si>
  <si>
    <r>
      <t>Code</t>
    </r>
    <r>
      <rPr>
        <b/>
        <sz val="12"/>
        <rFont val="Arial"/>
        <family val="0"/>
      </rPr>
      <t xml:space="preserve"> 1</t>
    </r>
  </si>
  <si>
    <t>réponse correcte</t>
  </si>
  <si>
    <r>
      <t>Code</t>
    </r>
    <r>
      <rPr>
        <b/>
        <sz val="12"/>
        <rFont val="Arial"/>
        <family val="0"/>
      </rPr>
      <t xml:space="preserve"> 0</t>
    </r>
  </si>
  <si>
    <t>réponse incorrecte</t>
  </si>
  <si>
    <r>
      <t>Code</t>
    </r>
    <r>
      <rPr>
        <b/>
        <sz val="12"/>
        <rFont val="Arial"/>
        <family val="0"/>
      </rPr>
      <t xml:space="preserve"> 8</t>
    </r>
  </si>
  <si>
    <t>réponse partiellement correcte</t>
  </si>
  <si>
    <r>
      <t>Code</t>
    </r>
    <r>
      <rPr>
        <b/>
        <sz val="12"/>
        <rFont val="Arial"/>
        <family val="0"/>
      </rPr>
      <t xml:space="preserve"> 9</t>
    </r>
  </si>
  <si>
    <t>pas de réponse (omission)</t>
  </si>
  <si>
    <r>
      <t>Code</t>
    </r>
    <r>
      <rPr>
        <b/>
        <sz val="12"/>
        <rFont val="Arial"/>
        <family val="0"/>
      </rPr>
      <t xml:space="preserve"> a</t>
    </r>
  </si>
  <si>
    <t>absence</t>
  </si>
  <si>
    <t>* Une fois tous les items encodés, vous obtiendrez pour chaque élève et pour votre classe une série de scores.</t>
  </si>
  <si>
    <t>* Le score des élèves absents n'intervient pas dans le score moyen de la classe.</t>
  </si>
  <si>
    <t>En cas de problème avec cette grille</t>
  </si>
  <si>
    <t>Léopold KROEMMER : 02/690.82.12 ou leopold.kroemmer@cfwb.be</t>
  </si>
  <si>
    <t>Résultats globaux</t>
  </si>
  <si>
    <t>Total en %</t>
  </si>
  <si>
    <t>Participants</t>
  </si>
  <si>
    <t>Ecart-type</t>
  </si>
  <si>
    <t>Moyenne</t>
  </si>
  <si>
    <t>Pas de réponse</t>
  </si>
  <si>
    <t>0 - 0,5</t>
  </si>
  <si>
    <t>2 - 2,5</t>
  </si>
  <si>
    <t>4 - 4,5</t>
  </si>
  <si>
    <t>5 - 5,5</t>
  </si>
  <si>
    <t>6 - 6,5</t>
  </si>
  <si>
    <t>Items</t>
  </si>
  <si>
    <t>% réussite</t>
  </si>
  <si>
    <t>1-0-8-9</t>
  </si>
  <si>
    <t>[30 , 40[</t>
  </si>
  <si>
    <t>[20 , 30[</t>
  </si>
  <si>
    <t>[10 , 20[</t>
  </si>
  <si>
    <t>[0 , 10[</t>
  </si>
  <si>
    <t>[50 , 60[</t>
  </si>
  <si>
    <t>[40 , 50[</t>
  </si>
  <si>
    <t>[60 , 70[</t>
  </si>
  <si>
    <t>[70 , 80[</t>
  </si>
  <si>
    <t>[80 , 90[</t>
  </si>
  <si>
    <t>[90 , 100]</t>
  </si>
  <si>
    <t>Ecole</t>
  </si>
  <si>
    <t>Classe</t>
  </si>
  <si>
    <t>Elèves</t>
  </si>
  <si>
    <t>8 - 8,5</t>
  </si>
  <si>
    <t>Domaine</t>
  </si>
  <si>
    <t>Moy FWB</t>
  </si>
  <si>
    <r>
      <t>Vous devez d'abord</t>
    </r>
    <r>
      <rPr>
        <b/>
        <sz val="12"/>
        <rFont val="Arial"/>
        <family val="2"/>
      </rPr>
      <t xml:space="preserve"> impérativement</t>
    </r>
    <r>
      <rPr>
        <sz val="12"/>
        <rFont val="Arial"/>
        <family val="2"/>
      </rPr>
      <t xml:space="preserve"> encoder </t>
    </r>
    <r>
      <rPr>
        <b/>
        <sz val="12"/>
        <rFont val="Arial"/>
        <family val="2"/>
      </rPr>
      <t>le nom de l'école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le nom de la classe</t>
    </r>
    <r>
      <rPr>
        <sz val="12"/>
        <rFont val="Arial"/>
        <family val="2"/>
      </rPr>
      <t>,</t>
    </r>
  </si>
  <si>
    <t>le N° FASE de l'établissement (obligatoire) et le N° FASE de l'implantation (si nécessaire).</t>
  </si>
  <si>
    <t>* Si un élève est absent, il faut encoder "a" dans les différents items concernés, ce qui fera apparaitre "a" dans la colonne finale "Abs"</t>
  </si>
  <si>
    <r>
      <t>* Pour l'encodage, TOUTES les cellules d'une même ligne doivent être remplies sinon un "</t>
    </r>
    <r>
      <rPr>
        <b/>
        <sz val="12"/>
        <color indexed="10"/>
        <rFont val="Arial"/>
        <family val="2"/>
      </rPr>
      <t>!</t>
    </r>
    <r>
      <rPr>
        <sz val="12"/>
        <rFont val="Arial"/>
        <family val="0"/>
      </rPr>
      <t>"</t>
    </r>
    <r>
      <rPr>
        <sz val="12"/>
        <rFont val="Arial"/>
        <family val="2"/>
      </rPr>
      <t xml:space="preserve"> apparait dans la colonne "Abs"</t>
    </r>
  </si>
  <si>
    <t>3</t>
  </si>
  <si>
    <t>5</t>
  </si>
  <si>
    <t>6</t>
  </si>
  <si>
    <t>8</t>
  </si>
  <si>
    <t>9</t>
  </si>
  <si>
    <t>8 - 9</t>
  </si>
  <si>
    <t>12 - 13</t>
  </si>
  <si>
    <t>22 - 23</t>
  </si>
  <si>
    <t>Commencer l'encodage ici !</t>
  </si>
  <si>
    <t>Abs</t>
  </si>
  <si>
    <t xml:space="preserve">                                Encodage
Elèves                   </t>
  </si>
  <si>
    <t>SCORE GLOBAL A L'ENSEMBLE DE L'EPREUVE
SCIENCES</t>
  </si>
  <si>
    <t>Les êtres vivants
l'organisme</t>
  </si>
  <si>
    <t>La matière
Corps purs et mélanges</t>
  </si>
  <si>
    <t>Les êtres vivants - l'organisme</t>
  </si>
  <si>
    <t>Savoirs</t>
  </si>
  <si>
    <t>La matière - corps purs et mélanges</t>
  </si>
  <si>
    <t>Items réussis / 13</t>
  </si>
  <si>
    <t>Moyenne / 13</t>
  </si>
  <si>
    <t>Savoir-faire</t>
  </si>
  <si>
    <t>Total / 60</t>
  </si>
  <si>
    <t>Items réussis / 23</t>
  </si>
  <si>
    <t>Total /33</t>
  </si>
  <si>
    <t>Total / 27</t>
  </si>
  <si>
    <t>Moyenne / 23</t>
  </si>
  <si>
    <t>10 - 10,5</t>
  </si>
  <si>
    <t>11 - 11,5</t>
  </si>
  <si>
    <t>9 - 9,5</t>
  </si>
  <si>
    <t>Items réussis / 36</t>
  </si>
  <si>
    <t>Moyenne / 36</t>
  </si>
  <si>
    <t>0 - 1,5</t>
  </si>
  <si>
    <t>2 - 3,5</t>
  </si>
  <si>
    <t>4 - 5,5</t>
  </si>
  <si>
    <t>6 - 7,5</t>
  </si>
  <si>
    <t>8 - 9,5</t>
  </si>
  <si>
    <t>10 - 11,5</t>
  </si>
  <si>
    <t>12 - 13,5</t>
  </si>
  <si>
    <t>14 - 15,5</t>
  </si>
  <si>
    <t>16 - 17,5</t>
  </si>
  <si>
    <t>18 - 19,5</t>
  </si>
  <si>
    <t>20 - 21,5</t>
  </si>
  <si>
    <t>0 - 2,5</t>
  </si>
  <si>
    <t>3 - 5,5</t>
  </si>
  <si>
    <t>9 -  11,5</t>
  </si>
  <si>
    <t>6 - 8,5</t>
  </si>
  <si>
    <t>12 - 14,5</t>
  </si>
  <si>
    <t>15 - 17,5</t>
  </si>
  <si>
    <t>18 - 20,5</t>
  </si>
  <si>
    <t xml:space="preserve">21 - 23,5 </t>
  </si>
  <si>
    <t>24 - 6,5</t>
  </si>
  <si>
    <t>27 - 30,5</t>
  </si>
  <si>
    <t>30 - 32,5</t>
  </si>
  <si>
    <t>33 - 36</t>
  </si>
  <si>
    <t>Questions de compétences</t>
  </si>
  <si>
    <t>Items réussis / 9</t>
  </si>
  <si>
    <t>Moyenne / 9</t>
  </si>
  <si>
    <t>1 -1,5</t>
  </si>
  <si>
    <t>3 - 3,5</t>
  </si>
  <si>
    <t>7 - 7,5</t>
  </si>
  <si>
    <t>Moyenne /13</t>
  </si>
  <si>
    <t>Items réussis /22</t>
  </si>
  <si>
    <t>Moyenne /22</t>
  </si>
  <si>
    <t>20 - 22</t>
  </si>
  <si>
    <t>1</t>
  </si>
  <si>
    <t>4</t>
  </si>
  <si>
    <t>0</t>
  </si>
  <si>
    <t>10</t>
  </si>
  <si>
    <t>11</t>
  </si>
  <si>
    <t>Les êtres vivants : l'organisme</t>
  </si>
  <si>
    <t>La matière : corps purs et mélanges</t>
  </si>
  <si>
    <t>Savoir, savoir-faire ou question de compétences</t>
  </si>
  <si>
    <t>Savoir</t>
  </si>
  <si>
    <t>Question de compétences</t>
  </si>
  <si>
    <t>Cette grille a été conçue dans le cadre de l'évaluation externe non certificative en sciences</t>
  </si>
  <si>
    <t>2012 – 3e année secondaire - enseignement général, technique et artistique de transition et technique et artistique de qualification</t>
  </si>
  <si>
    <t>Total</t>
  </si>
  <si>
    <r>
      <t xml:space="preserve">* En bas de la grille, </t>
    </r>
    <r>
      <rPr>
        <u val="single"/>
        <sz val="12"/>
        <rFont val="Arial"/>
        <family val="2"/>
      </rPr>
      <t>si nécessaire</t>
    </r>
    <r>
      <rPr>
        <sz val="12"/>
        <rFont val="Arial"/>
        <family val="2"/>
      </rPr>
      <t xml:space="preserve">, des indications apparaissent vous renseignant :  </t>
    </r>
    <r>
      <rPr>
        <sz val="12"/>
        <color indexed="17"/>
        <rFont val="Arial"/>
        <family val="2"/>
      </rPr>
      <t>le nombre d'élèves encodés</t>
    </r>
    <r>
      <rPr>
        <sz val="12"/>
        <rFont val="Arial"/>
        <family val="2"/>
      </rPr>
      <t xml:space="preserve">, </t>
    </r>
    <r>
      <rPr>
        <sz val="12"/>
        <color indexed="46"/>
        <rFont val="Arial"/>
        <family val="2"/>
      </rPr>
      <t>le nombre d'élèves absents</t>
    </r>
    <r>
      <rPr>
        <sz val="12"/>
        <rFont val="Arial"/>
        <family val="2"/>
      </rPr>
      <t xml:space="preserve">, </t>
    </r>
    <r>
      <rPr>
        <sz val="12"/>
        <color indexed="48"/>
        <rFont val="Arial"/>
        <family val="2"/>
      </rPr>
      <t>le nombre de lignes complètes</t>
    </r>
    <r>
      <rPr>
        <sz val="12"/>
        <rFont val="Arial"/>
        <family val="2"/>
      </rPr>
      <t xml:space="preserve"> et </t>
    </r>
    <r>
      <rPr>
        <sz val="12"/>
        <color indexed="10"/>
        <rFont val="Arial"/>
        <family val="2"/>
      </rPr>
      <t>le nombre de lignes à compléter</t>
    </r>
    <r>
      <rPr>
        <sz val="12"/>
        <rFont val="Arial"/>
        <family val="2"/>
      </rPr>
      <t>.</t>
    </r>
  </si>
  <si>
    <t xml:space="preserve">          Evaluation externe non certificative
          Sciences - 2012     3e année secondaire
          enseignement général, technique et artistique de transition 
          enseignement technique et artistique de qualification</t>
  </si>
  <si>
    <r>
      <t xml:space="preserve">          Evaluation externe non certificative
          Sciences - 2012
          3</t>
    </r>
    <r>
      <rPr>
        <b/>
        <vertAlign val="superscript"/>
        <sz val="12"/>
        <color indexed="9"/>
        <rFont val="Arial"/>
        <family val="2"/>
      </rPr>
      <t>e</t>
    </r>
    <r>
      <rPr>
        <b/>
        <sz val="12"/>
        <color indexed="9"/>
        <rFont val="Arial"/>
        <family val="2"/>
      </rPr>
      <t xml:space="preserve"> année secondaire
          enseignement général, technique et artistique de transition 
          enseignement technique et artistique de qualification</t>
    </r>
  </si>
  <si>
    <t>TOTAL - Savoirs</t>
  </si>
  <si>
    <t>Savoir-faire : 22+2 items
(item 52 + item 24)</t>
  </si>
  <si>
    <t>Items réussis /24</t>
  </si>
  <si>
    <t>Moyenne /24</t>
  </si>
  <si>
    <t>22-  24</t>
  </si>
  <si>
    <t>Ma classe</t>
  </si>
  <si>
    <t>Hors ED</t>
  </si>
  <si>
    <t>ED</t>
  </si>
  <si>
    <t>[0,10[</t>
  </si>
  <si>
    <t>[10,20[</t>
  </si>
  <si>
    <t>[20,30[</t>
  </si>
  <si>
    <t>[30,40[</t>
  </si>
  <si>
    <t>[40,50[</t>
  </si>
  <si>
    <t>[50,60[</t>
  </si>
  <si>
    <t>[60,70[</t>
  </si>
  <si>
    <t>[70,80[</t>
  </si>
  <si>
    <t>[80,90[</t>
  </si>
  <si>
    <t>[90,100]</t>
  </si>
  <si>
    <t>Position de votre classe si celle-ci se trouve dans une implantation ne bénéficiant pas d'un encadrement différencié</t>
  </si>
  <si>
    <t>Position de votre classe si celle-ci se trouve dans une implantation bénéficiant d'un encadrement différencié</t>
  </si>
  <si>
    <t xml:space="preserve">Pourcentage d'élèves ayant réussi l'item </t>
  </si>
  <si>
    <t>Question</t>
  </si>
  <si>
    <t>Item</t>
  </si>
  <si>
    <t>Q1</t>
  </si>
  <si>
    <t>Q2</t>
  </si>
  <si>
    <t>Code 1</t>
  </si>
  <si>
    <t>Code 8</t>
  </si>
  <si>
    <t>Q3</t>
  </si>
  <si>
    <t>Q5</t>
  </si>
  <si>
    <t>Q8</t>
  </si>
  <si>
    <t>Q9</t>
  </si>
  <si>
    <t>Q10</t>
  </si>
  <si>
    <t>Q4</t>
  </si>
  <si>
    <t>Q6</t>
  </si>
  <si>
    <t>Q7</t>
  </si>
  <si>
    <t>Q11</t>
  </si>
  <si>
    <t>Q12</t>
  </si>
  <si>
    <t>Q13</t>
  </si>
  <si>
    <t>Moyenne à l'ensemble du test et sous-scores</t>
  </si>
  <si>
    <t>Élèves de transition</t>
  </si>
  <si>
    <t>Élèves de qualification</t>
  </si>
  <si>
    <t>Sous-scores par processus</t>
  </si>
  <si>
    <t>Questions portant sur des savoirs (36 items)</t>
  </si>
  <si>
    <t>Questions portant sur des savoir-faire (22 items)</t>
  </si>
  <si>
    <t>Q14</t>
  </si>
  <si>
    <t>Q15</t>
  </si>
  <si>
    <t>Q16</t>
  </si>
  <si>
    <t>Q17</t>
  </si>
  <si>
    <t>Q18</t>
  </si>
  <si>
    <t>Q19</t>
  </si>
  <si>
    <t>Proportion d'élèves ayant réussi l'item en"FWB" en Transition</t>
  </si>
  <si>
    <t>Proportion d'élèves ayant réussi l'item en"FWB" en Qualification</t>
  </si>
  <si>
    <t>Proportion d'élèves ayant réussi l'item en"FWB" 
en Qualification</t>
  </si>
  <si>
    <t>Proportion d'élèves ayant réussi l'item en"FWB"
 en Transition</t>
  </si>
  <si>
    <t>Enseignement de transtion</t>
  </si>
  <si>
    <t>Enseignement de qualification</t>
  </si>
  <si>
    <t>Facile</t>
  </si>
  <si>
    <t>Moyen</t>
  </si>
  <si>
    <t>Difficile</t>
  </si>
  <si>
    <t>G/TT
   TQ</t>
  </si>
  <si>
    <t>Corps purs et mélanges
(27 items)</t>
  </si>
  <si>
    <t>Liens entre les systèmes
(33 items)</t>
  </si>
  <si>
    <t>Ensemble du test
(60 items)</t>
  </si>
  <si>
    <t>En ED</t>
  </si>
  <si>
    <t>GÉNÉRAL, TECHNIQUE ET ARTISTIQUE DE TRANSITION</t>
  </si>
  <si>
    <t>GRAPHIQUE 1a - Distribution du score global des classes hors ED</t>
  </si>
  <si>
    <t>GRAPHIQUE 1b - Distribution du score global des classes en ED</t>
  </si>
  <si>
    <t>TECHNIQUE ET ARTISTIQUE DE QUALIFICATION</t>
  </si>
  <si>
    <t>GRAPHIQUE 2a - Distribution du score global des classes hors ED</t>
  </si>
  <si>
    <t>GRAPHIQUE 2b - Distribution du score global des classes en ED</t>
  </si>
  <si>
    <t>Avis sur la difficulté de la question</t>
  </si>
  <si>
    <t>En transition</t>
  </si>
  <si>
    <t>En qualification</t>
  </si>
  <si>
    <t>CORPS PURS ET MÉLANGES</t>
  </si>
  <si>
    <t>Maitrise des savoir-faire envisagés de manière isolée ou intégrée</t>
  </si>
  <si>
    <t>MISE EN ÉVIDENCE DES LIENS ENTRE LES SYSTÈMES DIGESTIF, RESPIRATOIRE ET CIRCULATOIRE</t>
  </si>
  <si>
    <t>Sous-scores par domaine</t>
  </si>
  <si>
    <t>Questions mobilisant des savoir-faire de manière isolée ou plus intégrée (22 + 2 items)</t>
  </si>
  <si>
    <t>% FWB HGT</t>
  </si>
  <si>
    <t>%FWB TQ</t>
  </si>
  <si>
    <t>Maitrise de savoirs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</si>
</sst>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"/>
    <numFmt numFmtId="181" formatCode="0.0%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#,##0&quot;€&quot;;\-#,##0&quot;€&quot;"/>
    <numFmt numFmtId="191" formatCode="#,##0&quot;€&quot;;[Red]\-#,##0&quot;€&quot;"/>
    <numFmt numFmtId="192" formatCode="#,##0.00&quot;€&quot;;\-#,##0.00&quot;€&quot;"/>
    <numFmt numFmtId="193" formatCode="#,##0.00&quot;€&quot;;[Red]\-#,##0.00&quot;€&quot;"/>
    <numFmt numFmtId="194" formatCode="_-* #,##0&quot;€&quot;_-;\-* #,##0&quot;€&quot;_-;_-* &quot;-&quot;&quot;€&quot;_-;_-@_-"/>
    <numFmt numFmtId="195" formatCode="_-* #,##0_€_-;\-* #,##0_€_-;_-* &quot;-&quot;_€_-;_-@_-"/>
    <numFmt numFmtId="196" formatCode="_-* #,##0.00&quot;€&quot;_-;\-* #,##0.00&quot;€&quot;_-;_-* &quot;-&quot;??&quot;€&quot;_-;_-@_-"/>
    <numFmt numFmtId="197" formatCode="_-* #,##0.00_€_-;\-* #,##0.00_€_-;_-* &quot;-&quot;??_€_-;_-@_-"/>
    <numFmt numFmtId="198" formatCode="#,##0\ &quot;F&quot;;\-#,##0\ &quot;F&quot;"/>
    <numFmt numFmtId="199" formatCode="#,##0\ &quot;F&quot;;[Red]\-#,##0\ &quot;F&quot;"/>
    <numFmt numFmtId="200" formatCode="#,##0.00\ &quot;F&quot;;\-#,##0.00\ &quot;F&quot;"/>
    <numFmt numFmtId="201" formatCode="#,##0.00\ &quot;F&quot;;[Red]\-#,##0.00\ &quot;F&quot;"/>
    <numFmt numFmtId="202" formatCode="_-* #,##0\ &quot;F&quot;_-;\-* #,##0\ &quot;F&quot;_-;_-* &quot;-&quot;\ &quot;F&quot;_-;_-@_-"/>
    <numFmt numFmtId="203" formatCode="_-* #,##0\ _F_-;\-* #,##0\ _F_-;_-* &quot;-&quot;\ _F_-;_-@_-"/>
    <numFmt numFmtId="204" formatCode="_-* #,##0.00\ &quot;F&quot;_-;\-* #,##0.00\ &quot;F&quot;_-;_-* &quot;-&quot;??\ &quot;F&quot;_-;_-@_-"/>
    <numFmt numFmtId="205" formatCode="_-* #,##0.00\ _F_-;\-* #,##0.00\ _F_-;_-* &quot;-&quot;??\ _F_-;_-@_-"/>
    <numFmt numFmtId="206" formatCode="#0.00\ %"/>
    <numFmt numFmtId="207" formatCode="0.000000"/>
    <numFmt numFmtId="208" formatCode="0.000000000"/>
    <numFmt numFmtId="209" formatCode="0.00000000"/>
    <numFmt numFmtId="210" formatCode="0.0000000"/>
    <numFmt numFmtId="211" formatCode="0.00000"/>
    <numFmt numFmtId="212" formatCode="0.0000"/>
    <numFmt numFmtId="213" formatCode="0.000"/>
    <numFmt numFmtId="214" formatCode="0.0000000000"/>
    <numFmt numFmtId="215" formatCode="&quot;Vrai&quot;;&quot;Vrai&quot;;&quot;Faux&quot;"/>
    <numFmt numFmtId="216" formatCode="&quot;Actif&quot;;&quot;Actif&quot;;&quot;Inactif&quot;"/>
    <numFmt numFmtId="217" formatCode="0.000000%"/>
  </numFmts>
  <fonts count="7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b/>
      <sz val="18"/>
      <color indexed="12"/>
      <name val="Arial"/>
      <family val="2"/>
    </font>
    <font>
      <sz val="10"/>
      <color indexed="8"/>
      <name val="Arial"/>
      <family val="0"/>
    </font>
    <font>
      <sz val="12"/>
      <color indexed="29"/>
      <name val="Arial"/>
      <family val="2"/>
    </font>
    <font>
      <sz val="10"/>
      <color indexed="2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sz val="12"/>
      <color indexed="17"/>
      <name val="Arial"/>
      <family val="2"/>
    </font>
    <font>
      <sz val="12"/>
      <color indexed="46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b/>
      <sz val="7"/>
      <color indexed="63"/>
      <name val="Arial"/>
      <family val="2"/>
    </font>
    <font>
      <sz val="8"/>
      <color indexed="63"/>
      <name val="Arial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sz val="2.75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3.25"/>
      <color indexed="8"/>
      <name val="Arial"/>
      <family val="2"/>
    </font>
    <font>
      <sz val="3"/>
      <color indexed="8"/>
      <name val="Arial"/>
      <family val="2"/>
    </font>
    <font>
      <sz val="8.5"/>
      <color indexed="9"/>
      <name val="Arial"/>
      <family val="2"/>
    </font>
    <font>
      <sz val="9"/>
      <color indexed="9"/>
      <name val="Arial"/>
      <family val="2"/>
    </font>
    <font>
      <sz val="1.7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7"/>
      <color indexed="63"/>
      <name val="Arial"/>
      <family val="2"/>
    </font>
    <font>
      <sz val="10"/>
      <color indexed="55"/>
      <name val="Arial"/>
      <family val="0"/>
    </font>
    <font>
      <b/>
      <sz val="7"/>
      <color indexed="55"/>
      <name val="Arial"/>
      <family val="0"/>
    </font>
    <font>
      <b/>
      <sz val="20"/>
      <color indexed="9"/>
      <name val="Arial"/>
      <family val="2"/>
    </font>
    <font>
      <sz val="9.75"/>
      <name val="Arial"/>
      <family val="2"/>
    </font>
    <font>
      <b/>
      <sz val="9.75"/>
      <color indexed="63"/>
      <name val="Arial"/>
      <family val="2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7"/>
      <name val="Arial"/>
      <family val="2"/>
    </font>
    <font>
      <b/>
      <sz val="36"/>
      <color indexed="8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lightUp">
        <bgColor indexed="22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thin"/>
      <right>
        <color indexed="63"/>
      </right>
      <top style="thin"/>
      <bottom style="medium"/>
    </border>
    <border diagonalDown="1">
      <left style="thin"/>
      <right style="medium"/>
      <top style="medium"/>
      <bottom style="thin"/>
      <diagonal style="thin"/>
    </border>
    <border>
      <left style="dotted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 style="dashed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tted"/>
      <top style="medium"/>
      <bottom style="thin"/>
    </border>
    <border>
      <left style="medium"/>
      <right style="medium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 style="medium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 style="dotted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3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3" borderId="0" applyNumberFormat="0" applyBorder="0" applyAlignment="0" applyProtection="0"/>
    <xf numFmtId="0" fontId="49" fillId="1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" borderId="1" applyNumberFormat="0" applyAlignment="0" applyProtection="0"/>
    <xf numFmtId="0" fontId="52" fillId="0" borderId="2" applyNumberFormat="0" applyFill="0" applyAlignment="0" applyProtection="0"/>
    <xf numFmtId="0" fontId="0" fillId="4" borderId="3" applyNumberFormat="0" applyFont="0" applyAlignment="0" applyProtection="0"/>
    <xf numFmtId="0" fontId="53" fillId="6" borderId="1" applyNumberFormat="0" applyAlignment="0" applyProtection="0"/>
    <xf numFmtId="0" fontId="54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15" borderId="0" applyNumberFormat="0" applyBorder="0" applyAlignment="0" applyProtection="0"/>
    <xf numFmtId="9" fontId="0" fillId="0" borderId="0" applyFont="0" applyFill="0" applyBorder="0" applyAlignment="0" applyProtection="0"/>
    <xf numFmtId="0" fontId="56" fillId="16" borderId="0" applyNumberFormat="0" applyBorder="0" applyAlignment="0" applyProtection="0"/>
    <xf numFmtId="0" fontId="57" fillId="2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17" borderId="9" applyNumberFormat="0" applyAlignment="0" applyProtection="0"/>
  </cellStyleXfs>
  <cellXfs count="61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textRotation="90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wrapText="1"/>
    </xf>
    <xf numFmtId="0" fontId="11" fillId="15" borderId="0" xfId="0" applyFont="1" applyFill="1" applyAlignment="1">
      <alignment/>
    </xf>
    <xf numFmtId="0" fontId="11" fillId="15" borderId="0" xfId="0" applyFont="1" applyFill="1" applyAlignment="1">
      <alignment horizontal="left" wrapText="1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Border="1" applyAlignment="1" applyProtection="1">
      <alignment horizontal="center" vertical="center" textRotation="90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49" fontId="16" fillId="0" borderId="0" xfId="0" applyNumberFormat="1" applyFont="1" applyAlignment="1" applyProtection="1">
      <alignment/>
      <protection hidden="1"/>
    </xf>
    <xf numFmtId="1" fontId="16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49" fontId="16" fillId="0" borderId="0" xfId="0" applyNumberFormat="1" applyFont="1" applyBorder="1" applyAlignment="1" applyProtection="1">
      <alignment/>
      <protection hidden="1"/>
    </xf>
    <xf numFmtId="1" fontId="16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9" fontId="2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49" fontId="16" fillId="0" borderId="0" xfId="0" applyNumberFormat="1" applyFont="1" applyAlignment="1" applyProtection="1">
      <alignment/>
      <protection hidden="1"/>
    </xf>
    <xf numFmtId="1" fontId="16" fillId="0" borderId="0" xfId="0" applyNumberFormat="1" applyFont="1" applyFill="1" applyBorder="1" applyAlignment="1" applyProtection="1">
      <alignment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49" fontId="16" fillId="0" borderId="12" xfId="0" applyNumberFormat="1" applyFont="1" applyBorder="1" applyAlignment="1" applyProtection="1">
      <alignment/>
      <protection hidden="1"/>
    </xf>
    <xf numFmtId="1" fontId="16" fillId="0" borderId="12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 vertical="center" textRotation="90"/>
      <protection hidden="1"/>
    </xf>
    <xf numFmtId="0" fontId="0" fillId="6" borderId="12" xfId="0" applyNumberFormat="1" applyFill="1" applyBorder="1" applyAlignment="1">
      <alignment/>
    </xf>
    <xf numFmtId="9" fontId="0" fillId="6" borderId="12" xfId="0" applyNumberFormat="1" applyFill="1" applyBorder="1" applyAlignment="1">
      <alignment/>
    </xf>
    <xf numFmtId="0" fontId="0" fillId="6" borderId="12" xfId="0" applyFill="1" applyBorder="1" applyAlignment="1">
      <alignment/>
    </xf>
    <xf numFmtId="0" fontId="0" fillId="16" borderId="12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0" fillId="0" borderId="0" xfId="0" applyNumberFormat="1" applyBorder="1" applyAlignment="1" applyProtection="1">
      <alignment/>
      <protection hidden="1"/>
    </xf>
    <xf numFmtId="0" fontId="0" fillId="18" borderId="0" xfId="0" applyFill="1" applyAlignment="1">
      <alignment/>
    </xf>
    <xf numFmtId="0" fontId="3" fillId="18" borderId="0" xfId="0" applyFont="1" applyFill="1" applyAlignment="1">
      <alignment horizontal="center"/>
    </xf>
    <xf numFmtId="0" fontId="0" fillId="0" borderId="12" xfId="0" applyFill="1" applyBorder="1" applyAlignment="1">
      <alignment/>
    </xf>
    <xf numFmtId="0" fontId="1" fillId="0" borderId="11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9" fontId="0" fillId="0" borderId="12" xfId="0" applyNumberFormat="1" applyFill="1" applyBorder="1" applyAlignment="1">
      <alignment/>
    </xf>
    <xf numFmtId="0" fontId="0" fillId="0" borderId="13" xfId="0" applyFont="1" applyFill="1" applyBorder="1" applyAlignment="1" applyProtection="1">
      <alignment horizontal="center"/>
      <protection hidden="1"/>
    </xf>
    <xf numFmtId="49" fontId="16" fillId="0" borderId="14" xfId="0" applyNumberFormat="1" applyFont="1" applyBorder="1" applyAlignment="1" applyProtection="1">
      <alignment/>
      <protection hidden="1"/>
    </xf>
    <xf numFmtId="0" fontId="3" fillId="0" borderId="0" xfId="0" applyFont="1" applyFill="1" applyAlignment="1">
      <alignment horizontal="center"/>
    </xf>
    <xf numFmtId="9" fontId="0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49" fontId="16" fillId="0" borderId="0" xfId="0" applyNumberFormat="1" applyFont="1" applyBorder="1" applyAlignment="1" applyProtection="1">
      <alignment/>
      <protection hidden="1"/>
    </xf>
    <xf numFmtId="1" fontId="16" fillId="0" borderId="0" xfId="0" applyNumberFormat="1" applyFont="1" applyBorder="1" applyAlignment="1" applyProtection="1">
      <alignment/>
      <protection hidden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 shrinkToFit="1"/>
      <protection hidden="1" locked="0"/>
    </xf>
    <xf numFmtId="0" fontId="0" fillId="0" borderId="23" xfId="0" applyFont="1" applyBorder="1" applyAlignment="1" applyProtection="1">
      <alignment shrinkToFit="1"/>
      <protection hidden="1"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1" fillId="16" borderId="24" xfId="0" applyFont="1" applyFill="1" applyBorder="1" applyAlignment="1" applyProtection="1">
      <alignment horizontal="center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7" fillId="19" borderId="24" xfId="0" applyFont="1" applyFill="1" applyBorder="1" applyAlignment="1" applyProtection="1">
      <alignment horizontal="center"/>
      <protection hidden="1"/>
    </xf>
    <xf numFmtId="0" fontId="1" fillId="16" borderId="13" xfId="0" applyFont="1" applyFill="1" applyBorder="1" applyAlignment="1" applyProtection="1">
      <alignment horizontal="center"/>
      <protection hidden="1"/>
    </xf>
    <xf numFmtId="0" fontId="7" fillId="19" borderId="13" xfId="0" applyFont="1" applyFill="1" applyBorder="1" applyAlignment="1" applyProtection="1">
      <alignment horizontal="center"/>
      <protection hidden="1"/>
    </xf>
    <xf numFmtId="0" fontId="0" fillId="20" borderId="13" xfId="0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9" fontId="1" fillId="17" borderId="27" xfId="0" applyNumberFormat="1" applyFont="1" applyFill="1" applyBorder="1" applyAlignment="1" applyProtection="1">
      <alignment horizontal="center" vertical="center" shrinkToFit="1"/>
      <protection locked="0"/>
    </xf>
    <xf numFmtId="9" fontId="1" fillId="17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8" fillId="7" borderId="27" xfId="0" applyFont="1" applyFill="1" applyBorder="1" applyAlignment="1" applyProtection="1">
      <alignment horizontal="center"/>
      <protection hidden="1"/>
    </xf>
    <xf numFmtId="0" fontId="8" fillId="7" borderId="28" xfId="0" applyFont="1" applyFill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2" fillId="15" borderId="31" xfId="0" applyFont="1" applyFill="1" applyBorder="1" applyAlignment="1" applyProtection="1">
      <alignment/>
      <protection hidden="1"/>
    </xf>
    <xf numFmtId="0" fontId="0" fillId="0" borderId="26" xfId="0" applyFont="1" applyFill="1" applyBorder="1" applyAlignment="1" applyProtection="1">
      <alignment horizontal="center"/>
      <protection locked="0"/>
    </xf>
    <xf numFmtId="1" fontId="1" fillId="16" borderId="32" xfId="0" applyNumberFormat="1" applyFont="1" applyFill="1" applyBorder="1" applyAlignment="1" applyProtection="1">
      <alignment horizontal="center" vertical="center"/>
      <protection hidden="1"/>
    </xf>
    <xf numFmtId="0" fontId="1" fillId="16" borderId="33" xfId="0" applyFont="1" applyFill="1" applyBorder="1" applyAlignment="1" applyProtection="1">
      <alignment horizontal="center" vertical="center"/>
      <protection hidden="1"/>
    </xf>
    <xf numFmtId="1" fontId="1" fillId="6" borderId="32" xfId="0" applyNumberFormat="1" applyFont="1" applyFill="1" applyBorder="1" applyAlignment="1" applyProtection="1">
      <alignment horizontal="center" vertical="center"/>
      <protection hidden="1"/>
    </xf>
    <xf numFmtId="1" fontId="2" fillId="18" borderId="34" xfId="0" applyNumberFormat="1" applyFont="1" applyFill="1" applyBorder="1" applyAlignment="1" applyProtection="1">
      <alignment horizontal="right"/>
      <protection hidden="1"/>
    </xf>
    <xf numFmtId="1" fontId="2" fillId="18" borderId="35" xfId="0" applyNumberFormat="1" applyFont="1" applyFill="1" applyBorder="1" applyAlignment="1" applyProtection="1">
      <alignment horizontal="center"/>
      <protection hidden="1"/>
    </xf>
    <xf numFmtId="0" fontId="1" fillId="18" borderId="36" xfId="0" applyFont="1" applyFill="1" applyBorder="1" applyAlignment="1" applyProtection="1">
      <alignment/>
      <protection hidden="1"/>
    </xf>
    <xf numFmtId="9" fontId="2" fillId="18" borderId="37" xfId="0" applyNumberFormat="1" applyFont="1" applyFill="1" applyBorder="1" applyAlignment="1" applyProtection="1">
      <alignment horizontal="center"/>
      <protection hidden="1"/>
    </xf>
    <xf numFmtId="0" fontId="1" fillId="18" borderId="38" xfId="0" applyFont="1" applyFill="1" applyBorder="1" applyAlignment="1" applyProtection="1">
      <alignment/>
      <protection hidden="1"/>
    </xf>
    <xf numFmtId="9" fontId="2" fillId="18" borderId="39" xfId="0" applyNumberFormat="1" applyFont="1" applyFill="1" applyBorder="1" applyAlignment="1" applyProtection="1">
      <alignment horizontal="center"/>
      <protection hidden="1"/>
    </xf>
    <xf numFmtId="0" fontId="1" fillId="7" borderId="40" xfId="0" applyFont="1" applyFill="1" applyBorder="1" applyAlignment="1" applyProtection="1">
      <alignment/>
      <protection hidden="1"/>
    </xf>
    <xf numFmtId="0" fontId="1" fillId="6" borderId="34" xfId="0" applyFont="1" applyFill="1" applyBorder="1" applyAlignment="1" applyProtection="1">
      <alignment/>
      <protection hidden="1"/>
    </xf>
    <xf numFmtId="1" fontId="2" fillId="6" borderId="35" xfId="0" applyNumberFormat="1" applyFont="1" applyFill="1" applyBorder="1" applyAlignment="1" applyProtection="1">
      <alignment horizontal="center"/>
      <protection hidden="1"/>
    </xf>
    <xf numFmtId="0" fontId="1" fillId="6" borderId="36" xfId="0" applyFont="1" applyFill="1" applyBorder="1" applyAlignment="1" applyProtection="1">
      <alignment/>
      <protection hidden="1"/>
    </xf>
    <xf numFmtId="0" fontId="1" fillId="6" borderId="38" xfId="0" applyFont="1" applyFill="1" applyBorder="1" applyAlignment="1" applyProtection="1">
      <alignment/>
      <protection hidden="1"/>
    </xf>
    <xf numFmtId="9" fontId="2" fillId="6" borderId="39" xfId="0" applyNumberFormat="1" applyFont="1" applyFill="1" applyBorder="1" applyAlignment="1" applyProtection="1">
      <alignment horizontal="center"/>
      <protection hidden="1"/>
    </xf>
    <xf numFmtId="0" fontId="1" fillId="16" borderId="34" xfId="0" applyFont="1" applyFill="1" applyBorder="1" applyAlignment="1" applyProtection="1">
      <alignment/>
      <protection hidden="1"/>
    </xf>
    <xf numFmtId="1" fontId="2" fillId="16" borderId="35" xfId="0" applyNumberFormat="1" applyFont="1" applyFill="1" applyBorder="1" applyAlignment="1" applyProtection="1">
      <alignment horizontal="center"/>
      <protection hidden="1"/>
    </xf>
    <xf numFmtId="0" fontId="1" fillId="16" borderId="36" xfId="0" applyFont="1" applyFill="1" applyBorder="1" applyAlignment="1" applyProtection="1">
      <alignment/>
      <protection hidden="1"/>
    </xf>
    <xf numFmtId="0" fontId="1" fillId="16" borderId="38" xfId="0" applyFont="1" applyFill="1" applyBorder="1" applyAlignment="1" applyProtection="1">
      <alignment/>
      <protection hidden="1"/>
    </xf>
    <xf numFmtId="9" fontId="2" fillId="16" borderId="39" xfId="0" applyNumberFormat="1" applyFont="1" applyFill="1" applyBorder="1" applyAlignment="1" applyProtection="1">
      <alignment horizontal="center"/>
      <protection hidden="1"/>
    </xf>
    <xf numFmtId="0" fontId="1" fillId="0" borderId="30" xfId="0" applyFont="1" applyFill="1" applyBorder="1" applyAlignment="1" applyProtection="1">
      <alignment horizontal="center" vertical="center" wrapText="1"/>
      <protection hidden="1"/>
    </xf>
    <xf numFmtId="1" fontId="1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30" xfId="0" applyNumberFormat="1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/>
      <protection hidden="1"/>
    </xf>
    <xf numFmtId="0" fontId="1" fillId="0" borderId="42" xfId="0" applyFont="1" applyBorder="1" applyAlignment="1" applyProtection="1">
      <alignment horizontal="right"/>
      <protection hidden="1"/>
    </xf>
    <xf numFmtId="0" fontId="0" fillId="0" borderId="43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 horizontal="right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" fontId="2" fillId="6" borderId="34" xfId="0" applyNumberFormat="1" applyFont="1" applyFill="1" applyBorder="1" applyAlignment="1" applyProtection="1">
      <alignment horizontal="left"/>
      <protection hidden="1"/>
    </xf>
    <xf numFmtId="0" fontId="1" fillId="6" borderId="40" xfId="0" applyFont="1" applyFill="1" applyBorder="1" applyAlignment="1" applyProtection="1">
      <alignment/>
      <protection hidden="1"/>
    </xf>
    <xf numFmtId="0" fontId="1" fillId="6" borderId="44" xfId="0" applyFont="1" applyFill="1" applyBorder="1" applyAlignment="1" applyProtection="1">
      <alignment horizontal="center"/>
      <protection hidden="1"/>
    </xf>
    <xf numFmtId="0" fontId="1" fillId="21" borderId="34" xfId="0" applyFont="1" applyFill="1" applyBorder="1" applyAlignment="1" applyProtection="1">
      <alignment horizontal="center"/>
      <protection hidden="1"/>
    </xf>
    <xf numFmtId="0" fontId="1" fillId="21" borderId="35" xfId="0" applyFont="1" applyFill="1" applyBorder="1" applyAlignment="1" applyProtection="1">
      <alignment horizontal="center"/>
      <protection hidden="1"/>
    </xf>
    <xf numFmtId="0" fontId="1" fillId="21" borderId="40" xfId="0" applyFont="1" applyFill="1" applyBorder="1" applyAlignment="1" applyProtection="1">
      <alignment horizontal="center"/>
      <protection hidden="1"/>
    </xf>
    <xf numFmtId="0" fontId="1" fillId="21" borderId="44" xfId="0" applyFont="1" applyFill="1" applyBorder="1" applyAlignment="1" applyProtection="1">
      <alignment horizontal="center"/>
      <protection hidden="1"/>
    </xf>
    <xf numFmtId="0" fontId="1" fillId="16" borderId="40" xfId="0" applyFont="1" applyFill="1" applyBorder="1" applyAlignment="1" applyProtection="1">
      <alignment horizontal="center"/>
      <protection hidden="1"/>
    </xf>
    <xf numFmtId="180" fontId="2" fillId="16" borderId="32" xfId="0" applyNumberFormat="1" applyFont="1" applyFill="1" applyBorder="1" applyAlignment="1" applyProtection="1">
      <alignment horizontal="center"/>
      <protection hidden="1"/>
    </xf>
    <xf numFmtId="1" fontId="16" fillId="0" borderId="15" xfId="0" applyNumberFormat="1" applyFont="1" applyBorder="1" applyAlignment="1" applyProtection="1">
      <alignment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49" fontId="0" fillId="0" borderId="18" xfId="0" applyNumberFormat="1" applyFont="1" applyBorder="1" applyAlignment="1" applyProtection="1">
      <alignment/>
      <protection hidden="1"/>
    </xf>
    <xf numFmtId="49" fontId="0" fillId="0" borderId="14" xfId="0" applyNumberFormat="1" applyBorder="1" applyAlignment="1" applyProtection="1">
      <alignment/>
      <protection hidden="1"/>
    </xf>
    <xf numFmtId="0" fontId="1" fillId="0" borderId="30" xfId="0" applyFont="1" applyFill="1" applyBorder="1" applyAlignment="1" applyProtection="1">
      <alignment horizontal="right"/>
      <protection hidden="1"/>
    </xf>
    <xf numFmtId="0" fontId="2" fillId="0" borderId="18" xfId="0" applyNumberFormat="1" applyFont="1" applyFill="1" applyBorder="1" applyAlignment="1" applyProtection="1">
      <alignment horizontal="center" vertical="center"/>
      <protection hidden="1"/>
    </xf>
    <xf numFmtId="1" fontId="1" fillId="18" borderId="40" xfId="0" applyNumberFormat="1" applyFont="1" applyFill="1" applyBorder="1" applyAlignment="1" applyProtection="1">
      <alignment horizontal="center" vertical="center"/>
      <protection hidden="1"/>
    </xf>
    <xf numFmtId="1" fontId="1" fillId="18" borderId="32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right" indent="1"/>
      <protection hidden="1"/>
    </xf>
    <xf numFmtId="0" fontId="1" fillId="0" borderId="30" xfId="0" applyFont="1" applyBorder="1" applyAlignment="1" applyProtection="1">
      <alignment horizontal="right" indent="1"/>
      <protection hidden="1"/>
    </xf>
    <xf numFmtId="0" fontId="1" fillId="0" borderId="30" xfId="0" applyFont="1" applyBorder="1" applyAlignment="1" applyProtection="1">
      <alignment horizontal="right" indent="1"/>
      <protection hidden="1"/>
    </xf>
    <xf numFmtId="0" fontId="1" fillId="0" borderId="45" xfId="0" applyFont="1" applyFill="1" applyBorder="1" applyAlignment="1" applyProtection="1">
      <alignment horizontal="right" indent="1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46" xfId="0" applyFont="1" applyBorder="1" applyAlignment="1" applyProtection="1">
      <alignment wrapText="1"/>
      <protection hidden="1"/>
    </xf>
    <xf numFmtId="0" fontId="5" fillId="0" borderId="47" xfId="0" applyFont="1" applyFill="1" applyBorder="1" applyAlignment="1" applyProtection="1">
      <alignment/>
      <protection hidden="1"/>
    </xf>
    <xf numFmtId="0" fontId="0" fillId="0" borderId="48" xfId="0" applyFont="1" applyBorder="1" applyAlignment="1" applyProtection="1">
      <alignment/>
      <protection hidden="1"/>
    </xf>
    <xf numFmtId="0" fontId="0" fillId="0" borderId="43" xfId="0" applyBorder="1" applyAlignment="1">
      <alignment/>
    </xf>
    <xf numFmtId="0" fontId="6" fillId="15" borderId="49" xfId="0" applyFont="1" applyFill="1" applyBorder="1" applyAlignment="1" applyProtection="1">
      <alignment horizontal="center" vertical="center" textRotation="90"/>
      <protection hidden="1"/>
    </xf>
    <xf numFmtId="0" fontId="6" fillId="15" borderId="50" xfId="0" applyFont="1" applyFill="1" applyBorder="1" applyAlignment="1" applyProtection="1">
      <alignment horizontal="center" vertical="center" textRotation="90"/>
      <protection hidden="1"/>
    </xf>
    <xf numFmtId="0" fontId="1" fillId="6" borderId="51" xfId="0" applyFont="1" applyFill="1" applyBorder="1" applyAlignment="1" applyProtection="1">
      <alignment horizontal="center" vertical="center"/>
      <protection hidden="1"/>
    </xf>
    <xf numFmtId="0" fontId="4" fillId="15" borderId="51" xfId="0" applyFont="1" applyFill="1" applyBorder="1" applyAlignment="1" applyProtection="1">
      <alignment horizontal="center" vertical="center" textRotation="90" shrinkToFit="1"/>
      <protection hidden="1"/>
    </xf>
    <xf numFmtId="0" fontId="0" fillId="0" borderId="51" xfId="0" applyFont="1" applyFill="1" applyBorder="1" applyAlignment="1" applyProtection="1">
      <alignment horizontal="center"/>
      <protection hidden="1"/>
    </xf>
    <xf numFmtId="0" fontId="1" fillId="6" borderId="52" xfId="0" applyFont="1" applyFill="1" applyBorder="1" applyAlignment="1" applyProtection="1">
      <alignment horizontal="center" vertical="center"/>
      <protection hidden="1"/>
    </xf>
    <xf numFmtId="0" fontId="4" fillId="15" borderId="52" xfId="0" applyFont="1" applyFill="1" applyBorder="1" applyAlignment="1" applyProtection="1">
      <alignment horizontal="center" vertical="center" textRotation="90" shrinkToFit="1"/>
      <protection hidden="1"/>
    </xf>
    <xf numFmtId="0" fontId="0" fillId="0" borderId="52" xfId="0" applyFont="1" applyFill="1" applyBorder="1" applyAlignment="1" applyProtection="1">
      <alignment horizontal="center"/>
      <protection hidden="1"/>
    </xf>
    <xf numFmtId="0" fontId="1" fillId="6" borderId="53" xfId="0" applyFont="1" applyFill="1" applyBorder="1" applyAlignment="1" applyProtection="1">
      <alignment horizontal="center" vertical="center"/>
      <protection hidden="1"/>
    </xf>
    <xf numFmtId="0" fontId="4" fillId="15" borderId="53" xfId="0" applyFont="1" applyFill="1" applyBorder="1" applyAlignment="1" applyProtection="1">
      <alignment horizontal="center" vertical="center" textRotation="90" shrinkToFit="1"/>
      <protection hidden="1"/>
    </xf>
    <xf numFmtId="0" fontId="6" fillId="15" borderId="51" xfId="0" applyFont="1" applyFill="1" applyBorder="1" applyAlignment="1" applyProtection="1">
      <alignment horizontal="center" vertical="center" textRotation="90" shrinkToFit="1"/>
      <protection hidden="1"/>
    </xf>
    <xf numFmtId="0" fontId="6" fillId="15" borderId="52" xfId="0" applyFont="1" applyFill="1" applyBorder="1" applyAlignment="1" applyProtection="1">
      <alignment horizontal="center" vertical="center" textRotation="90" shrinkToFit="1"/>
      <protection hidden="1"/>
    </xf>
    <xf numFmtId="0" fontId="0" fillId="0" borderId="54" xfId="0" applyFont="1" applyFill="1" applyBorder="1" applyAlignment="1" applyProtection="1">
      <alignment horizontal="center"/>
      <protection hidden="1"/>
    </xf>
    <xf numFmtId="0" fontId="7" fillId="19" borderId="51" xfId="0" applyFont="1" applyFill="1" applyBorder="1" applyAlignment="1" applyProtection="1">
      <alignment horizontal="center"/>
      <protection hidden="1"/>
    </xf>
    <xf numFmtId="0" fontId="0" fillId="0" borderId="55" xfId="0" applyFont="1" applyFill="1" applyBorder="1" applyAlignment="1" applyProtection="1">
      <alignment horizontal="center"/>
      <protection hidden="1"/>
    </xf>
    <xf numFmtId="0" fontId="7" fillId="19" borderId="52" xfId="0" applyFont="1" applyFill="1" applyBorder="1" applyAlignment="1" applyProtection="1">
      <alignment horizontal="center"/>
      <protection hidden="1"/>
    </xf>
    <xf numFmtId="0" fontId="0" fillId="20" borderId="52" xfId="0" applyFont="1" applyFill="1" applyBorder="1" applyAlignment="1" applyProtection="1">
      <alignment horizontal="center"/>
      <protection hidden="1"/>
    </xf>
    <xf numFmtId="180" fontId="2" fillId="16" borderId="56" xfId="0" applyNumberFormat="1" applyFont="1" applyFill="1" applyBorder="1" applyAlignment="1" applyProtection="1">
      <alignment horizontal="center"/>
      <protection hidden="1"/>
    </xf>
    <xf numFmtId="180" fontId="2" fillId="6" borderId="56" xfId="0" applyNumberFormat="1" applyFont="1" applyFill="1" applyBorder="1" applyAlignment="1" applyProtection="1">
      <alignment horizontal="center"/>
      <protection hidden="1"/>
    </xf>
    <xf numFmtId="9" fontId="2" fillId="6" borderId="37" xfId="0" applyNumberFormat="1" applyFont="1" applyFill="1" applyBorder="1" applyAlignment="1" applyProtection="1">
      <alignment horizontal="center"/>
      <protection hidden="1"/>
    </xf>
    <xf numFmtId="9" fontId="2" fillId="16" borderId="37" xfId="0" applyNumberFormat="1" applyFont="1" applyFill="1" applyBorder="1" applyAlignment="1" applyProtection="1">
      <alignment horizontal="center"/>
      <protection hidden="1"/>
    </xf>
    <xf numFmtId="0" fontId="0" fillId="0" borderId="57" xfId="0" applyFont="1" applyBorder="1" applyAlignment="1" applyProtection="1">
      <alignment horizontal="left" vertical="center" wrapText="1"/>
      <protection hidden="1"/>
    </xf>
    <xf numFmtId="0" fontId="6" fillId="15" borderId="58" xfId="0" applyFont="1" applyFill="1" applyBorder="1" applyAlignment="1" applyProtection="1">
      <alignment horizontal="center" vertical="center" textRotation="90"/>
      <protection hidden="1"/>
    </xf>
    <xf numFmtId="0" fontId="1" fillId="5" borderId="59" xfId="0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shrinkToFit="1"/>
      <protection hidden="1" locked="0"/>
    </xf>
    <xf numFmtId="0" fontId="0" fillId="0" borderId="21" xfId="0" applyBorder="1" applyAlignment="1" applyProtection="1">
      <alignment shrinkToFit="1"/>
      <protection hidden="1" locked="0"/>
    </xf>
    <xf numFmtId="0" fontId="0" fillId="0" borderId="26" xfId="0" applyFill="1" applyBorder="1" applyAlignment="1" applyProtection="1">
      <alignment horizontal="center"/>
      <protection locked="0"/>
    </xf>
    <xf numFmtId="0" fontId="1" fillId="6" borderId="33" xfId="0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60" xfId="0" applyBorder="1" applyAlignment="1">
      <alignment/>
    </xf>
    <xf numFmtId="0" fontId="1" fillId="6" borderId="19" xfId="0" applyFont="1" applyFill="1" applyBorder="1" applyAlignment="1" applyProtection="1">
      <alignment horizontal="center" vertical="center"/>
      <protection hidden="1"/>
    </xf>
    <xf numFmtId="0" fontId="6" fillId="15" borderId="19" xfId="0" applyFont="1" applyFill="1" applyBorder="1" applyAlignment="1" applyProtection="1">
      <alignment horizontal="center" vertical="center" textRotation="90" shrinkToFit="1"/>
      <protection hidden="1"/>
    </xf>
    <xf numFmtId="0" fontId="1" fillId="16" borderId="19" xfId="0" applyFont="1" applyFill="1" applyBorder="1" applyAlignment="1" applyProtection="1">
      <alignment horizontal="center" vertical="center"/>
      <protection hidden="1"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49" fontId="16" fillId="0" borderId="0" xfId="0" applyNumberFormat="1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21" fillId="22" borderId="0" xfId="0" applyFont="1" applyFill="1" applyAlignment="1" applyProtection="1">
      <alignment/>
      <protection hidden="1"/>
    </xf>
    <xf numFmtId="0" fontId="0" fillId="22" borderId="0" xfId="0" applyFont="1" applyFill="1" applyAlignment="1" applyProtection="1">
      <alignment/>
      <protection hidden="1"/>
    </xf>
    <xf numFmtId="0" fontId="2" fillId="0" borderId="40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53" xfId="0" applyFont="1" applyFill="1" applyBorder="1" applyAlignment="1" applyProtection="1">
      <alignment horizontal="center"/>
      <protection hidden="1"/>
    </xf>
    <xf numFmtId="0" fontId="0" fillId="0" borderId="61" xfId="0" applyFont="1" applyFill="1" applyBorder="1" applyAlignment="1" applyProtection="1">
      <alignment horizontal="center"/>
      <protection hidden="1"/>
    </xf>
    <xf numFmtId="0" fontId="1" fillId="16" borderId="14" xfId="0" applyFont="1" applyFill="1" applyBorder="1" applyAlignment="1" applyProtection="1">
      <alignment horizontal="center" vertical="center"/>
      <protection hidden="1"/>
    </xf>
    <xf numFmtId="0" fontId="4" fillId="15" borderId="14" xfId="0" applyFont="1" applyFill="1" applyBorder="1" applyAlignment="1" applyProtection="1">
      <alignment horizontal="center" vertical="center" textRotation="90" shrinkToFit="1"/>
      <protection hidden="1"/>
    </xf>
    <xf numFmtId="0" fontId="1" fillId="16" borderId="61" xfId="0" applyFont="1" applyFill="1" applyBorder="1" applyAlignment="1" applyProtection="1">
      <alignment horizontal="center" vertical="center"/>
      <protection hidden="1"/>
    </xf>
    <xf numFmtId="0" fontId="4" fillId="15" borderId="61" xfId="0" applyFont="1" applyFill="1" applyBorder="1" applyAlignment="1" applyProtection="1">
      <alignment horizontal="center" vertical="center" textRotation="90" shrinkToFit="1"/>
      <protection hidden="1"/>
    </xf>
    <xf numFmtId="0" fontId="1" fillId="16" borderId="24" xfId="0" applyFont="1" applyFill="1" applyBorder="1" applyAlignment="1" applyProtection="1">
      <alignment horizontal="center" vertical="center"/>
      <protection hidden="1"/>
    </xf>
    <xf numFmtId="0" fontId="4" fillId="15" borderId="24" xfId="0" applyFont="1" applyFill="1" applyBorder="1" applyAlignment="1" applyProtection="1">
      <alignment horizontal="center" vertical="center" textRotation="90" shrinkToFit="1"/>
      <protection hidden="1"/>
    </xf>
    <xf numFmtId="0" fontId="6" fillId="15" borderId="53" xfId="0" applyFont="1" applyFill="1" applyBorder="1" applyAlignment="1" applyProtection="1">
      <alignment horizontal="center" vertical="center" textRotation="90" shrinkToFit="1"/>
      <protection hidden="1"/>
    </xf>
    <xf numFmtId="0" fontId="1" fillId="16" borderId="17" xfId="0" applyFont="1" applyFill="1" applyBorder="1" applyAlignment="1" applyProtection="1">
      <alignment horizontal="center" vertical="center"/>
      <protection hidden="1"/>
    </xf>
    <xf numFmtId="0" fontId="1" fillId="16" borderId="52" xfId="0" applyFont="1" applyFill="1" applyBorder="1" applyAlignment="1" applyProtection="1">
      <alignment horizontal="center" vertical="center"/>
      <protection hidden="1"/>
    </xf>
    <xf numFmtId="0" fontId="1" fillId="16" borderId="53" xfId="0" applyFont="1" applyFill="1" applyBorder="1" applyAlignment="1" applyProtection="1">
      <alignment horizontal="center" vertical="center"/>
      <protection hidden="1"/>
    </xf>
    <xf numFmtId="0" fontId="1" fillId="16" borderId="62" xfId="0" applyFont="1" applyFill="1" applyBorder="1" applyAlignment="1" applyProtection="1">
      <alignment horizontal="center" vertical="center"/>
      <protection hidden="1"/>
    </xf>
    <xf numFmtId="0" fontId="4" fillId="15" borderId="62" xfId="0" applyFont="1" applyFill="1" applyBorder="1" applyAlignment="1" applyProtection="1">
      <alignment horizontal="center" vertical="center" textRotation="90" shrinkToFit="1"/>
      <protection hidden="1"/>
    </xf>
    <xf numFmtId="0" fontId="1" fillId="16" borderId="13" xfId="0" applyFont="1" applyFill="1" applyBorder="1" applyAlignment="1" applyProtection="1">
      <alignment horizontal="center" vertical="center"/>
      <protection hidden="1"/>
    </xf>
    <xf numFmtId="0" fontId="6" fillId="15" borderId="63" xfId="0" applyFont="1" applyFill="1" applyBorder="1" applyAlignment="1" applyProtection="1">
      <alignment horizontal="center" vertical="center" textRotation="90" shrinkToFit="1"/>
      <protection hidden="1"/>
    </xf>
    <xf numFmtId="0" fontId="4" fillId="15" borderId="63" xfId="0" applyFont="1" applyFill="1" applyBorder="1" applyAlignment="1" applyProtection="1">
      <alignment horizontal="center" vertical="center" textRotation="90" shrinkToFit="1"/>
      <protection hidden="1"/>
    </xf>
    <xf numFmtId="180" fontId="2" fillId="0" borderId="64" xfId="0" applyNumberFormat="1" applyFont="1" applyFill="1" applyBorder="1" applyAlignment="1" applyProtection="1">
      <alignment horizontal="center" vertical="center"/>
      <protection hidden="1"/>
    </xf>
    <xf numFmtId="180" fontId="2" fillId="0" borderId="32" xfId="0" applyNumberFormat="1" applyFont="1" applyFill="1" applyBorder="1" applyAlignment="1" applyProtection="1">
      <alignment horizontal="center" vertical="center"/>
      <protection hidden="1"/>
    </xf>
    <xf numFmtId="0" fontId="20" fillId="0" borderId="21" xfId="0" applyFont="1" applyFill="1" applyBorder="1" applyAlignment="1" applyProtection="1">
      <alignment horizontal="center"/>
      <protection hidden="1"/>
    </xf>
    <xf numFmtId="0" fontId="6" fillId="15" borderId="65" xfId="0" applyFont="1" applyFill="1" applyBorder="1" applyAlignment="1" applyProtection="1">
      <alignment horizontal="center" vertical="center" textRotation="90"/>
      <protection hidden="1"/>
    </xf>
    <xf numFmtId="0" fontId="0" fillId="0" borderId="66" xfId="0" applyFill="1" applyBorder="1" applyAlignment="1" applyProtection="1">
      <alignment horizontal="center"/>
      <protection locked="0"/>
    </xf>
    <xf numFmtId="0" fontId="0" fillId="0" borderId="65" xfId="0" applyFont="1" applyFill="1" applyBorder="1" applyAlignment="1" applyProtection="1">
      <alignment horizontal="center"/>
      <protection hidden="1"/>
    </xf>
    <xf numFmtId="0" fontId="1" fillId="16" borderId="67" xfId="0" applyFont="1" applyFill="1" applyBorder="1" applyAlignment="1" applyProtection="1">
      <alignment horizontal="center"/>
      <protection hidden="1"/>
    </xf>
    <xf numFmtId="0" fontId="0" fillId="0" borderId="67" xfId="0" applyFont="1" applyFill="1" applyBorder="1" applyAlignment="1" applyProtection="1">
      <alignment horizontal="center"/>
      <protection hidden="1"/>
    </xf>
    <xf numFmtId="0" fontId="7" fillId="19" borderId="67" xfId="0" applyFont="1" applyFill="1" applyBorder="1" applyAlignment="1" applyProtection="1">
      <alignment horizontal="center"/>
      <protection hidden="1"/>
    </xf>
    <xf numFmtId="0" fontId="8" fillId="7" borderId="68" xfId="0" applyFont="1" applyFill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9" fontId="1" fillId="17" borderId="68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2" xfId="0" applyFont="1" applyFill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/>
      <protection hidden="1"/>
    </xf>
    <xf numFmtId="0" fontId="0" fillId="0" borderId="69" xfId="0" applyFont="1" applyFill="1" applyBorder="1" applyAlignment="1" applyProtection="1">
      <alignment horizontal="center"/>
      <protection hidden="1"/>
    </xf>
    <xf numFmtId="0" fontId="7" fillId="19" borderId="53" xfId="0" applyFont="1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7" fillId="19" borderId="14" xfId="0" applyFont="1" applyFill="1" applyBorder="1" applyAlignment="1" applyProtection="1">
      <alignment horizontal="center"/>
      <protection hidden="1"/>
    </xf>
    <xf numFmtId="0" fontId="0" fillId="0" borderId="71" xfId="0" applyFont="1" applyFill="1" applyBorder="1" applyAlignment="1" applyProtection="1">
      <alignment horizontal="center"/>
      <protection hidden="1"/>
    </xf>
    <xf numFmtId="0" fontId="0" fillId="20" borderId="61" xfId="0" applyFont="1" applyFill="1" applyBorder="1" applyAlignment="1" applyProtection="1">
      <alignment horizontal="center"/>
      <protection hidden="1"/>
    </xf>
    <xf numFmtId="0" fontId="0" fillId="20" borderId="53" xfId="0" applyFont="1" applyFill="1" applyBorder="1" applyAlignment="1" applyProtection="1">
      <alignment horizontal="center"/>
      <protection hidden="1"/>
    </xf>
    <xf numFmtId="0" fontId="0" fillId="0" borderId="50" xfId="0" applyFont="1" applyFill="1" applyBorder="1" applyAlignment="1" applyProtection="1">
      <alignment horizontal="center"/>
      <protection hidden="1"/>
    </xf>
    <xf numFmtId="0" fontId="0" fillId="20" borderId="24" xfId="0" applyFont="1" applyFill="1" applyBorder="1" applyAlignment="1" applyProtection="1">
      <alignment horizontal="center"/>
      <protection hidden="1"/>
    </xf>
    <xf numFmtId="0" fontId="0" fillId="20" borderId="51" xfId="0" applyFont="1" applyFill="1" applyBorder="1" applyAlignment="1" applyProtection="1">
      <alignment horizontal="center"/>
      <protection hidden="1"/>
    </xf>
    <xf numFmtId="0" fontId="0" fillId="0" borderId="30" xfId="0" applyBorder="1" applyAlignment="1">
      <alignment/>
    </xf>
    <xf numFmtId="0" fontId="0" fillId="0" borderId="72" xfId="0" applyFont="1" applyFill="1" applyBorder="1" applyAlignment="1" applyProtection="1">
      <alignment horizontal="center"/>
      <protection hidden="1"/>
    </xf>
    <xf numFmtId="0" fontId="0" fillId="20" borderId="19" xfId="0" applyFont="1" applyFill="1" applyBorder="1" applyAlignment="1" applyProtection="1">
      <alignment horizontal="center"/>
      <protection hidden="1"/>
    </xf>
    <xf numFmtId="1" fontId="2" fillId="0" borderId="60" xfId="0" applyNumberFormat="1" applyFont="1" applyFill="1" applyBorder="1" applyAlignment="1" applyProtection="1">
      <alignment horizontal="center"/>
      <protection hidden="1"/>
    </xf>
    <xf numFmtId="0" fontId="6" fillId="15" borderId="71" xfId="0" applyFont="1" applyFill="1" applyBorder="1" applyAlignment="1" applyProtection="1">
      <alignment horizontal="center" vertical="center" textRotation="90"/>
      <protection hidden="1"/>
    </xf>
    <xf numFmtId="0" fontId="0" fillId="20" borderId="73" xfId="0" applyFont="1" applyFill="1" applyBorder="1" applyAlignment="1" applyProtection="1">
      <alignment horizontal="center"/>
      <protection hidden="1"/>
    </xf>
    <xf numFmtId="0" fontId="7" fillId="19" borderId="74" xfId="0" applyFont="1" applyFill="1" applyBorder="1" applyAlignment="1" applyProtection="1">
      <alignment horizontal="center"/>
      <protection hidden="1"/>
    </xf>
    <xf numFmtId="0" fontId="7" fillId="19" borderId="73" xfId="0" applyFont="1" applyFill="1" applyBorder="1" applyAlignment="1" applyProtection="1">
      <alignment horizontal="center"/>
      <protection hidden="1"/>
    </xf>
    <xf numFmtId="0" fontId="0" fillId="0" borderId="72" xfId="0" applyFont="1" applyBorder="1" applyAlignment="1" applyProtection="1">
      <alignment vertical="center"/>
      <protection hidden="1"/>
    </xf>
    <xf numFmtId="0" fontId="0" fillId="0" borderId="19" xfId="0" applyFont="1" applyBorder="1" applyAlignment="1" applyProtection="1">
      <alignment vertical="center"/>
      <protection hidden="1"/>
    </xf>
    <xf numFmtId="0" fontId="0" fillId="0" borderId="75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63" xfId="0" applyFont="1" applyFill="1" applyBorder="1" applyAlignment="1" applyProtection="1">
      <alignment horizontal="center" vertical="center"/>
      <protection hidden="1"/>
    </xf>
    <xf numFmtId="0" fontId="0" fillId="0" borderId="76" xfId="0" applyFont="1" applyFill="1" applyBorder="1" applyAlignment="1" applyProtection="1">
      <alignment horizontal="center" vertical="center"/>
      <protection hidden="1"/>
    </xf>
    <xf numFmtId="0" fontId="0" fillId="0" borderId="77" xfId="0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0" borderId="78" xfId="0" applyFont="1" applyFill="1" applyBorder="1" applyAlignment="1" applyProtection="1">
      <alignment horizontal="center" vertical="center"/>
      <protection hidden="1"/>
    </xf>
    <xf numFmtId="0" fontId="0" fillId="0" borderId="53" xfId="0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0" xfId="0" applyFont="1" applyFill="1" applyBorder="1" applyAlignment="1" applyProtection="1">
      <alignment horizontal="center" vertical="center"/>
      <protection hidden="1"/>
    </xf>
    <xf numFmtId="0" fontId="0" fillId="0" borderId="61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0" fontId="0" fillId="0" borderId="83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84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1" fillId="16" borderId="51" xfId="0" applyFont="1" applyFill="1" applyBorder="1" applyAlignment="1" applyProtection="1">
      <alignment horizontal="center"/>
      <protection hidden="1"/>
    </xf>
    <xf numFmtId="0" fontId="1" fillId="16" borderId="52" xfId="0" applyFont="1" applyFill="1" applyBorder="1" applyAlignment="1" applyProtection="1">
      <alignment horizontal="center"/>
      <protection hidden="1"/>
    </xf>
    <xf numFmtId="0" fontId="1" fillId="16" borderId="53" xfId="0" applyFont="1" applyFill="1" applyBorder="1" applyAlignment="1" applyProtection="1">
      <alignment horizontal="center"/>
      <protection hidden="1"/>
    </xf>
    <xf numFmtId="0" fontId="1" fillId="16" borderId="61" xfId="0" applyFont="1" applyFill="1" applyBorder="1" applyAlignment="1" applyProtection="1">
      <alignment horizontal="center"/>
      <protection hidden="1"/>
    </xf>
    <xf numFmtId="0" fontId="1" fillId="16" borderId="14" xfId="0" applyFont="1" applyFill="1" applyBorder="1" applyAlignment="1" applyProtection="1">
      <alignment horizontal="center"/>
      <protection hidden="1"/>
    </xf>
    <xf numFmtId="0" fontId="1" fillId="16" borderId="19" xfId="0" applyFont="1" applyFill="1" applyBorder="1" applyAlignment="1" applyProtection="1">
      <alignment horizontal="center"/>
      <protection hidden="1"/>
    </xf>
    <xf numFmtId="0" fontId="8" fillId="7" borderId="23" xfId="0" applyFont="1" applyFill="1" applyBorder="1" applyAlignment="1" applyProtection="1">
      <alignment horizontal="center"/>
      <protection hidden="1"/>
    </xf>
    <xf numFmtId="0" fontId="8" fillId="7" borderId="80" xfId="0" applyFont="1" applyFill="1" applyBorder="1" applyAlignment="1" applyProtection="1">
      <alignment horizontal="center"/>
      <protection hidden="1"/>
    </xf>
    <xf numFmtId="0" fontId="8" fillId="7" borderId="79" xfId="0" applyFont="1" applyFill="1" applyBorder="1" applyAlignment="1" applyProtection="1">
      <alignment horizontal="center"/>
      <protection hidden="1"/>
    </xf>
    <xf numFmtId="0" fontId="8" fillId="7" borderId="77" xfId="0" applyFont="1" applyFill="1" applyBorder="1" applyAlignment="1" applyProtection="1">
      <alignment horizontal="center"/>
      <protection hidden="1"/>
    </xf>
    <xf numFmtId="0" fontId="8" fillId="7" borderId="83" xfId="0" applyFont="1" applyFill="1" applyBorder="1" applyAlignment="1" applyProtection="1">
      <alignment horizontal="center"/>
      <protection hidden="1"/>
    </xf>
    <xf numFmtId="0" fontId="8" fillId="7" borderId="33" xfId="0" applyFont="1" applyFill="1" applyBorder="1" applyAlignment="1" applyProtection="1">
      <alignment horizontal="center"/>
      <protection hidden="1"/>
    </xf>
    <xf numFmtId="0" fontId="28" fillId="22" borderId="0" xfId="0" applyFont="1" applyFill="1" applyAlignment="1" applyProtection="1">
      <alignment/>
      <protection hidden="1"/>
    </xf>
    <xf numFmtId="0" fontId="1" fillId="18" borderId="41" xfId="0" applyFont="1" applyFill="1" applyBorder="1" applyAlignment="1" applyProtection="1">
      <alignment horizontal="center"/>
      <protection hidden="1"/>
    </xf>
    <xf numFmtId="0" fontId="1" fillId="18" borderId="85" xfId="0" applyFont="1" applyFill="1" applyBorder="1" applyAlignment="1" applyProtection="1">
      <alignment horizontal="center"/>
      <protection hidden="1"/>
    </xf>
    <xf numFmtId="0" fontId="1" fillId="18" borderId="11" xfId="0" applyFont="1" applyFill="1" applyBorder="1" applyAlignment="1" applyProtection="1">
      <alignment horizontal="center"/>
      <protection hidden="1"/>
    </xf>
    <xf numFmtId="0" fontId="1" fillId="18" borderId="86" xfId="0" applyFont="1" applyFill="1" applyBorder="1" applyAlignment="1" applyProtection="1">
      <alignment horizontal="center"/>
      <protection hidden="1"/>
    </xf>
    <xf numFmtId="0" fontId="1" fillId="18" borderId="29" xfId="0" applyFont="1" applyFill="1" applyBorder="1" applyAlignment="1" applyProtection="1">
      <alignment horizontal="center"/>
      <protection hidden="1"/>
    </xf>
    <xf numFmtId="0" fontId="1" fillId="18" borderId="87" xfId="0" applyFont="1" applyFill="1" applyBorder="1" applyAlignment="1" applyProtection="1">
      <alignment horizontal="center"/>
      <protection hidden="1"/>
    </xf>
    <xf numFmtId="0" fontId="1" fillId="18" borderId="88" xfId="0" applyFont="1" applyFill="1" applyBorder="1" applyAlignment="1" applyProtection="1">
      <alignment horizontal="center"/>
      <protection hidden="1"/>
    </xf>
    <xf numFmtId="0" fontId="1" fillId="18" borderId="89" xfId="0" applyFont="1" applyFill="1" applyBorder="1" applyAlignment="1" applyProtection="1">
      <alignment horizontal="center"/>
      <protection hidden="1"/>
    </xf>
    <xf numFmtId="0" fontId="1" fillId="23" borderId="34" xfId="0" applyFont="1" applyFill="1" applyBorder="1" applyAlignment="1" applyProtection="1">
      <alignment horizontal="center"/>
      <protection hidden="1"/>
    </xf>
    <xf numFmtId="0" fontId="1" fillId="23" borderId="35" xfId="0" applyFont="1" applyFill="1" applyBorder="1" applyAlignment="1" applyProtection="1">
      <alignment horizontal="center"/>
      <protection hidden="1"/>
    </xf>
    <xf numFmtId="0" fontId="1" fillId="24" borderId="40" xfId="0" applyFont="1" applyFill="1" applyBorder="1" applyAlignment="1" applyProtection="1">
      <alignment horizontal="center"/>
      <protection hidden="1"/>
    </xf>
    <xf numFmtId="180" fontId="2" fillId="24" borderId="32" xfId="0" applyNumberFormat="1" applyFont="1" applyFill="1" applyBorder="1" applyAlignment="1" applyProtection="1">
      <alignment horizontal="center"/>
      <protection hidden="1"/>
    </xf>
    <xf numFmtId="0" fontId="1" fillId="25" borderId="34" xfId="0" applyFont="1" applyFill="1" applyBorder="1" applyAlignment="1" applyProtection="1">
      <alignment horizontal="center"/>
      <protection hidden="1"/>
    </xf>
    <xf numFmtId="0" fontId="1" fillId="25" borderId="35" xfId="0" applyFont="1" applyFill="1" applyBorder="1" applyAlignment="1" applyProtection="1">
      <alignment horizontal="center"/>
      <protection hidden="1"/>
    </xf>
    <xf numFmtId="0" fontId="1" fillId="5" borderId="40" xfId="0" applyFont="1" applyFill="1" applyBorder="1" applyAlignment="1" applyProtection="1">
      <alignment horizontal="center"/>
      <protection hidden="1"/>
    </xf>
    <xf numFmtId="180" fontId="2" fillId="5" borderId="32" xfId="0" applyNumberFormat="1" applyFont="1" applyFill="1" applyBorder="1" applyAlignment="1" applyProtection="1">
      <alignment horizontal="center"/>
      <protection hidden="1"/>
    </xf>
    <xf numFmtId="0" fontId="2" fillId="0" borderId="90" xfId="0" applyNumberFormat="1" applyFont="1" applyFill="1" applyBorder="1" applyAlignment="1" applyProtection="1">
      <alignment horizontal="center" vertical="center"/>
      <protection hidden="1"/>
    </xf>
    <xf numFmtId="1" fontId="2" fillId="0" borderId="29" xfId="0" applyNumberFormat="1" applyFont="1" applyFill="1" applyBorder="1" applyAlignment="1" applyProtection="1">
      <alignment horizontal="center"/>
      <protection hidden="1"/>
    </xf>
    <xf numFmtId="0" fontId="1" fillId="26" borderId="91" xfId="0" applyFont="1" applyFill="1" applyBorder="1" applyAlignment="1" applyProtection="1">
      <alignment vertical="center"/>
      <protection hidden="1"/>
    </xf>
    <xf numFmtId="0" fontId="1" fillId="26" borderId="92" xfId="0" applyFont="1" applyFill="1" applyBorder="1" applyAlignment="1" applyProtection="1">
      <alignment vertical="center"/>
      <protection hidden="1"/>
    </xf>
    <xf numFmtId="0" fontId="2" fillId="26" borderId="93" xfId="0" applyFont="1" applyFill="1" applyBorder="1" applyAlignment="1" applyProtection="1">
      <alignment vertical="center" wrapText="1"/>
      <protection hidden="1"/>
    </xf>
    <xf numFmtId="0" fontId="2" fillId="26" borderId="94" xfId="0" applyFont="1" applyFill="1" applyBorder="1" applyAlignment="1" applyProtection="1">
      <alignment/>
      <protection hidden="1"/>
    </xf>
    <xf numFmtId="0" fontId="2" fillId="26" borderId="31" xfId="0" applyFont="1" applyFill="1" applyBorder="1" applyAlignment="1" applyProtection="1">
      <alignment/>
      <protection hidden="1"/>
    </xf>
    <xf numFmtId="0" fontId="0" fillId="0" borderId="83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68" xfId="0" applyFill="1" applyBorder="1" applyAlignment="1" applyProtection="1">
      <alignment horizontal="center"/>
      <protection locked="0"/>
    </xf>
    <xf numFmtId="0" fontId="1" fillId="27" borderId="34" xfId="0" applyFont="1" applyFill="1" applyBorder="1" applyAlignment="1" applyProtection="1">
      <alignment horizontal="center"/>
      <protection hidden="1"/>
    </xf>
    <xf numFmtId="0" fontId="1" fillId="27" borderId="35" xfId="0" applyFont="1" applyFill="1" applyBorder="1" applyAlignment="1" applyProtection="1">
      <alignment horizontal="center"/>
      <protection hidden="1"/>
    </xf>
    <xf numFmtId="0" fontId="1" fillId="13" borderId="40" xfId="0" applyFont="1" applyFill="1" applyBorder="1" applyAlignment="1" applyProtection="1">
      <alignment horizontal="center"/>
      <protection hidden="1"/>
    </xf>
    <xf numFmtId="180" fontId="2" fillId="13" borderId="32" xfId="0" applyNumberFormat="1" applyFont="1" applyFill="1" applyBorder="1" applyAlignment="1" applyProtection="1">
      <alignment horizontal="center"/>
      <protection hidden="1"/>
    </xf>
    <xf numFmtId="0" fontId="30" fillId="0" borderId="0" xfId="0" applyFont="1" applyAlignment="1">
      <alignment/>
    </xf>
    <xf numFmtId="0" fontId="33" fillId="0" borderId="0" xfId="0" applyFont="1" applyFill="1" applyBorder="1" applyAlignment="1">
      <alignment wrapText="1"/>
    </xf>
    <xf numFmtId="0" fontId="33" fillId="0" borderId="0" xfId="0" applyFont="1" applyBorder="1" applyAlignment="1">
      <alignment wrapText="1"/>
    </xf>
    <xf numFmtId="0" fontId="33" fillId="0" borderId="0" xfId="0" applyFont="1" applyFill="1" applyAlignment="1">
      <alignment horizontal="center"/>
    </xf>
    <xf numFmtId="9" fontId="33" fillId="0" borderId="0" xfId="0" applyNumberFormat="1" applyFont="1" applyBorder="1" applyAlignment="1">
      <alignment wrapText="1"/>
    </xf>
    <xf numFmtId="9" fontId="33" fillId="0" borderId="0" xfId="0" applyNumberFormat="1" applyFont="1" applyAlignment="1">
      <alignment horizontal="center"/>
    </xf>
    <xf numFmtId="9" fontId="36" fillId="0" borderId="0" xfId="0" applyNumberFormat="1" applyFont="1" applyBorder="1" applyAlignment="1">
      <alignment horizontal="center" wrapText="1"/>
    </xf>
    <xf numFmtId="0" fontId="6" fillId="22" borderId="0" xfId="0" applyFont="1" applyFill="1" applyAlignment="1">
      <alignment horizontal="left" vertical="center" wrapText="1"/>
    </xf>
    <xf numFmtId="0" fontId="1" fillId="22" borderId="0" xfId="0" applyFont="1" applyFill="1" applyAlignment="1">
      <alignment horizontal="center" vertical="top" wrapText="1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68" fillId="22" borderId="0" xfId="0" applyFont="1" applyFill="1" applyBorder="1" applyAlignment="1">
      <alignment vertical="center" wrapText="1"/>
    </xf>
    <xf numFmtId="9" fontId="67" fillId="0" borderId="0" xfId="0" applyNumberFormat="1" applyFont="1" applyAlignment="1">
      <alignment/>
    </xf>
    <xf numFmtId="9" fontId="67" fillId="0" borderId="0" xfId="0" applyNumberFormat="1" applyFont="1" applyAlignment="1">
      <alignment/>
    </xf>
    <xf numFmtId="0" fontId="30" fillId="17" borderId="95" xfId="0" applyFont="1" applyFill="1" applyBorder="1" applyAlignment="1">
      <alignment horizontal="centerContinuous" vertical="center"/>
    </xf>
    <xf numFmtId="9" fontId="35" fillId="28" borderId="96" xfId="0" applyNumberFormat="1" applyFont="1" applyFill="1" applyBorder="1" applyAlignment="1">
      <alignment horizontal="center" vertical="center"/>
    </xf>
    <xf numFmtId="9" fontId="35" fillId="29" borderId="96" xfId="0" applyNumberFormat="1" applyFont="1" applyFill="1" applyBorder="1" applyAlignment="1">
      <alignment horizontal="center" vertical="center"/>
    </xf>
    <xf numFmtId="9" fontId="35" fillId="28" borderId="97" xfId="0" applyNumberFormat="1" applyFont="1" applyFill="1" applyBorder="1" applyAlignment="1">
      <alignment horizontal="center" vertical="center"/>
    </xf>
    <xf numFmtId="9" fontId="35" fillId="29" borderId="97" xfId="0" applyNumberFormat="1" applyFont="1" applyFill="1" applyBorder="1" applyAlignment="1">
      <alignment horizontal="center" vertical="center"/>
    </xf>
    <xf numFmtId="0" fontId="30" fillId="22" borderId="95" xfId="0" applyFont="1" applyFill="1" applyBorder="1" applyAlignment="1">
      <alignment/>
    </xf>
    <xf numFmtId="0" fontId="30" fillId="22" borderId="98" xfId="0" applyFont="1" applyFill="1" applyBorder="1" applyAlignment="1">
      <alignment/>
    </xf>
    <xf numFmtId="0" fontId="33" fillId="22" borderId="99" xfId="0" applyFont="1" applyFill="1" applyBorder="1" applyAlignment="1">
      <alignment/>
    </xf>
    <xf numFmtId="0" fontId="33" fillId="22" borderId="100" xfId="0" applyFont="1" applyFill="1" applyBorder="1" applyAlignment="1">
      <alignment/>
    </xf>
    <xf numFmtId="0" fontId="31" fillId="22" borderId="99" xfId="0" applyFont="1" applyFill="1" applyBorder="1" applyAlignment="1">
      <alignment horizontal="center"/>
    </xf>
    <xf numFmtId="0" fontId="31" fillId="22" borderId="100" xfId="0" applyFont="1" applyFill="1" applyBorder="1" applyAlignment="1">
      <alignment horizontal="center"/>
    </xf>
    <xf numFmtId="9" fontId="30" fillId="22" borderId="101" xfId="0" applyNumberFormat="1" applyFont="1" applyFill="1" applyBorder="1" applyAlignment="1">
      <alignment horizontal="center" vertical="center"/>
    </xf>
    <xf numFmtId="9" fontId="30" fillId="22" borderId="102" xfId="0" applyNumberFormat="1" applyFont="1" applyFill="1" applyBorder="1" applyAlignment="1">
      <alignment horizontal="center" vertical="center"/>
    </xf>
    <xf numFmtId="9" fontId="30" fillId="22" borderId="103" xfId="0" applyNumberFormat="1" applyFont="1" applyFill="1" applyBorder="1" applyAlignment="1">
      <alignment horizontal="center" vertical="center"/>
    </xf>
    <xf numFmtId="9" fontId="30" fillId="22" borderId="104" xfId="0" applyNumberFormat="1" applyFont="1" applyFill="1" applyBorder="1" applyAlignment="1">
      <alignment horizontal="center" vertical="center"/>
    </xf>
    <xf numFmtId="9" fontId="30" fillId="22" borderId="105" xfId="0" applyNumberFormat="1" applyFont="1" applyFill="1" applyBorder="1" applyAlignment="1">
      <alignment horizontal="center" vertical="center"/>
    </xf>
    <xf numFmtId="9" fontId="30" fillId="22" borderId="106" xfId="0" applyNumberFormat="1" applyFont="1" applyFill="1" applyBorder="1" applyAlignment="1">
      <alignment horizontal="center" vertical="center"/>
    </xf>
    <xf numFmtId="0" fontId="33" fillId="22" borderId="0" xfId="0" applyFont="1" applyFill="1" applyBorder="1" applyAlignment="1">
      <alignment wrapText="1"/>
    </xf>
    <xf numFmtId="9" fontId="33" fillId="22" borderId="0" xfId="0" applyNumberFormat="1" applyFont="1" applyFill="1" applyBorder="1" applyAlignment="1">
      <alignment horizontal="center" vertical="center"/>
    </xf>
    <xf numFmtId="0" fontId="30" fillId="22" borderId="0" xfId="0" applyFont="1" applyFill="1" applyAlignment="1">
      <alignment/>
    </xf>
    <xf numFmtId="0" fontId="28" fillId="17" borderId="95" xfId="0" applyFont="1" applyFill="1" applyBorder="1" applyAlignment="1">
      <alignment horizontal="centerContinuous" vertical="center"/>
    </xf>
    <xf numFmtId="0" fontId="30" fillId="22" borderId="0" xfId="0" applyFont="1" applyFill="1" applyBorder="1" applyAlignment="1">
      <alignment horizontal="left" vertical="center" wrapText="1"/>
    </xf>
    <xf numFmtId="9" fontId="30" fillId="22" borderId="0" xfId="0" applyNumberFormat="1" applyFont="1" applyFill="1" applyBorder="1" applyAlignment="1">
      <alignment horizontal="center" vertical="center"/>
    </xf>
    <xf numFmtId="0" fontId="69" fillId="22" borderId="0" xfId="0" applyFont="1" applyFill="1" applyBorder="1" applyAlignment="1">
      <alignment horizontal="center" wrapText="1"/>
    </xf>
    <xf numFmtId="0" fontId="35" fillId="22" borderId="0" xfId="0" applyFont="1" applyFill="1" applyBorder="1" applyAlignment="1">
      <alignment vertical="center"/>
    </xf>
    <xf numFmtId="0" fontId="32" fillId="22" borderId="0" xfId="0" applyFont="1" applyFill="1" applyBorder="1" applyAlignment="1">
      <alignment vertical="center" wrapText="1"/>
    </xf>
    <xf numFmtId="9" fontId="67" fillId="29" borderId="0" xfId="0" applyNumberFormat="1" applyFont="1" applyFill="1" applyAlignment="1">
      <alignment/>
    </xf>
    <xf numFmtId="0" fontId="37" fillId="22" borderId="107" xfId="0" applyFont="1" applyFill="1" applyBorder="1" applyAlignment="1">
      <alignment horizontal="centerContinuous" vertical="center"/>
    </xf>
    <xf numFmtId="0" fontId="28" fillId="17" borderId="107" xfId="0" applyFont="1" applyFill="1" applyBorder="1" applyAlignment="1">
      <alignment horizontal="centerContinuous" vertical="center"/>
    </xf>
    <xf numFmtId="0" fontId="21" fillId="17" borderId="107" xfId="0" applyFont="1" applyFill="1" applyBorder="1" applyAlignment="1">
      <alignment horizontal="centerContinuous" vertical="center"/>
    </xf>
    <xf numFmtId="0" fontId="37" fillId="22" borderId="107" xfId="0" applyFont="1" applyFill="1" applyBorder="1" applyAlignment="1">
      <alignment horizontal="center" vertical="center"/>
    </xf>
    <xf numFmtId="0" fontId="35" fillId="22" borderId="107" xfId="0" applyFont="1" applyFill="1" applyBorder="1" applyAlignment="1">
      <alignment horizontal="center" vertical="center" shrinkToFit="1"/>
    </xf>
    <xf numFmtId="0" fontId="30" fillId="0" borderId="105" xfId="0" applyFont="1" applyFill="1" applyBorder="1" applyAlignment="1">
      <alignment horizontal="center" vertical="center"/>
    </xf>
    <xf numFmtId="0" fontId="30" fillId="29" borderId="105" xfId="0" applyNumberFormat="1" applyFont="1" applyFill="1" applyBorder="1" applyAlignment="1">
      <alignment horizontal="center" vertical="center"/>
    </xf>
    <xf numFmtId="0" fontId="30" fillId="22" borderId="105" xfId="0" applyNumberFormat="1" applyFont="1" applyFill="1" applyBorder="1" applyAlignment="1">
      <alignment horizontal="center" vertical="center"/>
    </xf>
    <xf numFmtId="0" fontId="30" fillId="22" borderId="0" xfId="0" applyFont="1" applyFill="1" applyBorder="1" applyAlignment="1">
      <alignment/>
    </xf>
    <xf numFmtId="0" fontId="30" fillId="29" borderId="108" xfId="0" applyNumberFormat="1" applyFont="1" applyFill="1" applyBorder="1" applyAlignment="1">
      <alignment horizontal="center" vertical="center"/>
    </xf>
    <xf numFmtId="0" fontId="30" fillId="22" borderId="107" xfId="0" applyNumberFormat="1" applyFont="1" applyFill="1" applyBorder="1" applyAlignment="1">
      <alignment horizontal="center" vertical="center"/>
    </xf>
    <xf numFmtId="0" fontId="30" fillId="22" borderId="108" xfId="0" applyNumberFormat="1" applyFont="1" applyFill="1" applyBorder="1" applyAlignment="1">
      <alignment horizontal="center" vertical="center"/>
    </xf>
    <xf numFmtId="0" fontId="30" fillId="29" borderId="0" xfId="0" applyNumberFormat="1" applyFont="1" applyFill="1" applyBorder="1" applyAlignment="1">
      <alignment horizontal="center" vertical="center"/>
    </xf>
    <xf numFmtId="0" fontId="30" fillId="29" borderId="107" xfId="0" applyNumberFormat="1" applyFont="1" applyFill="1" applyBorder="1" applyAlignment="1">
      <alignment horizontal="center" vertical="center"/>
    </xf>
    <xf numFmtId="0" fontId="30" fillId="22" borderId="0" xfId="0" applyNumberFormat="1" applyFont="1" applyFill="1" applyBorder="1" applyAlignment="1">
      <alignment horizontal="center" vertical="center"/>
    </xf>
    <xf numFmtId="9" fontId="67" fillId="0" borderId="0" xfId="0" applyNumberFormat="1" applyFont="1" applyBorder="1" applyAlignment="1">
      <alignment/>
    </xf>
    <xf numFmtId="1" fontId="30" fillId="29" borderId="0" xfId="0" applyNumberFormat="1" applyFont="1" applyFill="1" applyBorder="1" applyAlignment="1">
      <alignment horizontal="center" vertical="center"/>
    </xf>
    <xf numFmtId="1" fontId="30" fillId="29" borderId="107" xfId="0" applyNumberFormat="1" applyFont="1" applyFill="1" applyBorder="1" applyAlignment="1">
      <alignment horizontal="center" vertical="center"/>
    </xf>
    <xf numFmtId="0" fontId="33" fillId="22" borderId="0" xfId="0" applyFont="1" applyFill="1" applyAlignment="1">
      <alignment horizontal="center"/>
    </xf>
    <xf numFmtId="0" fontId="0" fillId="22" borderId="0" xfId="0" applyFill="1" applyAlignment="1">
      <alignment/>
    </xf>
    <xf numFmtId="0" fontId="67" fillId="22" borderId="0" xfId="0" applyFont="1" applyFill="1" applyAlignment="1">
      <alignment/>
    </xf>
    <xf numFmtId="9" fontId="67" fillId="22" borderId="0" xfId="0" applyNumberFormat="1" applyFont="1" applyFill="1" applyBorder="1" applyAlignment="1">
      <alignment vertical="center"/>
    </xf>
    <xf numFmtId="0" fontId="67" fillId="22" borderId="0" xfId="0" applyFont="1" applyFill="1" applyBorder="1" applyAlignment="1">
      <alignment vertical="center"/>
    </xf>
    <xf numFmtId="0" fontId="67" fillId="22" borderId="0" xfId="0" applyFont="1" applyFill="1" applyBorder="1" applyAlignment="1">
      <alignment/>
    </xf>
    <xf numFmtId="0" fontId="0" fillId="0" borderId="0" xfId="0" applyBorder="1" applyAlignment="1">
      <alignment/>
    </xf>
    <xf numFmtId="9" fontId="1" fillId="0" borderId="12" xfId="0" applyNumberFormat="1" applyFont="1" applyFill="1" applyBorder="1" applyAlignment="1" applyProtection="1">
      <alignment horizontal="center" vertical="center" shrinkToFit="1"/>
      <protection hidden="1"/>
    </xf>
    <xf numFmtId="9" fontId="1" fillId="17" borderId="1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9" xfId="0" applyBorder="1" applyAlignment="1">
      <alignment/>
    </xf>
    <xf numFmtId="9" fontId="1" fillId="17" borderId="83" xfId="0" applyNumberFormat="1" applyFont="1" applyFill="1" applyBorder="1" applyAlignment="1" applyProtection="1">
      <alignment horizontal="center" vertical="center" shrinkToFit="1"/>
      <protection locked="0"/>
    </xf>
    <xf numFmtId="9" fontId="1" fillId="17" borderId="110" xfId="0" applyNumberFormat="1" applyFont="1" applyFill="1" applyBorder="1" applyAlignment="1" applyProtection="1">
      <alignment horizontal="center" vertical="center" shrinkToFit="1"/>
      <protection locked="0"/>
    </xf>
    <xf numFmtId="9" fontId="1" fillId="17" borderId="87" xfId="0" applyNumberFormat="1" applyFont="1" applyFill="1" applyBorder="1" applyAlignment="1" applyProtection="1">
      <alignment horizontal="center" vertical="center" shrinkToFit="1"/>
      <protection locked="0"/>
    </xf>
    <xf numFmtId="9" fontId="1" fillId="17" borderId="111" xfId="0" applyNumberFormat="1" applyFont="1" applyFill="1" applyBorder="1" applyAlignment="1" applyProtection="1">
      <alignment horizontal="center" vertical="center" shrinkToFit="1"/>
      <protection locked="0"/>
    </xf>
    <xf numFmtId="9" fontId="1" fillId="17" borderId="112" xfId="0" applyNumberFormat="1" applyFont="1" applyFill="1" applyBorder="1" applyAlignment="1" applyProtection="1">
      <alignment horizontal="center" vertical="center" shrinkToFit="1"/>
      <protection locked="0"/>
    </xf>
    <xf numFmtId="9" fontId="1" fillId="17" borderId="113" xfId="0" applyNumberFormat="1" applyFont="1" applyFill="1" applyBorder="1" applyAlignment="1" applyProtection="1">
      <alignment horizontal="center" vertical="center" shrinkToFit="1"/>
      <protection locked="0"/>
    </xf>
    <xf numFmtId="9" fontId="1" fillId="17" borderId="10" xfId="0" applyNumberFormat="1" applyFont="1" applyFill="1" applyBorder="1" applyAlignment="1" applyProtection="1">
      <alignment horizontal="center" vertical="center" shrinkToFit="1"/>
      <protection locked="0"/>
    </xf>
    <xf numFmtId="9" fontId="1" fillId="17" borderId="114" xfId="0" applyNumberFormat="1" applyFont="1" applyFill="1" applyBorder="1" applyAlignment="1" applyProtection="1">
      <alignment horizontal="center" vertical="center" shrinkToFit="1"/>
      <protection locked="0"/>
    </xf>
    <xf numFmtId="9" fontId="1" fillId="0" borderId="115" xfId="0" applyNumberFormat="1" applyFont="1" applyFill="1" applyBorder="1" applyAlignment="1" applyProtection="1">
      <alignment horizontal="center" vertical="center" shrinkToFit="1"/>
      <protection hidden="1"/>
    </xf>
    <xf numFmtId="9" fontId="1" fillId="0" borderId="87" xfId="0" applyNumberFormat="1" applyFont="1" applyFill="1" applyBorder="1" applyAlignment="1" applyProtection="1">
      <alignment horizontal="center" vertical="center" shrinkToFit="1"/>
      <protection hidden="1"/>
    </xf>
    <xf numFmtId="9" fontId="1" fillId="0" borderId="29" xfId="0" applyNumberFormat="1" applyFont="1" applyFill="1" applyBorder="1" applyAlignment="1" applyProtection="1">
      <alignment horizontal="center" vertical="center" shrinkToFit="1"/>
      <protection hidden="1"/>
    </xf>
    <xf numFmtId="9" fontId="1" fillId="0" borderId="8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0" fillId="0" borderId="47" xfId="0" applyFont="1" applyBorder="1" applyAlignment="1" applyProtection="1">
      <alignment/>
      <protection hidden="1"/>
    </xf>
    <xf numFmtId="0" fontId="1" fillId="0" borderId="45" xfId="0" applyFont="1" applyFill="1" applyBorder="1" applyAlignment="1" applyProtection="1">
      <alignment horizontal="right" vertical="center"/>
      <protection hidden="1"/>
    </xf>
    <xf numFmtId="9" fontId="1" fillId="0" borderId="14" xfId="0" applyNumberFormat="1" applyFont="1" applyFill="1" applyBorder="1" applyAlignment="1" applyProtection="1">
      <alignment horizontal="center" vertical="center" shrinkToFit="1"/>
      <protection hidden="1"/>
    </xf>
    <xf numFmtId="9" fontId="1" fillId="17" borderId="14" xfId="0" applyNumberFormat="1" applyFont="1" applyFill="1" applyBorder="1" applyAlignment="1" applyProtection="1">
      <alignment horizontal="center" vertical="center" shrinkToFit="1"/>
      <protection hidden="1"/>
    </xf>
    <xf numFmtId="9" fontId="1" fillId="0" borderId="116" xfId="0" applyNumberFormat="1" applyFont="1" applyFill="1" applyBorder="1" applyAlignment="1" applyProtection="1">
      <alignment horizontal="center" vertical="center" shrinkToFit="1"/>
      <protection hidden="1"/>
    </xf>
    <xf numFmtId="9" fontId="1" fillId="17" borderId="116" xfId="0" applyNumberFormat="1" applyFont="1" applyFill="1" applyBorder="1" applyAlignment="1" applyProtection="1">
      <alignment horizontal="center" vertical="center" shrinkToFit="1"/>
      <protection hidden="1"/>
    </xf>
    <xf numFmtId="9" fontId="1" fillId="0" borderId="24" xfId="0" applyNumberFormat="1" applyFont="1" applyFill="1" applyBorder="1" applyAlignment="1" applyProtection="1">
      <alignment horizontal="center" vertical="center" shrinkToFit="1"/>
      <protection hidden="1"/>
    </xf>
    <xf numFmtId="9" fontId="1" fillId="17" borderId="24" xfId="0" applyNumberFormat="1" applyFont="1" applyFill="1" applyBorder="1" applyAlignment="1" applyProtection="1">
      <alignment horizontal="center" vertical="center" shrinkToFit="1"/>
      <protection hidden="1"/>
    </xf>
    <xf numFmtId="9" fontId="1" fillId="17" borderId="13" xfId="0" applyNumberFormat="1" applyFont="1" applyFill="1" applyBorder="1" applyAlignment="1" applyProtection="1">
      <alignment horizontal="center" vertical="center" shrinkToFit="1"/>
      <protection hidden="1"/>
    </xf>
    <xf numFmtId="9" fontId="1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40" fillId="22" borderId="0" xfId="0" applyFont="1" applyFill="1" applyAlignment="1">
      <alignment horizontal="left" vertical="center" wrapText="1"/>
    </xf>
    <xf numFmtId="0" fontId="75" fillId="22" borderId="0" xfId="0" applyFont="1" applyFill="1" applyAlignment="1">
      <alignment vertical="center" wrapText="1"/>
    </xf>
    <xf numFmtId="0" fontId="2" fillId="0" borderId="12" xfId="0" applyFont="1" applyBorder="1" applyAlignment="1">
      <alignment horizontal="center"/>
    </xf>
    <xf numFmtId="9" fontId="0" fillId="5" borderId="14" xfId="0" applyNumberFormat="1" applyFill="1" applyBorder="1" applyAlignment="1">
      <alignment/>
    </xf>
    <xf numFmtId="9" fontId="0" fillId="24" borderId="14" xfId="0" applyNumberFormat="1" applyFill="1" applyBorder="1" applyAlignment="1">
      <alignment/>
    </xf>
    <xf numFmtId="9" fontId="0" fillId="26" borderId="14" xfId="0" applyNumberFormat="1" applyFill="1" applyBorder="1" applyAlignment="1">
      <alignment/>
    </xf>
    <xf numFmtId="9" fontId="0" fillId="17" borderId="12" xfId="0" applyNumberFormat="1" applyFont="1" applyFill="1" applyBorder="1" applyAlignment="1" applyProtection="1">
      <alignment horizontal="center" vertical="center" shrinkToFit="1"/>
      <protection locked="0"/>
    </xf>
    <xf numFmtId="0" fontId="19" fillId="5" borderId="76" xfId="0" applyFont="1" applyFill="1" applyBorder="1" applyAlignment="1" applyProtection="1">
      <alignment horizontal="center" vertical="center"/>
      <protection hidden="1"/>
    </xf>
    <xf numFmtId="0" fontId="2" fillId="20" borderId="115" xfId="0" applyFont="1" applyFill="1" applyBorder="1" applyAlignment="1" applyProtection="1">
      <alignment horizontal="center" vertical="center" wrapText="1"/>
      <protection hidden="1"/>
    </xf>
    <xf numFmtId="0" fontId="2" fillId="20" borderId="29" xfId="0" applyFont="1" applyFill="1" applyBorder="1" applyAlignment="1" applyProtection="1">
      <alignment horizontal="center" vertical="center" wrapText="1"/>
      <protection hidden="1"/>
    </xf>
    <xf numFmtId="0" fontId="2" fillId="20" borderId="46" xfId="0" applyFont="1" applyFill="1" applyBorder="1" applyAlignment="1" applyProtection="1">
      <alignment horizontal="center" vertical="center" wrapText="1"/>
      <protection hidden="1"/>
    </xf>
    <xf numFmtId="0" fontId="0" fillId="13" borderId="43" xfId="0" applyFill="1" applyBorder="1" applyAlignment="1">
      <alignment horizontal="center" wrapText="1"/>
    </xf>
    <xf numFmtId="0" fontId="0" fillId="13" borderId="30" xfId="0" applyFill="1" applyBorder="1" applyAlignment="1">
      <alignment horizontal="center" wrapText="1"/>
    </xf>
    <xf numFmtId="0" fontId="2" fillId="0" borderId="117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76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75" fillId="22" borderId="0" xfId="0" applyFont="1" applyFill="1" applyAlignment="1">
      <alignment horizontal="left" vertical="center" wrapText="1"/>
    </xf>
    <xf numFmtId="9" fontId="0" fillId="17" borderId="12" xfId="0" applyNumberFormat="1" applyFill="1" applyBorder="1" applyAlignment="1">
      <alignment horizontal="center"/>
    </xf>
    <xf numFmtId="0" fontId="1" fillId="26" borderId="38" xfId="0" applyFont="1" applyFill="1" applyBorder="1" applyAlignment="1" applyProtection="1">
      <alignment horizontal="center" vertical="center" wrapText="1"/>
      <protection locked="0"/>
    </xf>
    <xf numFmtId="0" fontId="1" fillId="26" borderId="118" xfId="0" applyFont="1" applyFill="1" applyBorder="1" applyAlignment="1" applyProtection="1">
      <alignment horizontal="center" vertical="center" wrapText="1"/>
      <protection locked="0"/>
    </xf>
    <xf numFmtId="0" fontId="1" fillId="26" borderId="39" xfId="0" applyFont="1" applyFill="1" applyBorder="1" applyAlignment="1" applyProtection="1">
      <alignment horizontal="center" vertical="center" wrapText="1"/>
      <protection locked="0"/>
    </xf>
    <xf numFmtId="49" fontId="1" fillId="26" borderId="40" xfId="0" applyNumberFormat="1" applyFont="1" applyFill="1" applyBorder="1" applyAlignment="1" applyProtection="1">
      <alignment horizontal="center" vertical="center" shrinkToFit="1"/>
      <protection locked="0"/>
    </xf>
    <xf numFmtId="49" fontId="1" fillId="26" borderId="119" xfId="0" applyNumberFormat="1" applyFont="1" applyFill="1" applyBorder="1" applyAlignment="1" applyProtection="1">
      <alignment horizontal="center" vertical="center" shrinkToFit="1"/>
      <protection locked="0"/>
    </xf>
    <xf numFmtId="0" fontId="27" fillId="30" borderId="41" xfId="0" applyFont="1" applyFill="1" applyBorder="1" applyAlignment="1" applyProtection="1">
      <alignment horizontal="center" vertical="center" textRotation="90" wrapText="1"/>
      <protection hidden="1"/>
    </xf>
    <xf numFmtId="0" fontId="27" fillId="30" borderId="42" xfId="0" applyFont="1" applyFill="1" applyBorder="1" applyAlignment="1" applyProtection="1">
      <alignment horizontal="center" vertical="center" textRotation="90" wrapText="1"/>
      <protection hidden="1"/>
    </xf>
    <xf numFmtId="0" fontId="27" fillId="30" borderId="43" xfId="0" applyFont="1" applyFill="1" applyBorder="1" applyAlignment="1" applyProtection="1">
      <alignment horizontal="center" vertical="center" textRotation="90" wrapText="1"/>
      <protection hidden="1"/>
    </xf>
    <xf numFmtId="0" fontId="27" fillId="30" borderId="30" xfId="0" applyFont="1" applyFill="1" applyBorder="1" applyAlignment="1" applyProtection="1">
      <alignment horizontal="center" vertical="center" textRotation="90" wrapText="1"/>
      <protection hidden="1"/>
    </xf>
    <xf numFmtId="0" fontId="27" fillId="30" borderId="47" xfId="0" applyFont="1" applyFill="1" applyBorder="1" applyAlignment="1" applyProtection="1">
      <alignment horizontal="center" vertical="center" textRotation="90" wrapText="1"/>
      <protection hidden="1"/>
    </xf>
    <xf numFmtId="0" fontId="27" fillId="30" borderId="45" xfId="0" applyFont="1" applyFill="1" applyBorder="1" applyAlignment="1" applyProtection="1">
      <alignment horizontal="center" vertical="center" textRotation="90" wrapText="1"/>
      <protection hidden="1"/>
    </xf>
    <xf numFmtId="0" fontId="2" fillId="0" borderId="115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/>
      <protection hidden="1"/>
    </xf>
    <xf numFmtId="0" fontId="2" fillId="15" borderId="47" xfId="0" applyFont="1" applyFill="1" applyBorder="1" applyAlignment="1" applyProtection="1">
      <alignment horizontal="center" vertical="center" wrapText="1"/>
      <protection hidden="1"/>
    </xf>
    <xf numFmtId="0" fontId="2" fillId="15" borderId="10" xfId="0" applyFont="1" applyFill="1" applyBorder="1" applyAlignment="1" applyProtection="1">
      <alignment horizontal="center" vertical="center" wrapText="1"/>
      <protection hidden="1"/>
    </xf>
    <xf numFmtId="0" fontId="2" fillId="15" borderId="45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left"/>
      <protection hidden="1"/>
    </xf>
    <xf numFmtId="0" fontId="28" fillId="22" borderId="0" xfId="0" applyFont="1" applyFill="1" applyAlignment="1" applyProtection="1">
      <alignment horizontal="center" shrinkToFit="1"/>
      <protection hidden="1"/>
    </xf>
    <xf numFmtId="0" fontId="28" fillId="22" borderId="0" xfId="0" applyFont="1" applyFill="1" applyAlignment="1" applyProtection="1">
      <alignment horizontal="left" shrinkToFit="1"/>
      <protection hidden="1"/>
    </xf>
    <xf numFmtId="0" fontId="0" fillId="22" borderId="0" xfId="0" applyFont="1" applyFill="1" applyAlignment="1" applyProtection="1">
      <alignment horizontal="center" shrinkToFit="1"/>
      <protection hidden="1"/>
    </xf>
    <xf numFmtId="0" fontId="19" fillId="5" borderId="28" xfId="0" applyFont="1" applyFill="1" applyBorder="1" applyAlignment="1" applyProtection="1">
      <alignment horizontal="center" vertical="center"/>
      <protection hidden="1"/>
    </xf>
    <xf numFmtId="1" fontId="2" fillId="5" borderId="120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121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48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20" xfId="0" applyNumberFormat="1" applyFont="1" applyFill="1" applyBorder="1" applyAlignment="1" applyProtection="1">
      <alignment horizontal="center" vertical="center" wrapText="1"/>
      <protection hidden="1"/>
    </xf>
    <xf numFmtId="0" fontId="19" fillId="24" borderId="76" xfId="0" applyFont="1" applyFill="1" applyBorder="1" applyAlignment="1" applyProtection="1">
      <alignment horizontal="center" vertical="center"/>
      <protection hidden="1"/>
    </xf>
    <xf numFmtId="0" fontId="19" fillId="24" borderId="28" xfId="0" applyFont="1" applyFill="1" applyBorder="1" applyAlignment="1" applyProtection="1">
      <alignment horizontal="center" vertical="center"/>
      <protection hidden="1"/>
    </xf>
    <xf numFmtId="0" fontId="19" fillId="24" borderId="22" xfId="0" applyFont="1" applyFill="1" applyBorder="1" applyAlignment="1" applyProtection="1">
      <alignment horizontal="center" vertical="center"/>
      <protection hidden="1"/>
    </xf>
    <xf numFmtId="0" fontId="1" fillId="16" borderId="122" xfId="0" applyFont="1" applyFill="1" applyBorder="1" applyAlignment="1" applyProtection="1">
      <alignment horizontal="center" vertical="center"/>
      <protection hidden="1"/>
    </xf>
    <xf numFmtId="0" fontId="1" fillId="16" borderId="121" xfId="0" applyFont="1" applyFill="1" applyBorder="1" applyAlignment="1" applyProtection="1">
      <alignment horizontal="center" vertical="center"/>
      <protection hidden="1"/>
    </xf>
    <xf numFmtId="0" fontId="1" fillId="16" borderId="16" xfId="0" applyFont="1" applyFill="1" applyBorder="1" applyAlignment="1" applyProtection="1">
      <alignment horizontal="center" vertical="center"/>
      <protection hidden="1"/>
    </xf>
    <xf numFmtId="0" fontId="1" fillId="16" borderId="20" xfId="0" applyFont="1" applyFill="1" applyBorder="1" applyAlignment="1" applyProtection="1">
      <alignment horizontal="center" vertical="center"/>
      <protection hidden="1"/>
    </xf>
    <xf numFmtId="0" fontId="2" fillId="0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1" fontId="1" fillId="13" borderId="48" xfId="0" applyNumberFormat="1" applyFont="1" applyFill="1" applyBorder="1" applyAlignment="1" applyProtection="1">
      <alignment horizontal="center" vertical="center" wrapText="1"/>
      <protection hidden="1"/>
    </xf>
    <xf numFmtId="1" fontId="1" fillId="13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13" borderId="120" xfId="0" applyFont="1" applyFill="1" applyBorder="1" applyAlignment="1" applyProtection="1">
      <alignment horizontal="center" vertical="center"/>
      <protection hidden="1"/>
    </xf>
    <xf numFmtId="0" fontId="1" fillId="13" borderId="121" xfId="0" applyFont="1" applyFill="1" applyBorder="1" applyAlignment="1" applyProtection="1">
      <alignment horizontal="center" vertical="center"/>
      <protection hidden="1"/>
    </xf>
    <xf numFmtId="0" fontId="1" fillId="13" borderId="48" xfId="0" applyFont="1" applyFill="1" applyBorder="1" applyAlignment="1" applyProtection="1">
      <alignment horizontal="center" vertical="center"/>
      <protection hidden="1"/>
    </xf>
    <xf numFmtId="0" fontId="1" fillId="13" borderId="20" xfId="0" applyFont="1" applyFill="1" applyBorder="1" applyAlignment="1" applyProtection="1">
      <alignment horizontal="center" vertical="center"/>
      <protection hidden="1"/>
    </xf>
    <xf numFmtId="1" fontId="1" fillId="26" borderId="43" xfId="0" applyNumberFormat="1" applyFont="1" applyFill="1" applyBorder="1" applyAlignment="1" applyProtection="1">
      <alignment horizontal="center" vertical="center" wrapText="1"/>
      <protection hidden="1"/>
    </xf>
    <xf numFmtId="1" fontId="1" fillId="26" borderId="30" xfId="0" applyNumberFormat="1" applyFont="1" applyFill="1" applyBorder="1" applyAlignment="1" applyProtection="1">
      <alignment horizontal="center" vertical="center" wrapText="1"/>
      <protection hidden="1"/>
    </xf>
    <xf numFmtId="1" fontId="1" fillId="26" borderId="48" xfId="0" applyNumberFormat="1" applyFont="1" applyFill="1" applyBorder="1" applyAlignment="1" applyProtection="1">
      <alignment horizontal="center" vertical="center" wrapText="1"/>
      <protection hidden="1"/>
    </xf>
    <xf numFmtId="1" fontId="1" fillId="26" borderId="20" xfId="0" applyNumberFormat="1" applyFont="1" applyFill="1" applyBorder="1" applyAlignment="1" applyProtection="1">
      <alignment horizontal="center" vertical="center" wrapText="1"/>
      <protection hidden="1"/>
    </xf>
    <xf numFmtId="1" fontId="1" fillId="24" borderId="25" xfId="0" applyNumberFormat="1" applyFont="1" applyFill="1" applyBorder="1" applyAlignment="1" applyProtection="1">
      <alignment horizontal="center" vertical="center" wrapText="1"/>
      <protection hidden="1"/>
    </xf>
    <xf numFmtId="1" fontId="1" fillId="2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NumberFormat="1" applyFont="1" applyFill="1" applyBorder="1" applyAlignment="1" applyProtection="1">
      <alignment horizontal="center" vertical="center"/>
      <protection hidden="1"/>
    </xf>
    <xf numFmtId="0" fontId="2" fillId="0" borderId="56" xfId="0" applyNumberFormat="1" applyFont="1" applyFill="1" applyBorder="1" applyAlignment="1" applyProtection="1">
      <alignment horizontal="center" vertical="center"/>
      <protection hidden="1"/>
    </xf>
    <xf numFmtId="0" fontId="1" fillId="24" borderId="122" xfId="0" applyFont="1" applyFill="1" applyBorder="1" applyAlignment="1" applyProtection="1">
      <alignment horizontal="center" vertical="center"/>
      <protection hidden="1"/>
    </xf>
    <xf numFmtId="0" fontId="1" fillId="24" borderId="121" xfId="0" applyFont="1" applyFill="1" applyBorder="1" applyAlignment="1" applyProtection="1">
      <alignment horizontal="center" vertical="center"/>
      <protection hidden="1"/>
    </xf>
    <xf numFmtId="0" fontId="1" fillId="24" borderId="16" xfId="0" applyFont="1" applyFill="1" applyBorder="1" applyAlignment="1" applyProtection="1">
      <alignment horizontal="center" vertical="center"/>
      <protection hidden="1"/>
    </xf>
    <xf numFmtId="0" fontId="1" fillId="24" borderId="20" xfId="0" applyFont="1" applyFill="1" applyBorder="1" applyAlignment="1" applyProtection="1">
      <alignment horizontal="center" vertical="center"/>
      <protection hidden="1"/>
    </xf>
    <xf numFmtId="1" fontId="2" fillId="16" borderId="34" xfId="0" applyNumberFormat="1" applyFont="1" applyFill="1" applyBorder="1" applyAlignment="1" applyProtection="1">
      <alignment horizontal="center" vertical="center" wrapText="1"/>
      <protection hidden="1"/>
    </xf>
    <xf numFmtId="1" fontId="2" fillId="16" borderId="123" xfId="0" applyNumberFormat="1" applyFont="1" applyFill="1" applyBorder="1" applyAlignment="1" applyProtection="1">
      <alignment horizontal="center" vertical="center" wrapText="1"/>
      <protection hidden="1"/>
    </xf>
    <xf numFmtId="1" fontId="2" fillId="16" borderId="35" xfId="0" applyNumberFormat="1" applyFont="1" applyFill="1" applyBorder="1" applyAlignment="1" applyProtection="1">
      <alignment horizontal="center" vertical="center" wrapText="1"/>
      <protection hidden="1"/>
    </xf>
    <xf numFmtId="0" fontId="1" fillId="18" borderId="14" xfId="0" applyFont="1" applyFill="1" applyBorder="1" applyAlignment="1" applyProtection="1">
      <alignment horizontal="center" vertical="center" wrapText="1"/>
      <protection hidden="1"/>
    </xf>
    <xf numFmtId="0" fontId="1" fillId="18" borderId="37" xfId="0" applyFont="1" applyFill="1" applyBorder="1" applyAlignment="1" applyProtection="1">
      <alignment horizontal="center" vertical="center" wrapText="1"/>
      <protection hidden="1"/>
    </xf>
    <xf numFmtId="0" fontId="1" fillId="6" borderId="124" xfId="0" applyFont="1" applyFill="1" applyBorder="1" applyAlignment="1" applyProtection="1">
      <alignment horizontal="center" vertical="center" wrapText="1"/>
      <protection hidden="1"/>
    </xf>
    <xf numFmtId="0" fontId="1" fillId="6" borderId="121" xfId="0" applyFont="1" applyFill="1" applyBorder="1" applyAlignment="1" applyProtection="1">
      <alignment horizontal="center" vertical="center" wrapText="1"/>
      <protection hidden="1"/>
    </xf>
    <xf numFmtId="0" fontId="1" fillId="6" borderId="0" xfId="0" applyFont="1" applyFill="1" applyBorder="1" applyAlignment="1" applyProtection="1">
      <alignment horizontal="center" vertical="center" wrapText="1"/>
      <protection hidden="1"/>
    </xf>
    <xf numFmtId="0" fontId="1" fillId="6" borderId="30" xfId="0" applyFont="1" applyFill="1" applyBorder="1" applyAlignment="1" applyProtection="1">
      <alignment horizontal="center" vertical="center" wrapText="1"/>
      <protection hidden="1"/>
    </xf>
    <xf numFmtId="0" fontId="1" fillId="6" borderId="25" xfId="0" applyFont="1" applyFill="1" applyBorder="1" applyAlignment="1" applyProtection="1">
      <alignment horizontal="center" vertical="center" wrapText="1"/>
      <protection hidden="1"/>
    </xf>
    <xf numFmtId="0" fontId="1" fillId="6" borderId="20" xfId="0" applyFont="1" applyFill="1" applyBorder="1" applyAlignment="1" applyProtection="1">
      <alignment horizontal="center" vertical="center" wrapText="1"/>
      <protection hidden="1"/>
    </xf>
    <xf numFmtId="0" fontId="1" fillId="16" borderId="124" xfId="0" applyFont="1" applyFill="1" applyBorder="1" applyAlignment="1" applyProtection="1">
      <alignment horizontal="center" vertical="center" wrapText="1"/>
      <protection hidden="1"/>
    </xf>
    <xf numFmtId="0" fontId="1" fillId="16" borderId="0" xfId="0" applyFont="1" applyFill="1" applyBorder="1" applyAlignment="1" applyProtection="1">
      <alignment horizontal="center" vertical="center" wrapText="1"/>
      <protection hidden="1"/>
    </xf>
    <xf numFmtId="0" fontId="1" fillId="16" borderId="30" xfId="0" applyFont="1" applyFill="1" applyBorder="1" applyAlignment="1" applyProtection="1">
      <alignment horizontal="center" vertical="center" wrapText="1"/>
      <protection hidden="1"/>
    </xf>
    <xf numFmtId="0" fontId="1" fillId="16" borderId="25" xfId="0" applyFont="1" applyFill="1" applyBorder="1" applyAlignment="1" applyProtection="1">
      <alignment horizontal="center" vertical="center" wrapText="1"/>
      <protection hidden="1"/>
    </xf>
    <xf numFmtId="0" fontId="1" fillId="16" borderId="20" xfId="0" applyFont="1" applyFill="1" applyBorder="1" applyAlignment="1" applyProtection="1">
      <alignment horizontal="center" vertical="center" wrapText="1"/>
      <protection hidden="1"/>
    </xf>
    <xf numFmtId="0" fontId="1" fillId="6" borderId="34" xfId="0" applyFont="1" applyFill="1" applyBorder="1" applyAlignment="1" applyProtection="1">
      <alignment horizontal="center" vertical="center" wrapText="1"/>
      <protection hidden="1"/>
    </xf>
    <xf numFmtId="0" fontId="1" fillId="6" borderId="123" xfId="0" applyFont="1" applyFill="1" applyBorder="1" applyAlignment="1" applyProtection="1">
      <alignment horizontal="center" vertical="center" wrapText="1"/>
      <protection hidden="1"/>
    </xf>
    <xf numFmtId="0" fontId="1" fillId="6" borderId="35" xfId="0" applyFont="1" applyFill="1" applyBorder="1" applyAlignment="1" applyProtection="1">
      <alignment horizontal="center" vertical="center" wrapText="1"/>
      <protection hidden="1"/>
    </xf>
    <xf numFmtId="0" fontId="1" fillId="5" borderId="122" xfId="0" applyFont="1" applyFill="1" applyBorder="1" applyAlignment="1" applyProtection="1">
      <alignment horizontal="center" vertical="center"/>
      <protection hidden="1"/>
    </xf>
    <xf numFmtId="0" fontId="1" fillId="5" borderId="121" xfId="0" applyFont="1" applyFill="1" applyBorder="1" applyAlignment="1" applyProtection="1">
      <alignment horizontal="center" vertical="center"/>
      <protection hidden="1"/>
    </xf>
    <xf numFmtId="0" fontId="1" fillId="5" borderId="16" xfId="0" applyFont="1" applyFill="1" applyBorder="1" applyAlignment="1" applyProtection="1">
      <alignment horizontal="center" vertical="center"/>
      <protection hidden="1"/>
    </xf>
    <xf numFmtId="0" fontId="1" fillId="5" borderId="20" xfId="0" applyFont="1" applyFill="1" applyBorder="1" applyAlignment="1" applyProtection="1">
      <alignment horizontal="center" vertical="center"/>
      <protection hidden="1"/>
    </xf>
    <xf numFmtId="0" fontId="1" fillId="16" borderId="25" xfId="0" applyFont="1" applyFill="1" applyBorder="1" applyAlignment="1" applyProtection="1">
      <alignment horizontal="center" vertical="center"/>
      <protection hidden="1"/>
    </xf>
    <xf numFmtId="0" fontId="1" fillId="6" borderId="122" xfId="0" applyFont="1" applyFill="1" applyBorder="1" applyAlignment="1" applyProtection="1">
      <alignment horizontal="center" vertical="center"/>
      <protection hidden="1"/>
    </xf>
    <xf numFmtId="0" fontId="1" fillId="6" borderId="121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20" xfId="0" applyFont="1" applyFill="1" applyBorder="1" applyAlignment="1" applyProtection="1">
      <alignment horizontal="center" vertical="center"/>
      <protection hidden="1"/>
    </xf>
    <xf numFmtId="1" fontId="2" fillId="16" borderId="125" xfId="0" applyNumberFormat="1" applyFont="1" applyFill="1" applyBorder="1" applyAlignment="1" applyProtection="1">
      <alignment horizontal="center" vertical="center" wrapText="1"/>
      <protection hidden="1"/>
    </xf>
    <xf numFmtId="1" fontId="2" fillId="16" borderId="49" xfId="0" applyNumberFormat="1" applyFont="1" applyFill="1" applyBorder="1" applyAlignment="1" applyProtection="1">
      <alignment horizontal="center" vertical="center" wrapText="1"/>
      <protection hidden="1"/>
    </xf>
    <xf numFmtId="0" fontId="26" fillId="30" borderId="41" xfId="0" applyFont="1" applyFill="1" applyBorder="1" applyAlignment="1" applyProtection="1">
      <alignment horizontal="center" vertical="center" textRotation="90" wrapText="1"/>
      <protection hidden="1"/>
    </xf>
    <xf numFmtId="0" fontId="1" fillId="26" borderId="37" xfId="0" applyFont="1" applyFill="1" applyBorder="1" applyAlignment="1" applyProtection="1">
      <alignment horizontal="left" vertical="center"/>
      <protection hidden="1"/>
    </xf>
    <xf numFmtId="0" fontId="1" fillId="26" borderId="32" xfId="0" applyFont="1" applyFill="1" applyBorder="1" applyAlignment="1" applyProtection="1">
      <alignment horizontal="left" vertical="center"/>
      <protection hidden="1"/>
    </xf>
    <xf numFmtId="0" fontId="2" fillId="26" borderId="64" xfId="0" applyFont="1" applyFill="1" applyBorder="1" applyAlignment="1" applyProtection="1">
      <alignment horizontal="left" vertical="center" wrapText="1"/>
      <protection hidden="1"/>
    </xf>
    <xf numFmtId="0" fontId="2" fillId="26" borderId="32" xfId="0" applyFont="1" applyFill="1" applyBorder="1" applyAlignment="1" applyProtection="1">
      <alignment horizontal="left" vertical="center" wrapText="1"/>
      <protection hidden="1"/>
    </xf>
    <xf numFmtId="0" fontId="15" fillId="0" borderId="21" xfId="0" applyFont="1" applyBorder="1" applyAlignment="1" applyProtection="1">
      <alignment horizontal="center" vertical="center" textRotation="90"/>
      <protection hidden="1"/>
    </xf>
    <xf numFmtId="0" fontId="15" fillId="0" borderId="121" xfId="0" applyFont="1" applyBorder="1" applyAlignment="1" applyProtection="1">
      <alignment horizontal="center" vertical="center" textRotation="90"/>
      <protection hidden="1"/>
    </xf>
    <xf numFmtId="0" fontId="1" fillId="26" borderId="14" xfId="0" applyFont="1" applyFill="1" applyBorder="1" applyAlignment="1" applyProtection="1">
      <alignment horizontal="center" vertical="center"/>
      <protection hidden="1"/>
    </xf>
    <xf numFmtId="0" fontId="1" fillId="26" borderId="12" xfId="0" applyFont="1" applyFill="1" applyBorder="1" applyAlignment="1" applyProtection="1">
      <alignment horizontal="center" vertical="center"/>
      <protection hidden="1"/>
    </xf>
    <xf numFmtId="0" fontId="1" fillId="26" borderId="37" xfId="0" applyFont="1" applyFill="1" applyBorder="1" applyAlignment="1" applyProtection="1">
      <alignment horizontal="center" vertical="center"/>
      <protection hidden="1"/>
    </xf>
    <xf numFmtId="0" fontId="1" fillId="26" borderId="33" xfId="0" applyFont="1" applyFill="1" applyBorder="1" applyAlignment="1" applyProtection="1">
      <alignment horizontal="center" vertical="center"/>
      <protection hidden="1"/>
    </xf>
    <xf numFmtId="0" fontId="1" fillId="26" borderId="119" xfId="0" applyFont="1" applyFill="1" applyBorder="1" applyAlignment="1" applyProtection="1">
      <alignment horizontal="center" vertical="center"/>
      <protection hidden="1"/>
    </xf>
    <xf numFmtId="0" fontId="1" fillId="26" borderId="32" xfId="0" applyFont="1" applyFill="1" applyBorder="1" applyAlignment="1" applyProtection="1">
      <alignment horizontal="center" vertical="center"/>
      <protection hidden="1"/>
    </xf>
    <xf numFmtId="0" fontId="2" fillId="15" borderId="41" xfId="0" applyFont="1" applyFill="1" applyBorder="1" applyAlignment="1" applyProtection="1">
      <alignment horizontal="center" vertical="center"/>
      <protection hidden="1"/>
    </xf>
    <xf numFmtId="0" fontId="2" fillId="15" borderId="42" xfId="0" applyFont="1" applyFill="1" applyBorder="1" applyAlignment="1" applyProtection="1">
      <alignment horizontal="center" vertical="center"/>
      <protection hidden="1"/>
    </xf>
    <xf numFmtId="0" fontId="2" fillId="15" borderId="47" xfId="0" applyFont="1" applyFill="1" applyBorder="1" applyAlignment="1" applyProtection="1">
      <alignment horizontal="center" vertical="center"/>
      <protection hidden="1"/>
    </xf>
    <xf numFmtId="0" fontId="2" fillId="15" borderId="45" xfId="0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center"/>
      <protection hidden="1"/>
    </xf>
    <xf numFmtId="0" fontId="2" fillId="0" borderId="124" xfId="0" applyNumberFormat="1" applyFont="1" applyFill="1" applyBorder="1" applyAlignment="1" applyProtection="1">
      <alignment horizontal="center" vertical="center"/>
      <protection hidden="1"/>
    </xf>
    <xf numFmtId="0" fontId="2" fillId="0" borderId="126" xfId="0" applyNumberFormat="1" applyFont="1" applyFill="1" applyBorder="1" applyAlignment="1" applyProtection="1">
      <alignment horizontal="center" vertical="center"/>
      <protection hidden="1"/>
    </xf>
    <xf numFmtId="0" fontId="19" fillId="0" borderId="120" xfId="0" applyFont="1" applyFill="1" applyBorder="1" applyAlignment="1" applyProtection="1">
      <alignment horizontal="center" vertical="center" textRotation="90"/>
      <protection hidden="1"/>
    </xf>
    <xf numFmtId="0" fontId="19" fillId="0" borderId="43" xfId="0" applyFont="1" applyFill="1" applyBorder="1" applyAlignment="1" applyProtection="1">
      <alignment horizontal="center" vertical="center" textRotation="90"/>
      <protection hidden="1"/>
    </xf>
    <xf numFmtId="0" fontId="32" fillId="22" borderId="107" xfId="0" applyFont="1" applyFill="1" applyBorder="1" applyAlignment="1">
      <alignment horizontal="center" vertical="center" wrapText="1"/>
    </xf>
    <xf numFmtId="0" fontId="30" fillId="22" borderId="0" xfId="0" applyNumberFormat="1" applyFont="1" applyFill="1" applyBorder="1" applyAlignment="1">
      <alignment horizontal="center" vertical="center"/>
    </xf>
    <xf numFmtId="0" fontId="30" fillId="29" borderId="0" xfId="0" applyNumberFormat="1" applyFont="1" applyFill="1" applyBorder="1" applyAlignment="1">
      <alignment horizontal="center" vertical="center"/>
    </xf>
    <xf numFmtId="0" fontId="30" fillId="22" borderId="107" xfId="0" applyNumberFormat="1" applyFont="1" applyFill="1" applyBorder="1" applyAlignment="1">
      <alignment horizontal="center" vertical="center"/>
    </xf>
    <xf numFmtId="9" fontId="30" fillId="22" borderId="107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07" xfId="0" applyFont="1" applyFill="1" applyBorder="1" applyAlignment="1">
      <alignment horizontal="center" vertical="center"/>
    </xf>
    <xf numFmtId="0" fontId="30" fillId="0" borderId="108" xfId="0" applyFont="1" applyFill="1" applyBorder="1" applyAlignment="1">
      <alignment horizontal="center" vertical="center"/>
    </xf>
    <xf numFmtId="0" fontId="72" fillId="31" borderId="0" xfId="0" applyFont="1" applyFill="1" applyAlignment="1">
      <alignment horizontal="center" vertical="top" wrapText="1"/>
    </xf>
    <xf numFmtId="9" fontId="30" fillId="29" borderId="108" xfId="0" applyNumberFormat="1" applyFont="1" applyFill="1" applyBorder="1" applyAlignment="1">
      <alignment horizontal="center" vertical="center"/>
    </xf>
    <xf numFmtId="9" fontId="30" fillId="22" borderId="0" xfId="0" applyNumberFormat="1" applyFont="1" applyFill="1" applyBorder="1" applyAlignment="1">
      <alignment horizontal="center" vertical="center"/>
    </xf>
    <xf numFmtId="9" fontId="30" fillId="29" borderId="107" xfId="0" applyNumberFormat="1" applyFont="1" applyFill="1" applyBorder="1" applyAlignment="1">
      <alignment horizontal="center" vertical="center"/>
    </xf>
    <xf numFmtId="9" fontId="30" fillId="22" borderId="108" xfId="0" applyNumberFormat="1" applyFont="1" applyFill="1" applyBorder="1" applyAlignment="1">
      <alignment horizontal="center" vertical="center"/>
    </xf>
    <xf numFmtId="0" fontId="73" fillId="31" borderId="0" xfId="0" applyFont="1" applyFill="1" applyAlignment="1">
      <alignment horizontal="center" vertical="top" wrapText="1"/>
    </xf>
    <xf numFmtId="0" fontId="1" fillId="22" borderId="0" xfId="0" applyFont="1" applyFill="1" applyAlignment="1">
      <alignment horizontal="center" vertical="top" wrapText="1"/>
    </xf>
    <xf numFmtId="0" fontId="69" fillId="31" borderId="0" xfId="0" applyFont="1" applyFill="1" applyBorder="1" applyAlignment="1">
      <alignment horizontal="center" wrapText="1"/>
    </xf>
    <xf numFmtId="0" fontId="35" fillId="22" borderId="0" xfId="0" applyFont="1" applyFill="1" applyBorder="1" applyAlignment="1">
      <alignment horizontal="center" vertical="center"/>
    </xf>
    <xf numFmtId="0" fontId="37" fillId="22" borderId="107" xfId="0" applyFont="1" applyFill="1" applyBorder="1" applyAlignment="1">
      <alignment horizontal="center" vertical="center"/>
    </xf>
    <xf numFmtId="9" fontId="66" fillId="0" borderId="105" xfId="0" applyNumberFormat="1" applyFont="1" applyFill="1" applyBorder="1" applyAlignment="1">
      <alignment horizontal="left" vertical="center" wrapText="1"/>
    </xf>
    <xf numFmtId="9" fontId="66" fillId="0" borderId="0" xfId="0" applyNumberFormat="1" applyFont="1" applyFill="1" applyBorder="1" applyAlignment="1">
      <alignment horizontal="left" vertical="center" wrapText="1"/>
    </xf>
    <xf numFmtId="9" fontId="66" fillId="0" borderId="0" xfId="0" applyNumberFormat="1" applyFont="1" applyFill="1" applyBorder="1" applyAlignment="1">
      <alignment horizontal="left" vertical="center"/>
    </xf>
    <xf numFmtId="9" fontId="66" fillId="0" borderId="107" xfId="0" applyNumberFormat="1" applyFont="1" applyFill="1" applyBorder="1" applyAlignment="1">
      <alignment horizontal="left" vertical="center"/>
    </xf>
    <xf numFmtId="9" fontId="30" fillId="29" borderId="105" xfId="0" applyNumberFormat="1" applyFont="1" applyFill="1" applyBorder="1" applyAlignment="1">
      <alignment horizontal="center" vertical="center"/>
    </xf>
    <xf numFmtId="0" fontId="30" fillId="22" borderId="0" xfId="0" applyFont="1" applyFill="1" applyBorder="1" applyAlignment="1">
      <alignment horizontal="center" vertical="center"/>
    </xf>
    <xf numFmtId="0" fontId="30" fillId="22" borderId="107" xfId="0" applyFont="1" applyFill="1" applyBorder="1" applyAlignment="1">
      <alignment horizontal="center" vertical="center"/>
    </xf>
    <xf numFmtId="0" fontId="30" fillId="29" borderId="108" xfId="0" applyNumberFormat="1" applyFont="1" applyFill="1" applyBorder="1" applyAlignment="1">
      <alignment horizontal="center" vertical="center"/>
    </xf>
    <xf numFmtId="0" fontId="30" fillId="29" borderId="107" xfId="0" applyNumberFormat="1" applyFont="1" applyFill="1" applyBorder="1" applyAlignment="1">
      <alignment horizontal="center" vertical="center"/>
    </xf>
    <xf numFmtId="9" fontId="30" fillId="29" borderId="0" xfId="0" applyNumberFormat="1" applyFont="1" applyFill="1" applyBorder="1" applyAlignment="1">
      <alignment horizontal="center" vertical="center"/>
    </xf>
    <xf numFmtId="9" fontId="66" fillId="0" borderId="0" xfId="0" applyNumberFormat="1" applyFont="1" applyFill="1" applyBorder="1" applyAlignment="1">
      <alignment horizontal="left" vertical="center" wrapText="1" shrinkToFit="1"/>
    </xf>
    <xf numFmtId="9" fontId="33" fillId="0" borderId="0" xfId="0" applyNumberFormat="1" applyFont="1" applyFill="1" applyBorder="1" applyAlignment="1">
      <alignment horizontal="left" vertical="center" shrinkToFit="1"/>
    </xf>
    <xf numFmtId="9" fontId="33" fillId="0" borderId="107" xfId="0" applyNumberFormat="1" applyFont="1" applyFill="1" applyBorder="1" applyAlignment="1">
      <alignment horizontal="left" vertical="center" shrinkToFit="1"/>
    </xf>
    <xf numFmtId="0" fontId="66" fillId="0" borderId="108" xfId="0" applyFont="1" applyFill="1" applyBorder="1" applyAlignment="1">
      <alignment horizontal="left" vertical="center" wrapText="1"/>
    </xf>
    <xf numFmtId="0" fontId="66" fillId="0" borderId="108" xfId="0" applyFont="1" applyFill="1" applyBorder="1" applyAlignment="1">
      <alignment horizontal="left" vertical="center"/>
    </xf>
    <xf numFmtId="0" fontId="66" fillId="0" borderId="107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/>
    </xf>
    <xf numFmtId="0" fontId="66" fillId="0" borderId="107" xfId="0" applyFont="1" applyBorder="1" applyAlignment="1">
      <alignment horizontal="left" vertical="center"/>
    </xf>
    <xf numFmtId="0" fontId="26" fillId="31" borderId="0" xfId="0" applyFont="1" applyFill="1" applyBorder="1" applyAlignment="1">
      <alignment horizontal="center" vertical="center" wrapText="1"/>
    </xf>
    <xf numFmtId="0" fontId="26" fillId="31" borderId="0" xfId="0" applyFont="1" applyFill="1" applyBorder="1" applyAlignment="1">
      <alignment horizontal="center" vertical="center"/>
    </xf>
    <xf numFmtId="9" fontId="30" fillId="22" borderId="105" xfId="0" applyNumberFormat="1" applyFont="1" applyFill="1" applyBorder="1" applyAlignment="1">
      <alignment horizontal="center" vertical="center"/>
    </xf>
    <xf numFmtId="0" fontId="27" fillId="31" borderId="99" xfId="0" applyFont="1" applyFill="1" applyBorder="1" applyAlignment="1">
      <alignment horizontal="center" vertical="center" shrinkToFit="1"/>
    </xf>
    <xf numFmtId="0" fontId="27" fillId="31" borderId="0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 vertical="center"/>
    </xf>
    <xf numFmtId="0" fontId="35" fillId="29" borderId="96" xfId="0" applyFont="1" applyFill="1" applyBorder="1" applyAlignment="1">
      <alignment horizontal="left" vertical="center" wrapText="1"/>
    </xf>
    <xf numFmtId="0" fontId="35" fillId="29" borderId="97" xfId="0" applyFont="1" applyFill="1" applyBorder="1" applyAlignment="1">
      <alignment horizontal="left" vertical="center" wrapText="1"/>
    </xf>
    <xf numFmtId="0" fontId="30" fillId="22" borderId="105" xfId="0" applyFont="1" applyFill="1" applyBorder="1" applyAlignment="1">
      <alignment horizontal="left" vertical="center" wrapText="1"/>
    </xf>
    <xf numFmtId="0" fontId="30" fillId="22" borderId="106" xfId="0" applyFont="1" applyFill="1" applyBorder="1" applyAlignment="1">
      <alignment horizontal="left" vertical="center" wrapText="1"/>
    </xf>
    <xf numFmtId="0" fontId="30" fillId="22" borderId="101" xfId="0" applyFont="1" applyFill="1" applyBorder="1" applyAlignment="1">
      <alignment horizontal="left" vertical="center" wrapText="1"/>
    </xf>
    <xf numFmtId="0" fontId="30" fillId="22" borderId="102" xfId="0" applyFont="1" applyFill="1" applyBorder="1" applyAlignment="1">
      <alignment horizontal="left" vertical="center" wrapText="1"/>
    </xf>
    <xf numFmtId="9" fontId="30" fillId="22" borderId="101" xfId="0" applyNumberFormat="1" applyFont="1" applyFill="1" applyBorder="1" applyAlignment="1">
      <alignment horizontal="center" vertical="center"/>
    </xf>
    <xf numFmtId="9" fontId="30" fillId="22" borderId="103" xfId="0" applyNumberFormat="1" applyFont="1" applyFill="1" applyBorder="1" applyAlignment="1">
      <alignment horizontal="center" vertical="center"/>
    </xf>
    <xf numFmtId="9" fontId="35" fillId="28" borderId="96" xfId="0" applyNumberFormat="1" applyFont="1" applyFill="1" applyBorder="1" applyAlignment="1">
      <alignment horizontal="center" vertical="center"/>
    </xf>
    <xf numFmtId="0" fontId="35" fillId="22" borderId="95" xfId="0" applyFont="1" applyFill="1" applyBorder="1" applyAlignment="1">
      <alignment horizontal="center" vertical="center"/>
    </xf>
    <xf numFmtId="0" fontId="35" fillId="22" borderId="98" xfId="0" applyFont="1" applyFill="1" applyBorder="1" applyAlignment="1">
      <alignment horizontal="center" vertical="center"/>
    </xf>
    <xf numFmtId="0" fontId="35" fillId="22" borderId="95" xfId="0" applyFont="1" applyFill="1" applyBorder="1" applyAlignment="1">
      <alignment horizontal="center" vertical="center" wrapText="1"/>
    </xf>
    <xf numFmtId="0" fontId="35" fillId="22" borderId="98" xfId="0" applyFont="1" applyFill="1" applyBorder="1" applyAlignment="1">
      <alignment horizontal="center" vertical="center" wrapText="1"/>
    </xf>
    <xf numFmtId="0" fontId="34" fillId="28" borderId="96" xfId="0" applyFont="1" applyFill="1" applyBorder="1" applyAlignment="1">
      <alignment horizontal="left" vertical="center" wrapText="1"/>
    </xf>
    <xf numFmtId="0" fontId="34" fillId="28" borderId="97" xfId="0" applyFont="1" applyFill="1" applyBorder="1" applyAlignment="1">
      <alignment horizontal="left" vertical="center" wrapText="1"/>
    </xf>
    <xf numFmtId="0" fontId="30" fillId="22" borderId="0" xfId="0" applyFont="1" applyFill="1" applyBorder="1" applyAlignment="1">
      <alignment horizontal="left" vertical="center" wrapText="1"/>
    </xf>
    <xf numFmtId="0" fontId="30" fillId="22" borderId="127" xfId="0" applyFont="1" applyFill="1" applyBorder="1" applyAlignment="1">
      <alignment horizontal="left" vertical="center" wrapText="1"/>
    </xf>
    <xf numFmtId="0" fontId="69" fillId="32" borderId="0" xfId="0" applyFont="1" applyFill="1" applyBorder="1" applyAlignment="1">
      <alignment horizontal="center" wrapText="1"/>
    </xf>
    <xf numFmtId="0" fontId="67" fillId="29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9" fontId="0" fillId="33" borderId="32" xfId="0" applyNumberFormat="1" applyFont="1" applyFill="1" applyBorder="1" applyAlignment="1" applyProtection="1">
      <alignment horizontal="center"/>
      <protection hidden="1"/>
    </xf>
    <xf numFmtId="0" fontId="75" fillId="22" borderId="0" xfId="0" applyFont="1" applyFill="1" applyAlignment="1">
      <alignment horizontal="right" vertical="center" wrapText="1" indent="3"/>
    </xf>
    <xf numFmtId="0" fontId="75" fillId="22" borderId="0" xfId="0" applyFont="1" applyFill="1" applyAlignment="1">
      <alignment horizontal="right" vertical="center" wrapText="1" indent="4"/>
    </xf>
    <xf numFmtId="0" fontId="75" fillId="22" borderId="0" xfId="0" applyFont="1" applyFill="1" applyAlignment="1">
      <alignment horizontal="center" vertical="center" wrapText="1"/>
    </xf>
    <xf numFmtId="0" fontId="75" fillId="22" borderId="0" xfId="0" applyFont="1" applyFill="1" applyAlignment="1">
      <alignment horizontal="left" vertical="center" wrapText="1" indent="1"/>
    </xf>
    <xf numFmtId="9" fontId="30" fillId="0" borderId="107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2">
    <dxf>
      <font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2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5"/>
        </patternFill>
      </fill>
    </dxf>
    <dxf>
      <font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solid">
          <bgColor indexed="9"/>
        </patternFill>
      </fill>
    </dxf>
    <dxf>
      <fill>
        <patternFill>
          <bgColor indexed="48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17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8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6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>
          <color indexed="63"/>
        </right>
        <top style="thin"/>
        <bottom style="thin"/>
      </border>
    </dxf>
    <dxf>
      <font>
        <b/>
        <i val="0"/>
        <strike val="0"/>
        <color indexed="9"/>
      </font>
      <fill>
        <patternFill>
          <bgColor indexed="10"/>
        </patternFill>
      </fill>
      <border>
        <right style="thin"/>
        <top style="thin"/>
        <bottom style="thin"/>
      </border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strike val="0"/>
        <color rgb="FFFFFFFF"/>
      </font>
      <fill>
        <patternFill>
          <bgColor rgb="FFFF0000"/>
        </patternFill>
      </fill>
      <border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8E7F"/>
      <rgbColor rgb="00FFFFFF"/>
      <rgbColor rgb="00FF0000"/>
      <rgbColor rgb="0000FF00"/>
      <rgbColor rgb="000000FF"/>
      <rgbColor rgb="00E6E64C"/>
      <rgbColor rgb="00FF00FF"/>
      <rgbColor rgb="005FFFB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ED7921"/>
      <rgbColor rgb="00008E7F"/>
      <rgbColor rgb="00F6B186"/>
      <rgbColor rgb="00CCCCFF"/>
      <rgbColor rgb="00000080"/>
      <rgbColor rgb="00FF00FF"/>
      <rgbColor rgb="00FFFF00"/>
      <rgbColor rgb="0000FFFF"/>
      <rgbColor rgb="00800080"/>
      <rgbColor rgb="0001A298"/>
      <rgbColor rgb="00008080"/>
      <rgbColor rgb="000000FF"/>
      <rgbColor rgb="0000DCFF"/>
      <rgbColor rgb="00A5FFFF"/>
      <rgbColor rgb="0099FF99"/>
      <rgbColor rgb="00FFFF99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008E7F"/>
      <rgbColor rgb="00C4E1DD"/>
      <rgbColor rgb="008CC7C2"/>
      <rgbColor rgb="00009D9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75"/>
          <c:w val="0.95375"/>
          <c:h val="0.99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Compétences!$AK$42:$AK$53</c:f>
              <c:strCache/>
            </c:strRef>
          </c:cat>
          <c:val>
            <c:numRef>
              <c:f>Compétences!$AL$42:$AL$53</c:f>
              <c:numCache/>
            </c:numRef>
          </c:val>
        </c:ser>
        <c:gapWidth val="20"/>
        <c:axId val="41305971"/>
        <c:axId val="36209420"/>
      </c:barChart>
      <c:catAx>
        <c:axId val="413059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209420"/>
        <c:crosses val="autoZero"/>
        <c:auto val="1"/>
        <c:lblOffset val="100"/>
        <c:tickLblSkip val="1"/>
        <c:noMultiLvlLbl val="0"/>
      </c:catAx>
      <c:valAx>
        <c:axId val="36209420"/>
        <c:scaling>
          <c:orientation val="minMax"/>
        </c:scaling>
        <c:axPos val="t"/>
        <c:delete val="1"/>
        <c:majorTickMark val="out"/>
        <c:minorTickMark val="none"/>
        <c:tickLblPos val="nextTo"/>
        <c:crossAx val="4130597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2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5"/>
          <c:w val="0.9545"/>
          <c:h val="0.99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Compétences!$AZ$42:$AZ$55</c:f>
              <c:strCache/>
            </c:strRef>
          </c:cat>
          <c:val>
            <c:numRef>
              <c:f>Compétences!$BA$42:$BA$55</c:f>
              <c:numCache/>
            </c:numRef>
          </c:val>
        </c:ser>
        <c:gapWidth val="20"/>
        <c:axId val="6848445"/>
        <c:axId val="61636006"/>
      </c:barChart>
      <c:catAx>
        <c:axId val="68484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636006"/>
        <c:crosses val="autoZero"/>
        <c:auto val="1"/>
        <c:lblOffset val="100"/>
        <c:tickLblSkip val="1"/>
        <c:noMultiLvlLbl val="0"/>
      </c:catAx>
      <c:valAx>
        <c:axId val="61636006"/>
        <c:scaling>
          <c:orientation val="minMax"/>
        </c:scaling>
        <c:axPos val="t"/>
        <c:delete val="1"/>
        <c:majorTickMark val="out"/>
        <c:minorTickMark val="none"/>
        <c:tickLblPos val="nextTo"/>
        <c:crossAx val="6848445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04"/>
          <c:w val="0.93075"/>
          <c:h val="0.9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Compétences!$CJ$42:$CJ$53</c:f>
              <c:strCache/>
            </c:strRef>
          </c:cat>
          <c:val>
            <c:numRef>
              <c:f>Compétences!$CK$42:$CK$53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20"/>
        <c:axId val="17853143"/>
        <c:axId val="26460560"/>
      </c:barChart>
      <c:catAx>
        <c:axId val="178531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460560"/>
        <c:crosses val="autoZero"/>
        <c:auto val="1"/>
        <c:lblOffset val="100"/>
        <c:tickLblSkip val="1"/>
        <c:noMultiLvlLbl val="0"/>
      </c:catAx>
      <c:valAx>
        <c:axId val="26460560"/>
        <c:scaling>
          <c:orientation val="minMax"/>
        </c:scaling>
        <c:axPos val="t"/>
        <c:delete val="1"/>
        <c:majorTickMark val="out"/>
        <c:minorTickMark val="none"/>
        <c:tickLblPos val="nextTo"/>
        <c:crossAx val="17853143"/>
        <c:crossesAt val="1"/>
        <c:crossBetween val="between"/>
        <c:dispUnits/>
      </c:valAx>
      <c:spPr>
        <a:solidFill>
          <a:srgbClr val="008E7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/>
    </a:ln>
  </c:spPr>
  <c:txPr>
    <a:bodyPr vert="horz" rot="0"/>
    <a:lstStyle/>
    <a:p>
      <a:pPr>
        <a:defRPr lang="en-US" cap="none" sz="2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54"/>
          <c:y val="0.22225"/>
          <c:w val="0.358"/>
          <c:h val="0.53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commentaires'!$Q$100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commentaires'!$R$100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commentaires'!$S$100</c:f>
              <c:numCache/>
            </c:numRef>
          </c:val>
        </c:ser>
        <c:overlap val="100"/>
        <c:axId val="36818449"/>
        <c:axId val="62930586"/>
      </c:barChart>
      <c:catAx>
        <c:axId val="36818449"/>
        <c:scaling>
          <c:orientation val="minMax"/>
        </c:scaling>
        <c:axPos val="l"/>
        <c:delete val="1"/>
        <c:majorTickMark val="out"/>
        <c:minorTickMark val="none"/>
        <c:tickLblPos val="nextTo"/>
        <c:crossAx val="62930586"/>
        <c:crosses val="autoZero"/>
        <c:auto val="1"/>
        <c:lblOffset val="100"/>
        <c:tickLblSkip val="1"/>
        <c:noMultiLvlLbl val="0"/>
      </c:catAx>
      <c:valAx>
        <c:axId val="62930586"/>
        <c:scaling>
          <c:orientation val="minMax"/>
        </c:scaling>
        <c:axPos val="b"/>
        <c:delete val="1"/>
        <c:majorTickMark val="out"/>
        <c:minorTickMark val="none"/>
        <c:tickLblPos val="nextTo"/>
        <c:crossAx val="36818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54"/>
          <c:y val="0.2315"/>
          <c:w val="0.3575"/>
          <c:h val="0.514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commentaires'!$Q$102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commentaires'!$R$102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commentaires'!$S$102</c:f>
              <c:numCache/>
            </c:numRef>
          </c:val>
        </c:ser>
        <c:overlap val="100"/>
        <c:axId val="29504363"/>
        <c:axId val="64212676"/>
      </c:barChart>
      <c:catAx>
        <c:axId val="29504363"/>
        <c:scaling>
          <c:orientation val="minMax"/>
        </c:scaling>
        <c:axPos val="l"/>
        <c:delete val="1"/>
        <c:majorTickMark val="out"/>
        <c:minorTickMark val="none"/>
        <c:tickLblPos val="nextTo"/>
        <c:crossAx val="64212676"/>
        <c:crosses val="autoZero"/>
        <c:auto val="1"/>
        <c:lblOffset val="100"/>
        <c:tickLblSkip val="1"/>
        <c:noMultiLvlLbl val="0"/>
      </c:catAx>
      <c:valAx>
        <c:axId val="64212676"/>
        <c:scaling>
          <c:orientation val="minMax"/>
        </c:scaling>
        <c:axPos val="b"/>
        <c:delete val="1"/>
        <c:majorTickMark val="out"/>
        <c:minorTickMark val="none"/>
        <c:tickLblPos val="nextTo"/>
        <c:crossAx val="29504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3"/>
          <c:y val="0.1035"/>
          <c:w val="0.35725"/>
          <c:h val="0.529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commentaires'!$Q$99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commentaires'!$R$99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commentaires'!$S$99</c:f>
              <c:numCache/>
            </c:numRef>
          </c:val>
        </c:ser>
        <c:overlap val="100"/>
        <c:axId val="41043173"/>
        <c:axId val="33844238"/>
      </c:barChart>
      <c:catAx>
        <c:axId val="41043173"/>
        <c:scaling>
          <c:orientation val="minMax"/>
        </c:scaling>
        <c:axPos val="l"/>
        <c:delete val="1"/>
        <c:majorTickMark val="out"/>
        <c:minorTickMark val="none"/>
        <c:tickLblPos val="nextTo"/>
        <c:crossAx val="33844238"/>
        <c:crosses val="autoZero"/>
        <c:auto val="1"/>
        <c:lblOffset val="100"/>
        <c:tickLblSkip val="1"/>
        <c:noMultiLvlLbl val="0"/>
      </c:catAx>
      <c:valAx>
        <c:axId val="33844238"/>
        <c:scaling>
          <c:orientation val="minMax"/>
        </c:scaling>
        <c:axPos val="b"/>
        <c:delete val="1"/>
        <c:majorTickMark val="out"/>
        <c:minorTickMark val="none"/>
        <c:tickLblPos val="nextTo"/>
        <c:crossAx val="410431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54"/>
          <c:y val="0.03425"/>
          <c:w val="0.358"/>
          <c:h val="0.514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commentaires'!$Q$103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commentaires'!$R$103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commentaires'!$S$103</c:f>
              <c:numCache/>
            </c:numRef>
          </c:val>
        </c:ser>
        <c:overlap val="100"/>
        <c:axId val="36162687"/>
        <c:axId val="57028728"/>
      </c:barChart>
      <c:catAx>
        <c:axId val="36162687"/>
        <c:scaling>
          <c:orientation val="minMax"/>
        </c:scaling>
        <c:axPos val="l"/>
        <c:delete val="1"/>
        <c:majorTickMark val="out"/>
        <c:minorTickMark val="none"/>
        <c:tickLblPos val="nextTo"/>
        <c:crossAx val="57028728"/>
        <c:crosses val="autoZero"/>
        <c:auto val="1"/>
        <c:lblOffset val="100"/>
        <c:tickLblSkip val="1"/>
        <c:noMultiLvlLbl val="0"/>
      </c:catAx>
      <c:valAx>
        <c:axId val="57028728"/>
        <c:scaling>
          <c:orientation val="minMax"/>
        </c:scaling>
        <c:axPos val="b"/>
        <c:delete val="1"/>
        <c:majorTickMark val="out"/>
        <c:minorTickMark val="none"/>
        <c:tickLblPos val="nextTo"/>
        <c:crossAx val="36162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31"/>
          <c:w val="0.9347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E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'Résultats et commentaires'!$A$18:$A$27</c:f>
              <c:strCache/>
            </c:strRef>
          </c:cat>
          <c:val>
            <c:numRef>
              <c:f>'Résultats et commentaires'!$B$18:$B$27</c:f>
              <c:numCache/>
            </c:numRef>
          </c:val>
        </c:ser>
        <c:axId val="43496505"/>
        <c:axId val="55924226"/>
      </c:barChart>
      <c:catAx>
        <c:axId val="4349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Score global des classes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5924226"/>
        <c:crosses val="autoZero"/>
        <c:auto val="1"/>
        <c:lblOffset val="100"/>
        <c:tickLblSkip val="1"/>
        <c:noMultiLvlLbl val="0"/>
      </c:catAx>
      <c:valAx>
        <c:axId val="55924226"/>
        <c:scaling>
          <c:orientation val="minMax"/>
          <c:max val="0.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Pourcentage de classes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3496505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295"/>
          <c:w val="0.933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E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'Résultats et commentaires'!$A$18:$A$27</c:f>
              <c:strCache/>
            </c:strRef>
          </c:cat>
          <c:val>
            <c:numRef>
              <c:f>'Résultats et commentaires'!$E$18:$E$27</c:f>
              <c:numCache/>
            </c:numRef>
          </c:val>
        </c:ser>
        <c:axId val="33555987"/>
        <c:axId val="33568428"/>
      </c:barChart>
      <c:catAx>
        <c:axId val="33555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Score global des classes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3568428"/>
        <c:crosses val="autoZero"/>
        <c:auto val="1"/>
        <c:lblOffset val="100"/>
        <c:tickLblSkip val="1"/>
        <c:noMultiLvlLbl val="0"/>
      </c:catAx>
      <c:valAx>
        <c:axId val="33568428"/>
        <c:scaling>
          <c:orientation val="minMax"/>
          <c:max val="0.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Pourcentage de classes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3555987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3075"/>
          <c:w val="0.9347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E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'Résultats et commentaires'!$A$18:$A$27</c:f>
              <c:strCache/>
            </c:strRef>
          </c:cat>
          <c:val>
            <c:numRef>
              <c:f>'Résultats et commentaires'!$B$57:$B$66</c:f>
              <c:numCache/>
            </c:numRef>
          </c:val>
        </c:ser>
        <c:axId val="33680397"/>
        <c:axId val="34688118"/>
      </c:barChart>
      <c:catAx>
        <c:axId val="3368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Score global des classes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4688118"/>
        <c:crosses val="autoZero"/>
        <c:auto val="1"/>
        <c:lblOffset val="100"/>
        <c:tickLblSkip val="1"/>
        <c:noMultiLvlLbl val="0"/>
      </c:catAx>
      <c:valAx>
        <c:axId val="34688118"/>
        <c:scaling>
          <c:orientation val="minMax"/>
          <c:max val="0.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Pourcentage de classes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3680397"/>
        <c:crossesAt val="1"/>
        <c:crossBetween val="between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3175"/>
          <c:w val="0.932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E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'Résultats et commentaires'!$A$18:$A$27</c:f>
              <c:strCache/>
            </c:strRef>
          </c:cat>
          <c:val>
            <c:numRef>
              <c:f>'Résultats et commentaires'!$E$57:$E$66</c:f>
              <c:numCache/>
            </c:numRef>
          </c:val>
        </c:ser>
        <c:axId val="43757607"/>
        <c:axId val="58274144"/>
      </c:barChart>
      <c:catAx>
        <c:axId val="43757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Score global des classes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8274144"/>
        <c:crosses val="autoZero"/>
        <c:auto val="1"/>
        <c:lblOffset val="100"/>
        <c:tickLblSkip val="1"/>
        <c:noMultiLvlLbl val="0"/>
      </c:catAx>
      <c:valAx>
        <c:axId val="58274144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Pourcentage de classes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E7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3757607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Compétences!$BB$42:$BB$53</c:f>
              <c:strCache/>
            </c:strRef>
          </c:cat>
          <c:val>
            <c:numRef>
              <c:f>Compétences!$BC$42:$BC$53</c:f>
              <c:numCache/>
            </c:numRef>
          </c:val>
        </c:ser>
        <c:gapWidth val="20"/>
        <c:axId val="57449325"/>
        <c:axId val="47281878"/>
      </c:barChart>
      <c:catAx>
        <c:axId val="574493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281878"/>
        <c:crosses val="autoZero"/>
        <c:auto val="1"/>
        <c:lblOffset val="100"/>
        <c:tickLblSkip val="1"/>
        <c:noMultiLvlLbl val="0"/>
      </c:catAx>
      <c:valAx>
        <c:axId val="47281878"/>
        <c:scaling>
          <c:orientation val="minMax"/>
        </c:scaling>
        <c:axPos val="t"/>
        <c:delete val="1"/>
        <c:majorTickMark val="out"/>
        <c:minorTickMark val="none"/>
        <c:tickLblPos val="nextTo"/>
        <c:crossAx val="5744932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54"/>
          <c:y val="0"/>
          <c:w val="0.358"/>
          <c:h val="0.463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commentaires'!$Q$96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commentaires'!$R$96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commentaires'!$S$96</c:f>
              <c:numCache/>
            </c:numRef>
          </c:val>
        </c:ser>
        <c:overlap val="100"/>
        <c:axId val="54705249"/>
        <c:axId val="22585194"/>
      </c:barChart>
      <c:catAx>
        <c:axId val="54705249"/>
        <c:scaling>
          <c:orientation val="minMax"/>
        </c:scaling>
        <c:axPos val="l"/>
        <c:delete val="1"/>
        <c:majorTickMark val="out"/>
        <c:minorTickMark val="none"/>
        <c:tickLblPos val="nextTo"/>
        <c:crossAx val="22585194"/>
        <c:crosses val="autoZero"/>
        <c:auto val="1"/>
        <c:lblOffset val="100"/>
        <c:tickLblSkip val="1"/>
        <c:noMultiLvlLbl val="0"/>
      </c:catAx>
      <c:valAx>
        <c:axId val="22585194"/>
        <c:scaling>
          <c:orientation val="minMax"/>
        </c:scaling>
        <c:axPos val="b"/>
        <c:delete val="1"/>
        <c:majorTickMark val="out"/>
        <c:minorTickMark val="none"/>
        <c:tickLblPos val="nextTo"/>
        <c:crossAx val="547052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54"/>
          <c:y val="0.2315"/>
          <c:w val="0.358"/>
          <c:h val="0.514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commentaires'!$M$96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commentaires'!$N$96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commentaires'!$O$96</c:f>
              <c:numCache/>
            </c:numRef>
          </c:val>
        </c:ser>
        <c:overlap val="100"/>
        <c:axId val="1940155"/>
        <c:axId val="17461396"/>
      </c:barChart>
      <c:catAx>
        <c:axId val="1940155"/>
        <c:scaling>
          <c:orientation val="minMax"/>
        </c:scaling>
        <c:axPos val="l"/>
        <c:delete val="1"/>
        <c:majorTickMark val="out"/>
        <c:minorTickMark val="none"/>
        <c:tickLblPos val="nextTo"/>
        <c:crossAx val="17461396"/>
        <c:crosses val="autoZero"/>
        <c:auto val="1"/>
        <c:lblOffset val="100"/>
        <c:tickLblSkip val="1"/>
        <c:noMultiLvlLbl val="0"/>
      </c:catAx>
      <c:valAx>
        <c:axId val="17461396"/>
        <c:scaling>
          <c:orientation val="minMax"/>
        </c:scaling>
        <c:axPos val="b"/>
        <c:delete val="1"/>
        <c:majorTickMark val="out"/>
        <c:minorTickMark val="none"/>
        <c:tickLblPos val="nextTo"/>
        <c:crossAx val="1940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925"/>
          <c:y val="0"/>
          <c:w val="0.362"/>
          <c:h val="0.463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commentaires'!$M$99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commentaires'!$N$99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commentaires'!$O$99</c:f>
              <c:numCache/>
            </c:numRef>
          </c:val>
        </c:ser>
        <c:overlap val="100"/>
        <c:axId val="22934837"/>
        <c:axId val="5086942"/>
      </c:barChart>
      <c:catAx>
        <c:axId val="22934837"/>
        <c:scaling>
          <c:orientation val="minMax"/>
        </c:scaling>
        <c:axPos val="l"/>
        <c:delete val="1"/>
        <c:majorTickMark val="out"/>
        <c:minorTickMark val="none"/>
        <c:tickLblPos val="nextTo"/>
        <c:crossAx val="5086942"/>
        <c:crosses val="autoZero"/>
        <c:auto val="1"/>
        <c:lblOffset val="100"/>
        <c:tickLblSkip val="1"/>
        <c:noMultiLvlLbl val="0"/>
      </c:catAx>
      <c:valAx>
        <c:axId val="5086942"/>
        <c:scaling>
          <c:orientation val="minMax"/>
        </c:scaling>
        <c:axPos val="b"/>
        <c:delete val="1"/>
        <c:majorTickMark val="out"/>
        <c:minorTickMark val="none"/>
        <c:tickLblPos val="nextTo"/>
        <c:crossAx val="22934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54"/>
          <c:y val="0"/>
          <c:w val="0.3575"/>
          <c:h val="0.513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commentaires'!$M$100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commentaires'!$N$100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commentaires'!$O$100</c:f>
              <c:numCache/>
            </c:numRef>
          </c:val>
        </c:ser>
        <c:overlap val="100"/>
        <c:axId val="45782479"/>
        <c:axId val="9389128"/>
      </c:barChart>
      <c:catAx>
        <c:axId val="45782479"/>
        <c:scaling>
          <c:orientation val="minMax"/>
        </c:scaling>
        <c:axPos val="l"/>
        <c:delete val="1"/>
        <c:majorTickMark val="out"/>
        <c:minorTickMark val="none"/>
        <c:tickLblPos val="nextTo"/>
        <c:crossAx val="9389128"/>
        <c:crosses val="autoZero"/>
        <c:auto val="1"/>
        <c:lblOffset val="100"/>
        <c:tickLblSkip val="1"/>
        <c:noMultiLvlLbl val="0"/>
      </c:catAx>
      <c:valAx>
        <c:axId val="9389128"/>
        <c:scaling>
          <c:orientation val="minMax"/>
        </c:scaling>
        <c:axPos val="b"/>
        <c:delete val="1"/>
        <c:majorTickMark val="out"/>
        <c:minorTickMark val="none"/>
        <c:tickLblPos val="nextTo"/>
        <c:crossAx val="45782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54"/>
          <c:y val="0.22225"/>
          <c:w val="0.358"/>
          <c:h val="0.53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commentaires'!$M$102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commentaires'!$N$102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commentaires'!$O$102</c:f>
              <c:numCache/>
            </c:numRef>
          </c:val>
        </c:ser>
        <c:overlap val="100"/>
        <c:axId val="17393289"/>
        <c:axId val="22321874"/>
      </c:barChart>
      <c:catAx>
        <c:axId val="17393289"/>
        <c:scaling>
          <c:orientation val="minMax"/>
        </c:scaling>
        <c:axPos val="l"/>
        <c:delete val="1"/>
        <c:majorTickMark val="out"/>
        <c:minorTickMark val="none"/>
        <c:tickLblPos val="nextTo"/>
        <c:crossAx val="22321874"/>
        <c:crosses val="autoZero"/>
        <c:auto val="1"/>
        <c:lblOffset val="100"/>
        <c:tickLblSkip val="1"/>
        <c:noMultiLvlLbl val="0"/>
      </c:catAx>
      <c:valAx>
        <c:axId val="22321874"/>
        <c:scaling>
          <c:orientation val="minMax"/>
        </c:scaling>
        <c:axPos val="b"/>
        <c:delete val="1"/>
        <c:majorTickMark val="out"/>
        <c:minorTickMark val="none"/>
        <c:tickLblPos val="nextTo"/>
        <c:crossAx val="17393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3"/>
          <c:y val="0.039"/>
          <c:w val="0.3625"/>
          <c:h val="0.529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commentaires'!$M$103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commentaires'!$N$103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commentaires'!$O$103</c:f>
              <c:numCache/>
            </c:numRef>
          </c:val>
        </c:ser>
        <c:overlap val="100"/>
        <c:axId val="66679139"/>
        <c:axId val="63241340"/>
      </c:barChart>
      <c:catAx>
        <c:axId val="66679139"/>
        <c:scaling>
          <c:orientation val="minMax"/>
        </c:scaling>
        <c:axPos val="l"/>
        <c:delete val="1"/>
        <c:majorTickMark val="out"/>
        <c:minorTickMark val="none"/>
        <c:tickLblPos val="nextTo"/>
        <c:crossAx val="63241340"/>
        <c:crosses val="autoZero"/>
        <c:auto val="1"/>
        <c:lblOffset val="100"/>
        <c:tickLblSkip val="1"/>
        <c:noMultiLvlLbl val="0"/>
      </c:catAx>
      <c:valAx>
        <c:axId val="63241340"/>
        <c:scaling>
          <c:orientation val="minMax"/>
        </c:scaling>
        <c:axPos val="b"/>
        <c:delete val="1"/>
        <c:majorTickMark val="out"/>
        <c:minorTickMark val="none"/>
        <c:tickLblPos val="nextTo"/>
        <c:crossAx val="666791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95"/>
          <c:y val="0"/>
          <c:w val="0.358"/>
          <c:h val="0.52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commentaires'!$M$106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commentaires'!$N$106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commentaires'!$O$106</c:f>
              <c:numCache/>
            </c:numRef>
          </c:val>
        </c:ser>
        <c:overlap val="100"/>
        <c:axId val="32301149"/>
        <c:axId val="22274886"/>
      </c:barChart>
      <c:catAx>
        <c:axId val="32301149"/>
        <c:scaling>
          <c:orientation val="minMax"/>
        </c:scaling>
        <c:axPos val="l"/>
        <c:delete val="1"/>
        <c:majorTickMark val="out"/>
        <c:minorTickMark val="none"/>
        <c:tickLblPos val="nextTo"/>
        <c:crossAx val="22274886"/>
        <c:crosses val="autoZero"/>
        <c:auto val="1"/>
        <c:lblOffset val="100"/>
        <c:tickLblSkip val="1"/>
        <c:noMultiLvlLbl val="0"/>
      </c:catAx>
      <c:valAx>
        <c:axId val="22274886"/>
        <c:scaling>
          <c:orientation val="minMax"/>
        </c:scaling>
        <c:axPos val="b"/>
        <c:delete val="1"/>
        <c:majorTickMark val="out"/>
        <c:minorTickMark val="none"/>
        <c:tickLblPos val="nextTo"/>
        <c:crossAx val="323011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75"/>
          <c:y val="0.04125"/>
          <c:w val="0.363"/>
          <c:h val="0.538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commentaires'!$Q$106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commentaires'!$R$106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commentaires'!$S$106</c:f>
              <c:numCache/>
            </c:numRef>
          </c:val>
        </c:ser>
        <c:overlap val="100"/>
        <c:axId val="66256247"/>
        <c:axId val="59435312"/>
      </c:barChart>
      <c:catAx>
        <c:axId val="66256247"/>
        <c:scaling>
          <c:orientation val="minMax"/>
        </c:scaling>
        <c:axPos val="l"/>
        <c:delete val="1"/>
        <c:majorTickMark val="out"/>
        <c:minorTickMark val="none"/>
        <c:tickLblPos val="nextTo"/>
        <c:crossAx val="59435312"/>
        <c:crosses val="autoZero"/>
        <c:auto val="1"/>
        <c:lblOffset val="100"/>
        <c:tickLblSkip val="1"/>
        <c:noMultiLvlLbl val="0"/>
      </c:catAx>
      <c:valAx>
        <c:axId val="59435312"/>
        <c:scaling>
          <c:orientation val="minMax"/>
        </c:scaling>
        <c:axPos val="b"/>
        <c:delete val="1"/>
        <c:majorTickMark val="out"/>
        <c:minorTickMark val="none"/>
        <c:tickLblPos val="nextTo"/>
        <c:crossAx val="66256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3"/>
          <c:y val="0.039"/>
          <c:w val="0.3625"/>
          <c:h val="0.530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commentaires'!$M$114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commentaires'!$N$114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commentaires'!$O$114</c:f>
              <c:numCache/>
            </c:numRef>
          </c:val>
        </c:ser>
        <c:overlap val="100"/>
        <c:axId val="65155761"/>
        <c:axId val="49530938"/>
      </c:barChart>
      <c:catAx>
        <c:axId val="65155761"/>
        <c:scaling>
          <c:orientation val="minMax"/>
        </c:scaling>
        <c:axPos val="l"/>
        <c:delete val="1"/>
        <c:majorTickMark val="out"/>
        <c:minorTickMark val="none"/>
        <c:tickLblPos val="nextTo"/>
        <c:crossAx val="49530938"/>
        <c:crosses val="autoZero"/>
        <c:auto val="1"/>
        <c:lblOffset val="100"/>
        <c:tickLblSkip val="1"/>
        <c:noMultiLvlLbl val="0"/>
      </c:catAx>
      <c:valAx>
        <c:axId val="49530938"/>
        <c:scaling>
          <c:orientation val="minMax"/>
        </c:scaling>
        <c:axPos val="b"/>
        <c:delete val="1"/>
        <c:majorTickMark val="out"/>
        <c:minorTickMark val="none"/>
        <c:tickLblPos val="nextTo"/>
        <c:crossAx val="65155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3"/>
          <c:y val="0.039"/>
          <c:w val="0.3625"/>
          <c:h val="0.530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commentaires'!$Q$114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commentaires'!$R$114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commentaires'!$S$114</c:f>
              <c:numCache/>
            </c:numRef>
          </c:val>
        </c:ser>
        <c:overlap val="100"/>
        <c:axId val="43125259"/>
        <c:axId val="52583012"/>
      </c:barChart>
      <c:catAx>
        <c:axId val="43125259"/>
        <c:scaling>
          <c:orientation val="minMax"/>
        </c:scaling>
        <c:axPos val="l"/>
        <c:delete val="1"/>
        <c:majorTickMark val="out"/>
        <c:minorTickMark val="none"/>
        <c:tickLblPos val="nextTo"/>
        <c:crossAx val="52583012"/>
        <c:crosses val="autoZero"/>
        <c:auto val="1"/>
        <c:lblOffset val="100"/>
        <c:tickLblSkip val="1"/>
        <c:noMultiLvlLbl val="0"/>
      </c:catAx>
      <c:valAx>
        <c:axId val="52583012"/>
        <c:scaling>
          <c:orientation val="minMax"/>
        </c:scaling>
        <c:axPos val="b"/>
        <c:delete val="1"/>
        <c:majorTickMark val="out"/>
        <c:minorTickMark val="none"/>
        <c:tickLblPos val="nextTo"/>
        <c:crossAx val="43125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75"/>
          <c:w val="1"/>
          <c:h val="0.99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Compétences!$BN$42:$BN$50</c:f>
              <c:strCache/>
            </c:strRef>
          </c:cat>
          <c:val>
            <c:numRef>
              <c:f>Compétences!$BO$42:$BO$50</c:f>
              <c:numCache/>
            </c:numRef>
          </c:val>
        </c:ser>
        <c:gapWidth val="20"/>
        <c:axId val="22883719"/>
        <c:axId val="4626880"/>
      </c:barChart>
      <c:catAx>
        <c:axId val="228837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26880"/>
        <c:crosses val="autoZero"/>
        <c:auto val="1"/>
        <c:lblOffset val="100"/>
        <c:tickLblSkip val="1"/>
        <c:noMultiLvlLbl val="0"/>
      </c:catAx>
      <c:valAx>
        <c:axId val="4626880"/>
        <c:scaling>
          <c:orientation val="minMax"/>
        </c:scaling>
        <c:axPos val="t"/>
        <c:delete val="1"/>
        <c:majorTickMark val="out"/>
        <c:minorTickMark val="none"/>
        <c:tickLblPos val="nextTo"/>
        <c:crossAx val="2288371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3"/>
          <c:y val="0.039"/>
          <c:w val="0.3625"/>
          <c:h val="0.530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commentaires'!$M$116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commentaires'!$N$116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commentaires'!$O$116</c:f>
              <c:numCache/>
            </c:numRef>
          </c:val>
        </c:ser>
        <c:overlap val="100"/>
        <c:axId val="3485061"/>
        <c:axId val="31365550"/>
      </c:barChart>
      <c:catAx>
        <c:axId val="3485061"/>
        <c:scaling>
          <c:orientation val="minMax"/>
        </c:scaling>
        <c:axPos val="l"/>
        <c:delete val="1"/>
        <c:majorTickMark val="out"/>
        <c:minorTickMark val="none"/>
        <c:tickLblPos val="nextTo"/>
        <c:crossAx val="31365550"/>
        <c:crosses val="autoZero"/>
        <c:auto val="1"/>
        <c:lblOffset val="100"/>
        <c:tickLblSkip val="1"/>
        <c:noMultiLvlLbl val="0"/>
      </c:catAx>
      <c:valAx>
        <c:axId val="31365550"/>
        <c:scaling>
          <c:orientation val="minMax"/>
        </c:scaling>
        <c:axPos val="b"/>
        <c:delete val="1"/>
        <c:majorTickMark val="out"/>
        <c:minorTickMark val="none"/>
        <c:tickLblPos val="nextTo"/>
        <c:crossAx val="3485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85"/>
          <c:y val="0.039"/>
          <c:w val="0.36175"/>
          <c:h val="0.530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commentaires'!$Q$116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commentaires'!$R$116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commentaires'!$S$116</c:f>
              <c:numCache/>
            </c:numRef>
          </c:val>
        </c:ser>
        <c:overlap val="100"/>
        <c:axId val="13854495"/>
        <c:axId val="57581592"/>
      </c:barChart>
      <c:catAx>
        <c:axId val="13854495"/>
        <c:scaling>
          <c:orientation val="minMax"/>
        </c:scaling>
        <c:axPos val="l"/>
        <c:delete val="1"/>
        <c:majorTickMark val="out"/>
        <c:minorTickMark val="none"/>
        <c:tickLblPos val="nextTo"/>
        <c:crossAx val="57581592"/>
        <c:crosses val="autoZero"/>
        <c:auto val="1"/>
        <c:lblOffset val="100"/>
        <c:tickLblSkip val="1"/>
        <c:noMultiLvlLbl val="0"/>
      </c:catAx>
      <c:valAx>
        <c:axId val="57581592"/>
        <c:scaling>
          <c:orientation val="minMax"/>
        </c:scaling>
        <c:axPos val="b"/>
        <c:delete val="1"/>
        <c:majorTickMark val="out"/>
        <c:minorTickMark val="none"/>
        <c:tickLblPos val="nextTo"/>
        <c:crossAx val="13854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3"/>
          <c:y val="0.039"/>
          <c:w val="0.3625"/>
          <c:h val="0.529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commentaires'!$M$123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commentaires'!$N$123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commentaires'!$O$123</c:f>
              <c:numCache/>
            </c:numRef>
          </c:val>
        </c:ser>
        <c:overlap val="100"/>
        <c:axId val="48472281"/>
        <c:axId val="33597346"/>
      </c:barChart>
      <c:catAx>
        <c:axId val="48472281"/>
        <c:scaling>
          <c:orientation val="minMax"/>
        </c:scaling>
        <c:axPos val="l"/>
        <c:delete val="1"/>
        <c:majorTickMark val="out"/>
        <c:minorTickMark val="none"/>
        <c:tickLblPos val="nextTo"/>
        <c:crossAx val="33597346"/>
        <c:crosses val="autoZero"/>
        <c:auto val="1"/>
        <c:lblOffset val="100"/>
        <c:tickLblSkip val="1"/>
        <c:noMultiLvlLbl val="0"/>
      </c:catAx>
      <c:valAx>
        <c:axId val="33597346"/>
        <c:scaling>
          <c:orientation val="minMax"/>
        </c:scaling>
        <c:axPos val="b"/>
        <c:delete val="1"/>
        <c:majorTickMark val="out"/>
        <c:minorTickMark val="none"/>
        <c:tickLblPos val="nextTo"/>
        <c:crossAx val="48472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3"/>
          <c:y val="0.039"/>
          <c:w val="0.3625"/>
          <c:h val="0.529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commentaires'!$Q$123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commentaires'!$R$123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commentaires'!$S$123</c:f>
              <c:numCache/>
            </c:numRef>
          </c:val>
        </c:ser>
        <c:overlap val="100"/>
        <c:axId val="33940659"/>
        <c:axId val="37030476"/>
      </c:barChart>
      <c:catAx>
        <c:axId val="33940659"/>
        <c:scaling>
          <c:orientation val="minMax"/>
        </c:scaling>
        <c:axPos val="l"/>
        <c:delete val="1"/>
        <c:majorTickMark val="out"/>
        <c:minorTickMark val="none"/>
        <c:tickLblPos val="nextTo"/>
        <c:crossAx val="37030476"/>
        <c:crosses val="autoZero"/>
        <c:auto val="1"/>
        <c:lblOffset val="100"/>
        <c:tickLblSkip val="1"/>
        <c:noMultiLvlLbl val="0"/>
      </c:catAx>
      <c:valAx>
        <c:axId val="37030476"/>
        <c:scaling>
          <c:orientation val="minMax"/>
        </c:scaling>
        <c:axPos val="b"/>
        <c:delete val="1"/>
        <c:majorTickMark val="out"/>
        <c:minorTickMark val="none"/>
        <c:tickLblPos val="nextTo"/>
        <c:crossAx val="33940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75"/>
          <c:y val="0.039"/>
          <c:w val="0.363"/>
          <c:h val="0.529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commentaires'!$M$128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commentaires'!$N$128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commentaires'!$O$128</c:f>
              <c:numCache/>
            </c:numRef>
          </c:val>
        </c:ser>
        <c:overlap val="100"/>
        <c:axId val="64838829"/>
        <c:axId val="46678550"/>
      </c:barChart>
      <c:catAx>
        <c:axId val="64838829"/>
        <c:scaling>
          <c:orientation val="minMax"/>
        </c:scaling>
        <c:axPos val="l"/>
        <c:delete val="1"/>
        <c:majorTickMark val="out"/>
        <c:minorTickMark val="none"/>
        <c:tickLblPos val="nextTo"/>
        <c:crossAx val="46678550"/>
        <c:crosses val="autoZero"/>
        <c:auto val="1"/>
        <c:lblOffset val="100"/>
        <c:tickLblSkip val="1"/>
        <c:noMultiLvlLbl val="0"/>
      </c:catAx>
      <c:valAx>
        <c:axId val="46678550"/>
        <c:scaling>
          <c:orientation val="minMax"/>
        </c:scaling>
        <c:axPos val="b"/>
        <c:delete val="1"/>
        <c:majorTickMark val="out"/>
        <c:minorTickMark val="none"/>
        <c:tickLblPos val="nextTo"/>
        <c:crossAx val="64838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85"/>
          <c:y val="0.039"/>
          <c:w val="0.36175"/>
          <c:h val="0.529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commentaires'!$Q$128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commentaires'!$R$128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commentaires'!$S$128</c:f>
              <c:numCache/>
            </c:numRef>
          </c:val>
        </c:ser>
        <c:overlap val="100"/>
        <c:axId val="17453767"/>
        <c:axId val="22866176"/>
      </c:barChart>
      <c:catAx>
        <c:axId val="17453767"/>
        <c:scaling>
          <c:orientation val="minMax"/>
        </c:scaling>
        <c:axPos val="l"/>
        <c:delete val="1"/>
        <c:majorTickMark val="out"/>
        <c:minorTickMark val="none"/>
        <c:tickLblPos val="nextTo"/>
        <c:crossAx val="22866176"/>
        <c:crosses val="autoZero"/>
        <c:auto val="1"/>
        <c:lblOffset val="100"/>
        <c:tickLblSkip val="1"/>
        <c:noMultiLvlLbl val="0"/>
      </c:catAx>
      <c:valAx>
        <c:axId val="22866176"/>
        <c:scaling>
          <c:orientation val="minMax"/>
        </c:scaling>
        <c:axPos val="b"/>
        <c:delete val="1"/>
        <c:majorTickMark val="out"/>
        <c:minorTickMark val="none"/>
        <c:tickLblPos val="nextTo"/>
        <c:crossAx val="17453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75"/>
          <c:y val="0.04125"/>
          <c:w val="0.363"/>
          <c:h val="0.538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commentaires'!$M$135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commentaires'!$N$135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commentaires'!$O$135</c:f>
              <c:numCache/>
            </c:numRef>
          </c:val>
        </c:ser>
        <c:overlap val="100"/>
        <c:axId val="4468993"/>
        <c:axId val="40220938"/>
      </c:barChart>
      <c:catAx>
        <c:axId val="4468993"/>
        <c:scaling>
          <c:orientation val="minMax"/>
        </c:scaling>
        <c:axPos val="l"/>
        <c:delete val="1"/>
        <c:majorTickMark val="out"/>
        <c:minorTickMark val="none"/>
        <c:tickLblPos val="nextTo"/>
        <c:crossAx val="40220938"/>
        <c:crosses val="autoZero"/>
        <c:auto val="1"/>
        <c:lblOffset val="100"/>
        <c:tickLblSkip val="1"/>
        <c:noMultiLvlLbl val="0"/>
      </c:catAx>
      <c:valAx>
        <c:axId val="40220938"/>
        <c:scaling>
          <c:orientation val="minMax"/>
        </c:scaling>
        <c:axPos val="b"/>
        <c:delete val="1"/>
        <c:majorTickMark val="out"/>
        <c:minorTickMark val="none"/>
        <c:tickLblPos val="nextTo"/>
        <c:crossAx val="44689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3"/>
          <c:y val="0.039"/>
          <c:w val="0.3625"/>
          <c:h val="0.529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commentaires'!$Q$135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commentaires'!$R$135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commentaires'!$S$135</c:f>
              <c:numCache/>
            </c:numRef>
          </c:val>
        </c:ser>
        <c:overlap val="100"/>
        <c:axId val="26444123"/>
        <c:axId val="36670516"/>
      </c:barChart>
      <c:catAx>
        <c:axId val="26444123"/>
        <c:scaling>
          <c:orientation val="minMax"/>
        </c:scaling>
        <c:axPos val="l"/>
        <c:delete val="1"/>
        <c:majorTickMark val="out"/>
        <c:minorTickMark val="none"/>
        <c:tickLblPos val="nextTo"/>
        <c:crossAx val="36670516"/>
        <c:crosses val="autoZero"/>
        <c:auto val="1"/>
        <c:lblOffset val="100"/>
        <c:tickLblSkip val="1"/>
        <c:noMultiLvlLbl val="0"/>
      </c:catAx>
      <c:valAx>
        <c:axId val="36670516"/>
        <c:scaling>
          <c:orientation val="minMax"/>
        </c:scaling>
        <c:axPos val="b"/>
        <c:delete val="1"/>
        <c:majorTickMark val="out"/>
        <c:minorTickMark val="none"/>
        <c:tickLblPos val="nextTo"/>
        <c:crossAx val="26444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75"/>
          <c:y val="0.039"/>
          <c:w val="0.363"/>
          <c:h val="0.529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commentaires'!$M$139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commentaires'!$N$139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commentaires'!$O$139</c:f>
              <c:numCache/>
            </c:numRef>
          </c:val>
        </c:ser>
        <c:overlap val="100"/>
        <c:axId val="61599189"/>
        <c:axId val="17521790"/>
      </c:barChart>
      <c:catAx>
        <c:axId val="61599189"/>
        <c:scaling>
          <c:orientation val="minMax"/>
        </c:scaling>
        <c:axPos val="l"/>
        <c:delete val="1"/>
        <c:majorTickMark val="out"/>
        <c:minorTickMark val="none"/>
        <c:tickLblPos val="nextTo"/>
        <c:crossAx val="17521790"/>
        <c:crosses val="autoZero"/>
        <c:auto val="1"/>
        <c:lblOffset val="100"/>
        <c:tickLblSkip val="1"/>
        <c:noMultiLvlLbl val="0"/>
      </c:catAx>
      <c:valAx>
        <c:axId val="17521790"/>
        <c:scaling>
          <c:orientation val="minMax"/>
        </c:scaling>
        <c:axPos val="b"/>
        <c:delete val="1"/>
        <c:majorTickMark val="out"/>
        <c:minorTickMark val="none"/>
        <c:tickLblPos val="nextTo"/>
        <c:crossAx val="61599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85"/>
          <c:y val="0.04125"/>
          <c:w val="0.36175"/>
          <c:h val="0.538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commentaires'!$Q$139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commentaires'!$R$139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commentaires'!$S$139</c:f>
              <c:numCache/>
            </c:numRef>
          </c:val>
        </c:ser>
        <c:overlap val="100"/>
        <c:axId val="23478383"/>
        <c:axId val="9978856"/>
      </c:barChart>
      <c:catAx>
        <c:axId val="23478383"/>
        <c:scaling>
          <c:orientation val="minMax"/>
        </c:scaling>
        <c:axPos val="l"/>
        <c:delete val="1"/>
        <c:majorTickMark val="out"/>
        <c:minorTickMark val="none"/>
        <c:tickLblPos val="nextTo"/>
        <c:crossAx val="9978856"/>
        <c:crosses val="autoZero"/>
        <c:auto val="1"/>
        <c:lblOffset val="100"/>
        <c:tickLblSkip val="1"/>
        <c:noMultiLvlLbl val="0"/>
      </c:catAx>
      <c:valAx>
        <c:axId val="9978856"/>
        <c:scaling>
          <c:orientation val="minMax"/>
        </c:scaling>
        <c:axPos val="b"/>
        <c:delete val="1"/>
        <c:majorTickMark val="out"/>
        <c:minorTickMark val="none"/>
        <c:tickLblPos val="nextTo"/>
        <c:crossAx val="23478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E7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1641921"/>
        <c:axId val="39232970"/>
      </c:barChart>
      <c:catAx>
        <c:axId val="416419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E7F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8E7F"/>
                </a:solidFill>
                <a:latin typeface="Arial"/>
                <a:ea typeface="Arial"/>
                <a:cs typeface="Arial"/>
              </a:defRPr>
            </a:pPr>
          </a:p>
        </c:txPr>
        <c:crossAx val="39232970"/>
        <c:crosses val="autoZero"/>
        <c:auto val="1"/>
        <c:lblOffset val="100"/>
        <c:tickLblSkip val="1"/>
        <c:noMultiLvlLbl val="0"/>
      </c:catAx>
      <c:valAx>
        <c:axId val="39232970"/>
        <c:scaling>
          <c:orientation val="minMax"/>
        </c:scaling>
        <c:axPos val="t"/>
        <c:delete val="1"/>
        <c:majorTickMark val="out"/>
        <c:minorTickMark val="none"/>
        <c:tickLblPos val="nextTo"/>
        <c:crossAx val="4164192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8E7F"/>
      </a:solidFill>
    </a:ln>
  </c:spPr>
  <c:txPr>
    <a:bodyPr vert="horz" rot="0"/>
    <a:lstStyle/>
    <a:p>
      <a:pPr>
        <a:defRPr lang="en-US" cap="none" sz="2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375"/>
          <c:y val="0.04875"/>
          <c:w val="0.37225"/>
          <c:h val="0.5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commentaires'!$M$148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commentaires'!$N$148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commentaires'!$O$148</c:f>
              <c:numCache/>
            </c:numRef>
          </c:val>
        </c:ser>
        <c:overlap val="100"/>
        <c:axId val="22700841"/>
        <c:axId val="2980978"/>
      </c:barChart>
      <c:catAx>
        <c:axId val="22700841"/>
        <c:scaling>
          <c:orientation val="minMax"/>
        </c:scaling>
        <c:axPos val="l"/>
        <c:delete val="1"/>
        <c:majorTickMark val="out"/>
        <c:minorTickMark val="none"/>
        <c:tickLblPos val="nextTo"/>
        <c:crossAx val="2980978"/>
        <c:crosses val="autoZero"/>
        <c:auto val="1"/>
        <c:lblOffset val="100"/>
        <c:tickLblSkip val="1"/>
        <c:noMultiLvlLbl val="0"/>
      </c:catAx>
      <c:valAx>
        <c:axId val="2980978"/>
        <c:scaling>
          <c:orientation val="minMax"/>
        </c:scaling>
        <c:axPos val="b"/>
        <c:delete val="1"/>
        <c:majorTickMark val="out"/>
        <c:minorTickMark val="none"/>
        <c:tickLblPos val="nextTo"/>
        <c:crossAx val="22700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2"/>
          <c:y val="0.0465"/>
          <c:w val="0.37425"/>
          <c:h val="0.517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commentaires'!$Q$148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commentaires'!$R$148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commentaires'!$S$148</c:f>
              <c:numCache/>
            </c:numRef>
          </c:val>
        </c:ser>
        <c:overlap val="100"/>
        <c:axId val="26828803"/>
        <c:axId val="40132636"/>
      </c:barChart>
      <c:catAx>
        <c:axId val="26828803"/>
        <c:scaling>
          <c:orientation val="minMax"/>
        </c:scaling>
        <c:axPos val="l"/>
        <c:delete val="1"/>
        <c:majorTickMark val="out"/>
        <c:minorTickMark val="none"/>
        <c:tickLblPos val="nextTo"/>
        <c:crossAx val="40132636"/>
        <c:crosses val="autoZero"/>
        <c:auto val="1"/>
        <c:lblOffset val="100"/>
        <c:tickLblSkip val="1"/>
        <c:noMultiLvlLbl val="0"/>
      </c:catAx>
      <c:valAx>
        <c:axId val="40132636"/>
        <c:scaling>
          <c:orientation val="minMax"/>
        </c:scaling>
        <c:axPos val="b"/>
        <c:delete val="1"/>
        <c:majorTickMark val="out"/>
        <c:minorTickMark val="none"/>
        <c:tickLblPos val="nextTo"/>
        <c:crossAx val="26828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85"/>
          <c:y val="0.048"/>
          <c:w val="0.3695"/>
          <c:h val="0.526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commentaires'!$M$153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commentaires'!$N$153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commentaires'!$O$153</c:f>
              <c:numCache/>
            </c:numRef>
          </c:val>
        </c:ser>
        <c:overlap val="100"/>
        <c:axId val="25649405"/>
        <c:axId val="29518054"/>
      </c:barChart>
      <c:catAx>
        <c:axId val="25649405"/>
        <c:scaling>
          <c:orientation val="minMax"/>
        </c:scaling>
        <c:axPos val="l"/>
        <c:delete val="1"/>
        <c:majorTickMark val="out"/>
        <c:minorTickMark val="none"/>
        <c:tickLblPos val="nextTo"/>
        <c:crossAx val="29518054"/>
        <c:crosses val="autoZero"/>
        <c:auto val="1"/>
        <c:lblOffset val="100"/>
        <c:tickLblSkip val="1"/>
        <c:noMultiLvlLbl val="0"/>
      </c:catAx>
      <c:valAx>
        <c:axId val="29518054"/>
        <c:scaling>
          <c:orientation val="minMax"/>
        </c:scaling>
        <c:axPos val="b"/>
        <c:delete val="1"/>
        <c:majorTickMark val="out"/>
        <c:minorTickMark val="none"/>
        <c:tickLblPos val="nextTo"/>
        <c:crossAx val="256494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85"/>
          <c:y val="0.0465"/>
          <c:w val="0.3695"/>
          <c:h val="0.517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commentaires'!$Q$153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commentaires'!$R$153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commentaires'!$S$153</c:f>
              <c:numCache/>
            </c:numRef>
          </c:val>
        </c:ser>
        <c:overlap val="100"/>
        <c:axId val="64335895"/>
        <c:axId val="42152144"/>
      </c:barChart>
      <c:catAx>
        <c:axId val="64335895"/>
        <c:scaling>
          <c:orientation val="minMax"/>
        </c:scaling>
        <c:axPos val="l"/>
        <c:delete val="1"/>
        <c:majorTickMark val="out"/>
        <c:minorTickMark val="none"/>
        <c:tickLblPos val="nextTo"/>
        <c:crossAx val="42152144"/>
        <c:crosses val="autoZero"/>
        <c:auto val="1"/>
        <c:lblOffset val="100"/>
        <c:tickLblSkip val="1"/>
        <c:noMultiLvlLbl val="0"/>
      </c:catAx>
      <c:valAx>
        <c:axId val="42152144"/>
        <c:scaling>
          <c:orientation val="minMax"/>
        </c:scaling>
        <c:axPos val="b"/>
        <c:delete val="1"/>
        <c:majorTickMark val="out"/>
        <c:minorTickMark val="none"/>
        <c:tickLblPos val="nextTo"/>
        <c:crossAx val="64335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12"/>
          <c:y val="0.22725"/>
          <c:w val="0.356"/>
          <c:h val="0.482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commentaires'!$M$168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commentaires'!$N$168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commentaires'!$O$168</c:f>
              <c:numCache/>
            </c:numRef>
          </c:val>
        </c:ser>
        <c:overlap val="100"/>
        <c:axId val="43824977"/>
        <c:axId val="58880474"/>
      </c:barChart>
      <c:catAx>
        <c:axId val="43824977"/>
        <c:scaling>
          <c:orientation val="minMax"/>
        </c:scaling>
        <c:axPos val="l"/>
        <c:delete val="1"/>
        <c:majorTickMark val="out"/>
        <c:minorTickMark val="none"/>
        <c:tickLblPos val="nextTo"/>
        <c:crossAx val="58880474"/>
        <c:crosses val="autoZero"/>
        <c:auto val="1"/>
        <c:lblOffset val="100"/>
        <c:tickLblSkip val="1"/>
        <c:noMultiLvlLbl val="0"/>
      </c:catAx>
      <c:valAx>
        <c:axId val="58880474"/>
        <c:scaling>
          <c:orientation val="minMax"/>
        </c:scaling>
        <c:axPos val="b"/>
        <c:delete val="1"/>
        <c:majorTickMark val="out"/>
        <c:minorTickMark val="none"/>
        <c:tickLblPos val="nextTo"/>
        <c:crossAx val="438249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375"/>
          <c:y val="0.0465"/>
          <c:w val="0.37225"/>
          <c:h val="0.517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commentaires'!$Q$168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commentaires'!$R$168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commentaires'!$S$168</c:f>
              <c:numCache/>
            </c:numRef>
          </c:val>
        </c:ser>
        <c:overlap val="100"/>
        <c:axId val="60162219"/>
        <c:axId val="4589060"/>
      </c:barChart>
      <c:catAx>
        <c:axId val="60162219"/>
        <c:scaling>
          <c:orientation val="minMax"/>
        </c:scaling>
        <c:axPos val="l"/>
        <c:delete val="1"/>
        <c:majorTickMark val="out"/>
        <c:minorTickMark val="none"/>
        <c:tickLblPos val="nextTo"/>
        <c:crossAx val="4589060"/>
        <c:crosses val="autoZero"/>
        <c:auto val="1"/>
        <c:lblOffset val="100"/>
        <c:tickLblSkip val="1"/>
        <c:noMultiLvlLbl val="0"/>
      </c:catAx>
      <c:valAx>
        <c:axId val="4589060"/>
        <c:scaling>
          <c:orientation val="minMax"/>
        </c:scaling>
        <c:axPos val="b"/>
        <c:delete val="1"/>
        <c:majorTickMark val="out"/>
        <c:minorTickMark val="none"/>
        <c:tickLblPos val="nextTo"/>
        <c:crossAx val="601622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75"/>
          <c:y val="0.04575"/>
          <c:w val="0.371"/>
          <c:h val="0.518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commentaires'!$M$170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commentaires'!$N$170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commentaires'!$O$170</c:f>
              <c:numCache/>
            </c:numRef>
          </c:val>
        </c:ser>
        <c:overlap val="100"/>
        <c:axId val="41301541"/>
        <c:axId val="36169550"/>
      </c:barChart>
      <c:catAx>
        <c:axId val="41301541"/>
        <c:scaling>
          <c:orientation val="minMax"/>
        </c:scaling>
        <c:axPos val="l"/>
        <c:delete val="1"/>
        <c:majorTickMark val="out"/>
        <c:minorTickMark val="none"/>
        <c:tickLblPos val="nextTo"/>
        <c:crossAx val="36169550"/>
        <c:crosses val="autoZero"/>
        <c:auto val="1"/>
        <c:lblOffset val="100"/>
        <c:tickLblSkip val="1"/>
        <c:noMultiLvlLbl val="0"/>
      </c:catAx>
      <c:valAx>
        <c:axId val="36169550"/>
        <c:scaling>
          <c:orientation val="minMax"/>
        </c:scaling>
        <c:axPos val="b"/>
        <c:delete val="1"/>
        <c:majorTickMark val="out"/>
        <c:minorTickMark val="none"/>
        <c:tickLblPos val="nextTo"/>
        <c:crossAx val="41301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375"/>
          <c:y val="0.04775"/>
          <c:w val="0.37225"/>
          <c:h val="0.526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commentaires'!$Q$170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commentaires'!$R$170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commentaires'!$S$170</c:f>
              <c:numCache/>
            </c:numRef>
          </c:val>
        </c:ser>
        <c:overlap val="100"/>
        <c:axId val="57090495"/>
        <c:axId val="44052408"/>
      </c:barChart>
      <c:catAx>
        <c:axId val="57090495"/>
        <c:scaling>
          <c:orientation val="minMax"/>
        </c:scaling>
        <c:axPos val="l"/>
        <c:delete val="1"/>
        <c:majorTickMark val="out"/>
        <c:minorTickMark val="none"/>
        <c:tickLblPos val="nextTo"/>
        <c:crossAx val="44052408"/>
        <c:crosses val="autoZero"/>
        <c:auto val="1"/>
        <c:lblOffset val="100"/>
        <c:tickLblSkip val="1"/>
        <c:noMultiLvlLbl val="0"/>
      </c:catAx>
      <c:valAx>
        <c:axId val="44052408"/>
        <c:scaling>
          <c:orientation val="minMax"/>
        </c:scaling>
        <c:axPos val="b"/>
        <c:delete val="1"/>
        <c:majorTickMark val="out"/>
        <c:minorTickMark val="none"/>
        <c:tickLblPos val="nextTo"/>
        <c:crossAx val="57090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375"/>
          <c:y val="0.0465"/>
          <c:w val="0.3725"/>
          <c:h val="0.517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commentaires'!$M$172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commentaires'!$N$172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commentaires'!$O$172</c:f>
              <c:numCache/>
            </c:numRef>
          </c:val>
        </c:ser>
        <c:overlap val="100"/>
        <c:axId val="60927353"/>
        <c:axId val="11475266"/>
      </c:barChart>
      <c:catAx>
        <c:axId val="60927353"/>
        <c:scaling>
          <c:orientation val="minMax"/>
        </c:scaling>
        <c:axPos val="l"/>
        <c:delete val="1"/>
        <c:majorTickMark val="out"/>
        <c:minorTickMark val="none"/>
        <c:tickLblPos val="nextTo"/>
        <c:crossAx val="11475266"/>
        <c:crosses val="autoZero"/>
        <c:auto val="1"/>
        <c:lblOffset val="100"/>
        <c:tickLblSkip val="1"/>
        <c:noMultiLvlLbl val="0"/>
      </c:catAx>
      <c:valAx>
        <c:axId val="11475266"/>
        <c:scaling>
          <c:orientation val="minMax"/>
        </c:scaling>
        <c:axPos val="b"/>
        <c:delete val="1"/>
        <c:majorTickMark val="out"/>
        <c:minorTickMark val="none"/>
        <c:tickLblPos val="nextTo"/>
        <c:crossAx val="60927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75"/>
          <c:y val="0.0465"/>
          <c:w val="0.371"/>
          <c:h val="0.517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commentaires'!$Q$172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commentaires'!$R$172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commentaires'!$S$172</c:f>
              <c:numCache/>
            </c:numRef>
          </c:val>
        </c:ser>
        <c:overlap val="100"/>
        <c:axId val="36168531"/>
        <c:axId val="57081324"/>
      </c:barChart>
      <c:catAx>
        <c:axId val="36168531"/>
        <c:scaling>
          <c:orientation val="minMax"/>
        </c:scaling>
        <c:axPos val="l"/>
        <c:delete val="1"/>
        <c:majorTickMark val="out"/>
        <c:minorTickMark val="none"/>
        <c:tickLblPos val="nextTo"/>
        <c:crossAx val="57081324"/>
        <c:crosses val="autoZero"/>
        <c:auto val="1"/>
        <c:lblOffset val="100"/>
        <c:tickLblSkip val="1"/>
        <c:noMultiLvlLbl val="0"/>
      </c:catAx>
      <c:valAx>
        <c:axId val="57081324"/>
        <c:scaling>
          <c:orientation val="minMax"/>
        </c:scaling>
        <c:axPos val="b"/>
        <c:delete val="1"/>
        <c:majorTickMark val="out"/>
        <c:minorTickMark val="none"/>
        <c:tickLblPos val="nextTo"/>
        <c:crossAx val="36168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"/>
          <c:w val="0.903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Compétences!$F$46:$F$55</c:f>
              <c:strCache/>
            </c:strRef>
          </c:cat>
          <c:val>
            <c:numRef>
              <c:f>Compétences!$G$46:$G$55</c:f>
              <c:numCache/>
            </c:numRef>
          </c:val>
        </c:ser>
        <c:gapWidth val="20"/>
        <c:axId val="17552411"/>
        <c:axId val="23753972"/>
      </c:barChart>
      <c:catAx>
        <c:axId val="175524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753972"/>
        <c:crosses val="autoZero"/>
        <c:auto val="1"/>
        <c:lblOffset val="100"/>
        <c:tickLblSkip val="1"/>
        <c:noMultiLvlLbl val="0"/>
      </c:catAx>
      <c:valAx>
        <c:axId val="23753972"/>
        <c:scaling>
          <c:orientation val="minMax"/>
        </c:scaling>
        <c:axPos val="t"/>
        <c:delete val="1"/>
        <c:majorTickMark val="out"/>
        <c:minorTickMark val="none"/>
        <c:tickLblPos val="nextTo"/>
        <c:crossAx val="17552411"/>
        <c:crossesAt val="1"/>
        <c:crossBetween val="between"/>
        <c:dispUnits/>
      </c:valAx>
      <c:spPr>
        <a:solidFill>
          <a:srgbClr val="E6E64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32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75"/>
          <c:y val="0.04875"/>
          <c:w val="0.371"/>
          <c:h val="0.5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commentaires'!$M$175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commentaires'!$N$175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commentaires'!$O$175</c:f>
              <c:numCache/>
            </c:numRef>
          </c:val>
        </c:ser>
        <c:overlap val="100"/>
        <c:axId val="43969869"/>
        <c:axId val="60184502"/>
      </c:barChart>
      <c:catAx>
        <c:axId val="43969869"/>
        <c:scaling>
          <c:orientation val="minMax"/>
        </c:scaling>
        <c:axPos val="l"/>
        <c:delete val="1"/>
        <c:majorTickMark val="out"/>
        <c:minorTickMark val="none"/>
        <c:tickLblPos val="nextTo"/>
        <c:crossAx val="60184502"/>
        <c:crosses val="autoZero"/>
        <c:auto val="1"/>
        <c:lblOffset val="100"/>
        <c:tickLblSkip val="1"/>
        <c:noMultiLvlLbl val="0"/>
      </c:catAx>
      <c:valAx>
        <c:axId val="60184502"/>
        <c:scaling>
          <c:orientation val="minMax"/>
        </c:scaling>
        <c:axPos val="b"/>
        <c:delete val="1"/>
        <c:majorTickMark val="out"/>
        <c:minorTickMark val="none"/>
        <c:tickLblPos val="nextTo"/>
        <c:crossAx val="43969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375"/>
          <c:y val="0.04875"/>
          <c:w val="0.3725"/>
          <c:h val="0.5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commentaires'!$Q$175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commentaires'!$R$175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commentaires'!$S$175</c:f>
              <c:numCache/>
            </c:numRef>
          </c:val>
        </c:ser>
        <c:overlap val="100"/>
        <c:axId val="4789607"/>
        <c:axId val="43106464"/>
      </c:barChart>
      <c:catAx>
        <c:axId val="4789607"/>
        <c:scaling>
          <c:orientation val="minMax"/>
        </c:scaling>
        <c:axPos val="l"/>
        <c:delete val="1"/>
        <c:majorTickMark val="out"/>
        <c:minorTickMark val="none"/>
        <c:tickLblPos val="nextTo"/>
        <c:crossAx val="43106464"/>
        <c:crosses val="autoZero"/>
        <c:auto val="1"/>
        <c:lblOffset val="100"/>
        <c:tickLblSkip val="1"/>
        <c:noMultiLvlLbl val="0"/>
      </c:catAx>
      <c:valAx>
        <c:axId val="43106464"/>
        <c:scaling>
          <c:orientation val="minMax"/>
        </c:scaling>
        <c:axPos val="b"/>
        <c:delete val="1"/>
        <c:majorTickMark val="out"/>
        <c:minorTickMark val="none"/>
        <c:tickLblPos val="nextTo"/>
        <c:crossAx val="4789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2"/>
          <c:y val="0.048"/>
          <c:w val="0.37425"/>
          <c:h val="0.526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commentaires'!$M$178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commentaires'!$N$178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commentaires'!$O$178</c:f>
              <c:numCache/>
            </c:numRef>
          </c:val>
        </c:ser>
        <c:overlap val="100"/>
        <c:axId val="52413857"/>
        <c:axId val="1962666"/>
      </c:barChart>
      <c:catAx>
        <c:axId val="52413857"/>
        <c:scaling>
          <c:orientation val="minMax"/>
        </c:scaling>
        <c:axPos val="l"/>
        <c:delete val="1"/>
        <c:majorTickMark val="out"/>
        <c:minorTickMark val="none"/>
        <c:tickLblPos val="nextTo"/>
        <c:crossAx val="1962666"/>
        <c:crosses val="autoZero"/>
        <c:auto val="1"/>
        <c:lblOffset val="100"/>
        <c:tickLblSkip val="1"/>
        <c:noMultiLvlLbl val="0"/>
      </c:catAx>
      <c:valAx>
        <c:axId val="1962666"/>
        <c:scaling>
          <c:orientation val="minMax"/>
        </c:scaling>
        <c:axPos val="b"/>
        <c:delete val="1"/>
        <c:majorTickMark val="out"/>
        <c:minorTickMark val="none"/>
        <c:tickLblPos val="nextTo"/>
        <c:crossAx val="52413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4375"/>
          <c:y val="0.04775"/>
          <c:w val="0.37225"/>
          <c:h val="0.526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commentaires'!$Q$178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commentaires'!$R$178</c:f>
              <c:numCache/>
            </c:numRef>
          </c:val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8E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commentaires'!$S$178</c:f>
              <c:numCache/>
            </c:numRef>
          </c:val>
        </c:ser>
        <c:overlap val="100"/>
        <c:axId val="17663995"/>
        <c:axId val="24758228"/>
      </c:barChart>
      <c:catAx>
        <c:axId val="17663995"/>
        <c:scaling>
          <c:orientation val="minMax"/>
        </c:scaling>
        <c:axPos val="l"/>
        <c:delete val="1"/>
        <c:majorTickMark val="out"/>
        <c:minorTickMark val="none"/>
        <c:tickLblPos val="nextTo"/>
        <c:crossAx val="24758228"/>
        <c:crosses val="autoZero"/>
        <c:auto val="1"/>
        <c:lblOffset val="100"/>
        <c:tickLblSkip val="1"/>
        <c:noMultiLvlLbl val="0"/>
      </c:catAx>
      <c:valAx>
        <c:axId val="24758228"/>
        <c:scaling>
          <c:orientation val="minMax"/>
        </c:scaling>
        <c:axPos val="b"/>
        <c:delete val="1"/>
        <c:majorTickMark val="out"/>
        <c:minorTickMark val="none"/>
        <c:tickLblPos val="nextTo"/>
        <c:crossAx val="17663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1"/>
          <c:w val="0.96325"/>
          <c:h val="0.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Compétences!$K$46:$K$55</c:f>
              <c:strCache/>
            </c:strRef>
          </c:cat>
          <c:val>
            <c:numRef>
              <c:f>Compétences!$L$46:$L$55</c:f>
              <c:numCache/>
            </c:numRef>
          </c:val>
        </c:ser>
        <c:gapWidth val="20"/>
        <c:axId val="12459157"/>
        <c:axId val="45023550"/>
      </c:barChart>
      <c:catAx>
        <c:axId val="124591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023550"/>
        <c:crosses val="autoZero"/>
        <c:auto val="1"/>
        <c:lblOffset val="100"/>
        <c:tickLblSkip val="1"/>
        <c:noMultiLvlLbl val="0"/>
      </c:catAx>
      <c:valAx>
        <c:axId val="45023550"/>
        <c:scaling>
          <c:orientation val="minMax"/>
        </c:scaling>
        <c:axPos val="t"/>
        <c:delete val="1"/>
        <c:majorTickMark val="out"/>
        <c:minorTickMark val="none"/>
        <c:tickLblPos val="nextTo"/>
        <c:crossAx val="12459157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300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6"/>
          <c:w val="0.95725"/>
          <c:h val="0.9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Compétences!$I$46:$I$55</c:f>
              <c:strCache/>
            </c:strRef>
          </c:cat>
          <c:val>
            <c:numRef>
              <c:f>Compétences!$J$46:$J$55</c:f>
              <c:numCache/>
            </c:numRef>
          </c:val>
        </c:ser>
        <c:gapWidth val="20"/>
        <c:axId val="2558767"/>
        <c:axId val="23028904"/>
      </c:barChart>
      <c:catAx>
        <c:axId val="25587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028904"/>
        <c:crosses val="autoZero"/>
        <c:auto val="1"/>
        <c:lblOffset val="100"/>
        <c:tickLblSkip val="1"/>
        <c:noMultiLvlLbl val="0"/>
      </c:catAx>
      <c:valAx>
        <c:axId val="23028904"/>
        <c:scaling>
          <c:orientation val="minMax"/>
        </c:scaling>
        <c:axPos val="t"/>
        <c:delete val="1"/>
        <c:majorTickMark val="out"/>
        <c:minorTickMark val="none"/>
        <c:tickLblPos val="nextTo"/>
        <c:crossAx val="255876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300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125"/>
          <c:w val="0.90475"/>
          <c:h val="0.9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Compétences!$CC$42:$CC$54</c:f>
              <c:strCache/>
            </c:strRef>
          </c:cat>
          <c:val>
            <c:numRef>
              <c:f>Compétences!$CD$42:$CD$54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20"/>
        <c:axId val="5933545"/>
        <c:axId val="53401906"/>
      </c:barChart>
      <c:catAx>
        <c:axId val="59335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401906"/>
        <c:crosses val="autoZero"/>
        <c:auto val="1"/>
        <c:lblOffset val="100"/>
        <c:tickLblSkip val="1"/>
        <c:noMultiLvlLbl val="0"/>
      </c:catAx>
      <c:valAx>
        <c:axId val="53401906"/>
        <c:scaling>
          <c:orientation val="minMax"/>
        </c:scaling>
        <c:axPos val="t"/>
        <c:delete val="1"/>
        <c:majorTickMark val="out"/>
        <c:minorTickMark val="none"/>
        <c:tickLblPos val="nextTo"/>
        <c:crossAx val="5933545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2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04"/>
          <c:w val="0.93125"/>
          <c:h val="0.9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Compétences!$CE$42:$CE$52</c:f>
              <c:strCache/>
            </c:strRef>
          </c:cat>
          <c:val>
            <c:numRef>
              <c:f>Compétences!$CF$42:$CF$52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20"/>
        <c:axId val="10855107"/>
        <c:axId val="30587100"/>
      </c:barChart>
      <c:catAx>
        <c:axId val="108551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587100"/>
        <c:crosses val="autoZero"/>
        <c:auto val="1"/>
        <c:lblOffset val="100"/>
        <c:tickLblSkip val="1"/>
        <c:noMultiLvlLbl val="0"/>
      </c:catAx>
      <c:valAx>
        <c:axId val="30587100"/>
        <c:scaling>
          <c:orientation val="minMax"/>
        </c:scaling>
        <c:axPos val="t"/>
        <c:delete val="1"/>
        <c:majorTickMark val="out"/>
        <c:minorTickMark val="none"/>
        <c:tickLblPos val="nextTo"/>
        <c:crossAx val="10855107"/>
        <c:crossesAt val="1"/>
        <c:crossBetween val="between"/>
        <c:dispUnits/>
      </c:valAx>
      <c:spPr>
        <a:solidFill>
          <a:srgbClr val="00D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75" b="0" i="0" u="none" baseline="0">
          <a:solidFill>
            <a:srgbClr val="008E7F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Relationship Id="rId17" Type="http://schemas.openxmlformats.org/officeDocument/2006/relationships/chart" Target="/xl/charts/chart28.xml" /><Relationship Id="rId18" Type="http://schemas.openxmlformats.org/officeDocument/2006/relationships/chart" Target="/xl/charts/chart29.xml" /><Relationship Id="rId19" Type="http://schemas.openxmlformats.org/officeDocument/2006/relationships/chart" Target="/xl/charts/chart30.xml" /><Relationship Id="rId20" Type="http://schemas.openxmlformats.org/officeDocument/2006/relationships/chart" Target="/xl/charts/chart31.xml" /><Relationship Id="rId21" Type="http://schemas.openxmlformats.org/officeDocument/2006/relationships/chart" Target="/xl/charts/chart32.xml" /><Relationship Id="rId22" Type="http://schemas.openxmlformats.org/officeDocument/2006/relationships/chart" Target="/xl/charts/chart33.xml" /><Relationship Id="rId23" Type="http://schemas.openxmlformats.org/officeDocument/2006/relationships/chart" Target="/xl/charts/chart34.xml" /><Relationship Id="rId24" Type="http://schemas.openxmlformats.org/officeDocument/2006/relationships/chart" Target="/xl/charts/chart35.xml" /><Relationship Id="rId25" Type="http://schemas.openxmlformats.org/officeDocument/2006/relationships/chart" Target="/xl/charts/chart36.xml" /><Relationship Id="rId26" Type="http://schemas.openxmlformats.org/officeDocument/2006/relationships/chart" Target="/xl/charts/chart37.xml" /><Relationship Id="rId27" Type="http://schemas.openxmlformats.org/officeDocument/2006/relationships/chart" Target="/xl/charts/chart38.xml" /><Relationship Id="rId28" Type="http://schemas.openxmlformats.org/officeDocument/2006/relationships/chart" Target="/xl/charts/chart39.xml" /><Relationship Id="rId29" Type="http://schemas.openxmlformats.org/officeDocument/2006/relationships/chart" Target="/xl/charts/chart40.xml" /><Relationship Id="rId30" Type="http://schemas.openxmlformats.org/officeDocument/2006/relationships/chart" Target="/xl/charts/chart41.xml" /><Relationship Id="rId31" Type="http://schemas.openxmlformats.org/officeDocument/2006/relationships/chart" Target="/xl/charts/chart42.xml" /><Relationship Id="rId32" Type="http://schemas.openxmlformats.org/officeDocument/2006/relationships/chart" Target="/xl/charts/chart43.xml" /><Relationship Id="rId33" Type="http://schemas.openxmlformats.org/officeDocument/2006/relationships/chart" Target="/xl/charts/chart44.xml" /><Relationship Id="rId34" Type="http://schemas.openxmlformats.org/officeDocument/2006/relationships/chart" Target="/xl/charts/chart45.xml" /><Relationship Id="rId35" Type="http://schemas.openxmlformats.org/officeDocument/2006/relationships/chart" Target="/xl/charts/chart46.xml" /><Relationship Id="rId36" Type="http://schemas.openxmlformats.org/officeDocument/2006/relationships/chart" Target="/xl/charts/chart47.xml" /><Relationship Id="rId37" Type="http://schemas.openxmlformats.org/officeDocument/2006/relationships/chart" Target="/xl/charts/chart48.xml" /><Relationship Id="rId38" Type="http://schemas.openxmlformats.org/officeDocument/2006/relationships/chart" Target="/xl/charts/chart49.xml" /><Relationship Id="rId39" Type="http://schemas.openxmlformats.org/officeDocument/2006/relationships/chart" Target="/xl/charts/chart50.xml" /><Relationship Id="rId40" Type="http://schemas.openxmlformats.org/officeDocument/2006/relationships/chart" Target="/xl/charts/chart51.xml" /><Relationship Id="rId41" Type="http://schemas.openxmlformats.org/officeDocument/2006/relationships/chart" Target="/xl/charts/chart52.xml" /><Relationship Id="rId42" Type="http://schemas.openxmlformats.org/officeDocument/2006/relationships/chart" Target="/xl/charts/chart5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0</xdr:colOff>
      <xdr:row>41</xdr:row>
      <xdr:rowOff>9525</xdr:rowOff>
    </xdr:from>
    <xdr:ext cx="1247775" cy="3009900"/>
    <xdr:graphicFrame>
      <xdr:nvGraphicFramePr>
        <xdr:cNvPr id="1" name="Chart 5"/>
        <xdr:cNvGraphicFramePr/>
      </xdr:nvGraphicFramePr>
      <xdr:xfrm>
        <a:off x="15906750" y="6686550"/>
        <a:ext cx="12477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53</xdr:col>
      <xdr:colOff>0</xdr:colOff>
      <xdr:row>41</xdr:row>
      <xdr:rowOff>0</xdr:rowOff>
    </xdr:from>
    <xdr:ext cx="1333500" cy="3028950"/>
    <xdr:graphicFrame>
      <xdr:nvGraphicFramePr>
        <xdr:cNvPr id="2" name="Chart 5"/>
        <xdr:cNvGraphicFramePr/>
      </xdr:nvGraphicFramePr>
      <xdr:xfrm>
        <a:off x="22259925" y="6677025"/>
        <a:ext cx="13335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65</xdr:col>
      <xdr:colOff>0</xdr:colOff>
      <xdr:row>40</xdr:row>
      <xdr:rowOff>161925</xdr:rowOff>
    </xdr:from>
    <xdr:ext cx="1552575" cy="3038475"/>
    <xdr:graphicFrame>
      <xdr:nvGraphicFramePr>
        <xdr:cNvPr id="3" name="Chart 5"/>
        <xdr:cNvGraphicFramePr/>
      </xdr:nvGraphicFramePr>
      <xdr:xfrm>
        <a:off x="26593800" y="6667500"/>
        <a:ext cx="15525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5</xdr:col>
      <xdr:colOff>0</xdr:colOff>
      <xdr:row>43</xdr:row>
      <xdr:rowOff>0</xdr:rowOff>
    </xdr:from>
    <xdr:to>
      <xdr:col>5</xdr:col>
      <xdr:colOff>0</xdr:colOff>
      <xdr:row>55</xdr:row>
      <xdr:rowOff>9525</xdr:rowOff>
    </xdr:to>
    <xdr:graphicFrame>
      <xdr:nvGraphicFramePr>
        <xdr:cNvPr id="4" name="Chart 5"/>
        <xdr:cNvGraphicFramePr/>
      </xdr:nvGraphicFramePr>
      <xdr:xfrm>
        <a:off x="3790950" y="7010400"/>
        <a:ext cx="0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361950</xdr:colOff>
      <xdr:row>43</xdr:row>
      <xdr:rowOff>0</xdr:rowOff>
    </xdr:from>
    <xdr:to>
      <xdr:col>6</xdr:col>
      <xdr:colOff>838200</xdr:colOff>
      <xdr:row>60</xdr:row>
      <xdr:rowOff>0</xdr:rowOff>
    </xdr:to>
    <xdr:graphicFrame>
      <xdr:nvGraphicFramePr>
        <xdr:cNvPr id="5" name="Chart 69"/>
        <xdr:cNvGraphicFramePr/>
      </xdr:nvGraphicFramePr>
      <xdr:xfrm>
        <a:off x="3762375" y="7010400"/>
        <a:ext cx="1724025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800100</xdr:colOff>
      <xdr:row>42</xdr:row>
      <xdr:rowOff>152400</xdr:rowOff>
    </xdr:from>
    <xdr:to>
      <xdr:col>12</xdr:col>
      <xdr:colOff>0</xdr:colOff>
      <xdr:row>59</xdr:row>
      <xdr:rowOff>152400</xdr:rowOff>
    </xdr:to>
    <xdr:graphicFrame>
      <xdr:nvGraphicFramePr>
        <xdr:cNvPr id="6" name="Chart 9"/>
        <xdr:cNvGraphicFramePr/>
      </xdr:nvGraphicFramePr>
      <xdr:xfrm>
        <a:off x="7239000" y="6991350"/>
        <a:ext cx="1628775" cy="3057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104775</xdr:colOff>
      <xdr:row>42</xdr:row>
      <xdr:rowOff>161925</xdr:rowOff>
    </xdr:from>
    <xdr:to>
      <xdr:col>9</xdr:col>
      <xdr:colOff>790575</xdr:colOff>
      <xdr:row>59</xdr:row>
      <xdr:rowOff>142875</xdr:rowOff>
    </xdr:to>
    <xdr:graphicFrame>
      <xdr:nvGraphicFramePr>
        <xdr:cNvPr id="7" name="Chart 10"/>
        <xdr:cNvGraphicFramePr/>
      </xdr:nvGraphicFramePr>
      <xdr:xfrm>
        <a:off x="5610225" y="7000875"/>
        <a:ext cx="1619250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79</xdr:col>
      <xdr:colOff>304800</xdr:colOff>
      <xdr:row>41</xdr:row>
      <xdr:rowOff>9525</xdr:rowOff>
    </xdr:from>
    <xdr:ext cx="1466850" cy="3009900"/>
    <xdr:graphicFrame>
      <xdr:nvGraphicFramePr>
        <xdr:cNvPr id="8" name="Chart 32"/>
        <xdr:cNvGraphicFramePr/>
      </xdr:nvGraphicFramePr>
      <xdr:xfrm>
        <a:off x="32232600" y="6686550"/>
        <a:ext cx="1466850" cy="3009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82</xdr:col>
      <xdr:colOff>0</xdr:colOff>
      <xdr:row>41</xdr:row>
      <xdr:rowOff>0</xdr:rowOff>
    </xdr:from>
    <xdr:ext cx="1457325" cy="3019425"/>
    <xdr:graphicFrame>
      <xdr:nvGraphicFramePr>
        <xdr:cNvPr id="9" name="Chart 33"/>
        <xdr:cNvGraphicFramePr/>
      </xdr:nvGraphicFramePr>
      <xdr:xfrm>
        <a:off x="33718500" y="6677025"/>
        <a:ext cx="1457325" cy="3019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  <xdr:twoCellAnchor>
    <xdr:from>
      <xdr:col>51</xdr:col>
      <xdr:colOff>0</xdr:colOff>
      <xdr:row>41</xdr:row>
      <xdr:rowOff>9525</xdr:rowOff>
    </xdr:from>
    <xdr:to>
      <xdr:col>52</xdr:col>
      <xdr:colOff>400050</xdr:colOff>
      <xdr:row>59</xdr:row>
      <xdr:rowOff>76200</xdr:rowOff>
    </xdr:to>
    <xdr:graphicFrame>
      <xdr:nvGraphicFramePr>
        <xdr:cNvPr id="10" name="Graphique 1663"/>
        <xdr:cNvGraphicFramePr/>
      </xdr:nvGraphicFramePr>
      <xdr:xfrm>
        <a:off x="21002625" y="6686550"/>
        <a:ext cx="1247775" cy="3286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oneCellAnchor>
    <xdr:from>
      <xdr:col>87</xdr:col>
      <xdr:colOff>19050</xdr:colOff>
      <xdr:row>41</xdr:row>
      <xdr:rowOff>0</xdr:rowOff>
    </xdr:from>
    <xdr:ext cx="1457325" cy="3019425"/>
    <xdr:graphicFrame>
      <xdr:nvGraphicFramePr>
        <xdr:cNvPr id="11" name="Chart 33"/>
        <xdr:cNvGraphicFramePr/>
      </xdr:nvGraphicFramePr>
      <xdr:xfrm>
        <a:off x="36852225" y="6677025"/>
        <a:ext cx="1457325" cy="3019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98</xdr:row>
      <xdr:rowOff>485775</xdr:rowOff>
    </xdr:from>
    <xdr:to>
      <xdr:col>11</xdr:col>
      <xdr:colOff>9525</xdr:colOff>
      <xdr:row>101</xdr:row>
      <xdr:rowOff>19050</xdr:rowOff>
    </xdr:to>
    <xdr:graphicFrame>
      <xdr:nvGraphicFramePr>
        <xdr:cNvPr id="1" name="Graphique 1029"/>
        <xdr:cNvGraphicFramePr/>
      </xdr:nvGraphicFramePr>
      <xdr:xfrm>
        <a:off x="4257675" y="24307800"/>
        <a:ext cx="2143125" cy="53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100</xdr:row>
      <xdr:rowOff>219075</xdr:rowOff>
    </xdr:from>
    <xdr:to>
      <xdr:col>11</xdr:col>
      <xdr:colOff>9525</xdr:colOff>
      <xdr:row>102</xdr:row>
      <xdr:rowOff>9525</xdr:rowOff>
    </xdr:to>
    <xdr:graphicFrame>
      <xdr:nvGraphicFramePr>
        <xdr:cNvPr id="2" name="Graphique 1029"/>
        <xdr:cNvGraphicFramePr/>
      </xdr:nvGraphicFramePr>
      <xdr:xfrm>
        <a:off x="4248150" y="24793575"/>
        <a:ext cx="2152650" cy="54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200025</xdr:colOff>
      <xdr:row>98</xdr:row>
      <xdr:rowOff>47625</xdr:rowOff>
    </xdr:from>
    <xdr:to>
      <xdr:col>11</xdr:col>
      <xdr:colOff>19050</xdr:colOff>
      <xdr:row>99</xdr:row>
      <xdr:rowOff>85725</xdr:rowOff>
    </xdr:to>
    <xdr:graphicFrame>
      <xdr:nvGraphicFramePr>
        <xdr:cNvPr id="3" name="Graphique 1029"/>
        <xdr:cNvGraphicFramePr/>
      </xdr:nvGraphicFramePr>
      <xdr:xfrm>
        <a:off x="4267200" y="23869650"/>
        <a:ext cx="2143125" cy="54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190500</xdr:colOff>
      <xdr:row>103</xdr:row>
      <xdr:rowOff>0</xdr:rowOff>
    </xdr:from>
    <xdr:to>
      <xdr:col>11</xdr:col>
      <xdr:colOff>9525</xdr:colOff>
      <xdr:row>105</xdr:row>
      <xdr:rowOff>47625</xdr:rowOff>
    </xdr:to>
    <xdr:graphicFrame>
      <xdr:nvGraphicFramePr>
        <xdr:cNvPr id="4" name="Graphique 1029"/>
        <xdr:cNvGraphicFramePr/>
      </xdr:nvGraphicFramePr>
      <xdr:xfrm>
        <a:off x="4257675" y="25574625"/>
        <a:ext cx="2143125" cy="54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571500</xdr:colOff>
      <xdr:row>29</xdr:row>
      <xdr:rowOff>866775</xdr:rowOff>
    </xdr:to>
    <xdr:graphicFrame>
      <xdr:nvGraphicFramePr>
        <xdr:cNvPr id="5" name="Graphique 1025"/>
        <xdr:cNvGraphicFramePr/>
      </xdr:nvGraphicFramePr>
      <xdr:xfrm>
        <a:off x="0" y="5219700"/>
        <a:ext cx="6381750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11</xdr:col>
      <xdr:colOff>0</xdr:colOff>
      <xdr:row>48</xdr:row>
      <xdr:rowOff>990600</xdr:rowOff>
    </xdr:to>
    <xdr:graphicFrame>
      <xdr:nvGraphicFramePr>
        <xdr:cNvPr id="6" name="Graphique 1026"/>
        <xdr:cNvGraphicFramePr/>
      </xdr:nvGraphicFramePr>
      <xdr:xfrm>
        <a:off x="0" y="9248775"/>
        <a:ext cx="6391275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10</xdr:col>
      <xdr:colOff>571500</xdr:colOff>
      <xdr:row>69</xdr:row>
      <xdr:rowOff>19050</xdr:rowOff>
    </xdr:to>
    <xdr:graphicFrame>
      <xdr:nvGraphicFramePr>
        <xdr:cNvPr id="7" name="Graphique 1027"/>
        <xdr:cNvGraphicFramePr/>
      </xdr:nvGraphicFramePr>
      <xdr:xfrm>
        <a:off x="0" y="14135100"/>
        <a:ext cx="6381750" cy="3086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73</xdr:row>
      <xdr:rowOff>19050</xdr:rowOff>
    </xdr:from>
    <xdr:to>
      <xdr:col>11</xdr:col>
      <xdr:colOff>9525</xdr:colOff>
      <xdr:row>88</xdr:row>
      <xdr:rowOff>19050</xdr:rowOff>
    </xdr:to>
    <xdr:graphicFrame>
      <xdr:nvGraphicFramePr>
        <xdr:cNvPr id="8" name="Graphique 1028"/>
        <xdr:cNvGraphicFramePr/>
      </xdr:nvGraphicFramePr>
      <xdr:xfrm>
        <a:off x="9525" y="18335625"/>
        <a:ext cx="6391275" cy="2981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190500</xdr:colOff>
      <xdr:row>96</xdr:row>
      <xdr:rowOff>57150</xdr:rowOff>
    </xdr:from>
    <xdr:to>
      <xdr:col>11</xdr:col>
      <xdr:colOff>9525</xdr:colOff>
      <xdr:row>98</xdr:row>
      <xdr:rowOff>95250</xdr:rowOff>
    </xdr:to>
    <xdr:graphicFrame>
      <xdr:nvGraphicFramePr>
        <xdr:cNvPr id="9" name="Graphique 1029"/>
        <xdr:cNvGraphicFramePr/>
      </xdr:nvGraphicFramePr>
      <xdr:xfrm>
        <a:off x="4257675" y="23383875"/>
        <a:ext cx="2143125" cy="533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190500</xdr:colOff>
      <xdr:row>94</xdr:row>
      <xdr:rowOff>171450</xdr:rowOff>
    </xdr:from>
    <xdr:to>
      <xdr:col>11</xdr:col>
      <xdr:colOff>9525</xdr:colOff>
      <xdr:row>96</xdr:row>
      <xdr:rowOff>161925</xdr:rowOff>
    </xdr:to>
    <xdr:graphicFrame>
      <xdr:nvGraphicFramePr>
        <xdr:cNvPr id="10" name="Graphique 1029"/>
        <xdr:cNvGraphicFramePr/>
      </xdr:nvGraphicFramePr>
      <xdr:xfrm>
        <a:off x="4257675" y="22869525"/>
        <a:ext cx="2143125" cy="619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180975</xdr:colOff>
      <xdr:row>97</xdr:row>
      <xdr:rowOff>219075</xdr:rowOff>
    </xdr:from>
    <xdr:to>
      <xdr:col>11</xdr:col>
      <xdr:colOff>9525</xdr:colOff>
      <xdr:row>99</xdr:row>
      <xdr:rowOff>9525</xdr:rowOff>
    </xdr:to>
    <xdr:graphicFrame>
      <xdr:nvGraphicFramePr>
        <xdr:cNvPr id="11" name="Graphique 1029"/>
        <xdr:cNvGraphicFramePr/>
      </xdr:nvGraphicFramePr>
      <xdr:xfrm>
        <a:off x="4248150" y="23793450"/>
        <a:ext cx="2152650" cy="54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180975</xdr:colOff>
      <xdr:row>98</xdr:row>
      <xdr:rowOff>419100</xdr:rowOff>
    </xdr:from>
    <xdr:to>
      <xdr:col>11</xdr:col>
      <xdr:colOff>9525</xdr:colOff>
      <xdr:row>100</xdr:row>
      <xdr:rowOff>190500</xdr:rowOff>
    </xdr:to>
    <xdr:graphicFrame>
      <xdr:nvGraphicFramePr>
        <xdr:cNvPr id="12" name="Graphique 1029"/>
        <xdr:cNvGraphicFramePr/>
      </xdr:nvGraphicFramePr>
      <xdr:xfrm>
        <a:off x="4248150" y="24241125"/>
        <a:ext cx="2152650" cy="523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190500</xdr:colOff>
      <xdr:row>99</xdr:row>
      <xdr:rowOff>228600</xdr:rowOff>
    </xdr:from>
    <xdr:to>
      <xdr:col>11</xdr:col>
      <xdr:colOff>9525</xdr:colOff>
      <xdr:row>101</xdr:row>
      <xdr:rowOff>285750</xdr:rowOff>
    </xdr:to>
    <xdr:graphicFrame>
      <xdr:nvGraphicFramePr>
        <xdr:cNvPr id="13" name="Graphique 1029"/>
        <xdr:cNvGraphicFramePr/>
      </xdr:nvGraphicFramePr>
      <xdr:xfrm>
        <a:off x="4257675" y="24555450"/>
        <a:ext cx="2143125" cy="552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200025</xdr:colOff>
      <xdr:row>102</xdr:row>
      <xdr:rowOff>0</xdr:rowOff>
    </xdr:from>
    <xdr:to>
      <xdr:col>11</xdr:col>
      <xdr:colOff>19050</xdr:colOff>
      <xdr:row>104</xdr:row>
      <xdr:rowOff>47625</xdr:rowOff>
    </xdr:to>
    <xdr:graphicFrame>
      <xdr:nvGraphicFramePr>
        <xdr:cNvPr id="14" name="Graphique 1029"/>
        <xdr:cNvGraphicFramePr/>
      </xdr:nvGraphicFramePr>
      <xdr:xfrm>
        <a:off x="4267200" y="25326975"/>
        <a:ext cx="2143125" cy="54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180975</xdr:colOff>
      <xdr:row>105</xdr:row>
      <xdr:rowOff>28575</xdr:rowOff>
    </xdr:from>
    <xdr:to>
      <xdr:col>11</xdr:col>
      <xdr:colOff>0</xdr:colOff>
      <xdr:row>107</xdr:row>
      <xdr:rowOff>76200</xdr:rowOff>
    </xdr:to>
    <xdr:graphicFrame>
      <xdr:nvGraphicFramePr>
        <xdr:cNvPr id="15" name="Graphique 1029"/>
        <xdr:cNvGraphicFramePr/>
      </xdr:nvGraphicFramePr>
      <xdr:xfrm>
        <a:off x="4248150" y="26098500"/>
        <a:ext cx="2143125" cy="54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190500</xdr:colOff>
      <xdr:row>105</xdr:row>
      <xdr:rowOff>228600</xdr:rowOff>
    </xdr:from>
    <xdr:to>
      <xdr:col>11</xdr:col>
      <xdr:colOff>9525</xdr:colOff>
      <xdr:row>108</xdr:row>
      <xdr:rowOff>38100</xdr:rowOff>
    </xdr:to>
    <xdr:graphicFrame>
      <xdr:nvGraphicFramePr>
        <xdr:cNvPr id="16" name="Graphique 1029"/>
        <xdr:cNvGraphicFramePr/>
      </xdr:nvGraphicFramePr>
      <xdr:xfrm>
        <a:off x="4257675" y="26298525"/>
        <a:ext cx="2143125" cy="552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200025</xdr:colOff>
      <xdr:row>112</xdr:row>
      <xdr:rowOff>219075</xdr:rowOff>
    </xdr:from>
    <xdr:to>
      <xdr:col>11</xdr:col>
      <xdr:colOff>19050</xdr:colOff>
      <xdr:row>114</xdr:row>
      <xdr:rowOff>180975</xdr:rowOff>
    </xdr:to>
    <xdr:graphicFrame>
      <xdr:nvGraphicFramePr>
        <xdr:cNvPr id="17" name="Graphique 1029"/>
        <xdr:cNvGraphicFramePr/>
      </xdr:nvGraphicFramePr>
      <xdr:xfrm>
        <a:off x="4267200" y="27774900"/>
        <a:ext cx="2143125" cy="6191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200025</xdr:colOff>
      <xdr:row>113</xdr:row>
      <xdr:rowOff>123825</xdr:rowOff>
    </xdr:from>
    <xdr:to>
      <xdr:col>11</xdr:col>
      <xdr:colOff>19050</xdr:colOff>
      <xdr:row>115</xdr:row>
      <xdr:rowOff>104775</xdr:rowOff>
    </xdr:to>
    <xdr:graphicFrame>
      <xdr:nvGraphicFramePr>
        <xdr:cNvPr id="18" name="Graphique 1029"/>
        <xdr:cNvGraphicFramePr/>
      </xdr:nvGraphicFramePr>
      <xdr:xfrm>
        <a:off x="4267200" y="28060650"/>
        <a:ext cx="2143125" cy="533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200025</xdr:colOff>
      <xdr:row>117</xdr:row>
      <xdr:rowOff>28575</xdr:rowOff>
    </xdr:from>
    <xdr:to>
      <xdr:col>11</xdr:col>
      <xdr:colOff>19050</xdr:colOff>
      <xdr:row>119</xdr:row>
      <xdr:rowOff>9525</xdr:rowOff>
    </xdr:to>
    <xdr:graphicFrame>
      <xdr:nvGraphicFramePr>
        <xdr:cNvPr id="19" name="Graphique 1029"/>
        <xdr:cNvGraphicFramePr/>
      </xdr:nvGraphicFramePr>
      <xdr:xfrm>
        <a:off x="4267200" y="29070300"/>
        <a:ext cx="2143125" cy="533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180975</xdr:colOff>
      <xdr:row>117</xdr:row>
      <xdr:rowOff>247650</xdr:rowOff>
    </xdr:from>
    <xdr:to>
      <xdr:col>11</xdr:col>
      <xdr:colOff>9525</xdr:colOff>
      <xdr:row>119</xdr:row>
      <xdr:rowOff>228600</xdr:rowOff>
    </xdr:to>
    <xdr:graphicFrame>
      <xdr:nvGraphicFramePr>
        <xdr:cNvPr id="20" name="Graphique 1029"/>
        <xdr:cNvGraphicFramePr/>
      </xdr:nvGraphicFramePr>
      <xdr:xfrm>
        <a:off x="4248150" y="29289375"/>
        <a:ext cx="2152650" cy="533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180975</xdr:colOff>
      <xdr:row>123</xdr:row>
      <xdr:rowOff>38100</xdr:rowOff>
    </xdr:from>
    <xdr:to>
      <xdr:col>11</xdr:col>
      <xdr:colOff>0</xdr:colOff>
      <xdr:row>125</xdr:row>
      <xdr:rowOff>19050</xdr:rowOff>
    </xdr:to>
    <xdr:graphicFrame>
      <xdr:nvGraphicFramePr>
        <xdr:cNvPr id="21" name="Graphique 1029"/>
        <xdr:cNvGraphicFramePr/>
      </xdr:nvGraphicFramePr>
      <xdr:xfrm>
        <a:off x="4248150" y="30737175"/>
        <a:ext cx="2143125" cy="533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180975</xdr:colOff>
      <xdr:row>123</xdr:row>
      <xdr:rowOff>276225</xdr:rowOff>
    </xdr:from>
    <xdr:to>
      <xdr:col>11</xdr:col>
      <xdr:colOff>0</xdr:colOff>
      <xdr:row>125</xdr:row>
      <xdr:rowOff>257175</xdr:rowOff>
    </xdr:to>
    <xdr:graphicFrame>
      <xdr:nvGraphicFramePr>
        <xdr:cNvPr id="22" name="Graphique 1029"/>
        <xdr:cNvGraphicFramePr/>
      </xdr:nvGraphicFramePr>
      <xdr:xfrm>
        <a:off x="4248150" y="30975300"/>
        <a:ext cx="2143125" cy="533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</xdr:col>
      <xdr:colOff>190500</xdr:colOff>
      <xdr:row>126</xdr:row>
      <xdr:rowOff>200025</xdr:rowOff>
    </xdr:from>
    <xdr:to>
      <xdr:col>11</xdr:col>
      <xdr:colOff>9525</xdr:colOff>
      <xdr:row>128</xdr:row>
      <xdr:rowOff>180975</xdr:rowOff>
    </xdr:to>
    <xdr:graphicFrame>
      <xdr:nvGraphicFramePr>
        <xdr:cNvPr id="23" name="Graphique 1029"/>
        <xdr:cNvGraphicFramePr/>
      </xdr:nvGraphicFramePr>
      <xdr:xfrm>
        <a:off x="4257675" y="31727775"/>
        <a:ext cx="2143125" cy="533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</xdr:col>
      <xdr:colOff>180975</xdr:colOff>
      <xdr:row>127</xdr:row>
      <xdr:rowOff>133350</xdr:rowOff>
    </xdr:from>
    <xdr:to>
      <xdr:col>11</xdr:col>
      <xdr:colOff>9525</xdr:colOff>
      <xdr:row>129</xdr:row>
      <xdr:rowOff>114300</xdr:rowOff>
    </xdr:to>
    <xdr:graphicFrame>
      <xdr:nvGraphicFramePr>
        <xdr:cNvPr id="24" name="Graphique 1029"/>
        <xdr:cNvGraphicFramePr/>
      </xdr:nvGraphicFramePr>
      <xdr:xfrm>
        <a:off x="4248150" y="31937325"/>
        <a:ext cx="2152650" cy="533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</xdr:col>
      <xdr:colOff>190500</xdr:colOff>
      <xdr:row>134</xdr:row>
      <xdr:rowOff>123825</xdr:rowOff>
    </xdr:from>
    <xdr:to>
      <xdr:col>11</xdr:col>
      <xdr:colOff>9525</xdr:colOff>
      <xdr:row>136</xdr:row>
      <xdr:rowOff>161925</xdr:rowOff>
    </xdr:to>
    <xdr:graphicFrame>
      <xdr:nvGraphicFramePr>
        <xdr:cNvPr id="25" name="Graphique 1029"/>
        <xdr:cNvGraphicFramePr/>
      </xdr:nvGraphicFramePr>
      <xdr:xfrm>
        <a:off x="4257675" y="33566100"/>
        <a:ext cx="2143125" cy="533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</xdr:col>
      <xdr:colOff>200025</xdr:colOff>
      <xdr:row>135</xdr:row>
      <xdr:rowOff>114300</xdr:rowOff>
    </xdr:from>
    <xdr:to>
      <xdr:col>11</xdr:col>
      <xdr:colOff>19050</xdr:colOff>
      <xdr:row>137</xdr:row>
      <xdr:rowOff>161925</xdr:rowOff>
    </xdr:to>
    <xdr:graphicFrame>
      <xdr:nvGraphicFramePr>
        <xdr:cNvPr id="26" name="Graphique 1029"/>
        <xdr:cNvGraphicFramePr/>
      </xdr:nvGraphicFramePr>
      <xdr:xfrm>
        <a:off x="4267200" y="33804225"/>
        <a:ext cx="2143125" cy="5429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</xdr:col>
      <xdr:colOff>190500</xdr:colOff>
      <xdr:row>141</xdr:row>
      <xdr:rowOff>0</xdr:rowOff>
    </xdr:from>
    <xdr:to>
      <xdr:col>11</xdr:col>
      <xdr:colOff>9525</xdr:colOff>
      <xdr:row>143</xdr:row>
      <xdr:rowOff>47625</xdr:rowOff>
    </xdr:to>
    <xdr:graphicFrame>
      <xdr:nvGraphicFramePr>
        <xdr:cNvPr id="27" name="Graphique 1029"/>
        <xdr:cNvGraphicFramePr/>
      </xdr:nvGraphicFramePr>
      <xdr:xfrm>
        <a:off x="4257675" y="35175825"/>
        <a:ext cx="2143125" cy="542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180975</xdr:colOff>
      <xdr:row>141</xdr:row>
      <xdr:rowOff>190500</xdr:rowOff>
    </xdr:from>
    <xdr:to>
      <xdr:col>11</xdr:col>
      <xdr:colOff>9525</xdr:colOff>
      <xdr:row>143</xdr:row>
      <xdr:rowOff>228600</xdr:rowOff>
    </xdr:to>
    <xdr:graphicFrame>
      <xdr:nvGraphicFramePr>
        <xdr:cNvPr id="28" name="Graphique 1029"/>
        <xdr:cNvGraphicFramePr/>
      </xdr:nvGraphicFramePr>
      <xdr:xfrm>
        <a:off x="4248150" y="35366325"/>
        <a:ext cx="2152650" cy="533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180975</xdr:colOff>
      <xdr:row>148</xdr:row>
      <xdr:rowOff>9525</xdr:rowOff>
    </xdr:from>
    <xdr:to>
      <xdr:col>11</xdr:col>
      <xdr:colOff>9525</xdr:colOff>
      <xdr:row>150</xdr:row>
      <xdr:rowOff>57150</xdr:rowOff>
    </xdr:to>
    <xdr:graphicFrame>
      <xdr:nvGraphicFramePr>
        <xdr:cNvPr id="29" name="Graphique 1029"/>
        <xdr:cNvGraphicFramePr/>
      </xdr:nvGraphicFramePr>
      <xdr:xfrm>
        <a:off x="4248150" y="36918900"/>
        <a:ext cx="2152650" cy="5429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190500</xdr:colOff>
      <xdr:row>148</xdr:row>
      <xdr:rowOff>219075</xdr:rowOff>
    </xdr:from>
    <xdr:to>
      <xdr:col>11</xdr:col>
      <xdr:colOff>9525</xdr:colOff>
      <xdr:row>151</xdr:row>
      <xdr:rowOff>28575</xdr:rowOff>
    </xdr:to>
    <xdr:graphicFrame>
      <xdr:nvGraphicFramePr>
        <xdr:cNvPr id="30" name="Graphique 1029"/>
        <xdr:cNvGraphicFramePr/>
      </xdr:nvGraphicFramePr>
      <xdr:xfrm>
        <a:off x="4257675" y="37128450"/>
        <a:ext cx="2143125" cy="5524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7</xdr:col>
      <xdr:colOff>200025</xdr:colOff>
      <xdr:row>155</xdr:row>
      <xdr:rowOff>104775</xdr:rowOff>
    </xdr:from>
    <xdr:to>
      <xdr:col>11</xdr:col>
      <xdr:colOff>19050</xdr:colOff>
      <xdr:row>157</xdr:row>
      <xdr:rowOff>142875</xdr:rowOff>
    </xdr:to>
    <xdr:graphicFrame>
      <xdr:nvGraphicFramePr>
        <xdr:cNvPr id="31" name="Graphique 1029"/>
        <xdr:cNvGraphicFramePr/>
      </xdr:nvGraphicFramePr>
      <xdr:xfrm>
        <a:off x="4267200" y="38747700"/>
        <a:ext cx="2143125" cy="533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7</xdr:col>
      <xdr:colOff>200025</xdr:colOff>
      <xdr:row>156</xdr:row>
      <xdr:rowOff>76200</xdr:rowOff>
    </xdr:from>
    <xdr:to>
      <xdr:col>11</xdr:col>
      <xdr:colOff>19050</xdr:colOff>
      <xdr:row>158</xdr:row>
      <xdr:rowOff>123825</xdr:rowOff>
    </xdr:to>
    <xdr:graphicFrame>
      <xdr:nvGraphicFramePr>
        <xdr:cNvPr id="32" name="Graphique 1029"/>
        <xdr:cNvGraphicFramePr/>
      </xdr:nvGraphicFramePr>
      <xdr:xfrm>
        <a:off x="4267200" y="38966775"/>
        <a:ext cx="2143125" cy="542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7</xdr:col>
      <xdr:colOff>247650</xdr:colOff>
      <xdr:row>166</xdr:row>
      <xdr:rowOff>180975</xdr:rowOff>
    </xdr:from>
    <xdr:to>
      <xdr:col>11</xdr:col>
      <xdr:colOff>66675</xdr:colOff>
      <xdr:row>168</xdr:row>
      <xdr:rowOff>161925</xdr:rowOff>
    </xdr:to>
    <xdr:graphicFrame>
      <xdr:nvGraphicFramePr>
        <xdr:cNvPr id="33" name="Graphique 1029"/>
        <xdr:cNvGraphicFramePr/>
      </xdr:nvGraphicFramePr>
      <xdr:xfrm>
        <a:off x="4314825" y="41281350"/>
        <a:ext cx="2143125" cy="609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7</xdr:col>
      <xdr:colOff>180975</xdr:colOff>
      <xdr:row>167</xdr:row>
      <xdr:rowOff>133350</xdr:rowOff>
    </xdr:from>
    <xdr:to>
      <xdr:col>11</xdr:col>
      <xdr:colOff>9525</xdr:colOff>
      <xdr:row>169</xdr:row>
      <xdr:rowOff>171450</xdr:rowOff>
    </xdr:to>
    <xdr:graphicFrame>
      <xdr:nvGraphicFramePr>
        <xdr:cNvPr id="34" name="Graphique 1029"/>
        <xdr:cNvGraphicFramePr/>
      </xdr:nvGraphicFramePr>
      <xdr:xfrm>
        <a:off x="4248150" y="41614725"/>
        <a:ext cx="2152650" cy="5334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7</xdr:col>
      <xdr:colOff>180975</xdr:colOff>
      <xdr:row>168</xdr:row>
      <xdr:rowOff>114300</xdr:rowOff>
    </xdr:from>
    <xdr:to>
      <xdr:col>11</xdr:col>
      <xdr:colOff>0</xdr:colOff>
      <xdr:row>170</xdr:row>
      <xdr:rowOff>161925</xdr:rowOff>
    </xdr:to>
    <xdr:graphicFrame>
      <xdr:nvGraphicFramePr>
        <xdr:cNvPr id="35" name="Graphique 1029"/>
        <xdr:cNvGraphicFramePr/>
      </xdr:nvGraphicFramePr>
      <xdr:xfrm>
        <a:off x="4248150" y="41843325"/>
        <a:ext cx="2143125" cy="5429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7</xdr:col>
      <xdr:colOff>180975</xdr:colOff>
      <xdr:row>169</xdr:row>
      <xdr:rowOff>66675</xdr:rowOff>
    </xdr:from>
    <xdr:to>
      <xdr:col>11</xdr:col>
      <xdr:colOff>9525</xdr:colOff>
      <xdr:row>171</xdr:row>
      <xdr:rowOff>104775</xdr:rowOff>
    </xdr:to>
    <xdr:graphicFrame>
      <xdr:nvGraphicFramePr>
        <xdr:cNvPr id="36" name="Graphique 1029"/>
        <xdr:cNvGraphicFramePr/>
      </xdr:nvGraphicFramePr>
      <xdr:xfrm>
        <a:off x="4248150" y="42043350"/>
        <a:ext cx="2152650" cy="533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7</xdr:col>
      <xdr:colOff>171450</xdr:colOff>
      <xdr:row>170</xdr:row>
      <xdr:rowOff>219075</xdr:rowOff>
    </xdr:from>
    <xdr:to>
      <xdr:col>10</xdr:col>
      <xdr:colOff>581025</xdr:colOff>
      <xdr:row>173</xdr:row>
      <xdr:rowOff>28575</xdr:rowOff>
    </xdr:to>
    <xdr:graphicFrame>
      <xdr:nvGraphicFramePr>
        <xdr:cNvPr id="37" name="Graphique 1029"/>
        <xdr:cNvGraphicFramePr/>
      </xdr:nvGraphicFramePr>
      <xdr:xfrm>
        <a:off x="4238625" y="42443400"/>
        <a:ext cx="2152650" cy="5524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7</xdr:col>
      <xdr:colOff>180975</xdr:colOff>
      <xdr:row>172</xdr:row>
      <xdr:rowOff>0</xdr:rowOff>
    </xdr:from>
    <xdr:to>
      <xdr:col>11</xdr:col>
      <xdr:colOff>0</xdr:colOff>
      <xdr:row>174</xdr:row>
      <xdr:rowOff>47625</xdr:rowOff>
    </xdr:to>
    <xdr:graphicFrame>
      <xdr:nvGraphicFramePr>
        <xdr:cNvPr id="38" name="Graphique 1029"/>
        <xdr:cNvGraphicFramePr/>
      </xdr:nvGraphicFramePr>
      <xdr:xfrm>
        <a:off x="4248150" y="42719625"/>
        <a:ext cx="2143125" cy="5429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</xdr:col>
      <xdr:colOff>180975</xdr:colOff>
      <xdr:row>173</xdr:row>
      <xdr:rowOff>209550</xdr:rowOff>
    </xdr:from>
    <xdr:to>
      <xdr:col>11</xdr:col>
      <xdr:colOff>0</xdr:colOff>
      <xdr:row>176</xdr:row>
      <xdr:rowOff>19050</xdr:rowOff>
    </xdr:to>
    <xdr:graphicFrame>
      <xdr:nvGraphicFramePr>
        <xdr:cNvPr id="39" name="Graphique 1029"/>
        <xdr:cNvGraphicFramePr/>
      </xdr:nvGraphicFramePr>
      <xdr:xfrm>
        <a:off x="4248150" y="43176825"/>
        <a:ext cx="2143125" cy="552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7</xdr:col>
      <xdr:colOff>171450</xdr:colOff>
      <xdr:row>174</xdr:row>
      <xdr:rowOff>209550</xdr:rowOff>
    </xdr:from>
    <xdr:to>
      <xdr:col>10</xdr:col>
      <xdr:colOff>581025</xdr:colOff>
      <xdr:row>177</xdr:row>
      <xdr:rowOff>19050</xdr:rowOff>
    </xdr:to>
    <xdr:graphicFrame>
      <xdr:nvGraphicFramePr>
        <xdr:cNvPr id="40" name="Graphique 1029"/>
        <xdr:cNvGraphicFramePr/>
      </xdr:nvGraphicFramePr>
      <xdr:xfrm>
        <a:off x="4238625" y="43424475"/>
        <a:ext cx="2152650" cy="5524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7</xdr:col>
      <xdr:colOff>190500</xdr:colOff>
      <xdr:row>176</xdr:row>
      <xdr:rowOff>228600</xdr:rowOff>
    </xdr:from>
    <xdr:to>
      <xdr:col>11</xdr:col>
      <xdr:colOff>9525</xdr:colOff>
      <xdr:row>179</xdr:row>
      <xdr:rowOff>38100</xdr:rowOff>
    </xdr:to>
    <xdr:graphicFrame>
      <xdr:nvGraphicFramePr>
        <xdr:cNvPr id="41" name="Graphique 1029"/>
        <xdr:cNvGraphicFramePr/>
      </xdr:nvGraphicFramePr>
      <xdr:xfrm>
        <a:off x="4257675" y="43938825"/>
        <a:ext cx="2143125" cy="5524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7</xdr:col>
      <xdr:colOff>180975</xdr:colOff>
      <xdr:row>177</xdr:row>
      <xdr:rowOff>228600</xdr:rowOff>
    </xdr:from>
    <xdr:to>
      <xdr:col>11</xdr:col>
      <xdr:colOff>9525</xdr:colOff>
      <xdr:row>180</xdr:row>
      <xdr:rowOff>28575</xdr:rowOff>
    </xdr:to>
    <xdr:graphicFrame>
      <xdr:nvGraphicFramePr>
        <xdr:cNvPr id="42" name="Graphique 1029"/>
        <xdr:cNvGraphicFramePr/>
      </xdr:nvGraphicFramePr>
      <xdr:xfrm>
        <a:off x="4248150" y="44186475"/>
        <a:ext cx="2152650" cy="542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6</xdr:row>
      <xdr:rowOff>95250</xdr:rowOff>
    </xdr:from>
    <xdr:to>
      <xdr:col>1</xdr:col>
      <xdr:colOff>657225</xdr:colOff>
      <xdr:row>10</xdr:row>
      <xdr:rowOff>38100</xdr:rowOff>
    </xdr:to>
    <xdr:pic>
      <xdr:nvPicPr>
        <xdr:cNvPr id="1" name="Picture 1" descr="Sig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2668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33</xdr:row>
      <xdr:rowOff>57150</xdr:rowOff>
    </xdr:from>
    <xdr:to>
      <xdr:col>1</xdr:col>
      <xdr:colOff>381000</xdr:colOff>
      <xdr:row>38</xdr:row>
      <xdr:rowOff>123825</xdr:rowOff>
    </xdr:to>
    <xdr:sp>
      <xdr:nvSpPr>
        <xdr:cNvPr id="2" name="Line 3"/>
        <xdr:cNvSpPr>
          <a:spLocks/>
        </xdr:cNvSpPr>
      </xdr:nvSpPr>
      <xdr:spPr>
        <a:xfrm flipH="1">
          <a:off x="1133475" y="6334125"/>
          <a:ext cx="9525" cy="914400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BR47"/>
  <sheetViews>
    <sheetView showGridLines="0" tabSelected="1" view="pageBreakPreview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3" sqref="G3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4" width="6.7109375" style="0" hidden="1" customWidth="1"/>
    <col min="5" max="5" width="3.00390625" style="0" customWidth="1"/>
    <col min="6" max="6" width="27.57421875" style="0" customWidth="1"/>
    <col min="7" max="66" width="4.28125" style="0" customWidth="1"/>
    <col min="67" max="67" width="5.57421875" style="3" customWidth="1"/>
  </cols>
  <sheetData>
    <row r="1" spans="1:67" ht="24.75" customHeight="1" thickBot="1">
      <c r="A1" s="305" t="s">
        <v>0</v>
      </c>
      <c r="B1" s="435"/>
      <c r="C1" s="436"/>
      <c r="D1" s="436"/>
      <c r="E1" s="436"/>
      <c r="F1" s="437"/>
      <c r="G1" s="287">
        <v>1</v>
      </c>
      <c r="H1" s="288">
        <v>2</v>
      </c>
      <c r="I1" s="289">
        <v>3</v>
      </c>
      <c r="J1" s="290">
        <v>4</v>
      </c>
      <c r="K1" s="290">
        <v>5</v>
      </c>
      <c r="L1" s="290">
        <v>6</v>
      </c>
      <c r="M1" s="290">
        <v>7</v>
      </c>
      <c r="N1" s="288">
        <v>8</v>
      </c>
      <c r="O1" s="289">
        <v>9</v>
      </c>
      <c r="P1" s="288">
        <v>10</v>
      </c>
      <c r="Q1" s="289">
        <v>11</v>
      </c>
      <c r="R1" s="288">
        <v>12</v>
      </c>
      <c r="S1" s="289">
        <v>13</v>
      </c>
      <c r="T1" s="288">
        <v>14</v>
      </c>
      <c r="U1" s="289">
        <v>15</v>
      </c>
      <c r="V1" s="288">
        <v>16</v>
      </c>
      <c r="W1" s="289">
        <v>17</v>
      </c>
      <c r="X1" s="288">
        <v>18</v>
      </c>
      <c r="Y1" s="289">
        <v>19</v>
      </c>
      <c r="Z1" s="288">
        <v>20</v>
      </c>
      <c r="AA1" s="289">
        <v>21</v>
      </c>
      <c r="AB1" s="288">
        <v>22</v>
      </c>
      <c r="AC1" s="291">
        <v>23</v>
      </c>
      <c r="AD1" s="292">
        <v>24</v>
      </c>
      <c r="AE1" s="292">
        <v>25</v>
      </c>
      <c r="AF1" s="292">
        <v>26</v>
      </c>
      <c r="AG1" s="291">
        <v>27</v>
      </c>
      <c r="AH1" s="292">
        <v>28</v>
      </c>
      <c r="AI1" s="291">
        <v>29</v>
      </c>
      <c r="AJ1" s="292">
        <v>30</v>
      </c>
      <c r="AK1" s="291">
        <v>31</v>
      </c>
      <c r="AL1" s="292">
        <v>32</v>
      </c>
      <c r="AM1" s="291">
        <v>33</v>
      </c>
      <c r="AN1" s="292">
        <v>34</v>
      </c>
      <c r="AO1" s="292">
        <v>35</v>
      </c>
      <c r="AP1" s="291">
        <v>36</v>
      </c>
      <c r="AQ1" s="292">
        <v>37</v>
      </c>
      <c r="AR1" s="291">
        <v>38</v>
      </c>
      <c r="AS1" s="292">
        <v>39</v>
      </c>
      <c r="AT1" s="291">
        <v>40</v>
      </c>
      <c r="AU1" s="292">
        <v>41</v>
      </c>
      <c r="AV1" s="291">
        <v>42</v>
      </c>
      <c r="AW1" s="292">
        <v>43</v>
      </c>
      <c r="AX1" s="291">
        <v>44</v>
      </c>
      <c r="AY1" s="292">
        <v>45</v>
      </c>
      <c r="AZ1" s="291">
        <v>46</v>
      </c>
      <c r="BA1" s="292">
        <v>47</v>
      </c>
      <c r="BB1" s="293">
        <v>48</v>
      </c>
      <c r="BC1" s="292">
        <v>49</v>
      </c>
      <c r="BD1" s="291">
        <v>50</v>
      </c>
      <c r="BE1" s="292">
        <v>51</v>
      </c>
      <c r="BF1" s="291">
        <v>52</v>
      </c>
      <c r="BG1" s="292">
        <v>53</v>
      </c>
      <c r="BH1" s="291">
        <v>54</v>
      </c>
      <c r="BI1" s="292">
        <v>55</v>
      </c>
      <c r="BJ1" s="291">
        <v>56</v>
      </c>
      <c r="BK1" s="292">
        <v>57</v>
      </c>
      <c r="BL1" s="291">
        <v>58</v>
      </c>
      <c r="BM1" s="292">
        <v>59</v>
      </c>
      <c r="BN1" s="294">
        <v>60</v>
      </c>
      <c r="BO1" s="153" t="s">
        <v>73</v>
      </c>
    </row>
    <row r="2" spans="1:67" ht="37.5" customHeight="1" thickBot="1">
      <c r="A2" s="306" t="s">
        <v>1</v>
      </c>
      <c r="B2" s="438"/>
      <c r="C2" s="439"/>
      <c r="D2" s="439"/>
      <c r="E2" s="439"/>
      <c r="F2" s="178" t="s">
        <v>74</v>
      </c>
      <c r="G2" s="246" t="s">
        <v>10</v>
      </c>
      <c r="H2" s="157" t="s">
        <v>10</v>
      </c>
      <c r="I2" s="158" t="s">
        <v>10</v>
      </c>
      <c r="J2" s="179" t="s">
        <v>10</v>
      </c>
      <c r="K2" s="158" t="s">
        <v>10</v>
      </c>
      <c r="L2" s="158" t="s">
        <v>10</v>
      </c>
      <c r="M2" s="157" t="s">
        <v>43</v>
      </c>
      <c r="N2" s="179" t="s">
        <v>10</v>
      </c>
      <c r="O2" s="158" t="s">
        <v>10</v>
      </c>
      <c r="P2" s="158" t="s">
        <v>10</v>
      </c>
      <c r="Q2" s="157" t="s">
        <v>10</v>
      </c>
      <c r="R2" s="158" t="s">
        <v>10</v>
      </c>
      <c r="S2" s="157" t="s">
        <v>10</v>
      </c>
      <c r="T2" s="158" t="s">
        <v>10</v>
      </c>
      <c r="U2" s="157" t="s">
        <v>10</v>
      </c>
      <c r="V2" s="158" t="s">
        <v>10</v>
      </c>
      <c r="W2" s="157" t="s">
        <v>10</v>
      </c>
      <c r="X2" s="158" t="s">
        <v>10</v>
      </c>
      <c r="Y2" s="157" t="s">
        <v>10</v>
      </c>
      <c r="Z2" s="158" t="s">
        <v>10</v>
      </c>
      <c r="AA2" s="157" t="s">
        <v>10</v>
      </c>
      <c r="AB2" s="158" t="s">
        <v>10</v>
      </c>
      <c r="AC2" s="157" t="s">
        <v>10</v>
      </c>
      <c r="AD2" s="179" t="s">
        <v>43</v>
      </c>
      <c r="AE2" s="158" t="s">
        <v>10</v>
      </c>
      <c r="AF2" s="158" t="s">
        <v>10</v>
      </c>
      <c r="AG2" s="157" t="s">
        <v>10</v>
      </c>
      <c r="AH2" s="158" t="s">
        <v>10</v>
      </c>
      <c r="AI2" s="157" t="s">
        <v>10</v>
      </c>
      <c r="AJ2" s="158" t="s">
        <v>10</v>
      </c>
      <c r="AK2" s="158" t="s">
        <v>10</v>
      </c>
      <c r="AL2" s="158" t="s">
        <v>43</v>
      </c>
      <c r="AM2" s="157" t="s">
        <v>10</v>
      </c>
      <c r="AN2" s="158" t="s">
        <v>10</v>
      </c>
      <c r="AO2" s="158" t="s">
        <v>10</v>
      </c>
      <c r="AP2" s="158" t="s">
        <v>43</v>
      </c>
      <c r="AQ2" s="158" t="s">
        <v>43</v>
      </c>
      <c r="AR2" s="158" t="s">
        <v>43</v>
      </c>
      <c r="AS2" s="158" t="s">
        <v>10</v>
      </c>
      <c r="AT2" s="158" t="s">
        <v>43</v>
      </c>
      <c r="AU2" s="157" t="s">
        <v>43</v>
      </c>
      <c r="AV2" s="158" t="s">
        <v>10</v>
      </c>
      <c r="AW2" s="158" t="s">
        <v>10</v>
      </c>
      <c r="AX2" s="157" t="s">
        <v>10</v>
      </c>
      <c r="AY2" s="158" t="s">
        <v>10</v>
      </c>
      <c r="AZ2" s="157" t="s">
        <v>10</v>
      </c>
      <c r="BA2" s="158" t="s">
        <v>10</v>
      </c>
      <c r="BB2" s="158" t="s">
        <v>10</v>
      </c>
      <c r="BC2" s="158" t="s">
        <v>10</v>
      </c>
      <c r="BD2" s="158" t="s">
        <v>10</v>
      </c>
      <c r="BE2" s="158" t="s">
        <v>10</v>
      </c>
      <c r="BF2" s="157" t="s">
        <v>43</v>
      </c>
      <c r="BG2" s="158" t="s">
        <v>10</v>
      </c>
      <c r="BH2" s="157" t="s">
        <v>43</v>
      </c>
      <c r="BI2" s="158" t="s">
        <v>10</v>
      </c>
      <c r="BJ2" s="157" t="s">
        <v>10</v>
      </c>
      <c r="BK2" s="158" t="s">
        <v>10</v>
      </c>
      <c r="BL2" s="157" t="s">
        <v>10</v>
      </c>
      <c r="BM2" s="158" t="s">
        <v>10</v>
      </c>
      <c r="BN2" s="220" t="s">
        <v>10</v>
      </c>
      <c r="BO2" s="97" t="s">
        <v>11</v>
      </c>
    </row>
    <row r="3" spans="1:67" ht="12.75">
      <c r="A3" s="307" t="s">
        <v>2</v>
      </c>
      <c r="B3" s="180"/>
      <c r="C3" s="69">
        <f>IF(B$3="","",B$3)</f>
      </c>
      <c r="D3" s="70">
        <f>IF(B$4="","",B$4)</f>
      </c>
      <c r="E3" s="155">
        <v>1</v>
      </c>
      <c r="F3" s="182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1"/>
      <c r="AF3" s="99"/>
      <c r="AG3" s="81"/>
      <c r="AH3" s="99"/>
      <c r="AI3" s="81"/>
      <c r="AJ3" s="99"/>
      <c r="AK3" s="81"/>
      <c r="AL3" s="99"/>
      <c r="AM3" s="81"/>
      <c r="AN3" s="184"/>
      <c r="AO3" s="184"/>
      <c r="AP3" s="99"/>
      <c r="AQ3" s="99"/>
      <c r="AR3" s="99"/>
      <c r="AS3" s="184"/>
      <c r="AT3" s="99"/>
      <c r="AU3" s="99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99"/>
      <c r="BG3" s="184"/>
      <c r="BH3" s="99"/>
      <c r="BI3" s="184"/>
      <c r="BJ3" s="184"/>
      <c r="BK3" s="184"/>
      <c r="BL3" s="184"/>
      <c r="BM3" s="184"/>
      <c r="BN3" s="221"/>
      <c r="BO3" s="219">
        <f>IF(COUNTBLANK(G3:BN3)=60,"",IF(COUNTIF(G3:BN3,"a")&gt;0,"a",IF(COUNTA(G3:BN3)&lt;60,"!","OK")))</f>
      </c>
    </row>
    <row r="4" spans="1:67" ht="13.5" thickBot="1">
      <c r="A4" s="308" t="s">
        <v>3</v>
      </c>
      <c r="B4" s="181"/>
      <c r="C4" s="56">
        <f aca="true" t="shared" si="0" ref="C4:C36">IF(B$3="","",B$3)</f>
      </c>
      <c r="D4" s="71">
        <f aca="true" t="shared" si="1" ref="D4:D36">IF(B$4="","",B$4)</f>
      </c>
      <c r="E4" s="74">
        <v>2</v>
      </c>
      <c r="F4" s="183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1"/>
      <c r="AF4" s="99"/>
      <c r="AG4" s="81"/>
      <c r="AH4" s="99"/>
      <c r="AI4" s="81"/>
      <c r="AJ4" s="99"/>
      <c r="AK4" s="81"/>
      <c r="AL4" s="99"/>
      <c r="AM4" s="81"/>
      <c r="AN4" s="184"/>
      <c r="AO4" s="184"/>
      <c r="AP4" s="99"/>
      <c r="AQ4" s="99"/>
      <c r="AR4" s="99"/>
      <c r="AS4" s="184"/>
      <c r="AT4" s="99"/>
      <c r="AU4" s="99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99"/>
      <c r="BG4" s="184"/>
      <c r="BH4" s="99"/>
      <c r="BI4" s="184"/>
      <c r="BJ4" s="184"/>
      <c r="BK4" s="184"/>
      <c r="BL4" s="184"/>
      <c r="BM4" s="184"/>
      <c r="BN4" s="221"/>
      <c r="BO4" s="219">
        <f aca="true" t="shared" si="2" ref="BO4:BO36">IF(COUNTBLANK(G4:BN4)=60,"",IF(COUNTIF(G4:BN4,"a")&gt;0,"a",IF(COUNTA(G4:BN4)&lt;60,"!","OK")))</f>
      </c>
    </row>
    <row r="5" spans="1:67" ht="12.75">
      <c r="A5" s="440" t="s">
        <v>142</v>
      </c>
      <c r="B5" s="441"/>
      <c r="C5" s="72">
        <f t="shared" si="0"/>
      </c>
      <c r="D5" s="69">
        <f t="shared" si="1"/>
      </c>
      <c r="E5" s="75">
        <v>3</v>
      </c>
      <c r="F5" s="183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1"/>
      <c r="AF5" s="99"/>
      <c r="AG5" s="81"/>
      <c r="AH5" s="99"/>
      <c r="AI5" s="81"/>
      <c r="AJ5" s="99"/>
      <c r="AK5" s="81"/>
      <c r="AL5" s="99"/>
      <c r="AM5" s="81"/>
      <c r="AN5" s="184"/>
      <c r="AO5" s="184"/>
      <c r="AP5" s="99"/>
      <c r="AQ5" s="99"/>
      <c r="AR5" s="99"/>
      <c r="AS5" s="184"/>
      <c r="AT5" s="99"/>
      <c r="AU5" s="99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99"/>
      <c r="BG5" s="184"/>
      <c r="BH5" s="99"/>
      <c r="BI5" s="184"/>
      <c r="BJ5" s="184"/>
      <c r="BK5" s="184"/>
      <c r="BL5" s="184"/>
      <c r="BM5" s="184"/>
      <c r="BN5" s="221"/>
      <c r="BO5" s="219">
        <f t="shared" si="2"/>
      </c>
    </row>
    <row r="6" spans="1:67" ht="12.75">
      <c r="A6" s="442"/>
      <c r="B6" s="443"/>
      <c r="C6" s="73">
        <f t="shared" si="0"/>
      </c>
      <c r="D6" s="56">
        <f t="shared" si="1"/>
      </c>
      <c r="E6" s="76">
        <v>4</v>
      </c>
      <c r="F6" s="183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1"/>
      <c r="AF6" s="99"/>
      <c r="AG6" s="81"/>
      <c r="AH6" s="99"/>
      <c r="AI6" s="81"/>
      <c r="AJ6" s="99"/>
      <c r="AK6" s="81"/>
      <c r="AL6" s="99"/>
      <c r="AM6" s="81"/>
      <c r="AN6" s="184"/>
      <c r="AO6" s="184"/>
      <c r="AP6" s="99"/>
      <c r="AQ6" s="99"/>
      <c r="AR6" s="99"/>
      <c r="AS6" s="184"/>
      <c r="AT6" s="99"/>
      <c r="AU6" s="99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99"/>
      <c r="BG6" s="184"/>
      <c r="BH6" s="99"/>
      <c r="BI6" s="184"/>
      <c r="BJ6" s="184"/>
      <c r="BK6" s="184"/>
      <c r="BL6" s="184"/>
      <c r="BM6" s="184"/>
      <c r="BN6" s="221"/>
      <c r="BO6" s="219">
        <f t="shared" si="2"/>
      </c>
    </row>
    <row r="7" spans="1:67" ht="12.75">
      <c r="A7" s="442"/>
      <c r="B7" s="443"/>
      <c r="C7" s="73">
        <f t="shared" si="0"/>
      </c>
      <c r="D7" s="56">
        <f t="shared" si="1"/>
      </c>
      <c r="E7" s="76">
        <v>5</v>
      </c>
      <c r="F7" s="183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1"/>
      <c r="AF7" s="99"/>
      <c r="AG7" s="81"/>
      <c r="AH7" s="99"/>
      <c r="AI7" s="81"/>
      <c r="AJ7" s="99"/>
      <c r="AK7" s="81"/>
      <c r="AL7" s="99"/>
      <c r="AM7" s="81"/>
      <c r="AN7" s="184"/>
      <c r="AO7" s="184"/>
      <c r="AP7" s="99"/>
      <c r="AQ7" s="99"/>
      <c r="AR7" s="99"/>
      <c r="AS7" s="184"/>
      <c r="AT7" s="99"/>
      <c r="AU7" s="99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99"/>
      <c r="BG7" s="184"/>
      <c r="BH7" s="99"/>
      <c r="BI7" s="184"/>
      <c r="BJ7" s="184"/>
      <c r="BK7" s="184"/>
      <c r="BL7" s="184"/>
      <c r="BM7" s="184"/>
      <c r="BN7" s="221"/>
      <c r="BO7" s="219">
        <f t="shared" si="2"/>
      </c>
    </row>
    <row r="8" spans="1:67" ht="12.75">
      <c r="A8" s="442"/>
      <c r="B8" s="443"/>
      <c r="C8" s="73">
        <f t="shared" si="0"/>
      </c>
      <c r="D8" s="56">
        <f t="shared" si="1"/>
      </c>
      <c r="E8" s="76">
        <v>6</v>
      </c>
      <c r="F8" s="183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1"/>
      <c r="AF8" s="99"/>
      <c r="AG8" s="81"/>
      <c r="AH8" s="99"/>
      <c r="AI8" s="81"/>
      <c r="AJ8" s="99"/>
      <c r="AK8" s="81"/>
      <c r="AL8" s="99"/>
      <c r="AM8" s="81"/>
      <c r="AN8" s="184"/>
      <c r="AO8" s="184"/>
      <c r="AP8" s="99"/>
      <c r="AQ8" s="99"/>
      <c r="AR8" s="99"/>
      <c r="AS8" s="184"/>
      <c r="AT8" s="99"/>
      <c r="AU8" s="99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99"/>
      <c r="BG8" s="184"/>
      <c r="BH8" s="99"/>
      <c r="BI8" s="184"/>
      <c r="BJ8" s="184"/>
      <c r="BK8" s="184"/>
      <c r="BL8" s="184"/>
      <c r="BM8" s="184"/>
      <c r="BN8" s="221"/>
      <c r="BO8" s="219">
        <f t="shared" si="2"/>
      </c>
    </row>
    <row r="9" spans="1:67" ht="12.75">
      <c r="A9" s="442"/>
      <c r="B9" s="443"/>
      <c r="C9" s="73">
        <f t="shared" si="0"/>
      </c>
      <c r="D9" s="56">
        <f t="shared" si="1"/>
      </c>
      <c r="E9" s="76">
        <v>7</v>
      </c>
      <c r="F9" s="183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1"/>
      <c r="AF9" s="99"/>
      <c r="AG9" s="81"/>
      <c r="AH9" s="99"/>
      <c r="AI9" s="81"/>
      <c r="AJ9" s="99"/>
      <c r="AK9" s="81"/>
      <c r="AL9" s="99"/>
      <c r="AM9" s="81"/>
      <c r="AN9" s="184"/>
      <c r="AO9" s="184"/>
      <c r="AP9" s="99"/>
      <c r="AQ9" s="99"/>
      <c r="AR9" s="99"/>
      <c r="AS9" s="184"/>
      <c r="AT9" s="99"/>
      <c r="AU9" s="99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99"/>
      <c r="BG9" s="184"/>
      <c r="BH9" s="99"/>
      <c r="BI9" s="184"/>
      <c r="BJ9" s="184"/>
      <c r="BK9" s="184"/>
      <c r="BL9" s="184"/>
      <c r="BM9" s="184"/>
      <c r="BN9" s="221"/>
      <c r="BO9" s="219">
        <f t="shared" si="2"/>
      </c>
    </row>
    <row r="10" spans="1:67" ht="12.75">
      <c r="A10" s="442"/>
      <c r="B10" s="443"/>
      <c r="C10" s="73">
        <f t="shared" si="0"/>
      </c>
      <c r="D10" s="56">
        <f t="shared" si="1"/>
      </c>
      <c r="E10" s="76">
        <v>8</v>
      </c>
      <c r="F10" s="183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1"/>
      <c r="AF10" s="99"/>
      <c r="AG10" s="81"/>
      <c r="AH10" s="99"/>
      <c r="AI10" s="81"/>
      <c r="AJ10" s="99"/>
      <c r="AK10" s="81"/>
      <c r="AL10" s="99"/>
      <c r="AM10" s="81"/>
      <c r="AN10" s="184"/>
      <c r="AO10" s="184"/>
      <c r="AP10" s="99"/>
      <c r="AQ10" s="99"/>
      <c r="AR10" s="99"/>
      <c r="AS10" s="184"/>
      <c r="AT10" s="99"/>
      <c r="AU10" s="99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99"/>
      <c r="BG10" s="184"/>
      <c r="BH10" s="99"/>
      <c r="BI10" s="184"/>
      <c r="BJ10" s="184"/>
      <c r="BK10" s="184"/>
      <c r="BL10" s="184"/>
      <c r="BM10" s="184"/>
      <c r="BN10" s="221"/>
      <c r="BO10" s="219">
        <f t="shared" si="2"/>
      </c>
    </row>
    <row r="11" spans="1:67" ht="12.75">
      <c r="A11" s="442"/>
      <c r="B11" s="443"/>
      <c r="C11" s="73">
        <f t="shared" si="0"/>
      </c>
      <c r="D11" s="56">
        <f t="shared" si="1"/>
      </c>
      <c r="E11" s="76">
        <v>9</v>
      </c>
      <c r="F11" s="183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1"/>
      <c r="AF11" s="99"/>
      <c r="AG11" s="81"/>
      <c r="AH11" s="99"/>
      <c r="AI11" s="81"/>
      <c r="AJ11" s="99"/>
      <c r="AK11" s="81"/>
      <c r="AL11" s="99"/>
      <c r="AM11" s="81"/>
      <c r="AN11" s="184"/>
      <c r="AO11" s="184"/>
      <c r="AP11" s="99"/>
      <c r="AQ11" s="99"/>
      <c r="AR11" s="99"/>
      <c r="AS11" s="184"/>
      <c r="AT11" s="99"/>
      <c r="AU11" s="99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99"/>
      <c r="BG11" s="184"/>
      <c r="BH11" s="99"/>
      <c r="BI11" s="184"/>
      <c r="BJ11" s="184"/>
      <c r="BK11" s="184"/>
      <c r="BL11" s="184"/>
      <c r="BM11" s="184"/>
      <c r="BN11" s="221"/>
      <c r="BO11" s="219">
        <f t="shared" si="2"/>
      </c>
    </row>
    <row r="12" spans="1:67" ht="12.75">
      <c r="A12" s="442"/>
      <c r="B12" s="443"/>
      <c r="C12" s="73">
        <f t="shared" si="0"/>
      </c>
      <c r="D12" s="56">
        <f t="shared" si="1"/>
      </c>
      <c r="E12" s="76">
        <v>10</v>
      </c>
      <c r="F12" s="183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1"/>
      <c r="AF12" s="99"/>
      <c r="AG12" s="81"/>
      <c r="AH12" s="99"/>
      <c r="AI12" s="81"/>
      <c r="AJ12" s="99"/>
      <c r="AK12" s="81"/>
      <c r="AL12" s="99"/>
      <c r="AM12" s="81"/>
      <c r="AN12" s="184"/>
      <c r="AO12" s="184"/>
      <c r="AP12" s="99"/>
      <c r="AQ12" s="99"/>
      <c r="AR12" s="99"/>
      <c r="AS12" s="184"/>
      <c r="AT12" s="99"/>
      <c r="AU12" s="99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99"/>
      <c r="BG12" s="184"/>
      <c r="BH12" s="99"/>
      <c r="BI12" s="184"/>
      <c r="BJ12" s="184"/>
      <c r="BK12" s="184"/>
      <c r="BL12" s="184"/>
      <c r="BM12" s="184"/>
      <c r="BN12" s="221"/>
      <c r="BO12" s="219">
        <f t="shared" si="2"/>
      </c>
    </row>
    <row r="13" spans="1:67" ht="12.75">
      <c r="A13" s="442"/>
      <c r="B13" s="443"/>
      <c r="C13" s="73">
        <f t="shared" si="0"/>
      </c>
      <c r="D13" s="56">
        <f t="shared" si="1"/>
      </c>
      <c r="E13" s="76">
        <v>11</v>
      </c>
      <c r="F13" s="183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1"/>
      <c r="AF13" s="99"/>
      <c r="AG13" s="81"/>
      <c r="AH13" s="99"/>
      <c r="AI13" s="81"/>
      <c r="AJ13" s="99"/>
      <c r="AK13" s="81"/>
      <c r="AL13" s="99"/>
      <c r="AM13" s="81"/>
      <c r="AN13" s="184"/>
      <c r="AO13" s="184"/>
      <c r="AP13" s="99"/>
      <c r="AQ13" s="99"/>
      <c r="AR13" s="99"/>
      <c r="AS13" s="184"/>
      <c r="AT13" s="99"/>
      <c r="AU13" s="99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99"/>
      <c r="BG13" s="184"/>
      <c r="BH13" s="99"/>
      <c r="BI13" s="184"/>
      <c r="BJ13" s="184"/>
      <c r="BK13" s="184"/>
      <c r="BL13" s="184"/>
      <c r="BM13" s="184"/>
      <c r="BN13" s="221"/>
      <c r="BO13" s="219">
        <f t="shared" si="2"/>
      </c>
    </row>
    <row r="14" spans="1:67" ht="12.75">
      <c r="A14" s="442"/>
      <c r="B14" s="443"/>
      <c r="C14" s="73">
        <f t="shared" si="0"/>
      </c>
      <c r="D14" s="56">
        <f t="shared" si="1"/>
      </c>
      <c r="E14" s="76">
        <v>12</v>
      </c>
      <c r="F14" s="183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1"/>
      <c r="AF14" s="99"/>
      <c r="AG14" s="81"/>
      <c r="AH14" s="99"/>
      <c r="AI14" s="81"/>
      <c r="AJ14" s="99"/>
      <c r="AK14" s="81"/>
      <c r="AL14" s="99"/>
      <c r="AM14" s="81"/>
      <c r="AN14" s="184"/>
      <c r="AO14" s="184"/>
      <c r="AP14" s="99"/>
      <c r="AQ14" s="99"/>
      <c r="AR14" s="99"/>
      <c r="AS14" s="184"/>
      <c r="AT14" s="99"/>
      <c r="AU14" s="99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99"/>
      <c r="BG14" s="184"/>
      <c r="BH14" s="99"/>
      <c r="BI14" s="184"/>
      <c r="BJ14" s="184"/>
      <c r="BK14" s="184"/>
      <c r="BL14" s="184"/>
      <c r="BM14" s="184"/>
      <c r="BN14" s="221"/>
      <c r="BO14" s="219">
        <f t="shared" si="2"/>
      </c>
    </row>
    <row r="15" spans="1:67" ht="12.75">
      <c r="A15" s="442"/>
      <c r="B15" s="443"/>
      <c r="C15" s="73">
        <f t="shared" si="0"/>
      </c>
      <c r="D15" s="56">
        <f t="shared" si="1"/>
      </c>
      <c r="E15" s="76">
        <v>13</v>
      </c>
      <c r="F15" s="183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1"/>
      <c r="AF15" s="99"/>
      <c r="AG15" s="81"/>
      <c r="AH15" s="99"/>
      <c r="AI15" s="81"/>
      <c r="AJ15" s="99"/>
      <c r="AK15" s="81"/>
      <c r="AL15" s="99"/>
      <c r="AM15" s="81"/>
      <c r="AN15" s="184"/>
      <c r="AO15" s="184"/>
      <c r="AP15" s="99"/>
      <c r="AQ15" s="99"/>
      <c r="AR15" s="99"/>
      <c r="AS15" s="184"/>
      <c r="AT15" s="99"/>
      <c r="AU15" s="99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99"/>
      <c r="BG15" s="184"/>
      <c r="BH15" s="99"/>
      <c r="BI15" s="184"/>
      <c r="BJ15" s="184"/>
      <c r="BK15" s="184"/>
      <c r="BL15" s="184"/>
      <c r="BM15" s="184"/>
      <c r="BN15" s="221"/>
      <c r="BO15" s="219">
        <f t="shared" si="2"/>
      </c>
    </row>
    <row r="16" spans="1:67" ht="12.75">
      <c r="A16" s="442"/>
      <c r="B16" s="443"/>
      <c r="C16" s="73">
        <f t="shared" si="0"/>
      </c>
      <c r="D16" s="56">
        <f t="shared" si="1"/>
      </c>
      <c r="E16" s="76">
        <v>14</v>
      </c>
      <c r="F16" s="183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1"/>
      <c r="AF16" s="99"/>
      <c r="AG16" s="81"/>
      <c r="AH16" s="99"/>
      <c r="AI16" s="81"/>
      <c r="AJ16" s="99"/>
      <c r="AK16" s="81"/>
      <c r="AL16" s="99"/>
      <c r="AM16" s="81"/>
      <c r="AN16" s="184"/>
      <c r="AO16" s="184"/>
      <c r="AP16" s="99"/>
      <c r="AQ16" s="99"/>
      <c r="AR16" s="99"/>
      <c r="AS16" s="184"/>
      <c r="AT16" s="99"/>
      <c r="AU16" s="99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99"/>
      <c r="BG16" s="184"/>
      <c r="BH16" s="99"/>
      <c r="BI16" s="184"/>
      <c r="BJ16" s="184"/>
      <c r="BK16" s="184"/>
      <c r="BL16" s="184"/>
      <c r="BM16" s="184"/>
      <c r="BN16" s="221"/>
      <c r="BO16" s="219">
        <f t="shared" si="2"/>
      </c>
    </row>
    <row r="17" spans="1:67" ht="12.75">
      <c r="A17" s="442"/>
      <c r="B17" s="443"/>
      <c r="C17" s="73">
        <f t="shared" si="0"/>
      </c>
      <c r="D17" s="56">
        <f t="shared" si="1"/>
      </c>
      <c r="E17" s="76">
        <v>15</v>
      </c>
      <c r="F17" s="183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1"/>
      <c r="AF17" s="99"/>
      <c r="AG17" s="81"/>
      <c r="AH17" s="99"/>
      <c r="AI17" s="81"/>
      <c r="AJ17" s="99"/>
      <c r="AK17" s="81"/>
      <c r="AL17" s="99"/>
      <c r="AM17" s="81"/>
      <c r="AN17" s="184"/>
      <c r="AO17" s="184"/>
      <c r="AP17" s="99"/>
      <c r="AQ17" s="99"/>
      <c r="AR17" s="99"/>
      <c r="AS17" s="184"/>
      <c r="AT17" s="99"/>
      <c r="AU17" s="99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99"/>
      <c r="BG17" s="184"/>
      <c r="BH17" s="99"/>
      <c r="BI17" s="184"/>
      <c r="BJ17" s="184"/>
      <c r="BK17" s="184"/>
      <c r="BL17" s="184"/>
      <c r="BM17" s="184"/>
      <c r="BN17" s="221"/>
      <c r="BO17" s="219">
        <f t="shared" si="2"/>
      </c>
    </row>
    <row r="18" spans="1:67" ht="12.75">
      <c r="A18" s="442"/>
      <c r="B18" s="443"/>
      <c r="C18" s="73">
        <f t="shared" si="0"/>
      </c>
      <c r="D18" s="56">
        <f t="shared" si="1"/>
      </c>
      <c r="E18" s="76">
        <v>16</v>
      </c>
      <c r="F18" s="78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1"/>
      <c r="AF18" s="99"/>
      <c r="AG18" s="81"/>
      <c r="AH18" s="99"/>
      <c r="AI18" s="81"/>
      <c r="AJ18" s="99"/>
      <c r="AK18" s="81"/>
      <c r="AL18" s="99"/>
      <c r="AM18" s="81"/>
      <c r="AN18" s="184"/>
      <c r="AO18" s="184"/>
      <c r="AP18" s="99"/>
      <c r="AQ18" s="99"/>
      <c r="AR18" s="99"/>
      <c r="AS18" s="184"/>
      <c r="AT18" s="99"/>
      <c r="AU18" s="99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99"/>
      <c r="BG18" s="184"/>
      <c r="BH18" s="99"/>
      <c r="BI18" s="184"/>
      <c r="BJ18" s="184"/>
      <c r="BK18" s="184"/>
      <c r="BL18" s="184"/>
      <c r="BM18" s="184"/>
      <c r="BN18" s="221"/>
      <c r="BO18" s="219">
        <f t="shared" si="2"/>
      </c>
    </row>
    <row r="19" spans="1:67" ht="12.75">
      <c r="A19" s="442"/>
      <c r="B19" s="443"/>
      <c r="C19" s="73">
        <f t="shared" si="0"/>
      </c>
      <c r="D19" s="56">
        <f t="shared" si="1"/>
      </c>
      <c r="E19" s="76">
        <v>17</v>
      </c>
      <c r="F19" s="78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1"/>
      <c r="AF19" s="99"/>
      <c r="AG19" s="81"/>
      <c r="AH19" s="99"/>
      <c r="AI19" s="81"/>
      <c r="AJ19" s="99"/>
      <c r="AK19" s="81"/>
      <c r="AL19" s="99"/>
      <c r="AM19" s="81"/>
      <c r="AN19" s="184"/>
      <c r="AO19" s="184"/>
      <c r="AP19" s="99"/>
      <c r="AQ19" s="99"/>
      <c r="AR19" s="99"/>
      <c r="AS19" s="184"/>
      <c r="AT19" s="99"/>
      <c r="AU19" s="99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99"/>
      <c r="BG19" s="184"/>
      <c r="BH19" s="99"/>
      <c r="BI19" s="184"/>
      <c r="BJ19" s="184"/>
      <c r="BK19" s="184"/>
      <c r="BL19" s="184"/>
      <c r="BM19" s="184"/>
      <c r="BN19" s="221"/>
      <c r="BO19" s="219">
        <f t="shared" si="2"/>
      </c>
    </row>
    <row r="20" spans="1:67" ht="12.75">
      <c r="A20" s="442"/>
      <c r="B20" s="443"/>
      <c r="C20" s="73">
        <f t="shared" si="0"/>
      </c>
      <c r="D20" s="56">
        <f t="shared" si="1"/>
      </c>
      <c r="E20" s="76">
        <v>18</v>
      </c>
      <c r="F20" s="78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1"/>
      <c r="AF20" s="99"/>
      <c r="AG20" s="81"/>
      <c r="AH20" s="99"/>
      <c r="AI20" s="81"/>
      <c r="AJ20" s="99"/>
      <c r="AK20" s="81"/>
      <c r="AL20" s="99"/>
      <c r="AM20" s="81"/>
      <c r="AN20" s="184"/>
      <c r="AO20" s="184"/>
      <c r="AP20" s="99"/>
      <c r="AQ20" s="99"/>
      <c r="AR20" s="99"/>
      <c r="AS20" s="184"/>
      <c r="AT20" s="99"/>
      <c r="AU20" s="99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99"/>
      <c r="BG20" s="184"/>
      <c r="BH20" s="99"/>
      <c r="BI20" s="184"/>
      <c r="BJ20" s="184"/>
      <c r="BK20" s="184"/>
      <c r="BL20" s="184"/>
      <c r="BM20" s="184"/>
      <c r="BN20" s="221"/>
      <c r="BO20" s="219">
        <f t="shared" si="2"/>
      </c>
    </row>
    <row r="21" spans="1:67" ht="12.75">
      <c r="A21" s="442"/>
      <c r="B21" s="443"/>
      <c r="C21" s="73">
        <f t="shared" si="0"/>
      </c>
      <c r="D21" s="56">
        <f t="shared" si="1"/>
      </c>
      <c r="E21" s="76">
        <v>19</v>
      </c>
      <c r="F21" s="78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1"/>
      <c r="AF21" s="99"/>
      <c r="AG21" s="81"/>
      <c r="AH21" s="99"/>
      <c r="AI21" s="81"/>
      <c r="AJ21" s="99"/>
      <c r="AK21" s="81"/>
      <c r="AL21" s="99"/>
      <c r="AM21" s="81"/>
      <c r="AN21" s="184"/>
      <c r="AO21" s="184"/>
      <c r="AP21" s="99"/>
      <c r="AQ21" s="99"/>
      <c r="AR21" s="99"/>
      <c r="AS21" s="184"/>
      <c r="AT21" s="99"/>
      <c r="AU21" s="99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99"/>
      <c r="BG21" s="184"/>
      <c r="BH21" s="99"/>
      <c r="BI21" s="184"/>
      <c r="BJ21" s="184"/>
      <c r="BK21" s="184"/>
      <c r="BL21" s="184"/>
      <c r="BM21" s="184"/>
      <c r="BN21" s="221"/>
      <c r="BO21" s="219">
        <f t="shared" si="2"/>
      </c>
    </row>
    <row r="22" spans="1:67" ht="12.75">
      <c r="A22" s="442"/>
      <c r="B22" s="443"/>
      <c r="C22" s="73">
        <f t="shared" si="0"/>
      </c>
      <c r="D22" s="56">
        <f t="shared" si="1"/>
      </c>
      <c r="E22" s="76">
        <v>20</v>
      </c>
      <c r="F22" s="78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1"/>
      <c r="AF22" s="99"/>
      <c r="AG22" s="81"/>
      <c r="AH22" s="99"/>
      <c r="AI22" s="81"/>
      <c r="AJ22" s="99"/>
      <c r="AK22" s="81"/>
      <c r="AL22" s="99"/>
      <c r="AM22" s="81"/>
      <c r="AN22" s="184"/>
      <c r="AO22" s="184"/>
      <c r="AP22" s="99"/>
      <c r="AQ22" s="99"/>
      <c r="AR22" s="99"/>
      <c r="AS22" s="184"/>
      <c r="AT22" s="99"/>
      <c r="AU22" s="99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99"/>
      <c r="BG22" s="184"/>
      <c r="BH22" s="99"/>
      <c r="BI22" s="184"/>
      <c r="BJ22" s="184"/>
      <c r="BK22" s="184"/>
      <c r="BL22" s="184"/>
      <c r="BM22" s="184"/>
      <c r="BN22" s="221"/>
      <c r="BO22" s="219">
        <f t="shared" si="2"/>
      </c>
    </row>
    <row r="23" spans="1:67" ht="12.75">
      <c r="A23" s="442"/>
      <c r="B23" s="443"/>
      <c r="C23" s="73">
        <f t="shared" si="0"/>
      </c>
      <c r="D23" s="56">
        <f t="shared" si="1"/>
      </c>
      <c r="E23" s="76">
        <v>21</v>
      </c>
      <c r="F23" s="78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1"/>
      <c r="AF23" s="99"/>
      <c r="AG23" s="81"/>
      <c r="AH23" s="99"/>
      <c r="AI23" s="81"/>
      <c r="AJ23" s="99"/>
      <c r="AK23" s="81"/>
      <c r="AL23" s="99"/>
      <c r="AM23" s="81"/>
      <c r="AN23" s="184"/>
      <c r="AO23" s="184"/>
      <c r="AP23" s="99"/>
      <c r="AQ23" s="99"/>
      <c r="AR23" s="99"/>
      <c r="AS23" s="184"/>
      <c r="AT23" s="99"/>
      <c r="AU23" s="99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99"/>
      <c r="BG23" s="184"/>
      <c r="BH23" s="99"/>
      <c r="BI23" s="184"/>
      <c r="BJ23" s="184"/>
      <c r="BK23" s="184"/>
      <c r="BL23" s="184"/>
      <c r="BM23" s="184"/>
      <c r="BN23" s="221"/>
      <c r="BO23" s="219">
        <f t="shared" si="2"/>
      </c>
    </row>
    <row r="24" spans="1:67" ht="12.75">
      <c r="A24" s="442"/>
      <c r="B24" s="443"/>
      <c r="C24" s="73">
        <f t="shared" si="0"/>
      </c>
      <c r="D24" s="56">
        <f t="shared" si="1"/>
      </c>
      <c r="E24" s="76">
        <v>22</v>
      </c>
      <c r="F24" s="78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1"/>
      <c r="AF24" s="99"/>
      <c r="AG24" s="81"/>
      <c r="AH24" s="99"/>
      <c r="AI24" s="81"/>
      <c r="AJ24" s="99"/>
      <c r="AK24" s="81"/>
      <c r="AL24" s="99"/>
      <c r="AM24" s="81"/>
      <c r="AN24" s="184"/>
      <c r="AO24" s="184"/>
      <c r="AP24" s="99"/>
      <c r="AQ24" s="99"/>
      <c r="AR24" s="99"/>
      <c r="AS24" s="184"/>
      <c r="AT24" s="99"/>
      <c r="AU24" s="99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99"/>
      <c r="BG24" s="184"/>
      <c r="BH24" s="99"/>
      <c r="BI24" s="184"/>
      <c r="BJ24" s="184"/>
      <c r="BK24" s="184"/>
      <c r="BL24" s="184"/>
      <c r="BM24" s="184"/>
      <c r="BN24" s="221"/>
      <c r="BO24" s="219">
        <f t="shared" si="2"/>
      </c>
    </row>
    <row r="25" spans="1:67" ht="12.75">
      <c r="A25" s="442"/>
      <c r="B25" s="443"/>
      <c r="C25" s="73">
        <f t="shared" si="0"/>
      </c>
      <c r="D25" s="56">
        <f t="shared" si="1"/>
      </c>
      <c r="E25" s="76">
        <v>23</v>
      </c>
      <c r="F25" s="78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1"/>
      <c r="AF25" s="99"/>
      <c r="AG25" s="81"/>
      <c r="AH25" s="99"/>
      <c r="AI25" s="81"/>
      <c r="AJ25" s="99"/>
      <c r="AK25" s="81"/>
      <c r="AL25" s="99"/>
      <c r="AM25" s="81"/>
      <c r="AN25" s="184"/>
      <c r="AO25" s="184"/>
      <c r="AP25" s="99"/>
      <c r="AQ25" s="99"/>
      <c r="AR25" s="99"/>
      <c r="AS25" s="184"/>
      <c r="AT25" s="99"/>
      <c r="AU25" s="99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99"/>
      <c r="BG25" s="184"/>
      <c r="BH25" s="99"/>
      <c r="BI25" s="184"/>
      <c r="BJ25" s="184"/>
      <c r="BK25" s="184"/>
      <c r="BL25" s="184"/>
      <c r="BM25" s="184"/>
      <c r="BN25" s="221"/>
      <c r="BO25" s="219">
        <f t="shared" si="2"/>
      </c>
    </row>
    <row r="26" spans="1:67" ht="12.75">
      <c r="A26" s="442"/>
      <c r="B26" s="443"/>
      <c r="C26" s="73">
        <f t="shared" si="0"/>
      </c>
      <c r="D26" s="56">
        <f t="shared" si="1"/>
      </c>
      <c r="E26" s="76">
        <v>24</v>
      </c>
      <c r="F26" s="78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1"/>
      <c r="AF26" s="99"/>
      <c r="AG26" s="81"/>
      <c r="AH26" s="99"/>
      <c r="AI26" s="81"/>
      <c r="AJ26" s="99"/>
      <c r="AK26" s="81"/>
      <c r="AL26" s="99"/>
      <c r="AM26" s="81"/>
      <c r="AN26" s="184"/>
      <c r="AO26" s="184"/>
      <c r="AP26" s="99"/>
      <c r="AQ26" s="99"/>
      <c r="AR26" s="99"/>
      <c r="AS26" s="184"/>
      <c r="AT26" s="99"/>
      <c r="AU26" s="99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99"/>
      <c r="BG26" s="184"/>
      <c r="BH26" s="99"/>
      <c r="BI26" s="184"/>
      <c r="BJ26" s="184"/>
      <c r="BK26" s="184"/>
      <c r="BL26" s="184"/>
      <c r="BM26" s="184"/>
      <c r="BN26" s="221"/>
      <c r="BO26" s="219">
        <f t="shared" si="2"/>
      </c>
    </row>
    <row r="27" spans="1:67" ht="12.75">
      <c r="A27" s="442"/>
      <c r="B27" s="443"/>
      <c r="C27" s="73">
        <f t="shared" si="0"/>
      </c>
      <c r="D27" s="56">
        <f t="shared" si="1"/>
      </c>
      <c r="E27" s="76">
        <v>25</v>
      </c>
      <c r="F27" s="78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99"/>
      <c r="AG27" s="81"/>
      <c r="AH27" s="99"/>
      <c r="AI27" s="81"/>
      <c r="AJ27" s="99"/>
      <c r="AK27" s="81"/>
      <c r="AL27" s="99"/>
      <c r="AM27" s="81"/>
      <c r="AN27" s="184"/>
      <c r="AO27" s="184"/>
      <c r="AP27" s="99"/>
      <c r="AQ27" s="99"/>
      <c r="AR27" s="99"/>
      <c r="AS27" s="184"/>
      <c r="AT27" s="99"/>
      <c r="AU27" s="99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99"/>
      <c r="BG27" s="184"/>
      <c r="BH27" s="99"/>
      <c r="BI27" s="184"/>
      <c r="BJ27" s="184"/>
      <c r="BK27" s="184"/>
      <c r="BL27" s="184"/>
      <c r="BM27" s="184"/>
      <c r="BN27" s="221"/>
      <c r="BO27" s="219">
        <f t="shared" si="2"/>
      </c>
    </row>
    <row r="28" spans="1:67" ht="12.75">
      <c r="A28" s="442"/>
      <c r="B28" s="443"/>
      <c r="C28" s="73">
        <f t="shared" si="0"/>
      </c>
      <c r="D28" s="56">
        <f t="shared" si="1"/>
      </c>
      <c r="E28" s="76">
        <v>26</v>
      </c>
      <c r="F28" s="78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99"/>
      <c r="AG28" s="81"/>
      <c r="AH28" s="99"/>
      <c r="AI28" s="81"/>
      <c r="AJ28" s="99"/>
      <c r="AK28" s="81"/>
      <c r="AL28" s="99"/>
      <c r="AM28" s="81"/>
      <c r="AN28" s="184"/>
      <c r="AO28" s="184"/>
      <c r="AP28" s="99"/>
      <c r="AQ28" s="99"/>
      <c r="AR28" s="99"/>
      <c r="AS28" s="184"/>
      <c r="AT28" s="99"/>
      <c r="AU28" s="99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99"/>
      <c r="BG28" s="184"/>
      <c r="BH28" s="99"/>
      <c r="BI28" s="184"/>
      <c r="BJ28" s="184"/>
      <c r="BK28" s="184"/>
      <c r="BL28" s="184"/>
      <c r="BM28" s="184"/>
      <c r="BN28" s="221"/>
      <c r="BO28" s="219">
        <f t="shared" si="2"/>
      </c>
    </row>
    <row r="29" spans="1:67" ht="12.75">
      <c r="A29" s="442"/>
      <c r="B29" s="443"/>
      <c r="C29" s="73">
        <f t="shared" si="0"/>
      </c>
      <c r="D29" s="56">
        <f t="shared" si="1"/>
      </c>
      <c r="E29" s="76">
        <v>27</v>
      </c>
      <c r="F29" s="78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1"/>
      <c r="AF29" s="99"/>
      <c r="AG29" s="81"/>
      <c r="AH29" s="99"/>
      <c r="AI29" s="81"/>
      <c r="AJ29" s="99"/>
      <c r="AK29" s="81"/>
      <c r="AL29" s="99"/>
      <c r="AM29" s="81"/>
      <c r="AN29" s="184"/>
      <c r="AO29" s="184"/>
      <c r="AP29" s="99"/>
      <c r="AQ29" s="99"/>
      <c r="AR29" s="99"/>
      <c r="AS29" s="184"/>
      <c r="AT29" s="99"/>
      <c r="AU29" s="99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99"/>
      <c r="BG29" s="184"/>
      <c r="BH29" s="99"/>
      <c r="BI29" s="184"/>
      <c r="BJ29" s="184"/>
      <c r="BK29" s="184"/>
      <c r="BL29" s="184"/>
      <c r="BM29" s="184"/>
      <c r="BN29" s="221"/>
      <c r="BO29" s="219">
        <f t="shared" si="2"/>
      </c>
    </row>
    <row r="30" spans="1:67" ht="12.75">
      <c r="A30" s="442"/>
      <c r="B30" s="443"/>
      <c r="C30" s="73">
        <f t="shared" si="0"/>
      </c>
      <c r="D30" s="56">
        <f t="shared" si="1"/>
      </c>
      <c r="E30" s="76">
        <v>28</v>
      </c>
      <c r="F30" s="78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1"/>
      <c r="AF30" s="99"/>
      <c r="AG30" s="81"/>
      <c r="AH30" s="99"/>
      <c r="AI30" s="81"/>
      <c r="AJ30" s="99"/>
      <c r="AK30" s="81"/>
      <c r="AL30" s="99"/>
      <c r="AM30" s="81"/>
      <c r="AN30" s="184"/>
      <c r="AO30" s="184"/>
      <c r="AP30" s="99"/>
      <c r="AQ30" s="99"/>
      <c r="AR30" s="99"/>
      <c r="AS30" s="184"/>
      <c r="AT30" s="99"/>
      <c r="AU30" s="99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99"/>
      <c r="BG30" s="184"/>
      <c r="BH30" s="99"/>
      <c r="BI30" s="184"/>
      <c r="BJ30" s="184"/>
      <c r="BK30" s="184"/>
      <c r="BL30" s="184"/>
      <c r="BM30" s="184"/>
      <c r="BN30" s="221"/>
      <c r="BO30" s="219">
        <f t="shared" si="2"/>
      </c>
    </row>
    <row r="31" spans="1:67" ht="12.75">
      <c r="A31" s="442"/>
      <c r="B31" s="443"/>
      <c r="C31" s="73">
        <f t="shared" si="0"/>
      </c>
      <c r="D31" s="56">
        <f t="shared" si="1"/>
      </c>
      <c r="E31" s="76">
        <v>29</v>
      </c>
      <c r="F31" s="78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1"/>
      <c r="AF31" s="99"/>
      <c r="AG31" s="81"/>
      <c r="AH31" s="99"/>
      <c r="AI31" s="81"/>
      <c r="AJ31" s="99"/>
      <c r="AK31" s="81"/>
      <c r="AL31" s="99"/>
      <c r="AM31" s="81"/>
      <c r="AN31" s="184"/>
      <c r="AO31" s="184"/>
      <c r="AP31" s="99"/>
      <c r="AQ31" s="99"/>
      <c r="AR31" s="99"/>
      <c r="AS31" s="184"/>
      <c r="AT31" s="99"/>
      <c r="AU31" s="99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99"/>
      <c r="BG31" s="184"/>
      <c r="BH31" s="99"/>
      <c r="BI31" s="184"/>
      <c r="BJ31" s="184"/>
      <c r="BK31" s="184"/>
      <c r="BL31" s="184"/>
      <c r="BM31" s="184"/>
      <c r="BN31" s="221"/>
      <c r="BO31" s="219">
        <f t="shared" si="2"/>
      </c>
    </row>
    <row r="32" spans="1:67" ht="12.75">
      <c r="A32" s="442"/>
      <c r="B32" s="443"/>
      <c r="C32" s="73">
        <f t="shared" si="0"/>
      </c>
      <c r="D32" s="56">
        <f t="shared" si="1"/>
      </c>
      <c r="E32" s="76">
        <v>30</v>
      </c>
      <c r="F32" s="78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1"/>
      <c r="AF32" s="99"/>
      <c r="AG32" s="81"/>
      <c r="AH32" s="99"/>
      <c r="AI32" s="81"/>
      <c r="AJ32" s="99"/>
      <c r="AK32" s="81"/>
      <c r="AL32" s="99"/>
      <c r="AM32" s="81"/>
      <c r="AN32" s="184"/>
      <c r="AO32" s="184"/>
      <c r="AP32" s="99"/>
      <c r="AQ32" s="99"/>
      <c r="AR32" s="99"/>
      <c r="AS32" s="184"/>
      <c r="AT32" s="99"/>
      <c r="AU32" s="99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99"/>
      <c r="BG32" s="184"/>
      <c r="BH32" s="99"/>
      <c r="BI32" s="184"/>
      <c r="BJ32" s="184"/>
      <c r="BK32" s="184"/>
      <c r="BL32" s="184"/>
      <c r="BM32" s="184"/>
      <c r="BN32" s="221"/>
      <c r="BO32" s="219">
        <f t="shared" si="2"/>
      </c>
    </row>
    <row r="33" spans="1:67" ht="12.75">
      <c r="A33" s="442"/>
      <c r="B33" s="443"/>
      <c r="C33" s="73">
        <f t="shared" si="0"/>
      </c>
      <c r="D33" s="56">
        <f t="shared" si="1"/>
      </c>
      <c r="E33" s="76">
        <v>31</v>
      </c>
      <c r="F33" s="78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1"/>
      <c r="AF33" s="99"/>
      <c r="AG33" s="81"/>
      <c r="AH33" s="99"/>
      <c r="AI33" s="81"/>
      <c r="AJ33" s="99"/>
      <c r="AK33" s="81"/>
      <c r="AL33" s="99"/>
      <c r="AM33" s="81"/>
      <c r="AN33" s="184"/>
      <c r="AO33" s="184"/>
      <c r="AP33" s="99"/>
      <c r="AQ33" s="99"/>
      <c r="AR33" s="99"/>
      <c r="AS33" s="184"/>
      <c r="AT33" s="99"/>
      <c r="AU33" s="99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99"/>
      <c r="BG33" s="184"/>
      <c r="BH33" s="99"/>
      <c r="BI33" s="184"/>
      <c r="BJ33" s="184"/>
      <c r="BK33" s="184"/>
      <c r="BL33" s="184"/>
      <c r="BM33" s="184"/>
      <c r="BN33" s="221"/>
      <c r="BO33" s="219">
        <f t="shared" si="2"/>
      </c>
    </row>
    <row r="34" spans="1:67" ht="12.75">
      <c r="A34" s="442"/>
      <c r="B34" s="443"/>
      <c r="C34" s="73">
        <f t="shared" si="0"/>
      </c>
      <c r="D34" s="56">
        <f t="shared" si="1"/>
      </c>
      <c r="E34" s="76">
        <v>32</v>
      </c>
      <c r="F34" s="78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1"/>
      <c r="AF34" s="99"/>
      <c r="AG34" s="81"/>
      <c r="AH34" s="99"/>
      <c r="AI34" s="81"/>
      <c r="AJ34" s="99"/>
      <c r="AK34" s="81"/>
      <c r="AL34" s="99"/>
      <c r="AM34" s="81"/>
      <c r="AN34" s="184"/>
      <c r="AO34" s="184"/>
      <c r="AP34" s="99"/>
      <c r="AQ34" s="99"/>
      <c r="AR34" s="99"/>
      <c r="AS34" s="184"/>
      <c r="AT34" s="99"/>
      <c r="AU34" s="99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99"/>
      <c r="BG34" s="184"/>
      <c r="BH34" s="99"/>
      <c r="BI34" s="184"/>
      <c r="BJ34" s="184"/>
      <c r="BK34" s="184"/>
      <c r="BL34" s="184"/>
      <c r="BM34" s="184"/>
      <c r="BN34" s="221"/>
      <c r="BO34" s="219">
        <f t="shared" si="2"/>
      </c>
    </row>
    <row r="35" spans="1:67" ht="12.75">
      <c r="A35" s="442"/>
      <c r="B35" s="443"/>
      <c r="C35" s="73">
        <f t="shared" si="0"/>
      </c>
      <c r="D35" s="56">
        <f t="shared" si="1"/>
      </c>
      <c r="E35" s="76">
        <v>33</v>
      </c>
      <c r="F35" s="78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1"/>
      <c r="AF35" s="99"/>
      <c r="AG35" s="81"/>
      <c r="AH35" s="99"/>
      <c r="AI35" s="81"/>
      <c r="AJ35" s="99"/>
      <c r="AK35" s="81"/>
      <c r="AL35" s="99"/>
      <c r="AM35" s="81"/>
      <c r="AN35" s="184"/>
      <c r="AO35" s="184"/>
      <c r="AP35" s="99"/>
      <c r="AQ35" s="99"/>
      <c r="AR35" s="99"/>
      <c r="AS35" s="184"/>
      <c r="AT35" s="99"/>
      <c r="AU35" s="99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99"/>
      <c r="BG35" s="184"/>
      <c r="BH35" s="99"/>
      <c r="BI35" s="184"/>
      <c r="BJ35" s="184"/>
      <c r="BK35" s="184"/>
      <c r="BL35" s="184"/>
      <c r="BM35" s="184"/>
      <c r="BN35" s="221"/>
      <c r="BO35" s="219">
        <f t="shared" si="2"/>
      </c>
    </row>
    <row r="36" spans="1:67" ht="13.5" thickBot="1">
      <c r="A36" s="444"/>
      <c r="B36" s="445"/>
      <c r="C36" s="73">
        <f t="shared" si="0"/>
      </c>
      <c r="D36" s="56">
        <f t="shared" si="1"/>
      </c>
      <c r="E36" s="77">
        <v>34</v>
      </c>
      <c r="F36" s="79"/>
      <c r="G36" s="310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2"/>
      <c r="AF36" s="311"/>
      <c r="AG36" s="312"/>
      <c r="AH36" s="311"/>
      <c r="AI36" s="312"/>
      <c r="AJ36" s="311"/>
      <c r="AK36" s="312"/>
      <c r="AL36" s="311"/>
      <c r="AM36" s="312"/>
      <c r="AN36" s="313"/>
      <c r="AO36" s="313"/>
      <c r="AP36" s="311"/>
      <c r="AQ36" s="311"/>
      <c r="AR36" s="311"/>
      <c r="AS36" s="313"/>
      <c r="AT36" s="311"/>
      <c r="AU36" s="311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1"/>
      <c r="BG36" s="313"/>
      <c r="BH36" s="311"/>
      <c r="BI36" s="313"/>
      <c r="BJ36" s="313"/>
      <c r="BK36" s="313"/>
      <c r="BL36" s="313"/>
      <c r="BM36" s="313"/>
      <c r="BN36" s="314"/>
      <c r="BO36" s="229">
        <f t="shared" si="2"/>
      </c>
    </row>
    <row r="37" spans="1:67" ht="13.5" thickBot="1">
      <c r="A37" s="1"/>
      <c r="B37" s="2"/>
      <c r="C37" s="2"/>
      <c r="D37" s="2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5"/>
    </row>
    <row r="38" spans="1:67" ht="12.75">
      <c r="A38" s="125"/>
      <c r="B38" s="4"/>
      <c r="C38" s="4"/>
      <c r="D38" s="4"/>
      <c r="E38" s="57"/>
      <c r="F38" s="148" t="s">
        <v>4</v>
      </c>
      <c r="G38" s="89">
        <f>COUNTA(G3:G36)-COUNTIF(G3:G36,"a")</f>
        <v>0</v>
      </c>
      <c r="H38" s="88">
        <f>COUNTA(H3:H36)-COUNTIF(H3:H36,"a")</f>
        <v>0</v>
      </c>
      <c r="I38" s="89">
        <f>COUNTA(I3:I36)-COUNTIF(I3:I36,"a")</f>
        <v>0</v>
      </c>
      <c r="J38" s="88">
        <f>COUNTA(J3:J36)-COUNTIF(J3:J36,"a")</f>
        <v>0</v>
      </c>
      <c r="K38" s="89">
        <f>COUNTA(K3:K36)-COUNTIF(K3:K36,"a")</f>
        <v>0</v>
      </c>
      <c r="L38" s="88">
        <f aca="true" t="shared" si="3" ref="L38:AJ38">COUNTA(L3:L36)-COUNTIF(L3:L36,"a")</f>
        <v>0</v>
      </c>
      <c r="M38" s="89">
        <f t="shared" si="3"/>
        <v>0</v>
      </c>
      <c r="N38" s="88">
        <f t="shared" si="3"/>
        <v>0</v>
      </c>
      <c r="O38" s="89">
        <f t="shared" si="3"/>
        <v>0</v>
      </c>
      <c r="P38" s="88">
        <f t="shared" si="3"/>
        <v>0</v>
      </c>
      <c r="Q38" s="89">
        <f t="shared" si="3"/>
        <v>0</v>
      </c>
      <c r="R38" s="88">
        <f t="shared" si="3"/>
        <v>0</v>
      </c>
      <c r="S38" s="89">
        <f t="shared" si="3"/>
        <v>0</v>
      </c>
      <c r="T38" s="88">
        <f t="shared" si="3"/>
        <v>0</v>
      </c>
      <c r="U38" s="89">
        <f t="shared" si="3"/>
        <v>0</v>
      </c>
      <c r="V38" s="88">
        <f t="shared" si="3"/>
        <v>0</v>
      </c>
      <c r="W38" s="89">
        <f t="shared" si="3"/>
        <v>0</v>
      </c>
      <c r="X38" s="88">
        <f t="shared" si="3"/>
        <v>0</v>
      </c>
      <c r="Y38" s="89">
        <f t="shared" si="3"/>
        <v>0</v>
      </c>
      <c r="Z38" s="88">
        <f t="shared" si="3"/>
        <v>0</v>
      </c>
      <c r="AA38" s="89">
        <f t="shared" si="3"/>
        <v>0</v>
      </c>
      <c r="AB38" s="88">
        <f t="shared" si="3"/>
        <v>0</v>
      </c>
      <c r="AC38" s="89">
        <f t="shared" si="3"/>
        <v>0</v>
      </c>
      <c r="AD38" s="88">
        <f t="shared" si="3"/>
        <v>0</v>
      </c>
      <c r="AE38" s="89">
        <f t="shared" si="3"/>
        <v>0</v>
      </c>
      <c r="AF38" s="88">
        <f t="shared" si="3"/>
        <v>0</v>
      </c>
      <c r="AG38" s="89">
        <f t="shared" si="3"/>
        <v>0</v>
      </c>
      <c r="AH38" s="88">
        <f>COUNTA(AH3:AH36)-COUNTIF(AH3:AH36,"a")</f>
        <v>0</v>
      </c>
      <c r="AI38" s="89">
        <f t="shared" si="3"/>
        <v>0</v>
      </c>
      <c r="AJ38" s="88">
        <f t="shared" si="3"/>
        <v>0</v>
      </c>
      <c r="AK38" s="89">
        <f>COUNTA(AK3:AK36)-COUNTIF(AK3:AK36,"a")</f>
        <v>0</v>
      </c>
      <c r="AL38" s="88">
        <f aca="true" t="shared" si="4" ref="AL38:BN38">COUNTA(AL3:AL36)-COUNTIF(AL3:AL36,"a")</f>
        <v>0</v>
      </c>
      <c r="AM38" s="89">
        <f t="shared" si="4"/>
        <v>0</v>
      </c>
      <c r="AN38" s="88">
        <f t="shared" si="4"/>
        <v>0</v>
      </c>
      <c r="AO38" s="89">
        <f t="shared" si="4"/>
        <v>0</v>
      </c>
      <c r="AP38" s="88">
        <f t="shared" si="4"/>
        <v>0</v>
      </c>
      <c r="AQ38" s="89">
        <f t="shared" si="4"/>
        <v>0</v>
      </c>
      <c r="AR38" s="88">
        <f t="shared" si="4"/>
        <v>0</v>
      </c>
      <c r="AS38" s="89">
        <f t="shared" si="4"/>
        <v>0</v>
      </c>
      <c r="AT38" s="88">
        <f t="shared" si="4"/>
        <v>0</v>
      </c>
      <c r="AU38" s="89">
        <f t="shared" si="4"/>
        <v>0</v>
      </c>
      <c r="AV38" s="88">
        <f t="shared" si="4"/>
        <v>0</v>
      </c>
      <c r="AW38" s="89">
        <f t="shared" si="4"/>
        <v>0</v>
      </c>
      <c r="AX38" s="88">
        <f t="shared" si="4"/>
        <v>0</v>
      </c>
      <c r="AY38" s="89">
        <f t="shared" si="4"/>
        <v>0</v>
      </c>
      <c r="AZ38" s="88">
        <f t="shared" si="4"/>
        <v>0</v>
      </c>
      <c r="BA38" s="89">
        <f t="shared" si="4"/>
        <v>0</v>
      </c>
      <c r="BB38" s="88">
        <f t="shared" si="4"/>
        <v>0</v>
      </c>
      <c r="BC38" s="89">
        <f t="shared" si="4"/>
        <v>0</v>
      </c>
      <c r="BD38" s="88">
        <f t="shared" si="4"/>
        <v>0</v>
      </c>
      <c r="BE38" s="89">
        <f t="shared" si="4"/>
        <v>0</v>
      </c>
      <c r="BF38" s="88">
        <f t="shared" si="4"/>
        <v>0</v>
      </c>
      <c r="BG38" s="89">
        <f t="shared" si="4"/>
        <v>0</v>
      </c>
      <c r="BH38" s="88">
        <f t="shared" si="4"/>
        <v>0</v>
      </c>
      <c r="BI38" s="89">
        <f t="shared" si="4"/>
        <v>0</v>
      </c>
      <c r="BJ38" s="88">
        <f t="shared" si="4"/>
        <v>0</v>
      </c>
      <c r="BK38" s="89">
        <f t="shared" si="4"/>
        <v>0</v>
      </c>
      <c r="BL38" s="88">
        <f t="shared" si="4"/>
        <v>0</v>
      </c>
      <c r="BM38" s="89">
        <f t="shared" si="4"/>
        <v>0</v>
      </c>
      <c r="BN38" s="222">
        <f t="shared" si="4"/>
        <v>0</v>
      </c>
      <c r="BO38" s="5"/>
    </row>
    <row r="39" spans="1:67" ht="12.75">
      <c r="A39" s="127"/>
      <c r="B39" s="5"/>
      <c r="C39" s="5"/>
      <c r="D39" s="5"/>
      <c r="E39" s="58"/>
      <c r="F39" s="149" t="s">
        <v>5</v>
      </c>
      <c r="G39" s="85">
        <f>COUNTIF(G3:G36,1)</f>
        <v>0</v>
      </c>
      <c r="H39" s="82">
        <f>COUNTIF(H3:H36,1)</f>
        <v>0</v>
      </c>
      <c r="I39" s="85">
        <f>COUNTIF(I3:I36,1)</f>
        <v>0</v>
      </c>
      <c r="J39" s="82">
        <f>COUNTIF(J3:J36,1)</f>
        <v>0</v>
      </c>
      <c r="K39" s="85">
        <f>COUNTIF(K3:K36,1)</f>
        <v>0</v>
      </c>
      <c r="L39" s="82">
        <f aca="true" t="shared" si="5" ref="L39:AJ39">COUNTIF(L3:L36,1)</f>
        <v>0</v>
      </c>
      <c r="M39" s="85">
        <f t="shared" si="5"/>
        <v>0</v>
      </c>
      <c r="N39" s="82">
        <f t="shared" si="5"/>
        <v>0</v>
      </c>
      <c r="O39" s="85">
        <f t="shared" si="5"/>
        <v>0</v>
      </c>
      <c r="P39" s="82">
        <f t="shared" si="5"/>
        <v>0</v>
      </c>
      <c r="Q39" s="85">
        <f t="shared" si="5"/>
        <v>0</v>
      </c>
      <c r="R39" s="82">
        <f t="shared" si="5"/>
        <v>0</v>
      </c>
      <c r="S39" s="85">
        <f t="shared" si="5"/>
        <v>0</v>
      </c>
      <c r="T39" s="82">
        <f t="shared" si="5"/>
        <v>0</v>
      </c>
      <c r="U39" s="85">
        <f t="shared" si="5"/>
        <v>0</v>
      </c>
      <c r="V39" s="82">
        <f t="shared" si="5"/>
        <v>0</v>
      </c>
      <c r="W39" s="85">
        <f t="shared" si="5"/>
        <v>0</v>
      </c>
      <c r="X39" s="82">
        <f t="shared" si="5"/>
        <v>0</v>
      </c>
      <c r="Y39" s="85">
        <f t="shared" si="5"/>
        <v>0</v>
      </c>
      <c r="Z39" s="82">
        <f t="shared" si="5"/>
        <v>0</v>
      </c>
      <c r="AA39" s="85">
        <f t="shared" si="5"/>
        <v>0</v>
      </c>
      <c r="AB39" s="82">
        <f t="shared" si="5"/>
        <v>0</v>
      </c>
      <c r="AC39" s="85">
        <f t="shared" si="5"/>
        <v>0</v>
      </c>
      <c r="AD39" s="82">
        <f t="shared" si="5"/>
        <v>0</v>
      </c>
      <c r="AE39" s="85">
        <f t="shared" si="5"/>
        <v>0</v>
      </c>
      <c r="AF39" s="82">
        <f t="shared" si="5"/>
        <v>0</v>
      </c>
      <c r="AG39" s="85">
        <f t="shared" si="5"/>
        <v>0</v>
      </c>
      <c r="AH39" s="82">
        <f>COUNTIF(AH3:AH36,1)</f>
        <v>0</v>
      </c>
      <c r="AI39" s="85">
        <f t="shared" si="5"/>
        <v>0</v>
      </c>
      <c r="AJ39" s="82">
        <f t="shared" si="5"/>
        <v>0</v>
      </c>
      <c r="AK39" s="85">
        <f>COUNTIF(AK3:AK36,1)</f>
        <v>0</v>
      </c>
      <c r="AL39" s="82">
        <f aca="true" t="shared" si="6" ref="AL39:BN39">COUNTIF(AL3:AL36,1)</f>
        <v>0</v>
      </c>
      <c r="AM39" s="85">
        <f t="shared" si="6"/>
        <v>0</v>
      </c>
      <c r="AN39" s="82">
        <f t="shared" si="6"/>
        <v>0</v>
      </c>
      <c r="AO39" s="85">
        <f t="shared" si="6"/>
        <v>0</v>
      </c>
      <c r="AP39" s="82">
        <f t="shared" si="6"/>
        <v>0</v>
      </c>
      <c r="AQ39" s="85">
        <f t="shared" si="6"/>
        <v>0</v>
      </c>
      <c r="AR39" s="82">
        <f t="shared" si="6"/>
        <v>0</v>
      </c>
      <c r="AS39" s="85">
        <f t="shared" si="6"/>
        <v>0</v>
      </c>
      <c r="AT39" s="82">
        <f t="shared" si="6"/>
        <v>0</v>
      </c>
      <c r="AU39" s="85">
        <f t="shared" si="6"/>
        <v>0</v>
      </c>
      <c r="AV39" s="82">
        <f t="shared" si="6"/>
        <v>0</v>
      </c>
      <c r="AW39" s="85">
        <f t="shared" si="6"/>
        <v>0</v>
      </c>
      <c r="AX39" s="82">
        <f t="shared" si="6"/>
        <v>0</v>
      </c>
      <c r="AY39" s="85">
        <f t="shared" si="6"/>
        <v>0</v>
      </c>
      <c r="AZ39" s="82">
        <f t="shared" si="6"/>
        <v>0</v>
      </c>
      <c r="BA39" s="85">
        <f t="shared" si="6"/>
        <v>0</v>
      </c>
      <c r="BB39" s="82">
        <f t="shared" si="6"/>
        <v>0</v>
      </c>
      <c r="BC39" s="85">
        <f t="shared" si="6"/>
        <v>0</v>
      </c>
      <c r="BD39" s="82">
        <f t="shared" si="6"/>
        <v>0</v>
      </c>
      <c r="BE39" s="85">
        <f t="shared" si="6"/>
        <v>0</v>
      </c>
      <c r="BF39" s="82">
        <f t="shared" si="6"/>
        <v>0</v>
      </c>
      <c r="BG39" s="85">
        <f t="shared" si="6"/>
        <v>0</v>
      </c>
      <c r="BH39" s="82">
        <f t="shared" si="6"/>
        <v>0</v>
      </c>
      <c r="BI39" s="85">
        <f t="shared" si="6"/>
        <v>0</v>
      </c>
      <c r="BJ39" s="82">
        <f t="shared" si="6"/>
        <v>0</v>
      </c>
      <c r="BK39" s="85">
        <f t="shared" si="6"/>
        <v>0</v>
      </c>
      <c r="BL39" s="82">
        <f t="shared" si="6"/>
        <v>0</v>
      </c>
      <c r="BM39" s="85">
        <f t="shared" si="6"/>
        <v>0</v>
      </c>
      <c r="BN39" s="223">
        <f t="shared" si="6"/>
        <v>0</v>
      </c>
      <c r="BO39" s="5"/>
    </row>
    <row r="40" spans="1:67" ht="12.75">
      <c r="A40" s="127"/>
      <c r="B40" s="5"/>
      <c r="C40" s="5"/>
      <c r="D40" s="5"/>
      <c r="E40" s="58"/>
      <c r="F40" s="149" t="s">
        <v>6</v>
      </c>
      <c r="G40" s="62">
        <f>COUNTIF(G3:G36,0)</f>
        <v>0</v>
      </c>
      <c r="H40" s="83">
        <f>COUNTIF(H3:H36,0)</f>
        <v>0</v>
      </c>
      <c r="I40" s="62">
        <f>COUNTIF(I3:I36,0)</f>
        <v>0</v>
      </c>
      <c r="J40" s="83">
        <f>COUNTIF(J3:J36,0)</f>
        <v>0</v>
      </c>
      <c r="K40" s="62">
        <f>COUNTIF(K3:K36,0)</f>
        <v>0</v>
      </c>
      <c r="L40" s="83">
        <f aca="true" t="shared" si="7" ref="L40:AJ40">COUNTIF(L3:L36,0)</f>
        <v>0</v>
      </c>
      <c r="M40" s="62">
        <f t="shared" si="7"/>
        <v>0</v>
      </c>
      <c r="N40" s="83">
        <f t="shared" si="7"/>
        <v>0</v>
      </c>
      <c r="O40" s="62">
        <f t="shared" si="7"/>
        <v>0</v>
      </c>
      <c r="P40" s="83">
        <f t="shared" si="7"/>
        <v>0</v>
      </c>
      <c r="Q40" s="62">
        <f t="shared" si="7"/>
        <v>0</v>
      </c>
      <c r="R40" s="83">
        <f t="shared" si="7"/>
        <v>0</v>
      </c>
      <c r="S40" s="62">
        <f t="shared" si="7"/>
        <v>0</v>
      </c>
      <c r="T40" s="83">
        <f t="shared" si="7"/>
        <v>0</v>
      </c>
      <c r="U40" s="62">
        <f t="shared" si="7"/>
        <v>0</v>
      </c>
      <c r="V40" s="83">
        <f t="shared" si="7"/>
        <v>0</v>
      </c>
      <c r="W40" s="62">
        <f t="shared" si="7"/>
        <v>0</v>
      </c>
      <c r="X40" s="83">
        <f t="shared" si="7"/>
        <v>0</v>
      </c>
      <c r="Y40" s="62">
        <f t="shared" si="7"/>
        <v>0</v>
      </c>
      <c r="Z40" s="83">
        <f t="shared" si="7"/>
        <v>0</v>
      </c>
      <c r="AA40" s="62">
        <f t="shared" si="7"/>
        <v>0</v>
      </c>
      <c r="AB40" s="83">
        <f t="shared" si="7"/>
        <v>0</v>
      </c>
      <c r="AC40" s="62">
        <f t="shared" si="7"/>
        <v>0</v>
      </c>
      <c r="AD40" s="83">
        <f t="shared" si="7"/>
        <v>0</v>
      </c>
      <c r="AE40" s="62">
        <f t="shared" si="7"/>
        <v>0</v>
      </c>
      <c r="AF40" s="83">
        <f t="shared" si="7"/>
        <v>0</v>
      </c>
      <c r="AG40" s="62">
        <f t="shared" si="7"/>
        <v>0</v>
      </c>
      <c r="AH40" s="83">
        <f>COUNTIF(AH3:AH36,0)</f>
        <v>0</v>
      </c>
      <c r="AI40" s="62">
        <f t="shared" si="7"/>
        <v>0</v>
      </c>
      <c r="AJ40" s="83">
        <f t="shared" si="7"/>
        <v>0</v>
      </c>
      <c r="AK40" s="62">
        <f>COUNTIF(AK3:AK36,0)</f>
        <v>0</v>
      </c>
      <c r="AL40" s="83">
        <f aca="true" t="shared" si="8" ref="AL40:BN40">COUNTIF(AL3:AL36,0)</f>
        <v>0</v>
      </c>
      <c r="AM40" s="62">
        <f t="shared" si="8"/>
        <v>0</v>
      </c>
      <c r="AN40" s="83">
        <f t="shared" si="8"/>
        <v>0</v>
      </c>
      <c r="AO40" s="62">
        <f t="shared" si="8"/>
        <v>0</v>
      </c>
      <c r="AP40" s="83">
        <f t="shared" si="8"/>
        <v>0</v>
      </c>
      <c r="AQ40" s="62">
        <f t="shared" si="8"/>
        <v>0</v>
      </c>
      <c r="AR40" s="83">
        <f t="shared" si="8"/>
        <v>0</v>
      </c>
      <c r="AS40" s="62">
        <f t="shared" si="8"/>
        <v>0</v>
      </c>
      <c r="AT40" s="83">
        <f t="shared" si="8"/>
        <v>0</v>
      </c>
      <c r="AU40" s="62">
        <f t="shared" si="8"/>
        <v>0</v>
      </c>
      <c r="AV40" s="83">
        <f t="shared" si="8"/>
        <v>0</v>
      </c>
      <c r="AW40" s="62">
        <f t="shared" si="8"/>
        <v>0</v>
      </c>
      <c r="AX40" s="83">
        <f t="shared" si="8"/>
        <v>0</v>
      </c>
      <c r="AY40" s="62">
        <f t="shared" si="8"/>
        <v>0</v>
      </c>
      <c r="AZ40" s="83">
        <f t="shared" si="8"/>
        <v>0</v>
      </c>
      <c r="BA40" s="62">
        <f t="shared" si="8"/>
        <v>0</v>
      </c>
      <c r="BB40" s="83">
        <f t="shared" si="8"/>
        <v>0</v>
      </c>
      <c r="BC40" s="62">
        <f t="shared" si="8"/>
        <v>0</v>
      </c>
      <c r="BD40" s="83">
        <f t="shared" si="8"/>
        <v>0</v>
      </c>
      <c r="BE40" s="62">
        <f t="shared" si="8"/>
        <v>0</v>
      </c>
      <c r="BF40" s="83">
        <f t="shared" si="8"/>
        <v>0</v>
      </c>
      <c r="BG40" s="62">
        <f t="shared" si="8"/>
        <v>0</v>
      </c>
      <c r="BH40" s="83">
        <f t="shared" si="8"/>
        <v>0</v>
      </c>
      <c r="BI40" s="62">
        <f t="shared" si="8"/>
        <v>0</v>
      </c>
      <c r="BJ40" s="83">
        <f t="shared" si="8"/>
        <v>0</v>
      </c>
      <c r="BK40" s="62">
        <f t="shared" si="8"/>
        <v>0</v>
      </c>
      <c r="BL40" s="83">
        <f t="shared" si="8"/>
        <v>0</v>
      </c>
      <c r="BM40" s="62">
        <f t="shared" si="8"/>
        <v>0</v>
      </c>
      <c r="BN40" s="224">
        <f t="shared" si="8"/>
        <v>0</v>
      </c>
      <c r="BO40" s="5"/>
    </row>
    <row r="41" spans="1:67" ht="12.75">
      <c r="A41" s="127"/>
      <c r="B41" s="59"/>
      <c r="C41" s="59"/>
      <c r="D41" s="59"/>
      <c r="E41" s="59"/>
      <c r="F41" s="150" t="s">
        <v>7</v>
      </c>
      <c r="G41" s="86"/>
      <c r="H41" s="86"/>
      <c r="I41" s="86"/>
      <c r="J41" s="84"/>
      <c r="K41" s="86"/>
      <c r="L41" s="84"/>
      <c r="M41" s="87">
        <f>COUNTIF(M3:M36,8)</f>
        <v>0</v>
      </c>
      <c r="N41" s="84"/>
      <c r="O41" s="86"/>
      <c r="P41" s="84"/>
      <c r="Q41" s="86"/>
      <c r="R41" s="84"/>
      <c r="S41" s="86"/>
      <c r="T41" s="84"/>
      <c r="U41" s="86"/>
      <c r="V41" s="84"/>
      <c r="W41" s="86"/>
      <c r="X41" s="84"/>
      <c r="Y41" s="86"/>
      <c r="Z41" s="84"/>
      <c r="AA41" s="86"/>
      <c r="AB41" s="84"/>
      <c r="AC41" s="86"/>
      <c r="AD41" s="240">
        <f>COUNTIF(AD3:AD36,8)</f>
        <v>0</v>
      </c>
      <c r="AE41" s="84"/>
      <c r="AF41" s="84"/>
      <c r="AG41" s="86"/>
      <c r="AH41" s="84"/>
      <c r="AI41" s="86"/>
      <c r="AJ41" s="84"/>
      <c r="AK41" s="84"/>
      <c r="AL41" s="87">
        <f>COUNTIF(AL3:AL36,8)</f>
        <v>0</v>
      </c>
      <c r="AM41" s="249"/>
      <c r="AN41" s="86"/>
      <c r="AO41" s="86"/>
      <c r="AP41" s="247">
        <f>COUNTIF(AP3:AP36,8)</f>
        <v>0</v>
      </c>
      <c r="AQ41" s="240">
        <f>COUNTIF(AQ3:AQ36,8)</f>
        <v>0</v>
      </c>
      <c r="AR41" s="240">
        <f>COUNTIF(AR3:AR36,8)</f>
        <v>0</v>
      </c>
      <c r="AS41" s="86"/>
      <c r="AT41" s="240">
        <f>COUNTIF(AT3:AT36,8)</f>
        <v>0</v>
      </c>
      <c r="AU41" s="240">
        <f>COUNTIF(AU3:AU36,8)</f>
        <v>0</v>
      </c>
      <c r="AV41" s="84"/>
      <c r="AW41" s="86"/>
      <c r="AX41" s="84"/>
      <c r="AY41" s="86"/>
      <c r="AZ41" s="84"/>
      <c r="BA41" s="86"/>
      <c r="BB41" s="86"/>
      <c r="BC41" s="86"/>
      <c r="BD41" s="86"/>
      <c r="BE41" s="248"/>
      <c r="BF41" s="87">
        <f>COUNTIF(BF3:BF36,8)</f>
        <v>0</v>
      </c>
      <c r="BG41" s="249"/>
      <c r="BH41" s="240">
        <f>COUNTIF(BH3:BH36,8)</f>
        <v>0</v>
      </c>
      <c r="BI41" s="86"/>
      <c r="BJ41" s="84"/>
      <c r="BK41" s="86"/>
      <c r="BL41" s="84"/>
      <c r="BM41" s="86"/>
      <c r="BN41" s="225"/>
      <c r="BO41" s="5"/>
    </row>
    <row r="42" spans="1:67" ht="13.5" thickBot="1">
      <c r="A42" s="154"/>
      <c r="B42" s="92"/>
      <c r="C42" s="92"/>
      <c r="D42" s="92"/>
      <c r="E42" s="93"/>
      <c r="F42" s="151" t="s">
        <v>8</v>
      </c>
      <c r="G42" s="95">
        <f>COUNTIF(G3:G36,9)</f>
        <v>0</v>
      </c>
      <c r="H42" s="94">
        <f>COUNTIF(H3:H36,9)</f>
        <v>0</v>
      </c>
      <c r="I42" s="95">
        <f>COUNTIF(I3:I36,9)</f>
        <v>0</v>
      </c>
      <c r="J42" s="94">
        <f>COUNTIF(J3:J36,9)</f>
        <v>0</v>
      </c>
      <c r="K42" s="95">
        <f>COUNTIF(K3:K36,9)</f>
        <v>0</v>
      </c>
      <c r="L42" s="94">
        <f aca="true" t="shared" si="9" ref="L42:AJ42">COUNTIF(L3:L36,9)</f>
        <v>0</v>
      </c>
      <c r="M42" s="95">
        <f t="shared" si="9"/>
        <v>0</v>
      </c>
      <c r="N42" s="94">
        <f t="shared" si="9"/>
        <v>0</v>
      </c>
      <c r="O42" s="95">
        <f t="shared" si="9"/>
        <v>0</v>
      </c>
      <c r="P42" s="94">
        <f t="shared" si="9"/>
        <v>0</v>
      </c>
      <c r="Q42" s="95">
        <f t="shared" si="9"/>
        <v>0</v>
      </c>
      <c r="R42" s="94">
        <f t="shared" si="9"/>
        <v>0</v>
      </c>
      <c r="S42" s="95">
        <f t="shared" si="9"/>
        <v>0</v>
      </c>
      <c r="T42" s="94">
        <f t="shared" si="9"/>
        <v>0</v>
      </c>
      <c r="U42" s="95">
        <f t="shared" si="9"/>
        <v>0</v>
      </c>
      <c r="V42" s="94">
        <f t="shared" si="9"/>
        <v>0</v>
      </c>
      <c r="W42" s="95">
        <f t="shared" si="9"/>
        <v>0</v>
      </c>
      <c r="X42" s="94">
        <f t="shared" si="9"/>
        <v>0</v>
      </c>
      <c r="Y42" s="95">
        <f t="shared" si="9"/>
        <v>0</v>
      </c>
      <c r="Z42" s="94">
        <f t="shared" si="9"/>
        <v>0</v>
      </c>
      <c r="AA42" s="95">
        <f t="shared" si="9"/>
        <v>0</v>
      </c>
      <c r="AB42" s="94">
        <f t="shared" si="9"/>
        <v>0</v>
      </c>
      <c r="AC42" s="95">
        <f t="shared" si="9"/>
        <v>0</v>
      </c>
      <c r="AD42" s="94">
        <f t="shared" si="9"/>
        <v>0</v>
      </c>
      <c r="AE42" s="95">
        <f t="shared" si="9"/>
        <v>0</v>
      </c>
      <c r="AF42" s="94">
        <f t="shared" si="9"/>
        <v>0</v>
      </c>
      <c r="AG42" s="95">
        <f t="shared" si="9"/>
        <v>0</v>
      </c>
      <c r="AH42" s="94">
        <f>COUNTIF(AH3:AH36,9)</f>
        <v>0</v>
      </c>
      <c r="AI42" s="95">
        <f t="shared" si="9"/>
        <v>0</v>
      </c>
      <c r="AJ42" s="94">
        <f t="shared" si="9"/>
        <v>0</v>
      </c>
      <c r="AK42" s="95">
        <f>COUNTIF(AK3:AK36,9)</f>
        <v>0</v>
      </c>
      <c r="AL42" s="94">
        <f aca="true" t="shared" si="10" ref="AL42:BN42">COUNTIF(AL3:AL36,9)</f>
        <v>0</v>
      </c>
      <c r="AM42" s="95">
        <f t="shared" si="10"/>
        <v>0</v>
      </c>
      <c r="AN42" s="94">
        <f t="shared" si="10"/>
        <v>0</v>
      </c>
      <c r="AO42" s="95">
        <f t="shared" si="10"/>
        <v>0</v>
      </c>
      <c r="AP42" s="94">
        <f t="shared" si="10"/>
        <v>0</v>
      </c>
      <c r="AQ42" s="95">
        <f t="shared" si="10"/>
        <v>0</v>
      </c>
      <c r="AR42" s="94">
        <f t="shared" si="10"/>
        <v>0</v>
      </c>
      <c r="AS42" s="95">
        <f t="shared" si="10"/>
        <v>0</v>
      </c>
      <c r="AT42" s="94">
        <f t="shared" si="10"/>
        <v>0</v>
      </c>
      <c r="AU42" s="95">
        <f t="shared" si="10"/>
        <v>0</v>
      </c>
      <c r="AV42" s="94">
        <f t="shared" si="10"/>
        <v>0</v>
      </c>
      <c r="AW42" s="95">
        <f t="shared" si="10"/>
        <v>0</v>
      </c>
      <c r="AX42" s="94">
        <f t="shared" si="10"/>
        <v>0</v>
      </c>
      <c r="AY42" s="95">
        <f t="shared" si="10"/>
        <v>0</v>
      </c>
      <c r="AZ42" s="94">
        <f t="shared" si="10"/>
        <v>0</v>
      </c>
      <c r="BA42" s="95">
        <f t="shared" si="10"/>
        <v>0</v>
      </c>
      <c r="BB42" s="94">
        <f t="shared" si="10"/>
        <v>0</v>
      </c>
      <c r="BC42" s="95">
        <f t="shared" si="10"/>
        <v>0</v>
      </c>
      <c r="BD42" s="94">
        <f t="shared" si="10"/>
        <v>0</v>
      </c>
      <c r="BE42" s="95">
        <f t="shared" si="10"/>
        <v>0</v>
      </c>
      <c r="BF42" s="94">
        <f t="shared" si="10"/>
        <v>0</v>
      </c>
      <c r="BG42" s="95">
        <f t="shared" si="10"/>
        <v>0</v>
      </c>
      <c r="BH42" s="94">
        <f t="shared" si="10"/>
        <v>0</v>
      </c>
      <c r="BI42" s="95">
        <f t="shared" si="10"/>
        <v>0</v>
      </c>
      <c r="BJ42" s="94">
        <f t="shared" si="10"/>
        <v>0</v>
      </c>
      <c r="BK42" s="95">
        <f t="shared" si="10"/>
        <v>0</v>
      </c>
      <c r="BL42" s="94">
        <f t="shared" si="10"/>
        <v>0</v>
      </c>
      <c r="BM42" s="95">
        <f t="shared" si="10"/>
        <v>0</v>
      </c>
      <c r="BN42" s="226">
        <f t="shared" si="10"/>
        <v>0</v>
      </c>
      <c r="BO42" s="5"/>
    </row>
    <row r="43" spans="1:67" ht="9" customHeight="1" thickBot="1">
      <c r="A43" s="2"/>
      <c r="B43" s="2"/>
      <c r="C43" s="2"/>
      <c r="D43" s="2"/>
      <c r="E43" s="2"/>
      <c r="F43" s="2"/>
      <c r="G43" s="60"/>
      <c r="H43" s="96"/>
      <c r="I43" s="96"/>
      <c r="J43" s="96"/>
      <c r="K43" s="60"/>
      <c r="L43" s="96"/>
      <c r="M43" s="96"/>
      <c r="N43" s="96"/>
      <c r="O43" s="96"/>
      <c r="P43" s="60"/>
      <c r="Q43" s="96"/>
      <c r="R43" s="96"/>
      <c r="S43" s="60"/>
      <c r="T43" s="96"/>
      <c r="U43" s="60"/>
      <c r="V43" s="96"/>
      <c r="W43" s="60"/>
      <c r="X43" s="96"/>
      <c r="Y43" s="96"/>
      <c r="Z43" s="96"/>
      <c r="AA43" s="60"/>
      <c r="AB43" s="96"/>
      <c r="AC43" s="96"/>
      <c r="AD43" s="96"/>
      <c r="AE43" s="60"/>
      <c r="AF43" s="96"/>
      <c r="AG43" s="96"/>
      <c r="AH43" s="60"/>
      <c r="AI43" s="96"/>
      <c r="AJ43" s="96"/>
      <c r="AK43" s="96"/>
      <c r="AL43" s="60"/>
      <c r="AM43" s="96"/>
      <c r="AN43" s="96"/>
      <c r="AO43" s="96"/>
      <c r="AP43" s="96"/>
      <c r="AQ43" s="60"/>
      <c r="AR43" s="96"/>
      <c r="AS43" s="60"/>
      <c r="AT43" s="96"/>
      <c r="AU43" s="96"/>
      <c r="AV43" s="96"/>
      <c r="AW43" s="96"/>
      <c r="AX43" s="96"/>
      <c r="AY43" s="96"/>
      <c r="AZ43" s="60"/>
      <c r="BA43" s="96"/>
      <c r="BB43" s="96"/>
      <c r="BC43" s="96"/>
      <c r="BD43" s="96"/>
      <c r="BE43" s="96"/>
      <c r="BF43" s="60"/>
      <c r="BG43" s="96"/>
      <c r="BH43" s="96"/>
      <c r="BI43" s="60"/>
      <c r="BJ43" s="96"/>
      <c r="BK43" s="60"/>
      <c r="BL43" s="96"/>
      <c r="BM43" s="96"/>
      <c r="BN43" s="227"/>
      <c r="BO43" s="5"/>
    </row>
    <row r="44" spans="1:67" ht="19.5" customHeight="1" thickBot="1">
      <c r="A44" s="446" t="s">
        <v>9</v>
      </c>
      <c r="B44" s="447"/>
      <c r="C44" s="447"/>
      <c r="D44" s="447"/>
      <c r="E44" s="447"/>
      <c r="F44" s="448"/>
      <c r="G44" s="401">
        <f>IF(G38=0,"",INT(G39*100/G38+0.5)/100)</f>
      </c>
      <c r="H44" s="402">
        <f aca="true" t="shared" si="11" ref="H44:BN44">IF(H38=0,"",INT(H39*100/H38+0.5)/100)</f>
      </c>
      <c r="I44" s="403">
        <f t="shared" si="11"/>
      </c>
      <c r="J44" s="402">
        <f t="shared" si="11"/>
      </c>
      <c r="K44" s="403">
        <f t="shared" si="11"/>
      </c>
      <c r="L44" s="402">
        <f t="shared" si="11"/>
      </c>
      <c r="M44" s="403">
        <f t="shared" si="11"/>
      </c>
      <c r="N44" s="402">
        <f t="shared" si="11"/>
      </c>
      <c r="O44" s="403">
        <f t="shared" si="11"/>
      </c>
      <c r="P44" s="402">
        <f t="shared" si="11"/>
      </c>
      <c r="Q44" s="403">
        <f t="shared" si="11"/>
      </c>
      <c r="R44" s="402">
        <f t="shared" si="11"/>
      </c>
      <c r="S44" s="403">
        <f t="shared" si="11"/>
      </c>
      <c r="T44" s="402">
        <f t="shared" si="11"/>
      </c>
      <c r="U44" s="403">
        <f t="shared" si="11"/>
      </c>
      <c r="V44" s="402">
        <f t="shared" si="11"/>
      </c>
      <c r="W44" s="403">
        <f t="shared" si="11"/>
      </c>
      <c r="X44" s="402">
        <f t="shared" si="11"/>
      </c>
      <c r="Y44" s="403">
        <f t="shared" si="11"/>
      </c>
      <c r="Z44" s="402">
        <f t="shared" si="11"/>
      </c>
      <c r="AA44" s="403">
        <f t="shared" si="11"/>
      </c>
      <c r="AB44" s="402">
        <f t="shared" si="11"/>
      </c>
      <c r="AC44" s="403">
        <f t="shared" si="11"/>
      </c>
      <c r="AD44" s="402">
        <f t="shared" si="11"/>
      </c>
      <c r="AE44" s="403">
        <f t="shared" si="11"/>
      </c>
      <c r="AF44" s="402">
        <f t="shared" si="11"/>
      </c>
      <c r="AG44" s="403">
        <f t="shared" si="11"/>
      </c>
      <c r="AH44" s="402">
        <f t="shared" si="11"/>
      </c>
      <c r="AI44" s="403">
        <f t="shared" si="11"/>
      </c>
      <c r="AJ44" s="402">
        <f t="shared" si="11"/>
      </c>
      <c r="AK44" s="403">
        <f t="shared" si="11"/>
      </c>
      <c r="AL44" s="402">
        <f t="shared" si="11"/>
      </c>
      <c r="AM44" s="403">
        <f t="shared" si="11"/>
      </c>
      <c r="AN44" s="402">
        <f t="shared" si="11"/>
      </c>
      <c r="AO44" s="403">
        <f t="shared" si="11"/>
      </c>
      <c r="AP44" s="402">
        <f t="shared" si="11"/>
      </c>
      <c r="AQ44" s="403">
        <f t="shared" si="11"/>
      </c>
      <c r="AR44" s="402">
        <f t="shared" si="11"/>
      </c>
      <c r="AS44" s="403">
        <f t="shared" si="11"/>
      </c>
      <c r="AT44" s="402">
        <f t="shared" si="11"/>
      </c>
      <c r="AU44" s="403">
        <f t="shared" si="11"/>
      </c>
      <c r="AV44" s="402">
        <f t="shared" si="11"/>
      </c>
      <c r="AW44" s="403">
        <f t="shared" si="11"/>
      </c>
      <c r="AX44" s="402">
        <f t="shared" si="11"/>
      </c>
      <c r="AY44" s="403">
        <f t="shared" si="11"/>
      </c>
      <c r="AZ44" s="402">
        <f t="shared" si="11"/>
      </c>
      <c r="BA44" s="403">
        <f t="shared" si="11"/>
      </c>
      <c r="BB44" s="402">
        <f t="shared" si="11"/>
      </c>
      <c r="BC44" s="403">
        <f t="shared" si="11"/>
      </c>
      <c r="BD44" s="402">
        <f t="shared" si="11"/>
      </c>
      <c r="BE44" s="403">
        <f t="shared" si="11"/>
      </c>
      <c r="BF44" s="402">
        <f t="shared" si="11"/>
      </c>
      <c r="BG44" s="403">
        <f t="shared" si="11"/>
      </c>
      <c r="BH44" s="402">
        <f t="shared" si="11"/>
      </c>
      <c r="BI44" s="403">
        <f t="shared" si="11"/>
      </c>
      <c r="BJ44" s="402">
        <f t="shared" si="11"/>
      </c>
      <c r="BK44" s="403">
        <f t="shared" si="11"/>
      </c>
      <c r="BL44" s="402">
        <f t="shared" si="11"/>
      </c>
      <c r="BM44" s="403">
        <f t="shared" si="11"/>
      </c>
      <c r="BN44" s="404">
        <f t="shared" si="11"/>
      </c>
      <c r="BO44" s="8"/>
    </row>
    <row r="45" spans="1:67" ht="27" customHeight="1" thickBot="1">
      <c r="A45" s="449" t="s">
        <v>193</v>
      </c>
      <c r="B45" s="450"/>
      <c r="C45" s="450"/>
      <c r="D45" s="450"/>
      <c r="E45" s="450"/>
      <c r="F45" s="451"/>
      <c r="G45" s="396">
        <v>0.7</v>
      </c>
      <c r="H45" s="397">
        <v>0.6</v>
      </c>
      <c r="I45" s="397">
        <v>0.89</v>
      </c>
      <c r="J45" s="397">
        <v>0.97</v>
      </c>
      <c r="K45" s="398">
        <v>0.73</v>
      </c>
      <c r="L45" s="398">
        <v>0.55</v>
      </c>
      <c r="M45" s="398">
        <v>0.27</v>
      </c>
      <c r="N45" s="398">
        <v>0.78</v>
      </c>
      <c r="O45" s="398">
        <v>0.83</v>
      </c>
      <c r="P45" s="398">
        <v>0.64</v>
      </c>
      <c r="Q45" s="398">
        <v>0.3</v>
      </c>
      <c r="R45" s="398">
        <v>0.61</v>
      </c>
      <c r="S45" s="398">
        <v>0.59</v>
      </c>
      <c r="T45" s="398">
        <v>0.7</v>
      </c>
      <c r="U45" s="398">
        <v>0.66</v>
      </c>
      <c r="V45" s="398">
        <v>0.65</v>
      </c>
      <c r="W45" s="398">
        <v>0.22</v>
      </c>
      <c r="X45" s="398">
        <v>0.64</v>
      </c>
      <c r="Y45" s="398">
        <v>0.91</v>
      </c>
      <c r="Z45" s="398">
        <v>0.91</v>
      </c>
      <c r="AA45" s="398">
        <v>0.91</v>
      </c>
      <c r="AB45" s="398">
        <v>0.69</v>
      </c>
      <c r="AC45" s="398">
        <v>0.91</v>
      </c>
      <c r="AD45" s="398">
        <v>0.39</v>
      </c>
      <c r="AE45" s="398">
        <v>0.68</v>
      </c>
      <c r="AF45" s="398">
        <v>0.8</v>
      </c>
      <c r="AG45" s="398">
        <v>0.82</v>
      </c>
      <c r="AH45" s="398">
        <v>0.62</v>
      </c>
      <c r="AI45" s="398">
        <v>0.33</v>
      </c>
      <c r="AJ45" s="397">
        <v>0.75</v>
      </c>
      <c r="AK45" s="398">
        <v>0.71</v>
      </c>
      <c r="AL45" s="398">
        <v>0.2</v>
      </c>
      <c r="AM45" s="398">
        <v>0.85</v>
      </c>
      <c r="AN45" s="398">
        <v>0.7</v>
      </c>
      <c r="AO45" s="398">
        <v>0.79</v>
      </c>
      <c r="AP45" s="398">
        <v>0.49</v>
      </c>
      <c r="AQ45" s="398">
        <v>0.55</v>
      </c>
      <c r="AR45" s="398">
        <v>0.33</v>
      </c>
      <c r="AS45" s="398">
        <v>0.75</v>
      </c>
      <c r="AT45" s="398">
        <v>0.38</v>
      </c>
      <c r="AU45" s="398">
        <v>0.32</v>
      </c>
      <c r="AV45" s="398">
        <v>0.56</v>
      </c>
      <c r="AW45" s="398">
        <v>0.81</v>
      </c>
      <c r="AX45" s="398">
        <v>0.64</v>
      </c>
      <c r="AY45" s="398">
        <v>0.72</v>
      </c>
      <c r="AZ45" s="398">
        <v>0.85</v>
      </c>
      <c r="BA45" s="399">
        <v>0.93</v>
      </c>
      <c r="BB45" s="397">
        <v>0.91</v>
      </c>
      <c r="BC45" s="399">
        <v>0.56</v>
      </c>
      <c r="BD45" s="397">
        <v>0.5</v>
      </c>
      <c r="BE45" s="399">
        <v>0.77</v>
      </c>
      <c r="BF45" s="397">
        <v>0.25</v>
      </c>
      <c r="BG45" s="399">
        <v>0.59</v>
      </c>
      <c r="BH45" s="397">
        <v>0.27</v>
      </c>
      <c r="BI45" s="399">
        <v>0.85</v>
      </c>
      <c r="BJ45" s="397">
        <v>0.82</v>
      </c>
      <c r="BK45" s="399">
        <v>0.96</v>
      </c>
      <c r="BL45" s="397">
        <v>0.69</v>
      </c>
      <c r="BM45" s="399">
        <v>0.92</v>
      </c>
      <c r="BN45" s="400">
        <v>0.97</v>
      </c>
      <c r="BO45" s="8"/>
    </row>
    <row r="46" spans="1:67" ht="24.75" customHeight="1" thickBot="1">
      <c r="A46" s="424" t="s">
        <v>194</v>
      </c>
      <c r="B46" s="425"/>
      <c r="C46" s="425"/>
      <c r="D46" s="425"/>
      <c r="E46" s="425"/>
      <c r="F46" s="426"/>
      <c r="G46" s="393">
        <v>0.43</v>
      </c>
      <c r="H46" s="90">
        <v>0.31</v>
      </c>
      <c r="I46" s="90">
        <v>0.61</v>
      </c>
      <c r="J46" s="90">
        <v>0.92</v>
      </c>
      <c r="K46" s="394">
        <v>0.67</v>
      </c>
      <c r="L46" s="394">
        <v>0.44</v>
      </c>
      <c r="M46" s="394">
        <v>0.14</v>
      </c>
      <c r="N46" s="394">
        <v>0.69</v>
      </c>
      <c r="O46" s="394">
        <v>0.58</v>
      </c>
      <c r="P46" s="394">
        <v>0.46</v>
      </c>
      <c r="Q46" s="394">
        <v>0.1</v>
      </c>
      <c r="R46" s="394">
        <v>0.38</v>
      </c>
      <c r="S46" s="394">
        <v>0.37</v>
      </c>
      <c r="T46" s="394">
        <v>0.49</v>
      </c>
      <c r="U46" s="394">
        <v>0.44</v>
      </c>
      <c r="V46" s="394">
        <v>0.49</v>
      </c>
      <c r="W46" s="91">
        <v>0.09</v>
      </c>
      <c r="X46" s="395">
        <v>0.41</v>
      </c>
      <c r="Y46" s="91">
        <v>0.83</v>
      </c>
      <c r="Z46" s="395">
        <v>0.78</v>
      </c>
      <c r="AA46" s="394">
        <v>0.8</v>
      </c>
      <c r="AB46" s="394">
        <v>0.65</v>
      </c>
      <c r="AC46" s="394">
        <v>0.81</v>
      </c>
      <c r="AD46" s="394">
        <v>0.22</v>
      </c>
      <c r="AE46" s="395">
        <v>0.54</v>
      </c>
      <c r="AF46" s="394">
        <v>0.61</v>
      </c>
      <c r="AG46" s="394">
        <v>0.62</v>
      </c>
      <c r="AH46" s="394">
        <v>0.54</v>
      </c>
      <c r="AI46" s="394">
        <v>0.32</v>
      </c>
      <c r="AJ46" s="90">
        <v>0.7</v>
      </c>
      <c r="AK46" s="394">
        <v>0.68</v>
      </c>
      <c r="AL46" s="394">
        <v>0.13</v>
      </c>
      <c r="AM46" s="394">
        <v>0.71</v>
      </c>
      <c r="AN46" s="394">
        <v>0.56</v>
      </c>
      <c r="AO46" s="394">
        <v>0.66</v>
      </c>
      <c r="AP46" s="394">
        <v>0.29</v>
      </c>
      <c r="AQ46" s="394">
        <v>0.3</v>
      </c>
      <c r="AR46" s="394">
        <v>0.15</v>
      </c>
      <c r="AS46" s="394">
        <v>0.65</v>
      </c>
      <c r="AT46" s="394">
        <v>0.37</v>
      </c>
      <c r="AU46" s="394">
        <v>0.26</v>
      </c>
      <c r="AV46" s="394">
        <v>0.36</v>
      </c>
      <c r="AW46" s="394">
        <v>0.72</v>
      </c>
      <c r="AX46" s="394">
        <v>0.45</v>
      </c>
      <c r="AY46" s="394">
        <v>0.7</v>
      </c>
      <c r="AZ46" s="394">
        <v>0.73</v>
      </c>
      <c r="BA46" s="91">
        <v>0.85</v>
      </c>
      <c r="BB46" s="90">
        <v>0.82</v>
      </c>
      <c r="BC46" s="91">
        <v>0.46</v>
      </c>
      <c r="BD46" s="90">
        <v>0.4</v>
      </c>
      <c r="BE46" s="91">
        <v>0.69</v>
      </c>
      <c r="BF46" s="90">
        <v>0.13</v>
      </c>
      <c r="BG46" s="91">
        <v>0.41</v>
      </c>
      <c r="BH46" s="90">
        <v>0.14</v>
      </c>
      <c r="BI46" s="91">
        <v>0.78</v>
      </c>
      <c r="BJ46" s="90">
        <v>0.67</v>
      </c>
      <c r="BK46" s="91">
        <v>0.91</v>
      </c>
      <c r="BL46" s="90">
        <v>0.6</v>
      </c>
      <c r="BM46" s="91">
        <v>0.84</v>
      </c>
      <c r="BN46" s="228">
        <v>0.91</v>
      </c>
      <c r="BO46" s="8"/>
    </row>
    <row r="47" spans="43:70" ht="12.75">
      <c r="AQ47" s="286">
        <f>34-COUNTIF($BO$3:$BO$36,"")</f>
        <v>0</v>
      </c>
      <c r="AR47" s="453">
        <f>IF($AQ$47&gt;1,"élèves encodés",IF($AQ$47=1," élève encodé",""))</f>
      </c>
      <c r="AS47" s="453"/>
      <c r="AT47" s="453"/>
      <c r="AU47" s="196"/>
      <c r="AV47" s="197"/>
      <c r="AW47" s="286">
        <f>COUNTIF($BO$3:$BO$36,"a")</f>
        <v>0</v>
      </c>
      <c r="AX47" s="454">
        <f>IF($AW$47&gt;1,"élèves absents",IF($AW$47=1," élève absent",""))</f>
      </c>
      <c r="AY47" s="454"/>
      <c r="AZ47" s="454"/>
      <c r="BA47" s="197"/>
      <c r="BB47" s="197"/>
      <c r="BC47" s="286">
        <f>COUNTIF($BO$3:$BO$36,"OK")</f>
        <v>0</v>
      </c>
      <c r="BD47" s="454">
        <f>IF($BC$47&gt;1," lignes complètes",IF($BC$47=1," ligne complète",""))</f>
      </c>
      <c r="BE47" s="454"/>
      <c r="BF47" s="454"/>
      <c r="BG47" s="454"/>
      <c r="BH47" s="197"/>
      <c r="BI47" s="197"/>
      <c r="BJ47" s="197">
        <f>COUNTIF($BO$3:$BO$36,"!")</f>
        <v>0</v>
      </c>
      <c r="BK47" s="455">
        <f>IF($BJ$47&gt;1," lignes à compléter",IF($BJ$47=1," ligne à compléter",""))</f>
      </c>
      <c r="BL47" s="455"/>
      <c r="BM47" s="455"/>
      <c r="BN47" s="455"/>
      <c r="BO47" s="152"/>
      <c r="BP47" s="452">
        <f>IF($BO$47&gt;1," lignes à compléter",IF($BO$47=1," ligne à compléter",""))</f>
      </c>
      <c r="BQ47" s="452"/>
      <c r="BR47" s="3"/>
    </row>
  </sheetData>
  <sheetProtection password="CC48" sheet="1"/>
  <mergeCells count="11">
    <mergeCell ref="A45:F45"/>
    <mergeCell ref="BP47:BQ47"/>
    <mergeCell ref="AR47:AT47"/>
    <mergeCell ref="AX47:AZ47"/>
    <mergeCell ref="BD47:BG47"/>
    <mergeCell ref="BK47:BN47"/>
    <mergeCell ref="A46:F46"/>
    <mergeCell ref="B1:F1"/>
    <mergeCell ref="B2:E2"/>
    <mergeCell ref="A5:B36"/>
    <mergeCell ref="A44:F44"/>
  </mergeCells>
  <conditionalFormatting sqref="G3:BN36">
    <cfRule type="cellIs" priority="6" dxfId="5" operator="equal" stopIfTrue="1">
      <formula>1</formula>
    </cfRule>
    <cfRule type="cellIs" priority="7" dxfId="4" operator="equal" stopIfTrue="1">
      <formula>8</formula>
    </cfRule>
    <cfRule type="cellIs" priority="8" dxfId="9" operator="equal" stopIfTrue="1">
      <formula>9</formula>
    </cfRule>
  </conditionalFormatting>
  <conditionalFormatting sqref="BP47:BQ47">
    <cfRule type="expression" priority="9" dxfId="39" stopIfTrue="1">
      <formula>$BO$47&gt;=1</formula>
    </cfRule>
  </conditionalFormatting>
  <conditionalFormatting sqref="BO47">
    <cfRule type="cellIs" priority="10" dxfId="40" operator="greaterThan" stopIfTrue="1">
      <formula>0</formula>
    </cfRule>
    <cfRule type="cellIs" priority="11" dxfId="25" operator="lessThanOrEqual" stopIfTrue="1">
      <formula>0</formula>
    </cfRule>
  </conditionalFormatting>
  <conditionalFormatting sqref="BO3:BO36">
    <cfRule type="cellIs" priority="21" dxfId="1" operator="equal" stopIfTrue="1">
      <formula>"a"</formula>
    </cfRule>
    <cfRule type="cellIs" priority="22" dxfId="41" operator="equal" stopIfTrue="1">
      <formula>"!"</formula>
    </cfRule>
    <cfRule type="cellIs" priority="23" dxfId="19" operator="equal" stopIfTrue="1">
      <formula>"OK"</formula>
    </cfRule>
  </conditionalFormatting>
  <conditionalFormatting sqref="BJ47">
    <cfRule type="cellIs" priority="24" dxfId="17" operator="greaterThanOrEqual" stopIfTrue="1">
      <formula>1</formula>
    </cfRule>
    <cfRule type="cellIs" priority="25" dxfId="25" operator="lessThanOrEqual" stopIfTrue="1">
      <formula>0</formula>
    </cfRule>
  </conditionalFormatting>
  <conditionalFormatting sqref="BC47">
    <cfRule type="cellIs" priority="26" dxfId="19" operator="greaterThanOrEqual" stopIfTrue="1">
      <formula>1</formula>
    </cfRule>
    <cfRule type="cellIs" priority="27" dxfId="2" operator="lessThanOrEqual" stopIfTrue="1">
      <formula>0</formula>
    </cfRule>
  </conditionalFormatting>
  <conditionalFormatting sqref="AQ47">
    <cfRule type="cellIs" priority="28" dxfId="16" operator="greaterThanOrEqual" stopIfTrue="1">
      <formula>1</formula>
    </cfRule>
  </conditionalFormatting>
  <conditionalFormatting sqref="AW47">
    <cfRule type="cellIs" priority="29" dxfId="1" operator="greaterThanOrEqual" stopIfTrue="1">
      <formula>1</formula>
    </cfRule>
  </conditionalFormatting>
  <conditionalFormatting sqref="AX47:AZ47">
    <cfRule type="expression" priority="30" dxfId="1" stopIfTrue="1">
      <formula>$AW$47&gt;=1</formula>
    </cfRule>
  </conditionalFormatting>
  <conditionalFormatting sqref="BD47:BG47">
    <cfRule type="expression" priority="31" dxfId="19" stopIfTrue="1">
      <formula>$BC$47&gt;=1</formula>
    </cfRule>
    <cfRule type="cellIs" priority="32" dxfId="18" operator="lessThanOrEqual" stopIfTrue="1">
      <formula>0</formula>
    </cfRule>
  </conditionalFormatting>
  <conditionalFormatting sqref="BK47:BN47">
    <cfRule type="expression" priority="33" dxfId="17" stopIfTrue="1">
      <formula>$BJ$47&gt;=1</formula>
    </cfRule>
  </conditionalFormatting>
  <conditionalFormatting sqref="AR47:AT47">
    <cfRule type="expression" priority="34" dxfId="16" stopIfTrue="1">
      <formula>$AQ$47&gt;=1</formula>
    </cfRule>
  </conditionalFormatting>
  <dataValidations count="2">
    <dataValidation type="list" operator="equal" allowBlank="1" showDropDown="1" showInputMessage="1" showErrorMessage="1" error="Uniquement 1 0 9  a" sqref="AV3:BE36 BI3:BN36 G3:L36 N3:AC36 BG3:BG36 AE3:AK36 AM3:AO36 AS3:AS36">
      <formula1>"1,9,0,a,A"</formula1>
    </dataValidation>
    <dataValidation type="list" operator="equal" allowBlank="1" showDropDown="1" showInputMessage="1" showErrorMessage="1" error="Uniquement 1, 8, 0, 9 ou a" sqref="AD3:AD36 M3:M36 BH3:BH36 AT3:AU36 AP3:AR36 AL3:AL36 BF3:BF36">
      <formula1>"1,8,9,0,a,A"</formula1>
    </dataValidation>
  </dataValidations>
  <printOptions/>
  <pageMargins left="0.5511811023622047" right="0.3937007874015748" top="0.5118110236220472" bottom="0.5118110236220472" header="0.4724409448818898" footer="0.5118110236220472"/>
  <pageSetup horizontalDpi="600" verticalDpi="600" orientation="landscape" paperSize="9" scale="75" r:id="rId1"/>
  <headerFooter alignWithMargins="0">
    <oddFooter>&amp;LEENC 2012 - &amp;A&amp;C3e sec (G, TT, AT, TQ, AQ) &amp;F&amp;RPage &amp;P / &amp;N</oddFooter>
  </headerFooter>
  <colBreaks count="1" manualBreakCount="1">
    <brk id="36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CK60"/>
  <sheetViews>
    <sheetView showGridLines="0" zoomScale="85" zoomScaleNormal="85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B1" sqref="B1:D2"/>
    </sheetView>
  </sheetViews>
  <sheetFormatPr defaultColWidth="11.421875" defaultRowHeight="12.75"/>
  <cols>
    <col min="1" max="1" width="14.57421875" style="3" customWidth="1"/>
    <col min="2" max="2" width="6.7109375" style="3" customWidth="1"/>
    <col min="3" max="3" width="4.00390625" style="3" customWidth="1"/>
    <col min="4" max="4" width="25.7109375" style="3" customWidth="1"/>
    <col min="5" max="5" width="5.8515625" style="28" bestFit="1" customWidth="1"/>
    <col min="6" max="6" width="12.8515625" style="3" customWidth="1"/>
    <col min="7" max="7" width="12.8515625" style="25" customWidth="1"/>
    <col min="8" max="8" width="1.8515625" style="25" customWidth="1"/>
    <col min="9" max="9" width="12.140625" style="3" customWidth="1"/>
    <col min="10" max="10" width="12.140625" style="25" customWidth="1"/>
    <col min="11" max="11" width="12.140625" style="3" customWidth="1"/>
    <col min="12" max="12" width="12.140625" style="25" customWidth="1"/>
    <col min="13" max="13" width="3.7109375" style="0" customWidth="1"/>
    <col min="14" max="36" width="4.421875" style="3" bestFit="1" customWidth="1"/>
    <col min="37" max="37" width="13.421875" style="28" customWidth="1"/>
    <col min="38" max="38" width="5.421875" style="28" customWidth="1"/>
    <col min="39" max="51" width="4.421875" style="3" bestFit="1" customWidth="1"/>
    <col min="52" max="52" width="12.7109375" style="28" customWidth="1"/>
    <col min="53" max="53" width="6.140625" style="28" customWidth="1"/>
    <col min="54" max="54" width="13.57421875" style="28" customWidth="1"/>
    <col min="55" max="55" width="6.421875" style="28" customWidth="1"/>
    <col min="56" max="56" width="2.57421875" style="28" customWidth="1"/>
    <col min="57" max="65" width="4.7109375" style="3" customWidth="1"/>
    <col min="66" max="66" width="14.7109375" style="28" customWidth="1"/>
    <col min="67" max="67" width="8.7109375" style="28" customWidth="1"/>
    <col min="68" max="80" width="4.7109375" style="3" customWidth="1"/>
    <col min="81" max="81" width="14.7109375" style="28" customWidth="1"/>
    <col min="82" max="82" width="7.421875" style="28" customWidth="1"/>
    <col min="83" max="83" width="14.7109375" style="28" customWidth="1"/>
    <col min="84" max="84" width="7.28125" style="28" customWidth="1"/>
    <col min="85" max="85" width="1.8515625" style="0" customWidth="1"/>
    <col min="88" max="88" width="14.7109375" style="28" customWidth="1"/>
    <col min="89" max="89" width="7.28125" style="28" customWidth="1"/>
  </cols>
  <sheetData>
    <row r="1" spans="1:89" ht="28.5" customHeight="1" thickBot="1">
      <c r="A1" s="521" t="s">
        <v>54</v>
      </c>
      <c r="B1" s="527">
        <f>IF('Encodage réponses Es'!B1="","",'Encodage réponses Es'!B1)</f>
      </c>
      <c r="C1" s="528"/>
      <c r="D1" s="529"/>
      <c r="E1" s="525" t="s">
        <v>30</v>
      </c>
      <c r="F1" s="493" t="s">
        <v>75</v>
      </c>
      <c r="G1" s="494"/>
      <c r="H1" s="120"/>
      <c r="I1" s="495" t="s">
        <v>76</v>
      </c>
      <c r="J1" s="496"/>
      <c r="K1" s="501" t="s">
        <v>77</v>
      </c>
      <c r="L1" s="501"/>
      <c r="M1" s="156"/>
      <c r="N1" s="423" t="s">
        <v>79</v>
      </c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 t="s">
        <v>79</v>
      </c>
      <c r="AN1" s="456"/>
      <c r="AO1" s="456"/>
      <c r="AP1" s="456"/>
      <c r="AQ1" s="456"/>
      <c r="AR1" s="456"/>
      <c r="AS1" s="456"/>
      <c r="AT1" s="456"/>
      <c r="AU1" s="456"/>
      <c r="AV1" s="456"/>
      <c r="AW1" s="456"/>
      <c r="AX1" s="456"/>
      <c r="AY1" s="456"/>
      <c r="AZ1" s="456"/>
      <c r="BA1" s="456"/>
      <c r="BB1" s="457" t="s">
        <v>143</v>
      </c>
      <c r="BC1" s="458"/>
      <c r="BD1" s="542"/>
      <c r="BE1" s="461" t="s">
        <v>83</v>
      </c>
      <c r="BF1" s="462"/>
      <c r="BG1" s="462"/>
      <c r="BH1" s="462"/>
      <c r="BI1" s="462"/>
      <c r="BJ1" s="462"/>
      <c r="BK1" s="462"/>
      <c r="BL1" s="462"/>
      <c r="BM1" s="462"/>
      <c r="BN1" s="462"/>
      <c r="BO1" s="462"/>
      <c r="BP1" s="462"/>
      <c r="BQ1" s="462"/>
      <c r="BR1" s="462"/>
      <c r="BS1" s="462"/>
      <c r="BT1" s="462"/>
      <c r="BU1" s="462"/>
      <c r="BV1" s="462"/>
      <c r="BW1" s="462"/>
      <c r="BX1" s="462"/>
      <c r="BY1" s="462"/>
      <c r="BZ1" s="462"/>
      <c r="CA1" s="462"/>
      <c r="CB1" s="462"/>
      <c r="CC1" s="462"/>
      <c r="CD1" s="462"/>
      <c r="CE1" s="462"/>
      <c r="CF1" s="463"/>
      <c r="CH1" s="477" t="s">
        <v>117</v>
      </c>
      <c r="CI1" s="478"/>
      <c r="CJ1" s="427" t="s">
        <v>144</v>
      </c>
      <c r="CK1" s="428"/>
    </row>
    <row r="2" spans="1:89" ht="25.5" customHeight="1" thickBot="1">
      <c r="A2" s="522"/>
      <c r="B2" s="530"/>
      <c r="C2" s="531"/>
      <c r="D2" s="532"/>
      <c r="E2" s="525"/>
      <c r="F2" s="493"/>
      <c r="G2" s="494"/>
      <c r="H2" s="120"/>
      <c r="I2" s="497"/>
      <c r="J2" s="498"/>
      <c r="K2" s="502"/>
      <c r="L2" s="503"/>
      <c r="N2" s="506" t="s">
        <v>78</v>
      </c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8"/>
      <c r="AM2" s="518" t="s">
        <v>80</v>
      </c>
      <c r="AN2" s="519"/>
      <c r="AO2" s="519"/>
      <c r="AP2" s="519"/>
      <c r="AQ2" s="519"/>
      <c r="AR2" s="519"/>
      <c r="AS2" s="519"/>
      <c r="AT2" s="519"/>
      <c r="AU2" s="519"/>
      <c r="AV2" s="519"/>
      <c r="AW2" s="519"/>
      <c r="AX2" s="519"/>
      <c r="AY2" s="519"/>
      <c r="AZ2" s="519"/>
      <c r="BA2" s="519"/>
      <c r="BB2" s="459"/>
      <c r="BC2" s="460"/>
      <c r="BD2" s="543"/>
      <c r="BE2" s="506" t="s">
        <v>78</v>
      </c>
      <c r="BF2" s="507"/>
      <c r="BG2" s="507"/>
      <c r="BH2" s="507"/>
      <c r="BI2" s="507"/>
      <c r="BJ2" s="507"/>
      <c r="BK2" s="507"/>
      <c r="BL2" s="507"/>
      <c r="BM2" s="507"/>
      <c r="BN2" s="507"/>
      <c r="BO2" s="508"/>
      <c r="BP2" s="490" t="s">
        <v>80</v>
      </c>
      <c r="BQ2" s="491"/>
      <c r="BR2" s="491"/>
      <c r="BS2" s="491"/>
      <c r="BT2" s="491"/>
      <c r="BU2" s="491"/>
      <c r="BV2" s="491"/>
      <c r="BW2" s="491"/>
      <c r="BX2" s="491"/>
      <c r="BY2" s="491"/>
      <c r="BZ2" s="491"/>
      <c r="CA2" s="491"/>
      <c r="CB2" s="491"/>
      <c r="CC2" s="491"/>
      <c r="CD2" s="492"/>
      <c r="CE2" s="481" t="s">
        <v>139</v>
      </c>
      <c r="CF2" s="482"/>
      <c r="CG2" s="156"/>
      <c r="CH2" s="479"/>
      <c r="CI2" s="480"/>
      <c r="CJ2" s="471" t="s">
        <v>139</v>
      </c>
      <c r="CK2" s="472"/>
    </row>
    <row r="3" spans="1:89" ht="15.75" customHeight="1">
      <c r="A3" s="523" t="s">
        <v>55</v>
      </c>
      <c r="B3" s="533">
        <f>IF('Encodage réponses Es'!B2="","",'Encodage réponses Es'!B2)</f>
      </c>
      <c r="C3" s="534"/>
      <c r="D3" s="537" t="s">
        <v>56</v>
      </c>
      <c r="E3" s="525"/>
      <c r="F3" s="493"/>
      <c r="G3" s="494"/>
      <c r="H3" s="120"/>
      <c r="I3" s="499"/>
      <c r="J3" s="500"/>
      <c r="K3" s="504"/>
      <c r="L3" s="505"/>
      <c r="N3" s="159">
        <f>'Encodage réponses Es'!AH1</f>
        <v>28</v>
      </c>
      <c r="O3" s="162">
        <f>'Encodage réponses Es'!AI1</f>
        <v>29</v>
      </c>
      <c r="P3" s="165">
        <f>'Encodage réponses Es'!AJ1</f>
        <v>30</v>
      </c>
      <c r="Q3" s="165">
        <f>'Encodage réponses Es'!AK1</f>
        <v>31</v>
      </c>
      <c r="R3" s="162">
        <f>'Encodage réponses Es'!AM1</f>
        <v>33</v>
      </c>
      <c r="S3" s="162">
        <f>'Encodage réponses Es'!AN1</f>
        <v>34</v>
      </c>
      <c r="T3" s="162">
        <f>'Encodage réponses Es'!AO1</f>
        <v>35</v>
      </c>
      <c r="U3" s="162">
        <f>'Encodage réponses Es'!AP1</f>
        <v>36</v>
      </c>
      <c r="V3" s="162">
        <f>'Encodage réponses Es'!AQ1</f>
        <v>37</v>
      </c>
      <c r="W3" s="162">
        <f>'Encodage réponses Es'!AR1</f>
        <v>38</v>
      </c>
      <c r="X3" s="162">
        <f>'Encodage réponses Es'!AS1</f>
        <v>39</v>
      </c>
      <c r="Y3" s="162">
        <f>'Encodage réponses Es'!AT1</f>
        <v>40</v>
      </c>
      <c r="Z3" s="162">
        <f>'Encodage réponses Es'!AU1</f>
        <v>41</v>
      </c>
      <c r="AA3" s="162">
        <f>'Encodage réponses Es'!AV1</f>
        <v>42</v>
      </c>
      <c r="AB3" s="162">
        <f>'Encodage réponses Es'!AW1</f>
        <v>43</v>
      </c>
      <c r="AC3" s="162">
        <f>'Encodage réponses Es'!AX1</f>
        <v>44</v>
      </c>
      <c r="AD3" s="162">
        <f>'Encodage réponses Es'!AY1</f>
        <v>45</v>
      </c>
      <c r="AE3" s="162">
        <f>'Encodage réponses Es'!AZ1</f>
        <v>46</v>
      </c>
      <c r="AF3" s="162">
        <f>'Encodage réponses Es'!BA1</f>
        <v>47</v>
      </c>
      <c r="AG3" s="162">
        <f>'Encodage réponses Es'!BB1</f>
        <v>48</v>
      </c>
      <c r="AH3" s="162">
        <f>'Encodage réponses Es'!BC1</f>
        <v>49</v>
      </c>
      <c r="AI3" s="162">
        <f>'Encodage réponses Es'!BD1</f>
        <v>50</v>
      </c>
      <c r="AJ3" s="162">
        <f>'Encodage réponses Es'!BE1</f>
        <v>51</v>
      </c>
      <c r="AK3" s="514" t="s">
        <v>85</v>
      </c>
      <c r="AL3" s="515"/>
      <c r="AM3" s="209">
        <f>'Encodage réponses Es'!G1</f>
        <v>1</v>
      </c>
      <c r="AN3" s="210">
        <f>'Encodage réponses Es'!H1</f>
        <v>2</v>
      </c>
      <c r="AO3" s="210">
        <f>'Encodage réponses Es'!I1</f>
        <v>3</v>
      </c>
      <c r="AP3" s="210">
        <f>'Encodage réponses Es'!J1</f>
        <v>4</v>
      </c>
      <c r="AQ3" s="210">
        <f>'Encodage réponses Es'!K1</f>
        <v>5</v>
      </c>
      <c r="AR3" s="210">
        <f>'Encodage réponses Es'!L1</f>
        <v>6</v>
      </c>
      <c r="AS3" s="210">
        <f>'Encodage réponses Es'!N1</f>
        <v>8</v>
      </c>
      <c r="AT3" s="211">
        <f>'Encodage réponses Es'!O1</f>
        <v>9</v>
      </c>
      <c r="AU3" s="210">
        <f>'Encodage réponses Es'!P1</f>
        <v>10</v>
      </c>
      <c r="AV3" s="210">
        <f>'Encodage réponses Es'!Q1</f>
        <v>11</v>
      </c>
      <c r="AW3" s="210">
        <f>'Encodage réponses Es'!AE1</f>
        <v>25</v>
      </c>
      <c r="AX3" s="210">
        <f>'Encodage réponses Es'!AF1</f>
        <v>26</v>
      </c>
      <c r="AY3" s="202">
        <f>'Encodage réponses Es'!AG1</f>
        <v>27</v>
      </c>
      <c r="AZ3" s="464" t="s">
        <v>81</v>
      </c>
      <c r="BA3" s="465"/>
      <c r="BB3" s="509" t="s">
        <v>92</v>
      </c>
      <c r="BC3" s="510"/>
      <c r="BD3" s="543"/>
      <c r="BE3" s="159">
        <f>'Encodage réponses Es'!AL1</f>
        <v>32</v>
      </c>
      <c r="BF3" s="162">
        <f>'Encodage réponses Es'!BG1</f>
        <v>53</v>
      </c>
      <c r="BG3" s="162">
        <f>'Encodage réponses Es'!BH1</f>
        <v>54</v>
      </c>
      <c r="BH3" s="162">
        <f>'Encodage réponses Es'!BI1</f>
        <v>55</v>
      </c>
      <c r="BI3" s="162">
        <f>'Encodage réponses Es'!BJ1</f>
        <v>56</v>
      </c>
      <c r="BJ3" s="162">
        <f>'Encodage réponses Es'!BK1</f>
        <v>57</v>
      </c>
      <c r="BK3" s="162">
        <f>'Encodage réponses Es'!BL1</f>
        <v>58</v>
      </c>
      <c r="BL3" s="162">
        <f>'Encodage réponses Es'!BM1</f>
        <v>59</v>
      </c>
      <c r="BM3" s="162">
        <f>'Encodage réponses Es'!BN1</f>
        <v>60</v>
      </c>
      <c r="BN3" s="514" t="s">
        <v>118</v>
      </c>
      <c r="BO3" s="515"/>
      <c r="BP3" s="204">
        <f>'Encodage réponses Es'!M1</f>
        <v>7</v>
      </c>
      <c r="BQ3" s="206">
        <f>'Encodage réponses Es'!R1</f>
        <v>12</v>
      </c>
      <c r="BR3" s="206">
        <f>'Encodage réponses Es'!S1</f>
        <v>13</v>
      </c>
      <c r="BS3" s="206">
        <f>'Encodage réponses Es'!T1</f>
        <v>14</v>
      </c>
      <c r="BT3" s="212">
        <f>'Encodage réponses Es'!U1</f>
        <v>15</v>
      </c>
      <c r="BU3" s="210">
        <f>'Encodage réponses Es'!V1</f>
        <v>16</v>
      </c>
      <c r="BV3" s="210">
        <f>'Encodage réponses Es'!W1</f>
        <v>17</v>
      </c>
      <c r="BW3" s="210">
        <f>'Encodage réponses Es'!X1</f>
        <v>18</v>
      </c>
      <c r="BX3" s="210">
        <f>'Encodage réponses Es'!Y1</f>
        <v>19</v>
      </c>
      <c r="BY3" s="210">
        <f>'Encodage réponses Es'!Z1</f>
        <v>20</v>
      </c>
      <c r="BZ3" s="214">
        <f>'Encodage réponses Es'!AA1</f>
        <v>21</v>
      </c>
      <c r="CA3" s="210">
        <f>'Encodage réponses Es'!AB1</f>
        <v>22</v>
      </c>
      <c r="CB3" s="202">
        <f>'Encodage réponses Es'!AC1</f>
        <v>23</v>
      </c>
      <c r="CC3" s="464" t="s">
        <v>81</v>
      </c>
      <c r="CD3" s="465"/>
      <c r="CE3" s="486" t="s">
        <v>124</v>
      </c>
      <c r="CF3" s="487"/>
      <c r="CG3" s="188"/>
      <c r="CH3" s="189">
        <f>'Encodage réponses Es'!BF1</f>
        <v>52</v>
      </c>
      <c r="CI3" s="191">
        <f>'Encodage réponses Es'!AD1</f>
        <v>24</v>
      </c>
      <c r="CJ3" s="473" t="s">
        <v>145</v>
      </c>
      <c r="CK3" s="474"/>
    </row>
    <row r="4" spans="1:89" ht="33.75" customHeight="1" thickBot="1">
      <c r="A4" s="524"/>
      <c r="B4" s="535"/>
      <c r="C4" s="536"/>
      <c r="D4" s="538"/>
      <c r="E4" s="525"/>
      <c r="F4" s="146" t="s">
        <v>84</v>
      </c>
      <c r="G4" s="147" t="s">
        <v>31</v>
      </c>
      <c r="H4" s="120"/>
      <c r="I4" s="185" t="s">
        <v>86</v>
      </c>
      <c r="J4" s="102" t="s">
        <v>31</v>
      </c>
      <c r="K4" s="101" t="s">
        <v>87</v>
      </c>
      <c r="L4" s="100" t="s">
        <v>31</v>
      </c>
      <c r="N4" s="160" t="str">
        <f>'Encodage réponses Es'!AH2</f>
        <v>1-0-9</v>
      </c>
      <c r="O4" s="163" t="str">
        <f>'Encodage réponses Es'!AI2</f>
        <v>1-0-9</v>
      </c>
      <c r="P4" s="166" t="str">
        <f>'Encodage réponses Es'!AJ2</f>
        <v>1-0-9</v>
      </c>
      <c r="Q4" s="166" t="str">
        <f>'Encodage réponses Es'!AK2</f>
        <v>1-0-9</v>
      </c>
      <c r="R4" s="163" t="str">
        <f>'Encodage réponses Es'!AM2</f>
        <v>1-0-9</v>
      </c>
      <c r="S4" s="163" t="str">
        <f>'Encodage réponses Es'!AN2</f>
        <v>1-0-9</v>
      </c>
      <c r="T4" s="163" t="str">
        <f>'Encodage réponses Es'!AO2</f>
        <v>1-0-9</v>
      </c>
      <c r="U4" s="163" t="str">
        <f>'Encodage réponses Es'!AP2</f>
        <v>1-0-8-9</v>
      </c>
      <c r="V4" s="163" t="str">
        <f>'Encodage réponses Es'!AQ2</f>
        <v>1-0-8-9</v>
      </c>
      <c r="W4" s="163" t="str">
        <f>'Encodage réponses Es'!AR2</f>
        <v>1-0-8-9</v>
      </c>
      <c r="X4" s="163" t="str">
        <f>'Encodage réponses Es'!AS2</f>
        <v>1-0-9</v>
      </c>
      <c r="Y4" s="163" t="str">
        <f>'Encodage réponses Es'!AT2</f>
        <v>1-0-8-9</v>
      </c>
      <c r="Z4" s="163" t="str">
        <f>'Encodage réponses Es'!AU2</f>
        <v>1-0-8-9</v>
      </c>
      <c r="AA4" s="163" t="str">
        <f>'Encodage réponses Es'!AV2</f>
        <v>1-0-9</v>
      </c>
      <c r="AB4" s="163" t="str">
        <f>'Encodage réponses Es'!AW2</f>
        <v>1-0-9</v>
      </c>
      <c r="AC4" s="163" t="str">
        <f>'Encodage réponses Es'!AX2</f>
        <v>1-0-9</v>
      </c>
      <c r="AD4" s="163" t="str">
        <f>'Encodage réponses Es'!AY2</f>
        <v>1-0-9</v>
      </c>
      <c r="AE4" s="163" t="str">
        <f>'Encodage réponses Es'!AZ2</f>
        <v>1-0-9</v>
      </c>
      <c r="AF4" s="163" t="str">
        <f>'Encodage réponses Es'!BA2</f>
        <v>1-0-9</v>
      </c>
      <c r="AG4" s="163" t="str">
        <f>'Encodage réponses Es'!BB2</f>
        <v>1-0-9</v>
      </c>
      <c r="AH4" s="163" t="str">
        <f>'Encodage réponses Es'!BC2</f>
        <v>1-0-9</v>
      </c>
      <c r="AI4" s="163" t="str">
        <f>'Encodage réponses Es'!BD2</f>
        <v>1-0-9</v>
      </c>
      <c r="AJ4" s="216" t="str">
        <f>'Encodage réponses Es'!BE2</f>
        <v>1-0-9</v>
      </c>
      <c r="AK4" s="516"/>
      <c r="AL4" s="517"/>
      <c r="AM4" s="167" t="str">
        <f>'Encodage réponses Es'!G2</f>
        <v>1-0-9</v>
      </c>
      <c r="AN4" s="168" t="str">
        <f>'Encodage réponses Es'!H2</f>
        <v>1-0-9</v>
      </c>
      <c r="AO4" s="168" t="str">
        <f>'Encodage réponses Es'!I2</f>
        <v>1-0-9</v>
      </c>
      <c r="AP4" s="168" t="str">
        <f>'Encodage réponses Es'!J2</f>
        <v>1-0-9</v>
      </c>
      <c r="AQ4" s="168" t="str">
        <f>'Encodage réponses Es'!K2</f>
        <v>1-0-9</v>
      </c>
      <c r="AR4" s="168" t="str">
        <f>'Encodage réponses Es'!L2</f>
        <v>1-0-9</v>
      </c>
      <c r="AS4" s="168" t="str">
        <f>'Encodage réponses Es'!N2</f>
        <v>1-0-9</v>
      </c>
      <c r="AT4" s="208" t="str">
        <f>'Encodage réponses Es'!O2</f>
        <v>1-0-9</v>
      </c>
      <c r="AU4" s="168" t="str">
        <f>'Encodage réponses Es'!P2</f>
        <v>1-0-9</v>
      </c>
      <c r="AV4" s="168" t="str">
        <f>'Encodage réponses Es'!Q2</f>
        <v>1-0-9</v>
      </c>
      <c r="AW4" s="168" t="str">
        <f>'Encodage réponses Es'!AE2</f>
        <v>1-0-9</v>
      </c>
      <c r="AX4" s="168" t="str">
        <f>'Encodage réponses Es'!AF2</f>
        <v>1-0-9</v>
      </c>
      <c r="AY4" s="215" t="str">
        <f>'Encodage réponses Es'!AG2</f>
        <v>1-0-9</v>
      </c>
      <c r="AZ4" s="513"/>
      <c r="BA4" s="467"/>
      <c r="BB4" s="511"/>
      <c r="BC4" s="512"/>
      <c r="BD4" s="543"/>
      <c r="BE4" s="167" t="str">
        <f>'Encodage réponses Es'!AL2</f>
        <v>1-0-8-9</v>
      </c>
      <c r="BF4" s="168" t="str">
        <f>'Encodage réponses Es'!BG2</f>
        <v>1-0-9</v>
      </c>
      <c r="BG4" s="168" t="str">
        <f>'Encodage réponses Es'!BH2</f>
        <v>1-0-8-9</v>
      </c>
      <c r="BH4" s="168" t="str">
        <f>'Encodage réponses Es'!BI2</f>
        <v>1-0-9</v>
      </c>
      <c r="BI4" s="168" t="str">
        <f>'Encodage réponses Es'!BJ2</f>
        <v>1-0-9</v>
      </c>
      <c r="BJ4" s="168" t="str">
        <f>'Encodage réponses Es'!BK2</f>
        <v>1-0-9</v>
      </c>
      <c r="BK4" s="168" t="str">
        <f>'Encodage réponses Es'!BL2</f>
        <v>1-0-9</v>
      </c>
      <c r="BL4" s="168" t="str">
        <f>'Encodage réponses Es'!BM2</f>
        <v>1-0-9</v>
      </c>
      <c r="BM4" s="168" t="str">
        <f>'Encodage réponses Es'!BN2</f>
        <v>1-0-9</v>
      </c>
      <c r="BN4" s="516"/>
      <c r="BO4" s="517"/>
      <c r="BP4" s="205" t="str">
        <f>'Encodage réponses Es'!M2</f>
        <v>1-0-8-9</v>
      </c>
      <c r="BQ4" s="207" t="str">
        <f>'Encodage réponses Es'!R2</f>
        <v>1-0-9</v>
      </c>
      <c r="BR4" s="207" t="str">
        <f>'Encodage réponses Es'!S2</f>
        <v>1-0-9</v>
      </c>
      <c r="BS4" s="207" t="str">
        <f>'Encodage réponses Es'!T2</f>
        <v>1-0-9</v>
      </c>
      <c r="BT4" s="213" t="str">
        <f>'Encodage réponses Es'!U2</f>
        <v>1-0-9</v>
      </c>
      <c r="BU4" s="163" t="str">
        <f>'Encodage réponses Es'!V2</f>
        <v>1-0-9</v>
      </c>
      <c r="BV4" s="163" t="str">
        <f>'Encodage réponses Es'!W2</f>
        <v>1-0-9</v>
      </c>
      <c r="BW4" s="163" t="str">
        <f>'Encodage réponses Es'!X2</f>
        <v>1-0-9</v>
      </c>
      <c r="BX4" s="163" t="str">
        <f>'Encodage réponses Es'!Y2</f>
        <v>1-0-9</v>
      </c>
      <c r="BY4" s="163" t="str">
        <f>'Encodage réponses Es'!Z2</f>
        <v>1-0-9</v>
      </c>
      <c r="BZ4" s="163" t="str">
        <f>'Encodage réponses Es'!AA2</f>
        <v>1-0-9</v>
      </c>
      <c r="CA4" s="163" t="str">
        <f>'Encodage réponses Es'!AB2</f>
        <v>1-0-9</v>
      </c>
      <c r="CB4" s="203" t="str">
        <f>'Encodage réponses Es'!AC2</f>
        <v>1-0-9</v>
      </c>
      <c r="CC4" s="466"/>
      <c r="CD4" s="467"/>
      <c r="CE4" s="488"/>
      <c r="CF4" s="489"/>
      <c r="CG4" s="188"/>
      <c r="CH4" s="190" t="str">
        <f>'Encodage réponses Es'!BF2</f>
        <v>1-0-8-9</v>
      </c>
      <c r="CI4" s="190" t="str">
        <f>'Encodage réponses Es'!AD2</f>
        <v>1-0-8-9</v>
      </c>
      <c r="CJ4" s="475"/>
      <c r="CK4" s="476"/>
    </row>
    <row r="5" spans="1:89" ht="11.25" customHeight="1" thickBot="1">
      <c r="A5" s="309" t="s">
        <v>2</v>
      </c>
      <c r="B5" s="98">
        <f>IF('Encodage réponses Es'!B3="","",'Encodage réponses Es'!B3)</f>
      </c>
      <c r="C5" s="250">
        <v>1</v>
      </c>
      <c r="D5" s="123">
        <f>IF('Encodage réponses Es'!F3="","",'Encodage réponses Es'!F3)</f>
      </c>
      <c r="E5" s="525"/>
      <c r="F5" s="145">
        <f>IF(OR(I5="",K5=""),"",IF(OR(I5="absent(e)",K5="absent(e)"),"absent(e)",IF(OR(I5="Incomplet",K5="Incomplet"),"Incomplet",I5+K5)))</f>
      </c>
      <c r="G5" s="217">
        <f>IF(F5="","",IF(F5="absent(e)","absent(e)",IF(F5="Incomplet","incomplet",F5/0.6)))</f>
      </c>
      <c r="H5" s="121"/>
      <c r="I5" s="145">
        <f>IF(OR(AK5="",BN5="",CH5=""),"",IF(OR(AK5="absent(e)",BN5="absent(e)",CH5="absent(e)"),"absent(e)",IF(OR(AK5="Incomplet",BN5="Incomplet",CH5="!"),"Incomplet",AK5+BN5+COUNTIF(CH5,1)+COUNTIF(CH5,8)/2)))</f>
      </c>
      <c r="J5" s="217">
        <f>IF(I5="","",IF(I5="absent(e)","absent(e)",IF(I5="Incomplet","Incomplet",I5/0.33)))</f>
      </c>
      <c r="K5" s="145">
        <f>IF(OR(AZ5="",CC5="",CI5=""),"",IF(OR(AZ5="absent(e)",CC5="absent(e)",CI5="absent(e)"),"absent(e)",IF(OR(AZ5="Incomplet",CC5="Incomplet",CI5="!"),"Incomplet",AZ5+CC5+COUNTIF(CI5,1)+COUNTIF(CI5,8)/2)))</f>
      </c>
      <c r="L5" s="217">
        <f>IF(K5="","",IF(K5="absent(e)","absent(e)",IF(K5="Incomplet","Incomplet",K5/0.27)))</f>
      </c>
      <c r="N5" s="254">
        <f>IF(AND('Encodage réponses Es'!$BO3="!",'Encodage réponses Es'!AH3=""),"!",IF('Encodage réponses Es'!AH3="","",'Encodage réponses Es'!AH3))</f>
      </c>
      <c r="O5" s="255">
        <f>IF(AND('Encodage réponses Es'!$BO3="!",'Encodage réponses Es'!AI3=""),"!",IF('Encodage réponses Es'!AI3="","",'Encodage réponses Es'!AI3))</f>
      </c>
      <c r="P5" s="255">
        <f>IF(AND('Encodage réponses Es'!$BO3="!",'Encodage réponses Es'!AJ3=""),"!",IF('Encodage réponses Es'!AJ3="","",'Encodage réponses Es'!AJ3))</f>
      </c>
      <c r="Q5" s="255">
        <f>IF(AND('Encodage réponses Es'!$BO3="!",'Encodage réponses Es'!AK3=""),"!",IF('Encodage réponses Es'!AK3="","",'Encodage réponses Es'!AK3))</f>
      </c>
      <c r="R5" s="255">
        <f>IF(AND('Encodage réponses Es'!$BO3="!",'Encodage réponses Es'!AM3=""),"!",IF('Encodage réponses Es'!AM3="","",'Encodage réponses Es'!AM3))</f>
      </c>
      <c r="S5" s="255">
        <f>IF(AND('Encodage réponses Es'!$BO3="!",'Encodage réponses Es'!AN3=""),"!",IF('Encodage réponses Es'!AN3="","",'Encodage réponses Es'!AN3))</f>
      </c>
      <c r="T5" s="255">
        <f>IF(AND('Encodage réponses Es'!$BO3="!",'Encodage réponses Es'!AO3=""),"!",IF('Encodage réponses Es'!AO3="","",'Encodage réponses Es'!AO3))</f>
      </c>
      <c r="U5" s="255">
        <f>IF(AND('Encodage réponses Es'!$BO3="!",'Encodage réponses Es'!AP3=""),"!",IF('Encodage réponses Es'!AP3="","",'Encodage réponses Es'!AP3))</f>
      </c>
      <c r="V5" s="255">
        <f>IF(AND('Encodage réponses Es'!$BO3="!",'Encodage réponses Es'!AQ3=""),"!",IF('Encodage réponses Es'!AQ3="","",'Encodage réponses Es'!AQ3))</f>
      </c>
      <c r="W5" s="255">
        <f>IF(AND('Encodage réponses Es'!$BO3="!",'Encodage réponses Es'!AR3=""),"!",IF('Encodage réponses Es'!AR3="","",'Encodage réponses Es'!AR3))</f>
      </c>
      <c r="X5" s="255">
        <f>IF(AND('Encodage réponses Es'!$BO3="!",'Encodage réponses Es'!AS3=""),"!",IF('Encodage réponses Es'!AS3="","",'Encodage réponses Es'!AS3))</f>
      </c>
      <c r="Y5" s="255">
        <f>IF(AND('Encodage réponses Es'!$BO3="!",'Encodage réponses Es'!AT3=""),"!",IF('Encodage réponses Es'!AT3="","",'Encodage réponses Es'!AT3))</f>
      </c>
      <c r="Z5" s="255">
        <f>IF(AND('Encodage réponses Es'!$BO3="!",'Encodage réponses Es'!AU3=""),"!",IF('Encodage réponses Es'!AU3="","",'Encodage réponses Es'!AU3))</f>
      </c>
      <c r="AA5" s="255">
        <f>IF(AND('Encodage réponses Es'!$BO3="!",'Encodage réponses Es'!AV3=""),"!",IF('Encodage réponses Es'!AV3="","",'Encodage réponses Es'!AV3))</f>
      </c>
      <c r="AB5" s="255">
        <f>IF(AND('Encodage réponses Es'!$BO3="!",'Encodage réponses Es'!AW3=""),"!",IF('Encodage réponses Es'!AW3="","",'Encodage réponses Es'!AW3))</f>
      </c>
      <c r="AC5" s="255">
        <f>IF(AND('Encodage réponses Es'!$BO3="!",'Encodage réponses Es'!AX3=""),"!",IF('Encodage réponses Es'!AX3="","",'Encodage réponses Es'!AX3))</f>
      </c>
      <c r="AD5" s="255">
        <f>IF(AND('Encodage réponses Es'!$BO3="!",'Encodage réponses Es'!AY3=""),"!",IF('Encodage réponses Es'!AY3="","",'Encodage réponses Es'!AY3))</f>
      </c>
      <c r="AE5" s="255">
        <f>IF(AND('Encodage réponses Es'!$BO3="!",'Encodage réponses Es'!AZ3=""),"!",IF('Encodage réponses Es'!AZ3="","",'Encodage réponses Es'!AZ3))</f>
      </c>
      <c r="AF5" s="255">
        <f>IF(AND('Encodage réponses Es'!$BO3="!",'Encodage réponses Es'!BA3=""),"!",IF('Encodage réponses Es'!BA3="","",'Encodage réponses Es'!BA3))</f>
      </c>
      <c r="AG5" s="255">
        <f>IF(AND('Encodage réponses Es'!$BO3="!",'Encodage réponses Es'!BB3=""),"!",IF('Encodage réponses Es'!BB3="","",'Encodage réponses Es'!BB3))</f>
      </c>
      <c r="AH5" s="255">
        <f>IF(AND('Encodage réponses Es'!$BO3="!",'Encodage réponses Es'!BC3=""),"!",IF('Encodage réponses Es'!BC3="","",'Encodage réponses Es'!BC3))</f>
      </c>
      <c r="AI5" s="256">
        <f>IF(AND('Encodage réponses Es'!$BO3="!",'Encodage réponses Es'!BD3=""),"!",IF('Encodage réponses Es'!BD3="","",'Encodage réponses Es'!BD3))</f>
      </c>
      <c r="AJ5" s="257">
        <f>IF(AND('Encodage réponses Es'!$BO3="!",'Encodage réponses Es'!BE3=""),"!",IF('Encodage réponses Es'!BE3="","",'Encodage réponses Es'!BE3))</f>
      </c>
      <c r="AK5" s="469">
        <f>IF(COUNTIF(N5:AJ5,"a")&gt;0,"absent(e)",IF(COUNTIF(N5:AJ5,"!")&gt;0,"Incomplet",IF(COUNTIF(N5:AJ5,"")&gt;0,"",COUNTIF(N5:AJ5,1)+COUNTIF(N5:AJ5,8)/2)))</f>
      </c>
      <c r="AL5" s="470"/>
      <c r="AM5" s="254">
        <f>IF(AND('Encodage réponses Es'!$BO3="!",'Encodage réponses Es'!G3=""),"!",IF('Encodage réponses Es'!G3="","",'Encodage réponses Es'!G3))</f>
      </c>
      <c r="AN5" s="255">
        <f>IF(AND('Encodage réponses Es'!$BO3="!",'Encodage réponses Es'!H3=""),"!",IF('Encodage réponses Es'!H3="","",'Encodage réponses Es'!H3))</f>
      </c>
      <c r="AO5" s="255">
        <f>IF(AND('Encodage réponses Es'!$BO3="!",'Encodage réponses Es'!I3=""),"!",IF('Encodage réponses Es'!I3="","",'Encodage réponses Es'!I3))</f>
      </c>
      <c r="AP5" s="255">
        <f>IF(AND('Encodage réponses Es'!$BO3="!",'Encodage réponses Es'!J3=""),"!",IF('Encodage réponses Es'!J3="","",'Encodage réponses Es'!J3))</f>
      </c>
      <c r="AQ5" s="255">
        <f>IF(AND('Encodage réponses Es'!$BO3="!",'Encodage réponses Es'!K3=""),"!",IF('Encodage réponses Es'!K3="","",'Encodage réponses Es'!K3))</f>
      </c>
      <c r="AR5" s="255">
        <f>IF(AND('Encodage réponses Es'!$BO3="!",'Encodage réponses Es'!L3=""),"!",IF('Encodage réponses Es'!L3="","",'Encodage réponses Es'!L3))</f>
      </c>
      <c r="AS5" s="255">
        <f>IF(AND('Encodage réponses Es'!$BO3="!",'Encodage réponses Es'!N3=""),"!",IF('Encodage réponses Es'!N3="","",'Encodage réponses Es'!N3))</f>
      </c>
      <c r="AT5" s="262">
        <f>IF(AND('Encodage réponses Es'!$BO3="!",'Encodage réponses Es'!O3=""),"!",IF('Encodage réponses Es'!O3="","",'Encodage réponses Es'!O3))</f>
      </c>
      <c r="AU5" s="255">
        <f>IF(AND('Encodage réponses Es'!$BO3="!",'Encodage réponses Es'!P3=""),"!",IF('Encodage réponses Es'!P3="","",'Encodage réponses Es'!P3))</f>
      </c>
      <c r="AV5" s="255">
        <f>IF(AND('Encodage réponses Es'!$BO3="!",'Encodage réponses Es'!Q3=""),"!",IF('Encodage réponses Es'!Q3="","",'Encodage réponses Es'!Q3))</f>
      </c>
      <c r="AW5" s="255">
        <f>IF(AND('Encodage réponses Es'!$BO3="!",'Encodage réponses Es'!AE3=""),"!",IF('Encodage réponses Es'!AE3="","",'Encodage réponses Es'!AE3))</f>
      </c>
      <c r="AX5" s="255">
        <f>IF(AND('Encodage réponses Es'!$BO3="!",'Encodage réponses Es'!AF3=""),"!",IF('Encodage réponses Es'!AF3="","",'Encodage réponses Es'!AF3))</f>
      </c>
      <c r="AY5" s="257">
        <f>IF(AND('Encodage réponses Es'!$BO3="!",'Encodage réponses Es'!AG3=""),"!",IF('Encodage réponses Es'!AG3="","",'Encodage réponses Es'!AG3))</f>
      </c>
      <c r="AZ5" s="468">
        <f>IF(COUNTIF(AM5:AY5,"a")&gt;0,"absent(e)",IF(COUNTIF(AM5:AY5,"!")&gt;0,"Incomplet",IF(COUNTIF(AM5:AY5,"")&gt;0,"",COUNTIF(AM5:AY5,1)+COUNTIF(AM5:AY5,8)/2)))</f>
      </c>
      <c r="BA5" s="430"/>
      <c r="BB5" s="469">
        <f>IF(OR(AK5="",AZ5=""),"",IF(OR(AK5="absent(e)",AZ5="absent(e)"),"absent(e)",IF(OR(AK5="Incomplet",AZ5="Incomplet"),"Incomplet",AK5+AZ5)))</f>
      </c>
      <c r="BC5" s="470"/>
      <c r="BD5" s="543"/>
      <c r="BE5" s="265">
        <f>IF(AND('Encodage réponses Es'!$BO3="!",'Encodage réponses Es'!AL3=""),"!",IF('Encodage réponses Es'!AL3="","",'Encodage réponses Es'!AL3))</f>
      </c>
      <c r="BF5" s="266">
        <f>IF(AND('Encodage réponses Es'!$BO3="!",'Encodage réponses Es'!BG3=""),"!",IF('Encodage réponses Es'!BG3="","",'Encodage réponses Es'!BG3))</f>
      </c>
      <c r="BG5" s="266">
        <f>IF(AND('Encodage réponses Es'!$BO3="!",'Encodage réponses Es'!BH3=""),"!",IF('Encodage réponses Es'!BH3="","",'Encodage réponses Es'!BH3))</f>
      </c>
      <c r="BH5" s="266">
        <f>IF(AND('Encodage réponses Es'!$BO3="!",'Encodage réponses Es'!BI3=""),"!",IF('Encodage réponses Es'!BI3="","",'Encodage réponses Es'!BI3))</f>
      </c>
      <c r="BI5" s="266">
        <f>IF(AND('Encodage réponses Es'!$BO3="!",'Encodage réponses Es'!BJ3=""),"!",IF('Encodage réponses Es'!BJ3="","",'Encodage réponses Es'!BJ3))</f>
      </c>
      <c r="BJ5" s="266">
        <f>IF(AND('Encodage réponses Es'!$BO3="!",'Encodage réponses Es'!BK3=""),"!",IF('Encodage réponses Es'!BK3="","",'Encodage réponses Es'!BK3))</f>
      </c>
      <c r="BK5" s="266">
        <f>IF(AND('Encodage réponses Es'!$BO3="!",'Encodage réponses Es'!BL3=""),"!",IF('Encodage réponses Es'!BL3="","",'Encodage réponses Es'!BL3))</f>
      </c>
      <c r="BL5" s="266">
        <f>IF(AND('Encodage réponses Es'!$BO3="!",'Encodage réponses Es'!BM3=""),"!",IF('Encodage réponses Es'!BM3="","",'Encodage réponses Es'!BM3))</f>
      </c>
      <c r="BM5" s="267">
        <f>IF(AND('Encodage réponses Es'!$BO3="!",'Encodage réponses Es'!BN3=""),"!",IF('Encodage réponses Es'!BN3="","",'Encodage réponses Es'!BN3))</f>
      </c>
      <c r="BN5" s="469">
        <f>IF(COUNTIF(BE5:BM5,"a")&gt;0,"absent(e)",IF(COUNTIF(BE5:BM5,"!")&gt;0,"Incomplet",IF(COUNTIF(BE5:BM5,"")&gt;0,"",COUNTIF(BE5:BM5,1)+COUNTIF(BE5:BM5,8)/2)))</f>
      </c>
      <c r="BO5" s="470"/>
      <c r="BP5" s="265">
        <f>IF(AND('Encodage réponses Es'!$BO3="!",'Encodage réponses Es'!M3=""),"!",IF('Encodage réponses Es'!M3="","",'Encodage réponses Es'!M3))</f>
      </c>
      <c r="BQ5" s="266">
        <f>IF(AND('Encodage réponses Es'!$BO3="!",'Encodage réponses Es'!R3=""),"!",IF('Encodage réponses Es'!R3="","",'Encodage réponses Es'!R3))</f>
      </c>
      <c r="BR5" s="266">
        <f>IF(AND('Encodage réponses Es'!$BO3="!",'Encodage réponses Es'!S3=""),"!",IF('Encodage réponses Es'!S3="","",'Encodage réponses Es'!S3))</f>
      </c>
      <c r="BS5" s="266">
        <f>IF(AND('Encodage réponses Es'!$BO3="!",'Encodage réponses Es'!T3=""),"!",IF('Encodage réponses Es'!T3="","",'Encodage réponses Es'!T3))</f>
      </c>
      <c r="BT5" s="266">
        <f>IF(AND('Encodage réponses Es'!$BO3="!",'Encodage réponses Es'!U3=""),"!",IF('Encodage réponses Es'!U3="","",'Encodage réponses Es'!U3))</f>
      </c>
      <c r="BU5" s="266">
        <f>IF(AND('Encodage réponses Es'!$BO3="!",'Encodage réponses Es'!V3=""),"!",IF('Encodage réponses Es'!V3="","",'Encodage réponses Es'!V3))</f>
      </c>
      <c r="BV5" s="266">
        <f>IF(AND('Encodage réponses Es'!$BO3="!",'Encodage réponses Es'!W3=""),"!",IF('Encodage réponses Es'!W3="","",'Encodage réponses Es'!W3))</f>
      </c>
      <c r="BW5" s="266">
        <f>IF(AND('Encodage réponses Es'!$BO3="!",'Encodage réponses Es'!X3=""),"!",IF('Encodage réponses Es'!X3="","",'Encodage réponses Es'!X3))</f>
      </c>
      <c r="BX5" s="266">
        <f>IF(AND('Encodage réponses Es'!$BO3="!",'Encodage réponses Es'!Y3=""),"!",IF('Encodage réponses Es'!Y3="","",'Encodage réponses Es'!Y3))</f>
      </c>
      <c r="BY5" s="266">
        <f>IF(AND('Encodage réponses Es'!$BO3="!",'Encodage réponses Es'!Z3=""),"!",IF('Encodage réponses Es'!Z3="","",'Encodage réponses Es'!Z3))</f>
      </c>
      <c r="BZ5" s="256">
        <f>IF(AND('Encodage réponses Es'!$BO3="!",'Encodage réponses Es'!AA3=""),"!",IF('Encodage réponses Es'!AA3="","",'Encodage réponses Es'!AA3))</f>
      </c>
      <c r="CA5" s="266">
        <f>IF(AND('Encodage réponses Es'!$BO3="!",'Encodage réponses Es'!AB3=""),"!",IF('Encodage réponses Es'!AB3="","",'Encodage réponses Es'!AB3))</f>
      </c>
      <c r="CB5" s="256">
        <f>IF(AND('Encodage réponses Es'!$BO3="!",'Encodage réponses Es'!AC3=""),"!",IF('Encodage réponses Es'!AC3="","",'Encodage réponses Es'!AC3))</f>
      </c>
      <c r="CC5" s="468">
        <f>IF(COUNTIF(BP5:CB5,"a")&gt;0,"absent(e)",IF(COUNTIF(BP5:CB5,"!")&gt;0,"Incomplet",IF(COUNTIF(BP5:CB5,"")&gt;0,"",COUNTIF(BP5:CB5,1)+COUNTIF(BP5:CB5,8)/2)))</f>
      </c>
      <c r="CD5" s="430"/>
      <c r="CE5" s="469">
        <f>IF(OR(BN5="",CC5=""),"",IF(OR(BN5="absent(e)",CC5="absent(e)"),"absent(e)",IF(OR(BN5="Incomplet",CC5="Incomplet"),"Incomplet",BN5+CC5)))</f>
      </c>
      <c r="CF5" s="470"/>
      <c r="CG5" s="188"/>
      <c r="CH5" s="254">
        <f>IF(AND('Encodage réponses Es'!$BO3="!",'Encodage réponses Es'!BF3=""),"!",IF('Encodage réponses Es'!BF3="","",'Encodage réponses Es'!BF3))</f>
      </c>
      <c r="CI5" s="273">
        <f>IF(AND('Encodage réponses Es'!$BO3="!",'Encodage réponses Es'!AD3=""),"!",IF('Encodage réponses Es'!AD3="","",'Encodage réponses Es'!AD3))</f>
      </c>
      <c r="CJ5" s="429">
        <f>IF(OR(CE5="",CH5="",CI5=""),"",IF(OR(CE5="absent(e)",CH5="absent(e)",CI5="absent(e)"),"absent(e)",IF(OR(CE5="Incomplet",CH5="Incomplet",CI5="!"),"Incomplet",CE5+COUNTIF(CH5:CI5,1)+COUNTIF(CH5:CI5,8)/2)))</f>
      </c>
      <c r="CK5" s="430"/>
    </row>
    <row r="6" spans="1:89" ht="11.25" customHeight="1" thickBot="1">
      <c r="A6" s="309" t="s">
        <v>3</v>
      </c>
      <c r="B6" s="98">
        <f>IF('Encodage réponses Es'!B4="","",'Encodage réponses Es'!B4)</f>
      </c>
      <c r="C6" s="251">
        <v>2</v>
      </c>
      <c r="D6" s="130">
        <f>IF('Encodage réponses Es'!F4="","",'Encodage réponses Es'!F4)</f>
      </c>
      <c r="E6" s="525"/>
      <c r="F6" s="145">
        <f aca="true" t="shared" si="0" ref="F6:F38">IF(OR(I6="",K6=""),"",IF(OR(I6="absent(e)",K6="absent(e)"),"absent(e)",IF(OR(I6="Incomplet",K6="Incomplet"),"Incomplet",I6+K6)))</f>
      </c>
      <c r="G6" s="217">
        <f aca="true" t="shared" si="1" ref="G6:G38">IF(F6="","",IF(F6="absent(e)","absent(e)",IF(F6="Incomplet","incomplet",F6/0.6)))</f>
      </c>
      <c r="H6" s="122"/>
      <c r="I6" s="145">
        <f aca="true" t="shared" si="2" ref="I6:I38">IF(OR(AK6="",BN6="",CH6=""),"",IF(OR(AK6="absent(e)",BN6="absent(e)",CH6="absent(e)"),"absent(e)",IF(OR(AK6="Incomplet",BN6="Incomplet",CH6="!"),"Incomplet",AK6+BN6+COUNTIF(CH6,1)+COUNTIF(CH6,8)/2)))</f>
      </c>
      <c r="J6" s="217">
        <f aca="true" t="shared" si="3" ref="J6:J38">IF(I6="","",IF(I6="absent(e)","absent(e)",IF(I6="Incomplet","Incomplet",I6/0.33)))</f>
      </c>
      <c r="K6" s="145">
        <f aca="true" t="shared" si="4" ref="K6:K38">IF(OR(AZ6="",CC6="",CI6=""),"",IF(OR(AZ6="absent(e)",CC6="absent(e)",CI6="absent(e)"),"absent(e)",IF(OR(AZ6="Incomplet",CC6="Incomplet",CI6="!"),"Incomplet",AZ6+CC6+COUNTIF(CI6,1)+COUNTIF(CI6,8)/2)))</f>
      </c>
      <c r="L6" s="217">
        <f aca="true" t="shared" si="5" ref="L6:L37">IF(K6="","",IF(K6="absent(e)","absent(e)",IF(K6="Incomplet","Incomplet",K6/0.27)))</f>
      </c>
      <c r="N6" s="254">
        <f>IF(AND('Encodage réponses Es'!$BO4="!",'Encodage réponses Es'!AH4=""),"!",IF('Encodage réponses Es'!AH4="","",'Encodage réponses Es'!AH4))</f>
      </c>
      <c r="O6" s="255">
        <f>IF(AND('Encodage réponses Es'!$BO4="!",'Encodage réponses Es'!AI4=""),"!",IF('Encodage réponses Es'!AI4="","",'Encodage réponses Es'!AI4))</f>
      </c>
      <c r="P6" s="255">
        <f>IF(AND('Encodage réponses Es'!$BO4="!",'Encodage réponses Es'!AJ4=""),"!",IF('Encodage réponses Es'!AJ4="","",'Encodage réponses Es'!AJ4))</f>
      </c>
      <c r="Q6" s="255">
        <f>IF(AND('Encodage réponses Es'!$BO4="!",'Encodage réponses Es'!AK4=""),"!",IF('Encodage réponses Es'!AK4="","",'Encodage réponses Es'!AK4))</f>
      </c>
      <c r="R6" s="255">
        <f>IF(AND('Encodage réponses Es'!$BO4="!",'Encodage réponses Es'!AM4=""),"!",IF('Encodage réponses Es'!AM4="","",'Encodage réponses Es'!AM4))</f>
      </c>
      <c r="S6" s="255">
        <f>IF(AND('Encodage réponses Es'!$BO4="!",'Encodage réponses Es'!AN4=""),"!",IF('Encodage réponses Es'!AN4="","",'Encodage réponses Es'!AN4))</f>
      </c>
      <c r="T6" s="255">
        <f>IF(AND('Encodage réponses Es'!$BO4="!",'Encodage réponses Es'!AO4=""),"!",IF('Encodage réponses Es'!AO4="","",'Encodage réponses Es'!AO4))</f>
      </c>
      <c r="U6" s="255">
        <f>IF(AND('Encodage réponses Es'!$BO4="!",'Encodage réponses Es'!AP4=""),"!",IF('Encodage réponses Es'!AP4="","",'Encodage réponses Es'!AP4))</f>
      </c>
      <c r="V6" s="255">
        <f>IF(AND('Encodage réponses Es'!$BO4="!",'Encodage réponses Es'!AQ4=""),"!",IF('Encodage réponses Es'!AQ4="","",'Encodage réponses Es'!AQ4))</f>
      </c>
      <c r="W6" s="255">
        <f>IF(AND('Encodage réponses Es'!$BO4="!",'Encodage réponses Es'!AR4=""),"!",IF('Encodage réponses Es'!AR4="","",'Encodage réponses Es'!AR4))</f>
      </c>
      <c r="X6" s="255">
        <f>IF(AND('Encodage réponses Es'!$BO4="!",'Encodage réponses Es'!AS4=""),"!",IF('Encodage réponses Es'!AS4="","",'Encodage réponses Es'!AS4))</f>
      </c>
      <c r="Y6" s="255">
        <f>IF(AND('Encodage réponses Es'!$BO4="!",'Encodage réponses Es'!AT4=""),"!",IF('Encodage réponses Es'!AT4="","",'Encodage réponses Es'!AT4))</f>
      </c>
      <c r="Z6" s="255">
        <f>IF(AND('Encodage réponses Es'!$BO4="!",'Encodage réponses Es'!AU4=""),"!",IF('Encodage réponses Es'!AU4="","",'Encodage réponses Es'!AU4))</f>
      </c>
      <c r="AA6" s="255">
        <f>IF(AND('Encodage réponses Es'!$BO4="!",'Encodage réponses Es'!AV4=""),"!",IF('Encodage réponses Es'!AV4="","",'Encodage réponses Es'!AV4))</f>
      </c>
      <c r="AB6" s="255">
        <f>IF(AND('Encodage réponses Es'!$BO4="!",'Encodage réponses Es'!AW4=""),"!",IF('Encodage réponses Es'!AW4="","",'Encodage réponses Es'!AW4))</f>
      </c>
      <c r="AC6" s="255">
        <f>IF(AND('Encodage réponses Es'!$BO4="!",'Encodage réponses Es'!AX4=""),"!",IF('Encodage réponses Es'!AX4="","",'Encodage réponses Es'!AX4))</f>
      </c>
      <c r="AD6" s="255">
        <f>IF(AND('Encodage réponses Es'!$BO4="!",'Encodage réponses Es'!AY4=""),"!",IF('Encodage réponses Es'!AY4="","",'Encodage réponses Es'!AY4))</f>
      </c>
      <c r="AE6" s="255">
        <f>IF(AND('Encodage réponses Es'!$BO4="!",'Encodage réponses Es'!AZ4=""),"!",IF('Encodage réponses Es'!AZ4="","",'Encodage réponses Es'!AZ4))</f>
      </c>
      <c r="AF6" s="255">
        <f>IF(AND('Encodage réponses Es'!$BO4="!",'Encodage réponses Es'!BA4=""),"!",IF('Encodage réponses Es'!BA4="","",'Encodage réponses Es'!BA4))</f>
      </c>
      <c r="AG6" s="255">
        <f>IF(AND('Encodage réponses Es'!$BO4="!",'Encodage réponses Es'!BB4=""),"!",IF('Encodage réponses Es'!BB4="","",'Encodage réponses Es'!BB4))</f>
      </c>
      <c r="AH6" s="255">
        <f>IF(AND('Encodage réponses Es'!$BO4="!",'Encodage réponses Es'!BC4=""),"!",IF('Encodage réponses Es'!BC4="","",'Encodage réponses Es'!BC4))</f>
      </c>
      <c r="AI6" s="255">
        <f>IF(AND('Encodage réponses Es'!$BO4="!",'Encodage réponses Es'!BD4=""),"!",IF('Encodage réponses Es'!BD4="","",'Encodage réponses Es'!BD4))</f>
      </c>
      <c r="AJ6" s="257">
        <f>IF(AND('Encodage réponses Es'!$BO4="!",'Encodage réponses Es'!BE4=""),"!",IF('Encodage réponses Es'!BE4="","",'Encodage réponses Es'!BE4))</f>
      </c>
      <c r="AK6" s="469">
        <f aca="true" t="shared" si="6" ref="AK6:AK38">IF(COUNTIF(N6:AJ6,"a")&gt;0,"absent(e)",IF(COUNTIF(N6:AJ6,"!")&gt;0,"Incomplet",IF(COUNTIF(N6:AJ6,"")&gt;0,"",COUNTIF(N6:AJ6,1)+COUNTIF(N6:AJ6,8)/2)))</f>
      </c>
      <c r="AL6" s="470"/>
      <c r="AM6" s="254">
        <f>IF(AND('Encodage réponses Es'!$BO4="!",'Encodage réponses Es'!G4=""),"!",IF('Encodage réponses Es'!G4="","",'Encodage réponses Es'!G4))</f>
      </c>
      <c r="AN6" s="255">
        <f>IF(AND('Encodage réponses Es'!$BO4="!",'Encodage réponses Es'!H4=""),"!",IF('Encodage réponses Es'!H4="","",'Encodage réponses Es'!H4))</f>
      </c>
      <c r="AO6" s="255">
        <f>IF(AND('Encodage réponses Es'!$BO4="!",'Encodage réponses Es'!I4=""),"!",IF('Encodage réponses Es'!I4="","",'Encodage réponses Es'!I4))</f>
      </c>
      <c r="AP6" s="255">
        <f>IF(AND('Encodage réponses Es'!$BO4="!",'Encodage réponses Es'!J4=""),"!",IF('Encodage réponses Es'!J4="","",'Encodage réponses Es'!J4))</f>
      </c>
      <c r="AQ6" s="255">
        <f>IF(AND('Encodage réponses Es'!$BO4="!",'Encodage réponses Es'!K4=""),"!",IF('Encodage réponses Es'!K4="","",'Encodage réponses Es'!K4))</f>
      </c>
      <c r="AR6" s="255">
        <f>IF(AND('Encodage réponses Es'!$BO4="!",'Encodage réponses Es'!L4=""),"!",IF('Encodage réponses Es'!L4="","",'Encodage réponses Es'!L4))</f>
      </c>
      <c r="AS6" s="255">
        <f>IF(AND('Encodage réponses Es'!$BO4="!",'Encodage réponses Es'!N4=""),"!",IF('Encodage réponses Es'!N4="","",'Encodage réponses Es'!N4))</f>
      </c>
      <c r="AT6" s="262">
        <f>IF(AND('Encodage réponses Es'!$BO4="!",'Encodage réponses Es'!O4=""),"!",IF('Encodage réponses Es'!O4="","",'Encodage réponses Es'!O4))</f>
      </c>
      <c r="AU6" s="255">
        <f>IF(AND('Encodage réponses Es'!$BO4="!",'Encodage réponses Es'!P4=""),"!",IF('Encodage réponses Es'!P4="","",'Encodage réponses Es'!P4))</f>
      </c>
      <c r="AV6" s="255">
        <f>IF(AND('Encodage réponses Es'!$BO4="!",'Encodage réponses Es'!Q4=""),"!",IF('Encodage réponses Es'!Q4="","",'Encodage réponses Es'!Q4))</f>
      </c>
      <c r="AW6" s="255">
        <f>IF(AND('Encodage réponses Es'!$BO4="!",'Encodage réponses Es'!AE4=""),"!",IF('Encodage réponses Es'!AE4="","",'Encodage réponses Es'!AE4))</f>
      </c>
      <c r="AX6" s="255">
        <f>IF(AND('Encodage réponses Es'!$BO4="!",'Encodage réponses Es'!AF4=""),"!",IF('Encodage réponses Es'!AF4="","",'Encodage réponses Es'!AF4))</f>
      </c>
      <c r="AY6" s="257">
        <f>IF(AND('Encodage réponses Es'!$BO4="!",'Encodage réponses Es'!AG4=""),"!",IF('Encodage réponses Es'!AG4="","",'Encodage réponses Es'!AG4))</f>
      </c>
      <c r="AZ6" s="468">
        <f aca="true" t="shared" si="7" ref="AZ6:AZ37">IF(COUNTIF(AM6:AY6,"a")&gt;0,"absent(e)",IF(COUNTIF(AM6:AY6,"!")&gt;0,"Incomplet",IF(COUNTIF(AM6:AY6,"")&gt;0,"",COUNTIF(AM6:AY6,1)+COUNTIF(AM6:AY6,8)/2)))</f>
      </c>
      <c r="BA6" s="430"/>
      <c r="BB6" s="469">
        <f aca="true" t="shared" si="8" ref="BB6:BB38">IF(OR(AK6="",AZ6=""),"",IF(OR(AK6="absent(e)",AZ6="absent(e)"),"absent(e)",IF(OR(AK6="Incomplet",AZ6="Incomplet"),"Incomplet",AK6+AZ6)))</f>
      </c>
      <c r="BC6" s="470"/>
      <c r="BD6" s="543"/>
      <c r="BE6" s="265">
        <f>IF(AND('Encodage réponses Es'!$BO4="!",'Encodage réponses Es'!AL4=""),"!",IF('Encodage réponses Es'!AL4="","",'Encodage réponses Es'!AL4))</f>
      </c>
      <c r="BF6" s="266">
        <f>IF(AND('Encodage réponses Es'!$BO4="!",'Encodage réponses Es'!BG4=""),"!",IF('Encodage réponses Es'!BG4="","",'Encodage réponses Es'!BG4))</f>
      </c>
      <c r="BG6" s="266">
        <f>IF(AND('Encodage réponses Es'!$BO4="!",'Encodage réponses Es'!BH4=""),"!",IF('Encodage réponses Es'!BH4="","",'Encodage réponses Es'!BH4))</f>
      </c>
      <c r="BH6" s="266">
        <f>IF(AND('Encodage réponses Es'!$BO4="!",'Encodage réponses Es'!BI4=""),"!",IF('Encodage réponses Es'!BI4="","",'Encodage réponses Es'!BI4))</f>
      </c>
      <c r="BI6" s="266">
        <f>IF(AND('Encodage réponses Es'!$BO4="!",'Encodage réponses Es'!BJ4=""),"!",IF('Encodage réponses Es'!BJ4="","",'Encodage réponses Es'!BJ4))</f>
      </c>
      <c r="BJ6" s="266">
        <f>IF(AND('Encodage réponses Es'!$BO4="!",'Encodage réponses Es'!BK4=""),"!",IF('Encodage réponses Es'!BK4="","",'Encodage réponses Es'!BK4))</f>
      </c>
      <c r="BK6" s="266">
        <f>IF(AND('Encodage réponses Es'!$BO4="!",'Encodage réponses Es'!BL4=""),"!",IF('Encodage réponses Es'!BL4="","",'Encodage réponses Es'!BL4))</f>
      </c>
      <c r="BL6" s="266">
        <f>IF(AND('Encodage réponses Es'!$BO4="!",'Encodage réponses Es'!BM4=""),"!",IF('Encodage réponses Es'!BM4="","",'Encodage réponses Es'!BM4))</f>
      </c>
      <c r="BM6" s="267">
        <f>IF(AND('Encodage réponses Es'!$BO4="!",'Encodage réponses Es'!BN4=""),"!",IF('Encodage réponses Es'!BN4="","",'Encodage réponses Es'!BN4))</f>
      </c>
      <c r="BN6" s="469">
        <f aca="true" t="shared" si="9" ref="BN6:BN38">IF(COUNTIF(BE6:BM6,"a")&gt;0,"absent(e)",IF(COUNTIF(BE6:BM6,"!")&gt;0,"Incomplet",IF(COUNTIF(BE6:BM6,"")&gt;0,"",COUNTIF(BE6:BM6,1)+COUNTIF(BE6:BM6,8)/2)))</f>
      </c>
      <c r="BO6" s="470"/>
      <c r="BP6" s="265">
        <f>IF(AND('Encodage réponses Es'!$BO4="!",'Encodage réponses Es'!M4=""),"!",IF('Encodage réponses Es'!M4="","",'Encodage réponses Es'!M4))</f>
      </c>
      <c r="BQ6" s="266">
        <f>IF(AND('Encodage réponses Es'!$BO4="!",'Encodage réponses Es'!R4=""),"!",IF('Encodage réponses Es'!R4="","",'Encodage réponses Es'!R4))</f>
      </c>
      <c r="BR6" s="266">
        <f>IF(AND('Encodage réponses Es'!$BO4="!",'Encodage réponses Es'!S4=""),"!",IF('Encodage réponses Es'!S4="","",'Encodage réponses Es'!S4))</f>
      </c>
      <c r="BS6" s="266">
        <f>IF(AND('Encodage réponses Es'!$BO4="!",'Encodage réponses Es'!T4=""),"!",IF('Encodage réponses Es'!T4="","",'Encodage réponses Es'!T4))</f>
      </c>
      <c r="BT6" s="266">
        <f>IF(AND('Encodage réponses Es'!$BO4="!",'Encodage réponses Es'!U4=""),"!",IF('Encodage réponses Es'!U4="","",'Encodage réponses Es'!U4))</f>
      </c>
      <c r="BU6" s="266">
        <f>IF(AND('Encodage réponses Es'!$BO4="!",'Encodage réponses Es'!V4=""),"!",IF('Encodage réponses Es'!V4="","",'Encodage réponses Es'!V4))</f>
      </c>
      <c r="BV6" s="266">
        <f>IF(AND('Encodage réponses Es'!$BO4="!",'Encodage réponses Es'!W4=""),"!",IF('Encodage réponses Es'!W4="","",'Encodage réponses Es'!W4))</f>
      </c>
      <c r="BW6" s="266">
        <f>IF(AND('Encodage réponses Es'!$BO4="!",'Encodage réponses Es'!X4=""),"!",IF('Encodage réponses Es'!X4="","",'Encodage réponses Es'!X4))</f>
      </c>
      <c r="BX6" s="266">
        <f>IF(AND('Encodage réponses Es'!$BO4="!",'Encodage réponses Es'!Y4=""),"!",IF('Encodage réponses Es'!Y4="","",'Encodage réponses Es'!Y4))</f>
      </c>
      <c r="BY6" s="266">
        <f>IF(AND('Encodage réponses Es'!$BO4="!",'Encodage réponses Es'!Z4=""),"!",IF('Encodage réponses Es'!Z4="","",'Encodage réponses Es'!Z4))</f>
      </c>
      <c r="BZ6" s="266">
        <f>IF(AND('Encodage réponses Es'!$BO4="!",'Encodage réponses Es'!AA4=""),"!",IF('Encodage réponses Es'!AA4="","",'Encodage réponses Es'!AA4))</f>
      </c>
      <c r="CA6" s="266">
        <f>IF(AND('Encodage réponses Es'!$BO4="!",'Encodage réponses Es'!AB4=""),"!",IF('Encodage réponses Es'!AB4="","",'Encodage réponses Es'!AB4))</f>
      </c>
      <c r="CB6" s="267">
        <f>IF(AND('Encodage réponses Es'!$BO4="!",'Encodage réponses Es'!AC4=""),"!",IF('Encodage réponses Es'!AC4="","",'Encodage réponses Es'!AC4))</f>
      </c>
      <c r="CC6" s="468">
        <f aca="true" t="shared" si="10" ref="CC6:CC38">IF(COUNTIF(BP6:CB6,"a")&gt;0,"absent(e)",IF(COUNTIF(BP6:CB6,"!")&gt;0,"Incomplet",IF(COUNTIF(BP6:CB6,"")&gt;0,"",COUNTIF(BP6:CB6,1)+COUNTIF(BP6:CB6,8)/2)))</f>
      </c>
      <c r="CD6" s="430"/>
      <c r="CE6" s="469">
        <f aca="true" t="shared" si="11" ref="CE6:CE38">IF(OR(BN6="",CC6=""),"",IF(OR(BN6="absent(e)",CC6="absent(e)"),"absent(e)",IF(OR(BN6="Incomplet",CC6="Incomplet"),"Incomplet",BN6+CC6)))</f>
      </c>
      <c r="CF6" s="470"/>
      <c r="CG6" s="188"/>
      <c r="CH6" s="254">
        <f>IF(AND('Encodage réponses Es'!$BO4="!",'Encodage réponses Es'!BF4=""),"!",IF('Encodage réponses Es'!BF4="","",'Encodage réponses Es'!BF4))</f>
      </c>
      <c r="CI6" s="273">
        <f>IF(AND('Encodage réponses Es'!$BO4="!",'Encodage réponses Es'!AD4=""),"!",IF('Encodage réponses Es'!AD4="","",'Encodage réponses Es'!AD4))</f>
      </c>
      <c r="CJ6" s="429">
        <f aca="true" t="shared" si="12" ref="CJ6:CJ38">IF(OR(CE6="",CH6="",CI6=""),"",IF(OR(CE6="absent(e)",CH6="absent(e)",CI6="absent(e)"),"absent(e)",IF(OR(CE6="Incomplet",CH6="Incomplet",CI6="!"),"Incomplet",CE6+COUNTIF(CH6:CI6,1)+COUNTIF(CH6:CI6,8)/2)))</f>
      </c>
      <c r="CK6" s="430"/>
    </row>
    <row r="7" spans="1:89" ht="11.25" customHeight="1">
      <c r="A7" s="520" t="s">
        <v>141</v>
      </c>
      <c r="B7" s="441"/>
      <c r="C7" s="252">
        <v>3</v>
      </c>
      <c r="D7" s="129">
        <f>IF('Encodage réponses Es'!F5="","",'Encodage réponses Es'!F5)</f>
      </c>
      <c r="E7" s="525"/>
      <c r="F7" s="145">
        <f t="shared" si="0"/>
      </c>
      <c r="G7" s="217">
        <f t="shared" si="1"/>
      </c>
      <c r="H7" s="122"/>
      <c r="I7" s="145">
        <f t="shared" si="2"/>
      </c>
      <c r="J7" s="217">
        <f t="shared" si="3"/>
      </c>
      <c r="K7" s="145">
        <f t="shared" si="4"/>
      </c>
      <c r="L7" s="217">
        <f t="shared" si="5"/>
      </c>
      <c r="N7" s="254">
        <f>IF(AND('Encodage réponses Es'!$BO5="!",'Encodage réponses Es'!AH5=""),"!",IF('Encodage réponses Es'!AH5="","",'Encodage réponses Es'!AH5))</f>
      </c>
      <c r="O7" s="255">
        <f>IF(AND('Encodage réponses Es'!$BO5="!",'Encodage réponses Es'!AI5=""),"!",IF('Encodage réponses Es'!AI5="","",'Encodage réponses Es'!AI5))</f>
      </c>
      <c r="P7" s="255">
        <f>IF(AND('Encodage réponses Es'!$BO5="!",'Encodage réponses Es'!AJ5=""),"!",IF('Encodage réponses Es'!AJ5="","",'Encodage réponses Es'!AJ5))</f>
      </c>
      <c r="Q7" s="255">
        <f>IF(AND('Encodage réponses Es'!$BO5="!",'Encodage réponses Es'!AK5=""),"!",IF('Encodage réponses Es'!AK5="","",'Encodage réponses Es'!AK5))</f>
      </c>
      <c r="R7" s="255">
        <f>IF(AND('Encodage réponses Es'!$BO5="!",'Encodage réponses Es'!AM5=""),"!",IF('Encodage réponses Es'!AM5="","",'Encodage réponses Es'!AM5))</f>
      </c>
      <c r="S7" s="255">
        <f>IF(AND('Encodage réponses Es'!$BO5="!",'Encodage réponses Es'!AN5=""),"!",IF('Encodage réponses Es'!AN5="","",'Encodage réponses Es'!AN5))</f>
      </c>
      <c r="T7" s="255">
        <f>IF(AND('Encodage réponses Es'!$BO5="!",'Encodage réponses Es'!AO5=""),"!",IF('Encodage réponses Es'!AO5="","",'Encodage réponses Es'!AO5))</f>
      </c>
      <c r="U7" s="255">
        <f>IF(AND('Encodage réponses Es'!$BO5="!",'Encodage réponses Es'!AP5=""),"!",IF('Encodage réponses Es'!AP5="","",'Encodage réponses Es'!AP5))</f>
      </c>
      <c r="V7" s="255">
        <f>IF(AND('Encodage réponses Es'!$BO5="!",'Encodage réponses Es'!AQ5=""),"!",IF('Encodage réponses Es'!AQ5="","",'Encodage réponses Es'!AQ5))</f>
      </c>
      <c r="W7" s="255">
        <f>IF(AND('Encodage réponses Es'!$BO5="!",'Encodage réponses Es'!AR5=""),"!",IF('Encodage réponses Es'!AR5="","",'Encodage réponses Es'!AR5))</f>
      </c>
      <c r="X7" s="255">
        <f>IF(AND('Encodage réponses Es'!$BO5="!",'Encodage réponses Es'!AS5=""),"!",IF('Encodage réponses Es'!AS5="","",'Encodage réponses Es'!AS5))</f>
      </c>
      <c r="Y7" s="255">
        <f>IF(AND('Encodage réponses Es'!$BO5="!",'Encodage réponses Es'!AT5=""),"!",IF('Encodage réponses Es'!AT5="","",'Encodage réponses Es'!AT5))</f>
      </c>
      <c r="Z7" s="255">
        <f>IF(AND('Encodage réponses Es'!$BO5="!",'Encodage réponses Es'!AU5=""),"!",IF('Encodage réponses Es'!AU5="","",'Encodage réponses Es'!AU5))</f>
      </c>
      <c r="AA7" s="255">
        <f>IF(AND('Encodage réponses Es'!$BO5="!",'Encodage réponses Es'!AV5=""),"!",IF('Encodage réponses Es'!AV5="","",'Encodage réponses Es'!AV5))</f>
      </c>
      <c r="AB7" s="255">
        <f>IF(AND('Encodage réponses Es'!$BO5="!",'Encodage réponses Es'!AW5=""),"!",IF('Encodage réponses Es'!AW5="","",'Encodage réponses Es'!AW5))</f>
      </c>
      <c r="AC7" s="255">
        <f>IF(AND('Encodage réponses Es'!$BO5="!",'Encodage réponses Es'!AX5=""),"!",IF('Encodage réponses Es'!AX5="","",'Encodage réponses Es'!AX5))</f>
      </c>
      <c r="AD7" s="255">
        <f>IF(AND('Encodage réponses Es'!$BO5="!",'Encodage réponses Es'!AY5=""),"!",IF('Encodage réponses Es'!AY5="","",'Encodage réponses Es'!AY5))</f>
      </c>
      <c r="AE7" s="255">
        <f>IF(AND('Encodage réponses Es'!$BO5="!",'Encodage réponses Es'!AZ5=""),"!",IF('Encodage réponses Es'!AZ5="","",'Encodage réponses Es'!AZ5))</f>
      </c>
      <c r="AF7" s="255">
        <f>IF(AND('Encodage réponses Es'!$BO5="!",'Encodage réponses Es'!BA5=""),"!",IF('Encodage réponses Es'!BA5="","",'Encodage réponses Es'!BA5))</f>
      </c>
      <c r="AG7" s="255">
        <f>IF(AND('Encodage réponses Es'!$BO5="!",'Encodage réponses Es'!BB5=""),"!",IF('Encodage réponses Es'!BB5="","",'Encodage réponses Es'!BB5))</f>
      </c>
      <c r="AH7" s="255">
        <f>IF(AND('Encodage réponses Es'!$BO5="!",'Encodage réponses Es'!BC5=""),"!",IF('Encodage réponses Es'!BC5="","",'Encodage réponses Es'!BC5))</f>
      </c>
      <c r="AI7" s="255">
        <f>IF(AND('Encodage réponses Es'!$BO5="!",'Encodage réponses Es'!BD5=""),"!",IF('Encodage réponses Es'!BD5="","",'Encodage réponses Es'!BD5))</f>
      </c>
      <c r="AJ7" s="257">
        <f>IF(AND('Encodage réponses Es'!$BO5="!",'Encodage réponses Es'!BE5=""),"!",IF('Encodage réponses Es'!BE5="","",'Encodage réponses Es'!BE5))</f>
      </c>
      <c r="AK7" s="469">
        <f t="shared" si="6"/>
      </c>
      <c r="AL7" s="470"/>
      <c r="AM7" s="254">
        <f>IF(AND('Encodage réponses Es'!$BO5="!",'Encodage réponses Es'!G5=""),"!",IF('Encodage réponses Es'!G5="","",'Encodage réponses Es'!G5))</f>
      </c>
      <c r="AN7" s="255">
        <f>IF(AND('Encodage réponses Es'!$BO5="!",'Encodage réponses Es'!H5=""),"!",IF('Encodage réponses Es'!H5="","",'Encodage réponses Es'!H5))</f>
      </c>
      <c r="AO7" s="255">
        <f>IF(AND('Encodage réponses Es'!$BO5="!",'Encodage réponses Es'!I5=""),"!",IF('Encodage réponses Es'!I5="","",'Encodage réponses Es'!I5))</f>
      </c>
      <c r="AP7" s="255">
        <f>IF(AND('Encodage réponses Es'!$BO5="!",'Encodage réponses Es'!J5=""),"!",IF('Encodage réponses Es'!J5="","",'Encodage réponses Es'!J5))</f>
      </c>
      <c r="AQ7" s="255">
        <f>IF(AND('Encodage réponses Es'!$BO5="!",'Encodage réponses Es'!K5=""),"!",IF('Encodage réponses Es'!K5="","",'Encodage réponses Es'!K5))</f>
      </c>
      <c r="AR7" s="255">
        <f>IF(AND('Encodage réponses Es'!$BO5="!",'Encodage réponses Es'!L5=""),"!",IF('Encodage réponses Es'!L5="","",'Encodage réponses Es'!L5))</f>
      </c>
      <c r="AS7" s="255">
        <f>IF(AND('Encodage réponses Es'!$BO5="!",'Encodage réponses Es'!N5=""),"!",IF('Encodage réponses Es'!N5="","",'Encodage réponses Es'!N5))</f>
      </c>
      <c r="AT7" s="262">
        <f>IF(AND('Encodage réponses Es'!$BO5="!",'Encodage réponses Es'!O5=""),"!",IF('Encodage réponses Es'!O5="","",'Encodage réponses Es'!O5))</f>
      </c>
      <c r="AU7" s="255">
        <f>IF(AND('Encodage réponses Es'!$BO5="!",'Encodage réponses Es'!P5=""),"!",IF('Encodage réponses Es'!P5="","",'Encodage réponses Es'!P5))</f>
      </c>
      <c r="AV7" s="255">
        <f>IF(AND('Encodage réponses Es'!$BO5="!",'Encodage réponses Es'!Q5=""),"!",IF('Encodage réponses Es'!Q5="","",'Encodage réponses Es'!Q5))</f>
      </c>
      <c r="AW7" s="255">
        <f>IF(AND('Encodage réponses Es'!$BO5="!",'Encodage réponses Es'!AE5=""),"!",IF('Encodage réponses Es'!AE5="","",'Encodage réponses Es'!AE5))</f>
      </c>
      <c r="AX7" s="255">
        <f>IF(AND('Encodage réponses Es'!$BO5="!",'Encodage réponses Es'!AF5=""),"!",IF('Encodage réponses Es'!AF5="","",'Encodage réponses Es'!AF5))</f>
      </c>
      <c r="AY7" s="257">
        <f>IF(AND('Encodage réponses Es'!$BO5="!",'Encodage réponses Es'!AG5=""),"!",IF('Encodage réponses Es'!AG5="","",'Encodage réponses Es'!AG5))</f>
      </c>
      <c r="AZ7" s="468">
        <f t="shared" si="7"/>
      </c>
      <c r="BA7" s="430"/>
      <c r="BB7" s="469">
        <f t="shared" si="8"/>
      </c>
      <c r="BC7" s="470"/>
      <c r="BD7" s="543"/>
      <c r="BE7" s="265">
        <f>IF(AND('Encodage réponses Es'!$BO5="!",'Encodage réponses Es'!AL5=""),"!",IF('Encodage réponses Es'!AL5="","",'Encodage réponses Es'!AL5))</f>
      </c>
      <c r="BF7" s="266">
        <f>IF(AND('Encodage réponses Es'!$BO5="!",'Encodage réponses Es'!BG5=""),"!",IF('Encodage réponses Es'!BG5="","",'Encodage réponses Es'!BG5))</f>
      </c>
      <c r="BG7" s="266">
        <f>IF(AND('Encodage réponses Es'!$BO5="!",'Encodage réponses Es'!BH5=""),"!",IF('Encodage réponses Es'!BH5="","",'Encodage réponses Es'!BH5))</f>
      </c>
      <c r="BH7" s="266">
        <f>IF(AND('Encodage réponses Es'!$BO5="!",'Encodage réponses Es'!BI5=""),"!",IF('Encodage réponses Es'!BI5="","",'Encodage réponses Es'!BI5))</f>
      </c>
      <c r="BI7" s="266">
        <f>IF(AND('Encodage réponses Es'!$BO5="!",'Encodage réponses Es'!BJ5=""),"!",IF('Encodage réponses Es'!BJ5="","",'Encodage réponses Es'!BJ5))</f>
      </c>
      <c r="BJ7" s="266">
        <f>IF(AND('Encodage réponses Es'!$BO5="!",'Encodage réponses Es'!BK5=""),"!",IF('Encodage réponses Es'!BK5="","",'Encodage réponses Es'!BK5))</f>
      </c>
      <c r="BK7" s="266">
        <f>IF(AND('Encodage réponses Es'!$BO5="!",'Encodage réponses Es'!BL5=""),"!",IF('Encodage réponses Es'!BL5="","",'Encodage réponses Es'!BL5))</f>
      </c>
      <c r="BL7" s="266">
        <f>IF(AND('Encodage réponses Es'!$BO5="!",'Encodage réponses Es'!BM5=""),"!",IF('Encodage réponses Es'!BM5="","",'Encodage réponses Es'!BM5))</f>
      </c>
      <c r="BM7" s="267">
        <f>IF(AND('Encodage réponses Es'!$BO5="!",'Encodage réponses Es'!BN5=""),"!",IF('Encodage réponses Es'!BN5="","",'Encodage réponses Es'!BN5))</f>
      </c>
      <c r="BN7" s="469">
        <f t="shared" si="9"/>
      </c>
      <c r="BO7" s="470"/>
      <c r="BP7" s="265">
        <f>IF(AND('Encodage réponses Es'!$BO5="!",'Encodage réponses Es'!M5=""),"!",IF('Encodage réponses Es'!M5="","",'Encodage réponses Es'!M5))</f>
      </c>
      <c r="BQ7" s="266">
        <f>IF(AND('Encodage réponses Es'!$BO5="!",'Encodage réponses Es'!R5=""),"!",IF('Encodage réponses Es'!R5="","",'Encodage réponses Es'!R5))</f>
      </c>
      <c r="BR7" s="266">
        <f>IF(AND('Encodage réponses Es'!$BO5="!",'Encodage réponses Es'!S5=""),"!",IF('Encodage réponses Es'!S5="","",'Encodage réponses Es'!S5))</f>
      </c>
      <c r="BS7" s="266">
        <f>IF(AND('Encodage réponses Es'!$BO5="!",'Encodage réponses Es'!T5=""),"!",IF('Encodage réponses Es'!T5="","",'Encodage réponses Es'!T5))</f>
      </c>
      <c r="BT7" s="266">
        <f>IF(AND('Encodage réponses Es'!$BO5="!",'Encodage réponses Es'!U5=""),"!",IF('Encodage réponses Es'!U5="","",'Encodage réponses Es'!U5))</f>
      </c>
      <c r="BU7" s="266">
        <f>IF(AND('Encodage réponses Es'!$BO5="!",'Encodage réponses Es'!V5=""),"!",IF('Encodage réponses Es'!V5="","",'Encodage réponses Es'!V5))</f>
      </c>
      <c r="BV7" s="266">
        <f>IF(AND('Encodage réponses Es'!$BO5="!",'Encodage réponses Es'!W5=""),"!",IF('Encodage réponses Es'!W5="","",'Encodage réponses Es'!W5))</f>
      </c>
      <c r="BW7" s="266">
        <f>IF(AND('Encodage réponses Es'!$BO5="!",'Encodage réponses Es'!X5=""),"!",IF('Encodage réponses Es'!X5="","",'Encodage réponses Es'!X5))</f>
      </c>
      <c r="BX7" s="266">
        <f>IF(AND('Encodage réponses Es'!$BO5="!",'Encodage réponses Es'!Y5=""),"!",IF('Encodage réponses Es'!Y5="","",'Encodage réponses Es'!Y5))</f>
      </c>
      <c r="BY7" s="266">
        <f>IF(AND('Encodage réponses Es'!$BO5="!",'Encodage réponses Es'!Z5=""),"!",IF('Encodage réponses Es'!Z5="","",'Encodage réponses Es'!Z5))</f>
      </c>
      <c r="BZ7" s="266">
        <f>IF(AND('Encodage réponses Es'!$BO5="!",'Encodage réponses Es'!AA5=""),"!",IF('Encodage réponses Es'!AA5="","",'Encodage réponses Es'!AA5))</f>
      </c>
      <c r="CA7" s="266">
        <f>IF(AND('Encodage réponses Es'!$BO5="!",'Encodage réponses Es'!AB5=""),"!",IF('Encodage réponses Es'!AB5="","",'Encodage réponses Es'!AB5))</f>
      </c>
      <c r="CB7" s="267">
        <f>IF(AND('Encodage réponses Es'!$BO5="!",'Encodage réponses Es'!AC5=""),"!",IF('Encodage réponses Es'!AC5="","",'Encodage réponses Es'!AC5))</f>
      </c>
      <c r="CC7" s="468">
        <f t="shared" si="10"/>
      </c>
      <c r="CD7" s="430"/>
      <c r="CE7" s="469">
        <f t="shared" si="11"/>
      </c>
      <c r="CF7" s="470"/>
      <c r="CG7" s="188"/>
      <c r="CH7" s="254">
        <f>IF(AND('Encodage réponses Es'!$BO5="!",'Encodage réponses Es'!BF5=""),"!",IF('Encodage réponses Es'!BF5="","",'Encodage réponses Es'!BF5))</f>
      </c>
      <c r="CI7" s="273">
        <f>IF(AND('Encodage réponses Es'!$BO5="!",'Encodage réponses Es'!AD5=""),"!",IF('Encodage réponses Es'!AD5="","",'Encodage réponses Es'!AD5))</f>
      </c>
      <c r="CJ7" s="429">
        <f t="shared" si="12"/>
      </c>
      <c r="CK7" s="430"/>
    </row>
    <row r="8" spans="1:89" ht="11.25" customHeight="1">
      <c r="A8" s="442"/>
      <c r="B8" s="443"/>
      <c r="C8" s="251">
        <v>4</v>
      </c>
      <c r="D8" s="123">
        <f>IF('Encodage réponses Es'!F6="","",'Encodage réponses Es'!F6)</f>
      </c>
      <c r="E8" s="525"/>
      <c r="F8" s="145">
        <f t="shared" si="0"/>
      </c>
      <c r="G8" s="217">
        <f t="shared" si="1"/>
      </c>
      <c r="H8" s="122"/>
      <c r="I8" s="145">
        <f t="shared" si="2"/>
      </c>
      <c r="J8" s="217">
        <f t="shared" si="3"/>
      </c>
      <c r="K8" s="145">
        <f t="shared" si="4"/>
      </c>
      <c r="L8" s="217">
        <f t="shared" si="5"/>
      </c>
      <c r="N8" s="254">
        <f>IF(AND('Encodage réponses Es'!$BO6="!",'Encodage réponses Es'!AH6=""),"!",IF('Encodage réponses Es'!AH6="","",'Encodage réponses Es'!AH6))</f>
      </c>
      <c r="O8" s="255">
        <f>IF(AND('Encodage réponses Es'!$BO6="!",'Encodage réponses Es'!AI6=""),"!",IF('Encodage réponses Es'!AI6="","",'Encodage réponses Es'!AI6))</f>
      </c>
      <c r="P8" s="255">
        <f>IF(AND('Encodage réponses Es'!$BO6="!",'Encodage réponses Es'!AJ6=""),"!",IF('Encodage réponses Es'!AJ6="","",'Encodage réponses Es'!AJ6))</f>
      </c>
      <c r="Q8" s="255">
        <f>IF(AND('Encodage réponses Es'!$BO6="!",'Encodage réponses Es'!AK6=""),"!",IF('Encodage réponses Es'!AK6="","",'Encodage réponses Es'!AK6))</f>
      </c>
      <c r="R8" s="255">
        <f>IF(AND('Encodage réponses Es'!$BO6="!",'Encodage réponses Es'!AM6=""),"!",IF('Encodage réponses Es'!AM6="","",'Encodage réponses Es'!AM6))</f>
      </c>
      <c r="S8" s="255">
        <f>IF(AND('Encodage réponses Es'!$BO6="!",'Encodage réponses Es'!AN6=""),"!",IF('Encodage réponses Es'!AN6="","",'Encodage réponses Es'!AN6))</f>
      </c>
      <c r="T8" s="255">
        <f>IF(AND('Encodage réponses Es'!$BO6="!",'Encodage réponses Es'!AO6=""),"!",IF('Encodage réponses Es'!AO6="","",'Encodage réponses Es'!AO6))</f>
      </c>
      <c r="U8" s="255">
        <f>IF(AND('Encodage réponses Es'!$BO6="!",'Encodage réponses Es'!AP6=""),"!",IF('Encodage réponses Es'!AP6="","",'Encodage réponses Es'!AP6))</f>
      </c>
      <c r="V8" s="255">
        <f>IF(AND('Encodage réponses Es'!$BO6="!",'Encodage réponses Es'!AQ6=""),"!",IF('Encodage réponses Es'!AQ6="","",'Encodage réponses Es'!AQ6))</f>
      </c>
      <c r="W8" s="255">
        <f>IF(AND('Encodage réponses Es'!$BO6="!",'Encodage réponses Es'!AR6=""),"!",IF('Encodage réponses Es'!AR6="","",'Encodage réponses Es'!AR6))</f>
      </c>
      <c r="X8" s="255">
        <f>IF(AND('Encodage réponses Es'!$BO6="!",'Encodage réponses Es'!AS6=""),"!",IF('Encodage réponses Es'!AS6="","",'Encodage réponses Es'!AS6))</f>
      </c>
      <c r="Y8" s="255">
        <f>IF(AND('Encodage réponses Es'!$BO6="!",'Encodage réponses Es'!AT6=""),"!",IF('Encodage réponses Es'!AT6="","",'Encodage réponses Es'!AT6))</f>
      </c>
      <c r="Z8" s="255">
        <f>IF(AND('Encodage réponses Es'!$BO6="!",'Encodage réponses Es'!AU6=""),"!",IF('Encodage réponses Es'!AU6="","",'Encodage réponses Es'!AU6))</f>
      </c>
      <c r="AA8" s="255">
        <f>IF(AND('Encodage réponses Es'!$BO6="!",'Encodage réponses Es'!AV6=""),"!",IF('Encodage réponses Es'!AV6="","",'Encodage réponses Es'!AV6))</f>
      </c>
      <c r="AB8" s="255">
        <f>IF(AND('Encodage réponses Es'!$BO6="!",'Encodage réponses Es'!AW6=""),"!",IF('Encodage réponses Es'!AW6="","",'Encodage réponses Es'!AW6))</f>
      </c>
      <c r="AC8" s="255">
        <f>IF(AND('Encodage réponses Es'!$BO6="!",'Encodage réponses Es'!AX6=""),"!",IF('Encodage réponses Es'!AX6="","",'Encodage réponses Es'!AX6))</f>
      </c>
      <c r="AD8" s="255">
        <f>IF(AND('Encodage réponses Es'!$BO6="!",'Encodage réponses Es'!AY6=""),"!",IF('Encodage réponses Es'!AY6="","",'Encodage réponses Es'!AY6))</f>
      </c>
      <c r="AE8" s="255">
        <f>IF(AND('Encodage réponses Es'!$BO6="!",'Encodage réponses Es'!AZ6=""),"!",IF('Encodage réponses Es'!AZ6="","",'Encodage réponses Es'!AZ6))</f>
      </c>
      <c r="AF8" s="255">
        <f>IF(AND('Encodage réponses Es'!$BO6="!",'Encodage réponses Es'!BA6=""),"!",IF('Encodage réponses Es'!BA6="","",'Encodage réponses Es'!BA6))</f>
      </c>
      <c r="AG8" s="255">
        <f>IF(AND('Encodage réponses Es'!$BO6="!",'Encodage réponses Es'!BB6=""),"!",IF('Encodage réponses Es'!BB6="","",'Encodage réponses Es'!BB6))</f>
      </c>
      <c r="AH8" s="255">
        <f>IF(AND('Encodage réponses Es'!$BO6="!",'Encodage réponses Es'!BC6=""),"!",IF('Encodage réponses Es'!BC6="","",'Encodage réponses Es'!BC6))</f>
      </c>
      <c r="AI8" s="255">
        <f>IF(AND('Encodage réponses Es'!$BO6="!",'Encodage réponses Es'!BD6=""),"!",IF('Encodage réponses Es'!BD6="","",'Encodage réponses Es'!BD6))</f>
      </c>
      <c r="AJ8" s="257">
        <f>IF(AND('Encodage réponses Es'!$BO6="!",'Encodage réponses Es'!BE6=""),"!",IF('Encodage réponses Es'!BE6="","",'Encodage réponses Es'!BE6))</f>
      </c>
      <c r="AK8" s="469">
        <f t="shared" si="6"/>
      </c>
      <c r="AL8" s="470"/>
      <c r="AM8" s="254">
        <f>IF(AND('Encodage réponses Es'!$BO6="!",'Encodage réponses Es'!G6=""),"!",IF('Encodage réponses Es'!G6="","",'Encodage réponses Es'!G6))</f>
      </c>
      <c r="AN8" s="255">
        <f>IF(AND('Encodage réponses Es'!$BO6="!",'Encodage réponses Es'!H6=""),"!",IF('Encodage réponses Es'!H6="","",'Encodage réponses Es'!H6))</f>
      </c>
      <c r="AO8" s="255">
        <f>IF(AND('Encodage réponses Es'!$BO6="!",'Encodage réponses Es'!I6=""),"!",IF('Encodage réponses Es'!I6="","",'Encodage réponses Es'!I6))</f>
      </c>
      <c r="AP8" s="255">
        <f>IF(AND('Encodage réponses Es'!$BO6="!",'Encodage réponses Es'!J6=""),"!",IF('Encodage réponses Es'!J6="","",'Encodage réponses Es'!J6))</f>
      </c>
      <c r="AQ8" s="255">
        <f>IF(AND('Encodage réponses Es'!$BO6="!",'Encodage réponses Es'!K6=""),"!",IF('Encodage réponses Es'!K6="","",'Encodage réponses Es'!K6))</f>
      </c>
      <c r="AR8" s="255">
        <f>IF(AND('Encodage réponses Es'!$BO6="!",'Encodage réponses Es'!L6=""),"!",IF('Encodage réponses Es'!L6="","",'Encodage réponses Es'!L6))</f>
      </c>
      <c r="AS8" s="255">
        <f>IF(AND('Encodage réponses Es'!$BO6="!",'Encodage réponses Es'!N6=""),"!",IF('Encodage réponses Es'!N6="","",'Encodage réponses Es'!N6))</f>
      </c>
      <c r="AT8" s="262">
        <f>IF(AND('Encodage réponses Es'!$BO6="!",'Encodage réponses Es'!O6=""),"!",IF('Encodage réponses Es'!O6="","",'Encodage réponses Es'!O6))</f>
      </c>
      <c r="AU8" s="255">
        <f>IF(AND('Encodage réponses Es'!$BO6="!",'Encodage réponses Es'!P6=""),"!",IF('Encodage réponses Es'!P6="","",'Encodage réponses Es'!P6))</f>
      </c>
      <c r="AV8" s="255">
        <f>IF(AND('Encodage réponses Es'!$BO6="!",'Encodage réponses Es'!Q6=""),"!",IF('Encodage réponses Es'!Q6="","",'Encodage réponses Es'!Q6))</f>
      </c>
      <c r="AW8" s="255">
        <f>IF(AND('Encodage réponses Es'!$BO6="!",'Encodage réponses Es'!AE6=""),"!",IF('Encodage réponses Es'!AE6="","",'Encodage réponses Es'!AE6))</f>
      </c>
      <c r="AX8" s="255">
        <f>IF(AND('Encodage réponses Es'!$BO6="!",'Encodage réponses Es'!AF6=""),"!",IF('Encodage réponses Es'!AF6="","",'Encodage réponses Es'!AF6))</f>
      </c>
      <c r="AY8" s="257">
        <f>IF(AND('Encodage réponses Es'!$BO6="!",'Encodage réponses Es'!AG6=""),"!",IF('Encodage réponses Es'!AG6="","",'Encodage réponses Es'!AG6))</f>
      </c>
      <c r="AZ8" s="468">
        <f t="shared" si="7"/>
      </c>
      <c r="BA8" s="430"/>
      <c r="BB8" s="469">
        <f t="shared" si="8"/>
      </c>
      <c r="BC8" s="470"/>
      <c r="BD8" s="543"/>
      <c r="BE8" s="265">
        <f>IF(AND('Encodage réponses Es'!$BO6="!",'Encodage réponses Es'!AL6=""),"!",IF('Encodage réponses Es'!AL6="","",'Encodage réponses Es'!AL6))</f>
      </c>
      <c r="BF8" s="266">
        <f>IF(AND('Encodage réponses Es'!$BO6="!",'Encodage réponses Es'!BG6=""),"!",IF('Encodage réponses Es'!BG6="","",'Encodage réponses Es'!BG6))</f>
      </c>
      <c r="BG8" s="266">
        <f>IF(AND('Encodage réponses Es'!$BO6="!",'Encodage réponses Es'!BH6=""),"!",IF('Encodage réponses Es'!BH6="","",'Encodage réponses Es'!BH6))</f>
      </c>
      <c r="BH8" s="266">
        <f>IF(AND('Encodage réponses Es'!$BO6="!",'Encodage réponses Es'!BI6=""),"!",IF('Encodage réponses Es'!BI6="","",'Encodage réponses Es'!BI6))</f>
      </c>
      <c r="BI8" s="266">
        <f>IF(AND('Encodage réponses Es'!$BO6="!",'Encodage réponses Es'!BJ6=""),"!",IF('Encodage réponses Es'!BJ6="","",'Encodage réponses Es'!BJ6))</f>
      </c>
      <c r="BJ8" s="266">
        <f>IF(AND('Encodage réponses Es'!$BO6="!",'Encodage réponses Es'!BK6=""),"!",IF('Encodage réponses Es'!BK6="","",'Encodage réponses Es'!BK6))</f>
      </c>
      <c r="BK8" s="266">
        <f>IF(AND('Encodage réponses Es'!$BO6="!",'Encodage réponses Es'!BL6=""),"!",IF('Encodage réponses Es'!BL6="","",'Encodage réponses Es'!BL6))</f>
      </c>
      <c r="BL8" s="266">
        <f>IF(AND('Encodage réponses Es'!$BO6="!",'Encodage réponses Es'!BM6=""),"!",IF('Encodage réponses Es'!BM6="","",'Encodage réponses Es'!BM6))</f>
      </c>
      <c r="BM8" s="267">
        <f>IF(AND('Encodage réponses Es'!$BO6="!",'Encodage réponses Es'!BN6=""),"!",IF('Encodage réponses Es'!BN6="","",'Encodage réponses Es'!BN6))</f>
      </c>
      <c r="BN8" s="469">
        <f t="shared" si="9"/>
      </c>
      <c r="BO8" s="470"/>
      <c r="BP8" s="265">
        <f>IF(AND('Encodage réponses Es'!$BO6="!",'Encodage réponses Es'!M6=""),"!",IF('Encodage réponses Es'!M6="","",'Encodage réponses Es'!M6))</f>
      </c>
      <c r="BQ8" s="266">
        <f>IF(AND('Encodage réponses Es'!$BO6="!",'Encodage réponses Es'!R6=""),"!",IF('Encodage réponses Es'!R6="","",'Encodage réponses Es'!R6))</f>
      </c>
      <c r="BR8" s="266">
        <f>IF(AND('Encodage réponses Es'!$BO6="!",'Encodage réponses Es'!S6=""),"!",IF('Encodage réponses Es'!S6="","",'Encodage réponses Es'!S6))</f>
      </c>
      <c r="BS8" s="266">
        <f>IF(AND('Encodage réponses Es'!$BO6="!",'Encodage réponses Es'!T6=""),"!",IF('Encodage réponses Es'!T6="","",'Encodage réponses Es'!T6))</f>
      </c>
      <c r="BT8" s="266">
        <f>IF(AND('Encodage réponses Es'!$BO6="!",'Encodage réponses Es'!U6=""),"!",IF('Encodage réponses Es'!U6="","",'Encodage réponses Es'!U6))</f>
      </c>
      <c r="BU8" s="266">
        <f>IF(AND('Encodage réponses Es'!$BO6="!",'Encodage réponses Es'!V6=""),"!",IF('Encodage réponses Es'!V6="","",'Encodage réponses Es'!V6))</f>
      </c>
      <c r="BV8" s="266">
        <f>IF(AND('Encodage réponses Es'!$BO6="!",'Encodage réponses Es'!W6=""),"!",IF('Encodage réponses Es'!W6="","",'Encodage réponses Es'!W6))</f>
      </c>
      <c r="BW8" s="266">
        <f>IF(AND('Encodage réponses Es'!$BO6="!",'Encodage réponses Es'!X6=""),"!",IF('Encodage réponses Es'!X6="","",'Encodage réponses Es'!X6))</f>
      </c>
      <c r="BX8" s="266">
        <f>IF(AND('Encodage réponses Es'!$BO6="!",'Encodage réponses Es'!Y6=""),"!",IF('Encodage réponses Es'!Y6="","",'Encodage réponses Es'!Y6))</f>
      </c>
      <c r="BY8" s="266">
        <f>IF(AND('Encodage réponses Es'!$BO6="!",'Encodage réponses Es'!Z6=""),"!",IF('Encodage réponses Es'!Z6="","",'Encodage réponses Es'!Z6))</f>
      </c>
      <c r="BZ8" s="266">
        <f>IF(AND('Encodage réponses Es'!$BO6="!",'Encodage réponses Es'!AA6=""),"!",IF('Encodage réponses Es'!AA6="","",'Encodage réponses Es'!AA6))</f>
      </c>
      <c r="CA8" s="266">
        <f>IF(AND('Encodage réponses Es'!$BO6="!",'Encodage réponses Es'!AB6=""),"!",IF('Encodage réponses Es'!AB6="","",'Encodage réponses Es'!AB6))</f>
      </c>
      <c r="CB8" s="267">
        <f>IF(AND('Encodage réponses Es'!$BO6="!",'Encodage réponses Es'!AC6=""),"!",IF('Encodage réponses Es'!AC6="","",'Encodage réponses Es'!AC6))</f>
      </c>
      <c r="CC8" s="468">
        <f t="shared" si="10"/>
      </c>
      <c r="CD8" s="430"/>
      <c r="CE8" s="469">
        <f t="shared" si="11"/>
      </c>
      <c r="CF8" s="470"/>
      <c r="CG8" s="188"/>
      <c r="CH8" s="254">
        <f>IF(AND('Encodage réponses Es'!$BO6="!",'Encodage réponses Es'!BF6=""),"!",IF('Encodage réponses Es'!BF6="","",'Encodage réponses Es'!BF6))</f>
      </c>
      <c r="CI8" s="273">
        <f>IF(AND('Encodage réponses Es'!$BO6="!",'Encodage réponses Es'!AD6=""),"!",IF('Encodage réponses Es'!AD6="","",'Encodage réponses Es'!AD6))</f>
      </c>
      <c r="CJ8" s="429">
        <f t="shared" si="12"/>
      </c>
      <c r="CK8" s="430"/>
    </row>
    <row r="9" spans="1:89" ht="11.25" customHeight="1">
      <c r="A9" s="442"/>
      <c r="B9" s="443"/>
      <c r="C9" s="251">
        <v>5</v>
      </c>
      <c r="D9" s="123">
        <f>IF('Encodage réponses Es'!F7="","",'Encodage réponses Es'!F7)</f>
      </c>
      <c r="E9" s="525"/>
      <c r="F9" s="145">
        <f t="shared" si="0"/>
      </c>
      <c r="G9" s="217">
        <f t="shared" si="1"/>
      </c>
      <c r="H9" s="122"/>
      <c r="I9" s="145">
        <f t="shared" si="2"/>
      </c>
      <c r="J9" s="217">
        <f t="shared" si="3"/>
      </c>
      <c r="K9" s="145">
        <f t="shared" si="4"/>
      </c>
      <c r="L9" s="217">
        <f t="shared" si="5"/>
      </c>
      <c r="N9" s="254">
        <f>IF(AND('Encodage réponses Es'!$BO7="!",'Encodage réponses Es'!AH7=""),"!",IF('Encodage réponses Es'!AH7="","",'Encodage réponses Es'!AH7))</f>
      </c>
      <c r="O9" s="255">
        <f>IF(AND('Encodage réponses Es'!$BO7="!",'Encodage réponses Es'!AI7=""),"!",IF('Encodage réponses Es'!AI7="","",'Encodage réponses Es'!AI7))</f>
      </c>
      <c r="P9" s="255">
        <f>IF(AND('Encodage réponses Es'!$BO7="!",'Encodage réponses Es'!AJ7=""),"!",IF('Encodage réponses Es'!AJ7="","",'Encodage réponses Es'!AJ7))</f>
      </c>
      <c r="Q9" s="255">
        <f>IF(AND('Encodage réponses Es'!$BO7="!",'Encodage réponses Es'!AK7=""),"!",IF('Encodage réponses Es'!AK7="","",'Encodage réponses Es'!AK7))</f>
      </c>
      <c r="R9" s="255">
        <f>IF(AND('Encodage réponses Es'!$BO7="!",'Encodage réponses Es'!AM7=""),"!",IF('Encodage réponses Es'!AM7="","",'Encodage réponses Es'!AM7))</f>
      </c>
      <c r="S9" s="255">
        <f>IF(AND('Encodage réponses Es'!$BO7="!",'Encodage réponses Es'!AN7=""),"!",IF('Encodage réponses Es'!AN7="","",'Encodage réponses Es'!AN7))</f>
      </c>
      <c r="T9" s="255">
        <f>IF(AND('Encodage réponses Es'!$BO7="!",'Encodage réponses Es'!AO7=""),"!",IF('Encodage réponses Es'!AO7="","",'Encodage réponses Es'!AO7))</f>
      </c>
      <c r="U9" s="255">
        <f>IF(AND('Encodage réponses Es'!$BO7="!",'Encodage réponses Es'!AP7=""),"!",IF('Encodage réponses Es'!AP7="","",'Encodage réponses Es'!AP7))</f>
      </c>
      <c r="V9" s="255">
        <f>IF(AND('Encodage réponses Es'!$BO7="!",'Encodage réponses Es'!AQ7=""),"!",IF('Encodage réponses Es'!AQ7="","",'Encodage réponses Es'!AQ7))</f>
      </c>
      <c r="W9" s="255">
        <f>IF(AND('Encodage réponses Es'!$BO7="!",'Encodage réponses Es'!AR7=""),"!",IF('Encodage réponses Es'!AR7="","",'Encodage réponses Es'!AR7))</f>
      </c>
      <c r="X9" s="255">
        <f>IF(AND('Encodage réponses Es'!$BO7="!",'Encodage réponses Es'!AS7=""),"!",IF('Encodage réponses Es'!AS7="","",'Encodage réponses Es'!AS7))</f>
      </c>
      <c r="Y9" s="255">
        <f>IF(AND('Encodage réponses Es'!$BO7="!",'Encodage réponses Es'!AT7=""),"!",IF('Encodage réponses Es'!AT7="","",'Encodage réponses Es'!AT7))</f>
      </c>
      <c r="Z9" s="255">
        <f>IF(AND('Encodage réponses Es'!$BO7="!",'Encodage réponses Es'!AU7=""),"!",IF('Encodage réponses Es'!AU7="","",'Encodage réponses Es'!AU7))</f>
      </c>
      <c r="AA9" s="255">
        <f>IF(AND('Encodage réponses Es'!$BO7="!",'Encodage réponses Es'!AV7=""),"!",IF('Encodage réponses Es'!AV7="","",'Encodage réponses Es'!AV7))</f>
      </c>
      <c r="AB9" s="255">
        <f>IF(AND('Encodage réponses Es'!$BO7="!",'Encodage réponses Es'!AW7=""),"!",IF('Encodage réponses Es'!AW7="","",'Encodage réponses Es'!AW7))</f>
      </c>
      <c r="AC9" s="255">
        <f>IF(AND('Encodage réponses Es'!$BO7="!",'Encodage réponses Es'!AX7=""),"!",IF('Encodage réponses Es'!AX7="","",'Encodage réponses Es'!AX7))</f>
      </c>
      <c r="AD9" s="255">
        <f>IF(AND('Encodage réponses Es'!$BO7="!",'Encodage réponses Es'!AY7=""),"!",IF('Encodage réponses Es'!AY7="","",'Encodage réponses Es'!AY7))</f>
      </c>
      <c r="AE9" s="255">
        <f>IF(AND('Encodage réponses Es'!$BO7="!",'Encodage réponses Es'!AZ7=""),"!",IF('Encodage réponses Es'!AZ7="","",'Encodage réponses Es'!AZ7))</f>
      </c>
      <c r="AF9" s="255">
        <f>IF(AND('Encodage réponses Es'!$BO7="!",'Encodage réponses Es'!BA7=""),"!",IF('Encodage réponses Es'!BA7="","",'Encodage réponses Es'!BA7))</f>
      </c>
      <c r="AG9" s="255">
        <f>IF(AND('Encodage réponses Es'!$BO7="!",'Encodage réponses Es'!BB7=""),"!",IF('Encodage réponses Es'!BB7="","",'Encodage réponses Es'!BB7))</f>
      </c>
      <c r="AH9" s="255">
        <f>IF(AND('Encodage réponses Es'!$BO7="!",'Encodage réponses Es'!BC7=""),"!",IF('Encodage réponses Es'!BC7="","",'Encodage réponses Es'!BC7))</f>
      </c>
      <c r="AI9" s="255">
        <f>IF(AND('Encodage réponses Es'!$BO7="!",'Encodage réponses Es'!BD7=""),"!",IF('Encodage réponses Es'!BD7="","",'Encodage réponses Es'!BD7))</f>
      </c>
      <c r="AJ9" s="257">
        <f>IF(AND('Encodage réponses Es'!$BO7="!",'Encodage réponses Es'!BE7=""),"!",IF('Encodage réponses Es'!BE7="","",'Encodage réponses Es'!BE7))</f>
      </c>
      <c r="AK9" s="469">
        <f t="shared" si="6"/>
      </c>
      <c r="AL9" s="470"/>
      <c r="AM9" s="254">
        <f>IF(AND('Encodage réponses Es'!$BO7="!",'Encodage réponses Es'!G7=""),"!",IF('Encodage réponses Es'!G7="","",'Encodage réponses Es'!G7))</f>
      </c>
      <c r="AN9" s="255">
        <f>IF(AND('Encodage réponses Es'!$BO7="!",'Encodage réponses Es'!H7=""),"!",IF('Encodage réponses Es'!H7="","",'Encodage réponses Es'!H7))</f>
      </c>
      <c r="AO9" s="255">
        <f>IF(AND('Encodage réponses Es'!$BO7="!",'Encodage réponses Es'!I7=""),"!",IF('Encodage réponses Es'!I7="","",'Encodage réponses Es'!I7))</f>
      </c>
      <c r="AP9" s="255">
        <f>IF(AND('Encodage réponses Es'!$BO7="!",'Encodage réponses Es'!J7=""),"!",IF('Encodage réponses Es'!J7="","",'Encodage réponses Es'!J7))</f>
      </c>
      <c r="AQ9" s="255">
        <f>IF(AND('Encodage réponses Es'!$BO7="!",'Encodage réponses Es'!K7=""),"!",IF('Encodage réponses Es'!K7="","",'Encodage réponses Es'!K7))</f>
      </c>
      <c r="AR9" s="255">
        <f>IF(AND('Encodage réponses Es'!$BO7="!",'Encodage réponses Es'!L7=""),"!",IF('Encodage réponses Es'!L7="","",'Encodage réponses Es'!L7))</f>
      </c>
      <c r="AS9" s="255">
        <f>IF(AND('Encodage réponses Es'!$BO7="!",'Encodage réponses Es'!N7=""),"!",IF('Encodage réponses Es'!N7="","",'Encodage réponses Es'!N7))</f>
      </c>
      <c r="AT9" s="262">
        <f>IF(AND('Encodage réponses Es'!$BO7="!",'Encodage réponses Es'!O7=""),"!",IF('Encodage réponses Es'!O7="","",'Encodage réponses Es'!O7))</f>
      </c>
      <c r="AU9" s="255">
        <f>IF(AND('Encodage réponses Es'!$BO7="!",'Encodage réponses Es'!P7=""),"!",IF('Encodage réponses Es'!P7="","",'Encodage réponses Es'!P7))</f>
      </c>
      <c r="AV9" s="255">
        <f>IF(AND('Encodage réponses Es'!$BO7="!",'Encodage réponses Es'!Q7=""),"!",IF('Encodage réponses Es'!Q7="","",'Encodage réponses Es'!Q7))</f>
      </c>
      <c r="AW9" s="255">
        <f>IF(AND('Encodage réponses Es'!$BO7="!",'Encodage réponses Es'!AE7=""),"!",IF('Encodage réponses Es'!AE7="","",'Encodage réponses Es'!AE7))</f>
      </c>
      <c r="AX9" s="255">
        <f>IF(AND('Encodage réponses Es'!$BO7="!",'Encodage réponses Es'!AF7=""),"!",IF('Encodage réponses Es'!AF7="","",'Encodage réponses Es'!AF7))</f>
      </c>
      <c r="AY9" s="257">
        <f>IF(AND('Encodage réponses Es'!$BO7="!",'Encodage réponses Es'!AG7=""),"!",IF('Encodage réponses Es'!AG7="","",'Encodage réponses Es'!AG7))</f>
      </c>
      <c r="AZ9" s="468">
        <f t="shared" si="7"/>
      </c>
      <c r="BA9" s="430"/>
      <c r="BB9" s="469">
        <f t="shared" si="8"/>
      </c>
      <c r="BC9" s="470"/>
      <c r="BD9" s="543"/>
      <c r="BE9" s="265">
        <f>IF(AND('Encodage réponses Es'!$BO7="!",'Encodage réponses Es'!AL7=""),"!",IF('Encodage réponses Es'!AL7="","",'Encodage réponses Es'!AL7))</f>
      </c>
      <c r="BF9" s="266">
        <f>IF(AND('Encodage réponses Es'!$BO7="!",'Encodage réponses Es'!BG7=""),"!",IF('Encodage réponses Es'!BG7="","",'Encodage réponses Es'!BG7))</f>
      </c>
      <c r="BG9" s="266">
        <f>IF(AND('Encodage réponses Es'!$BO7="!",'Encodage réponses Es'!BH7=""),"!",IF('Encodage réponses Es'!BH7="","",'Encodage réponses Es'!BH7))</f>
      </c>
      <c r="BH9" s="266">
        <f>IF(AND('Encodage réponses Es'!$BO7="!",'Encodage réponses Es'!BI7=""),"!",IF('Encodage réponses Es'!BI7="","",'Encodage réponses Es'!BI7))</f>
      </c>
      <c r="BI9" s="266">
        <f>IF(AND('Encodage réponses Es'!$BO7="!",'Encodage réponses Es'!BJ7=""),"!",IF('Encodage réponses Es'!BJ7="","",'Encodage réponses Es'!BJ7))</f>
      </c>
      <c r="BJ9" s="266">
        <f>IF(AND('Encodage réponses Es'!$BO7="!",'Encodage réponses Es'!BK7=""),"!",IF('Encodage réponses Es'!BK7="","",'Encodage réponses Es'!BK7))</f>
      </c>
      <c r="BK9" s="266">
        <f>IF(AND('Encodage réponses Es'!$BO7="!",'Encodage réponses Es'!BL7=""),"!",IF('Encodage réponses Es'!BL7="","",'Encodage réponses Es'!BL7))</f>
      </c>
      <c r="BL9" s="266">
        <f>IF(AND('Encodage réponses Es'!$BO7="!",'Encodage réponses Es'!BM7=""),"!",IF('Encodage réponses Es'!BM7="","",'Encodage réponses Es'!BM7))</f>
      </c>
      <c r="BM9" s="267">
        <f>IF(AND('Encodage réponses Es'!$BO7="!",'Encodage réponses Es'!BN7=""),"!",IF('Encodage réponses Es'!BN7="","",'Encodage réponses Es'!BN7))</f>
      </c>
      <c r="BN9" s="469">
        <f t="shared" si="9"/>
      </c>
      <c r="BO9" s="470"/>
      <c r="BP9" s="265">
        <f>IF(AND('Encodage réponses Es'!$BO7="!",'Encodage réponses Es'!M7=""),"!",IF('Encodage réponses Es'!M7="","",'Encodage réponses Es'!M7))</f>
      </c>
      <c r="BQ9" s="266">
        <f>IF(AND('Encodage réponses Es'!$BO7="!",'Encodage réponses Es'!R7=""),"!",IF('Encodage réponses Es'!R7="","",'Encodage réponses Es'!R7))</f>
      </c>
      <c r="BR9" s="266">
        <f>IF(AND('Encodage réponses Es'!$BO7="!",'Encodage réponses Es'!S7=""),"!",IF('Encodage réponses Es'!S7="","",'Encodage réponses Es'!S7))</f>
      </c>
      <c r="BS9" s="266">
        <f>IF(AND('Encodage réponses Es'!$BO7="!",'Encodage réponses Es'!T7=""),"!",IF('Encodage réponses Es'!T7="","",'Encodage réponses Es'!T7))</f>
      </c>
      <c r="BT9" s="266">
        <f>IF(AND('Encodage réponses Es'!$BO7="!",'Encodage réponses Es'!U7=""),"!",IF('Encodage réponses Es'!U7="","",'Encodage réponses Es'!U7))</f>
      </c>
      <c r="BU9" s="266">
        <f>IF(AND('Encodage réponses Es'!$BO7="!",'Encodage réponses Es'!V7=""),"!",IF('Encodage réponses Es'!V7="","",'Encodage réponses Es'!V7))</f>
      </c>
      <c r="BV9" s="266">
        <f>IF(AND('Encodage réponses Es'!$BO7="!",'Encodage réponses Es'!W7=""),"!",IF('Encodage réponses Es'!W7="","",'Encodage réponses Es'!W7))</f>
      </c>
      <c r="BW9" s="266">
        <f>IF(AND('Encodage réponses Es'!$BO7="!",'Encodage réponses Es'!X7=""),"!",IF('Encodage réponses Es'!X7="","",'Encodage réponses Es'!X7))</f>
      </c>
      <c r="BX9" s="266">
        <f>IF(AND('Encodage réponses Es'!$BO7="!",'Encodage réponses Es'!Y7=""),"!",IF('Encodage réponses Es'!Y7="","",'Encodage réponses Es'!Y7))</f>
      </c>
      <c r="BY9" s="266">
        <f>IF(AND('Encodage réponses Es'!$BO7="!",'Encodage réponses Es'!Z7=""),"!",IF('Encodage réponses Es'!Z7="","",'Encodage réponses Es'!Z7))</f>
      </c>
      <c r="BZ9" s="266">
        <f>IF(AND('Encodage réponses Es'!$BO7="!",'Encodage réponses Es'!AA7=""),"!",IF('Encodage réponses Es'!AA7="","",'Encodage réponses Es'!AA7))</f>
      </c>
      <c r="CA9" s="266">
        <f>IF(AND('Encodage réponses Es'!$BO7="!",'Encodage réponses Es'!AB7=""),"!",IF('Encodage réponses Es'!AB7="","",'Encodage réponses Es'!AB7))</f>
      </c>
      <c r="CB9" s="267">
        <f>IF(AND('Encodage réponses Es'!$BO7="!",'Encodage réponses Es'!AC7=""),"!",IF('Encodage réponses Es'!AC7="","",'Encodage réponses Es'!AC7))</f>
      </c>
      <c r="CC9" s="468">
        <f t="shared" si="10"/>
      </c>
      <c r="CD9" s="430"/>
      <c r="CE9" s="469">
        <f t="shared" si="11"/>
      </c>
      <c r="CF9" s="470"/>
      <c r="CG9" s="188"/>
      <c r="CH9" s="254">
        <f>IF(AND('Encodage réponses Es'!$BO7="!",'Encodage réponses Es'!BF7=""),"!",IF('Encodage réponses Es'!BF7="","",'Encodage réponses Es'!BF7))</f>
      </c>
      <c r="CI9" s="273">
        <f>IF(AND('Encodage réponses Es'!$BO7="!",'Encodage réponses Es'!AD7=""),"!",IF('Encodage réponses Es'!AD7="","",'Encodage réponses Es'!AD7))</f>
      </c>
      <c r="CJ9" s="429">
        <f t="shared" si="12"/>
      </c>
      <c r="CK9" s="430"/>
    </row>
    <row r="10" spans="1:89" ht="11.25" customHeight="1">
      <c r="A10" s="442"/>
      <c r="B10" s="443"/>
      <c r="C10" s="251">
        <v>6</v>
      </c>
      <c r="D10" s="123">
        <f>IF('Encodage réponses Es'!F8="","",'Encodage réponses Es'!F8)</f>
      </c>
      <c r="E10" s="525"/>
      <c r="F10" s="145">
        <f t="shared" si="0"/>
      </c>
      <c r="G10" s="217">
        <f t="shared" si="1"/>
      </c>
      <c r="H10" s="122"/>
      <c r="I10" s="145">
        <f t="shared" si="2"/>
      </c>
      <c r="J10" s="217">
        <f t="shared" si="3"/>
      </c>
      <c r="K10" s="145">
        <f t="shared" si="4"/>
      </c>
      <c r="L10" s="217">
        <f t="shared" si="5"/>
      </c>
      <c r="N10" s="254">
        <f>IF(AND('Encodage réponses Es'!$BO8="!",'Encodage réponses Es'!AH8=""),"!",IF('Encodage réponses Es'!AH8="","",'Encodage réponses Es'!AH8))</f>
      </c>
      <c r="O10" s="255">
        <f>IF(AND('Encodage réponses Es'!$BO8="!",'Encodage réponses Es'!AI8=""),"!",IF('Encodage réponses Es'!AI8="","",'Encodage réponses Es'!AI8))</f>
      </c>
      <c r="P10" s="255">
        <f>IF(AND('Encodage réponses Es'!$BO8="!",'Encodage réponses Es'!AJ8=""),"!",IF('Encodage réponses Es'!AJ8="","",'Encodage réponses Es'!AJ8))</f>
      </c>
      <c r="Q10" s="255">
        <f>IF(AND('Encodage réponses Es'!$BO8="!",'Encodage réponses Es'!AK8=""),"!",IF('Encodage réponses Es'!AK8="","",'Encodage réponses Es'!AK8))</f>
      </c>
      <c r="R10" s="255">
        <f>IF(AND('Encodage réponses Es'!$BO8="!",'Encodage réponses Es'!AM8=""),"!",IF('Encodage réponses Es'!AM8="","",'Encodage réponses Es'!AM8))</f>
      </c>
      <c r="S10" s="255">
        <f>IF(AND('Encodage réponses Es'!$BO8="!",'Encodage réponses Es'!AN8=""),"!",IF('Encodage réponses Es'!AN8="","",'Encodage réponses Es'!AN8))</f>
      </c>
      <c r="T10" s="255">
        <f>IF(AND('Encodage réponses Es'!$BO8="!",'Encodage réponses Es'!AO8=""),"!",IF('Encodage réponses Es'!AO8="","",'Encodage réponses Es'!AO8))</f>
      </c>
      <c r="U10" s="255">
        <f>IF(AND('Encodage réponses Es'!$BO8="!",'Encodage réponses Es'!AP8=""),"!",IF('Encodage réponses Es'!AP8="","",'Encodage réponses Es'!AP8))</f>
      </c>
      <c r="V10" s="255">
        <f>IF(AND('Encodage réponses Es'!$BO8="!",'Encodage réponses Es'!AQ8=""),"!",IF('Encodage réponses Es'!AQ8="","",'Encodage réponses Es'!AQ8))</f>
      </c>
      <c r="W10" s="255">
        <f>IF(AND('Encodage réponses Es'!$BO8="!",'Encodage réponses Es'!AR8=""),"!",IF('Encodage réponses Es'!AR8="","",'Encodage réponses Es'!AR8))</f>
      </c>
      <c r="X10" s="255">
        <f>IF(AND('Encodage réponses Es'!$BO8="!",'Encodage réponses Es'!AS8=""),"!",IF('Encodage réponses Es'!AS8="","",'Encodage réponses Es'!AS8))</f>
      </c>
      <c r="Y10" s="255">
        <f>IF(AND('Encodage réponses Es'!$BO8="!",'Encodage réponses Es'!AT8=""),"!",IF('Encodage réponses Es'!AT8="","",'Encodage réponses Es'!AT8))</f>
      </c>
      <c r="Z10" s="255">
        <f>IF(AND('Encodage réponses Es'!$BO8="!",'Encodage réponses Es'!AU8=""),"!",IF('Encodage réponses Es'!AU8="","",'Encodage réponses Es'!AU8))</f>
      </c>
      <c r="AA10" s="255">
        <f>IF(AND('Encodage réponses Es'!$BO8="!",'Encodage réponses Es'!AV8=""),"!",IF('Encodage réponses Es'!AV8="","",'Encodage réponses Es'!AV8))</f>
      </c>
      <c r="AB10" s="255">
        <f>IF(AND('Encodage réponses Es'!$BO8="!",'Encodage réponses Es'!AW8=""),"!",IF('Encodage réponses Es'!AW8="","",'Encodage réponses Es'!AW8))</f>
      </c>
      <c r="AC10" s="255">
        <f>IF(AND('Encodage réponses Es'!$BO8="!",'Encodage réponses Es'!AX8=""),"!",IF('Encodage réponses Es'!AX8="","",'Encodage réponses Es'!AX8))</f>
      </c>
      <c r="AD10" s="255">
        <f>IF(AND('Encodage réponses Es'!$BO8="!",'Encodage réponses Es'!AY8=""),"!",IF('Encodage réponses Es'!AY8="","",'Encodage réponses Es'!AY8))</f>
      </c>
      <c r="AE10" s="255">
        <f>IF(AND('Encodage réponses Es'!$BO8="!",'Encodage réponses Es'!AZ8=""),"!",IF('Encodage réponses Es'!AZ8="","",'Encodage réponses Es'!AZ8))</f>
      </c>
      <c r="AF10" s="255">
        <f>IF(AND('Encodage réponses Es'!$BO8="!",'Encodage réponses Es'!BA8=""),"!",IF('Encodage réponses Es'!BA8="","",'Encodage réponses Es'!BA8))</f>
      </c>
      <c r="AG10" s="255">
        <f>IF(AND('Encodage réponses Es'!$BO8="!",'Encodage réponses Es'!BB8=""),"!",IF('Encodage réponses Es'!BB8="","",'Encodage réponses Es'!BB8))</f>
      </c>
      <c r="AH10" s="255">
        <f>IF(AND('Encodage réponses Es'!$BO8="!",'Encodage réponses Es'!BC8=""),"!",IF('Encodage réponses Es'!BC8="","",'Encodage réponses Es'!BC8))</f>
      </c>
      <c r="AI10" s="255">
        <f>IF(AND('Encodage réponses Es'!$BO8="!",'Encodage réponses Es'!BD8=""),"!",IF('Encodage réponses Es'!BD8="","",'Encodage réponses Es'!BD8))</f>
      </c>
      <c r="AJ10" s="257">
        <f>IF(AND('Encodage réponses Es'!$BO8="!",'Encodage réponses Es'!BE8=""),"!",IF('Encodage réponses Es'!BE8="","",'Encodage réponses Es'!BE8))</f>
      </c>
      <c r="AK10" s="469">
        <f t="shared" si="6"/>
      </c>
      <c r="AL10" s="470"/>
      <c r="AM10" s="254">
        <f>IF(AND('Encodage réponses Es'!$BO8="!",'Encodage réponses Es'!G8=""),"!",IF('Encodage réponses Es'!G8="","",'Encodage réponses Es'!G8))</f>
      </c>
      <c r="AN10" s="255">
        <f>IF(AND('Encodage réponses Es'!$BO8="!",'Encodage réponses Es'!H8=""),"!",IF('Encodage réponses Es'!H8="","",'Encodage réponses Es'!H8))</f>
      </c>
      <c r="AO10" s="255">
        <f>IF(AND('Encodage réponses Es'!$BO8="!",'Encodage réponses Es'!I8=""),"!",IF('Encodage réponses Es'!I8="","",'Encodage réponses Es'!I8))</f>
      </c>
      <c r="AP10" s="255">
        <f>IF(AND('Encodage réponses Es'!$BO8="!",'Encodage réponses Es'!J8=""),"!",IF('Encodage réponses Es'!J8="","",'Encodage réponses Es'!J8))</f>
      </c>
      <c r="AQ10" s="255">
        <f>IF(AND('Encodage réponses Es'!$BO8="!",'Encodage réponses Es'!K8=""),"!",IF('Encodage réponses Es'!K8="","",'Encodage réponses Es'!K8))</f>
      </c>
      <c r="AR10" s="255">
        <f>IF(AND('Encodage réponses Es'!$BO8="!",'Encodage réponses Es'!L8=""),"!",IF('Encodage réponses Es'!L8="","",'Encodage réponses Es'!L8))</f>
      </c>
      <c r="AS10" s="255">
        <f>IF(AND('Encodage réponses Es'!$BO8="!",'Encodage réponses Es'!N8=""),"!",IF('Encodage réponses Es'!N8="","",'Encodage réponses Es'!N8))</f>
      </c>
      <c r="AT10" s="262">
        <f>IF(AND('Encodage réponses Es'!$BO8="!",'Encodage réponses Es'!O8=""),"!",IF('Encodage réponses Es'!O8="","",'Encodage réponses Es'!O8))</f>
      </c>
      <c r="AU10" s="255">
        <f>IF(AND('Encodage réponses Es'!$BO8="!",'Encodage réponses Es'!P8=""),"!",IF('Encodage réponses Es'!P8="","",'Encodage réponses Es'!P8))</f>
      </c>
      <c r="AV10" s="255">
        <f>IF(AND('Encodage réponses Es'!$BO8="!",'Encodage réponses Es'!Q8=""),"!",IF('Encodage réponses Es'!Q8="","",'Encodage réponses Es'!Q8))</f>
      </c>
      <c r="AW10" s="255">
        <f>IF(AND('Encodage réponses Es'!$BO8="!",'Encodage réponses Es'!AE8=""),"!",IF('Encodage réponses Es'!AE8="","",'Encodage réponses Es'!AE8))</f>
      </c>
      <c r="AX10" s="255">
        <f>IF(AND('Encodage réponses Es'!$BO8="!",'Encodage réponses Es'!AF8=""),"!",IF('Encodage réponses Es'!AF8="","",'Encodage réponses Es'!AF8))</f>
      </c>
      <c r="AY10" s="257">
        <f>IF(AND('Encodage réponses Es'!$BO8="!",'Encodage réponses Es'!AG8=""),"!",IF('Encodage réponses Es'!AG8="","",'Encodage réponses Es'!AG8))</f>
      </c>
      <c r="AZ10" s="468">
        <f t="shared" si="7"/>
      </c>
      <c r="BA10" s="430"/>
      <c r="BB10" s="469">
        <f t="shared" si="8"/>
      </c>
      <c r="BC10" s="470"/>
      <c r="BD10" s="543"/>
      <c r="BE10" s="265">
        <f>IF(AND('Encodage réponses Es'!$BO8="!",'Encodage réponses Es'!AL8=""),"!",IF('Encodage réponses Es'!AL8="","",'Encodage réponses Es'!AL8))</f>
      </c>
      <c r="BF10" s="266">
        <f>IF(AND('Encodage réponses Es'!$BO8="!",'Encodage réponses Es'!BG8=""),"!",IF('Encodage réponses Es'!BG8="","",'Encodage réponses Es'!BG8))</f>
      </c>
      <c r="BG10" s="266">
        <f>IF(AND('Encodage réponses Es'!$BO8="!",'Encodage réponses Es'!BH8=""),"!",IF('Encodage réponses Es'!BH8="","",'Encodage réponses Es'!BH8))</f>
      </c>
      <c r="BH10" s="266">
        <f>IF(AND('Encodage réponses Es'!$BO8="!",'Encodage réponses Es'!BI8=""),"!",IF('Encodage réponses Es'!BI8="","",'Encodage réponses Es'!BI8))</f>
      </c>
      <c r="BI10" s="266">
        <f>IF(AND('Encodage réponses Es'!$BO8="!",'Encodage réponses Es'!BJ8=""),"!",IF('Encodage réponses Es'!BJ8="","",'Encodage réponses Es'!BJ8))</f>
      </c>
      <c r="BJ10" s="266">
        <f>IF(AND('Encodage réponses Es'!$BO8="!",'Encodage réponses Es'!BK8=""),"!",IF('Encodage réponses Es'!BK8="","",'Encodage réponses Es'!BK8))</f>
      </c>
      <c r="BK10" s="266">
        <f>IF(AND('Encodage réponses Es'!$BO8="!",'Encodage réponses Es'!BL8=""),"!",IF('Encodage réponses Es'!BL8="","",'Encodage réponses Es'!BL8))</f>
      </c>
      <c r="BL10" s="266">
        <f>IF(AND('Encodage réponses Es'!$BO8="!",'Encodage réponses Es'!BM8=""),"!",IF('Encodage réponses Es'!BM8="","",'Encodage réponses Es'!BM8))</f>
      </c>
      <c r="BM10" s="267">
        <f>IF(AND('Encodage réponses Es'!$BO8="!",'Encodage réponses Es'!BN8=""),"!",IF('Encodage réponses Es'!BN8="","",'Encodage réponses Es'!BN8))</f>
      </c>
      <c r="BN10" s="469">
        <f t="shared" si="9"/>
      </c>
      <c r="BO10" s="470"/>
      <c r="BP10" s="265">
        <f>IF(AND('Encodage réponses Es'!$BO8="!",'Encodage réponses Es'!M8=""),"!",IF('Encodage réponses Es'!M8="","",'Encodage réponses Es'!M8))</f>
      </c>
      <c r="BQ10" s="266">
        <f>IF(AND('Encodage réponses Es'!$BO8="!",'Encodage réponses Es'!R8=""),"!",IF('Encodage réponses Es'!R8="","",'Encodage réponses Es'!R8))</f>
      </c>
      <c r="BR10" s="266">
        <f>IF(AND('Encodage réponses Es'!$BO8="!",'Encodage réponses Es'!S8=""),"!",IF('Encodage réponses Es'!S8="","",'Encodage réponses Es'!S8))</f>
      </c>
      <c r="BS10" s="266">
        <f>IF(AND('Encodage réponses Es'!$BO8="!",'Encodage réponses Es'!T8=""),"!",IF('Encodage réponses Es'!T8="","",'Encodage réponses Es'!T8))</f>
      </c>
      <c r="BT10" s="266">
        <f>IF(AND('Encodage réponses Es'!$BO8="!",'Encodage réponses Es'!U8=""),"!",IF('Encodage réponses Es'!U8="","",'Encodage réponses Es'!U8))</f>
      </c>
      <c r="BU10" s="266">
        <f>IF(AND('Encodage réponses Es'!$BO8="!",'Encodage réponses Es'!V8=""),"!",IF('Encodage réponses Es'!V8="","",'Encodage réponses Es'!V8))</f>
      </c>
      <c r="BV10" s="266">
        <f>IF(AND('Encodage réponses Es'!$BO8="!",'Encodage réponses Es'!W8=""),"!",IF('Encodage réponses Es'!W8="","",'Encodage réponses Es'!W8))</f>
      </c>
      <c r="BW10" s="266">
        <f>IF(AND('Encodage réponses Es'!$BO8="!",'Encodage réponses Es'!X8=""),"!",IF('Encodage réponses Es'!X8="","",'Encodage réponses Es'!X8))</f>
      </c>
      <c r="BX10" s="266">
        <f>IF(AND('Encodage réponses Es'!$BO8="!",'Encodage réponses Es'!Y8=""),"!",IF('Encodage réponses Es'!Y8="","",'Encodage réponses Es'!Y8))</f>
      </c>
      <c r="BY10" s="266">
        <f>IF(AND('Encodage réponses Es'!$BO8="!",'Encodage réponses Es'!Z8=""),"!",IF('Encodage réponses Es'!Z8="","",'Encodage réponses Es'!Z8))</f>
      </c>
      <c r="BZ10" s="266">
        <f>IF(AND('Encodage réponses Es'!$BO8="!",'Encodage réponses Es'!AA8=""),"!",IF('Encodage réponses Es'!AA8="","",'Encodage réponses Es'!AA8))</f>
      </c>
      <c r="CA10" s="266">
        <f>IF(AND('Encodage réponses Es'!$BO8="!",'Encodage réponses Es'!AB8=""),"!",IF('Encodage réponses Es'!AB8="","",'Encodage réponses Es'!AB8))</f>
      </c>
      <c r="CB10" s="267">
        <f>IF(AND('Encodage réponses Es'!$BO8="!",'Encodage réponses Es'!AC8=""),"!",IF('Encodage réponses Es'!AC8="","",'Encodage réponses Es'!AC8))</f>
      </c>
      <c r="CC10" s="468">
        <f t="shared" si="10"/>
      </c>
      <c r="CD10" s="430"/>
      <c r="CE10" s="469">
        <f t="shared" si="11"/>
      </c>
      <c r="CF10" s="470"/>
      <c r="CG10" s="188"/>
      <c r="CH10" s="254">
        <f>IF(AND('Encodage réponses Es'!$BO8="!",'Encodage réponses Es'!BF8=""),"!",IF('Encodage réponses Es'!BF8="","",'Encodage réponses Es'!BF8))</f>
      </c>
      <c r="CI10" s="273">
        <f>IF(AND('Encodage réponses Es'!$BO8="!",'Encodage réponses Es'!AD8=""),"!",IF('Encodage réponses Es'!AD8="","",'Encodage réponses Es'!AD8))</f>
      </c>
      <c r="CJ10" s="429">
        <f t="shared" si="12"/>
      </c>
      <c r="CK10" s="430"/>
    </row>
    <row r="11" spans="1:89" ht="11.25" customHeight="1">
      <c r="A11" s="442"/>
      <c r="B11" s="443"/>
      <c r="C11" s="251">
        <v>7</v>
      </c>
      <c r="D11" s="123">
        <f>IF('Encodage réponses Es'!F9="","",'Encodage réponses Es'!F9)</f>
      </c>
      <c r="E11" s="525"/>
      <c r="F11" s="145">
        <f t="shared" si="0"/>
      </c>
      <c r="G11" s="217">
        <f t="shared" si="1"/>
      </c>
      <c r="H11" s="122"/>
      <c r="I11" s="145">
        <f t="shared" si="2"/>
      </c>
      <c r="J11" s="217">
        <f t="shared" si="3"/>
      </c>
      <c r="K11" s="145">
        <f t="shared" si="4"/>
      </c>
      <c r="L11" s="217">
        <f t="shared" si="5"/>
      </c>
      <c r="N11" s="254">
        <f>IF(AND('Encodage réponses Es'!$BO9="!",'Encodage réponses Es'!AH9=""),"!",IF('Encodage réponses Es'!AH9="","",'Encodage réponses Es'!AH9))</f>
      </c>
      <c r="O11" s="255">
        <f>IF(AND('Encodage réponses Es'!$BO9="!",'Encodage réponses Es'!AI9=""),"!",IF('Encodage réponses Es'!AI9="","",'Encodage réponses Es'!AI9))</f>
      </c>
      <c r="P11" s="255">
        <f>IF(AND('Encodage réponses Es'!$BO9="!",'Encodage réponses Es'!AJ9=""),"!",IF('Encodage réponses Es'!AJ9="","",'Encodage réponses Es'!AJ9))</f>
      </c>
      <c r="Q11" s="255">
        <f>IF(AND('Encodage réponses Es'!$BO9="!",'Encodage réponses Es'!AK9=""),"!",IF('Encodage réponses Es'!AK9="","",'Encodage réponses Es'!AK9))</f>
      </c>
      <c r="R11" s="255">
        <f>IF(AND('Encodage réponses Es'!$BO9="!",'Encodage réponses Es'!AM9=""),"!",IF('Encodage réponses Es'!AM9="","",'Encodage réponses Es'!AM9))</f>
      </c>
      <c r="S11" s="255">
        <f>IF(AND('Encodage réponses Es'!$BO9="!",'Encodage réponses Es'!AN9=""),"!",IF('Encodage réponses Es'!AN9="","",'Encodage réponses Es'!AN9))</f>
      </c>
      <c r="T11" s="255">
        <f>IF(AND('Encodage réponses Es'!$BO9="!",'Encodage réponses Es'!AO9=""),"!",IF('Encodage réponses Es'!AO9="","",'Encodage réponses Es'!AO9))</f>
      </c>
      <c r="U11" s="255">
        <f>IF(AND('Encodage réponses Es'!$BO9="!",'Encodage réponses Es'!AP9=""),"!",IF('Encodage réponses Es'!AP9="","",'Encodage réponses Es'!AP9))</f>
      </c>
      <c r="V11" s="255">
        <f>IF(AND('Encodage réponses Es'!$BO9="!",'Encodage réponses Es'!AQ9=""),"!",IF('Encodage réponses Es'!AQ9="","",'Encodage réponses Es'!AQ9))</f>
      </c>
      <c r="W11" s="255">
        <f>IF(AND('Encodage réponses Es'!$BO9="!",'Encodage réponses Es'!AR9=""),"!",IF('Encodage réponses Es'!AR9="","",'Encodage réponses Es'!AR9))</f>
      </c>
      <c r="X11" s="255">
        <f>IF(AND('Encodage réponses Es'!$BO9="!",'Encodage réponses Es'!AS9=""),"!",IF('Encodage réponses Es'!AS9="","",'Encodage réponses Es'!AS9))</f>
      </c>
      <c r="Y11" s="255">
        <f>IF(AND('Encodage réponses Es'!$BO9="!",'Encodage réponses Es'!AT9=""),"!",IF('Encodage réponses Es'!AT9="","",'Encodage réponses Es'!AT9))</f>
      </c>
      <c r="Z11" s="255">
        <f>IF(AND('Encodage réponses Es'!$BO9="!",'Encodage réponses Es'!AU9=""),"!",IF('Encodage réponses Es'!AU9="","",'Encodage réponses Es'!AU9))</f>
      </c>
      <c r="AA11" s="255">
        <f>IF(AND('Encodage réponses Es'!$BO9="!",'Encodage réponses Es'!AV9=""),"!",IF('Encodage réponses Es'!AV9="","",'Encodage réponses Es'!AV9))</f>
      </c>
      <c r="AB11" s="255">
        <f>IF(AND('Encodage réponses Es'!$BO9="!",'Encodage réponses Es'!AW9=""),"!",IF('Encodage réponses Es'!AW9="","",'Encodage réponses Es'!AW9))</f>
      </c>
      <c r="AC11" s="255">
        <f>IF(AND('Encodage réponses Es'!$BO9="!",'Encodage réponses Es'!AX9=""),"!",IF('Encodage réponses Es'!AX9="","",'Encodage réponses Es'!AX9))</f>
      </c>
      <c r="AD11" s="255">
        <f>IF(AND('Encodage réponses Es'!$BO9="!",'Encodage réponses Es'!AY9=""),"!",IF('Encodage réponses Es'!AY9="","",'Encodage réponses Es'!AY9))</f>
      </c>
      <c r="AE11" s="255">
        <f>IF(AND('Encodage réponses Es'!$BO9="!",'Encodage réponses Es'!AZ9=""),"!",IF('Encodage réponses Es'!AZ9="","",'Encodage réponses Es'!AZ9))</f>
      </c>
      <c r="AF11" s="255">
        <f>IF(AND('Encodage réponses Es'!$BO9="!",'Encodage réponses Es'!BA9=""),"!",IF('Encodage réponses Es'!BA9="","",'Encodage réponses Es'!BA9))</f>
      </c>
      <c r="AG11" s="255">
        <f>IF(AND('Encodage réponses Es'!$BO9="!",'Encodage réponses Es'!BB9=""),"!",IF('Encodage réponses Es'!BB9="","",'Encodage réponses Es'!BB9))</f>
      </c>
      <c r="AH11" s="255">
        <f>IF(AND('Encodage réponses Es'!$BO9="!",'Encodage réponses Es'!BC9=""),"!",IF('Encodage réponses Es'!BC9="","",'Encodage réponses Es'!BC9))</f>
      </c>
      <c r="AI11" s="255">
        <f>IF(AND('Encodage réponses Es'!$BO9="!",'Encodage réponses Es'!BD9=""),"!",IF('Encodage réponses Es'!BD9="","",'Encodage réponses Es'!BD9))</f>
      </c>
      <c r="AJ11" s="257">
        <f>IF(AND('Encodage réponses Es'!$BO9="!",'Encodage réponses Es'!BE9=""),"!",IF('Encodage réponses Es'!BE9="","",'Encodage réponses Es'!BE9))</f>
      </c>
      <c r="AK11" s="469">
        <f t="shared" si="6"/>
      </c>
      <c r="AL11" s="470"/>
      <c r="AM11" s="254">
        <f>IF(AND('Encodage réponses Es'!$BO9="!",'Encodage réponses Es'!G9=""),"!",IF('Encodage réponses Es'!G9="","",'Encodage réponses Es'!G9))</f>
      </c>
      <c r="AN11" s="255">
        <f>IF(AND('Encodage réponses Es'!$BO9="!",'Encodage réponses Es'!H9=""),"!",IF('Encodage réponses Es'!H9="","",'Encodage réponses Es'!H9))</f>
      </c>
      <c r="AO11" s="255">
        <f>IF(AND('Encodage réponses Es'!$BO9="!",'Encodage réponses Es'!I9=""),"!",IF('Encodage réponses Es'!I9="","",'Encodage réponses Es'!I9))</f>
      </c>
      <c r="AP11" s="255">
        <f>IF(AND('Encodage réponses Es'!$BO9="!",'Encodage réponses Es'!J9=""),"!",IF('Encodage réponses Es'!J9="","",'Encodage réponses Es'!J9))</f>
      </c>
      <c r="AQ11" s="255">
        <f>IF(AND('Encodage réponses Es'!$BO9="!",'Encodage réponses Es'!K9=""),"!",IF('Encodage réponses Es'!K9="","",'Encodage réponses Es'!K9))</f>
      </c>
      <c r="AR11" s="255">
        <f>IF(AND('Encodage réponses Es'!$BO9="!",'Encodage réponses Es'!L9=""),"!",IF('Encodage réponses Es'!L9="","",'Encodage réponses Es'!L9))</f>
      </c>
      <c r="AS11" s="255">
        <f>IF(AND('Encodage réponses Es'!$BO9="!",'Encodage réponses Es'!N9=""),"!",IF('Encodage réponses Es'!N9="","",'Encodage réponses Es'!N9))</f>
      </c>
      <c r="AT11" s="262">
        <f>IF(AND('Encodage réponses Es'!$BO9="!",'Encodage réponses Es'!O9=""),"!",IF('Encodage réponses Es'!O9="","",'Encodage réponses Es'!O9))</f>
      </c>
      <c r="AU11" s="255">
        <f>IF(AND('Encodage réponses Es'!$BO9="!",'Encodage réponses Es'!P9=""),"!",IF('Encodage réponses Es'!P9="","",'Encodage réponses Es'!P9))</f>
      </c>
      <c r="AV11" s="255">
        <f>IF(AND('Encodage réponses Es'!$BO9="!",'Encodage réponses Es'!Q9=""),"!",IF('Encodage réponses Es'!Q9="","",'Encodage réponses Es'!Q9))</f>
      </c>
      <c r="AW11" s="255">
        <f>IF(AND('Encodage réponses Es'!$BO9="!",'Encodage réponses Es'!AE9=""),"!",IF('Encodage réponses Es'!AE9="","",'Encodage réponses Es'!AE9))</f>
      </c>
      <c r="AX11" s="255">
        <f>IF(AND('Encodage réponses Es'!$BO9="!",'Encodage réponses Es'!AF9=""),"!",IF('Encodage réponses Es'!AF9="","",'Encodage réponses Es'!AF9))</f>
      </c>
      <c r="AY11" s="257">
        <f>IF(AND('Encodage réponses Es'!$BO9="!",'Encodage réponses Es'!AG9=""),"!",IF('Encodage réponses Es'!AG9="","",'Encodage réponses Es'!AG9))</f>
      </c>
      <c r="AZ11" s="468">
        <f t="shared" si="7"/>
      </c>
      <c r="BA11" s="430"/>
      <c r="BB11" s="469">
        <f t="shared" si="8"/>
      </c>
      <c r="BC11" s="470"/>
      <c r="BD11" s="543"/>
      <c r="BE11" s="265">
        <f>IF(AND('Encodage réponses Es'!$BO9="!",'Encodage réponses Es'!AL9=""),"!",IF('Encodage réponses Es'!AL9="","",'Encodage réponses Es'!AL9))</f>
      </c>
      <c r="BF11" s="266">
        <f>IF(AND('Encodage réponses Es'!$BO9="!",'Encodage réponses Es'!BG9=""),"!",IF('Encodage réponses Es'!BG9="","",'Encodage réponses Es'!BG9))</f>
      </c>
      <c r="BG11" s="266">
        <f>IF(AND('Encodage réponses Es'!$BO9="!",'Encodage réponses Es'!BH9=""),"!",IF('Encodage réponses Es'!BH9="","",'Encodage réponses Es'!BH9))</f>
      </c>
      <c r="BH11" s="266">
        <f>IF(AND('Encodage réponses Es'!$BO9="!",'Encodage réponses Es'!BI9=""),"!",IF('Encodage réponses Es'!BI9="","",'Encodage réponses Es'!BI9))</f>
      </c>
      <c r="BI11" s="266">
        <f>IF(AND('Encodage réponses Es'!$BO9="!",'Encodage réponses Es'!BJ9=""),"!",IF('Encodage réponses Es'!BJ9="","",'Encodage réponses Es'!BJ9))</f>
      </c>
      <c r="BJ11" s="266">
        <f>IF(AND('Encodage réponses Es'!$BO9="!",'Encodage réponses Es'!BK9=""),"!",IF('Encodage réponses Es'!BK9="","",'Encodage réponses Es'!BK9))</f>
      </c>
      <c r="BK11" s="266">
        <f>IF(AND('Encodage réponses Es'!$BO9="!",'Encodage réponses Es'!BL9=""),"!",IF('Encodage réponses Es'!BL9="","",'Encodage réponses Es'!BL9))</f>
      </c>
      <c r="BL11" s="266">
        <f>IF(AND('Encodage réponses Es'!$BO9="!",'Encodage réponses Es'!BM9=""),"!",IF('Encodage réponses Es'!BM9="","",'Encodage réponses Es'!BM9))</f>
      </c>
      <c r="BM11" s="267">
        <f>IF(AND('Encodage réponses Es'!$BO9="!",'Encodage réponses Es'!BN9=""),"!",IF('Encodage réponses Es'!BN9="","",'Encodage réponses Es'!BN9))</f>
      </c>
      <c r="BN11" s="469">
        <f t="shared" si="9"/>
      </c>
      <c r="BO11" s="470"/>
      <c r="BP11" s="265">
        <f>IF(AND('Encodage réponses Es'!$BO9="!",'Encodage réponses Es'!M9=""),"!",IF('Encodage réponses Es'!M9="","",'Encodage réponses Es'!M9))</f>
      </c>
      <c r="BQ11" s="266">
        <f>IF(AND('Encodage réponses Es'!$BO9="!",'Encodage réponses Es'!R9=""),"!",IF('Encodage réponses Es'!R9="","",'Encodage réponses Es'!R9))</f>
      </c>
      <c r="BR11" s="266">
        <f>IF(AND('Encodage réponses Es'!$BO9="!",'Encodage réponses Es'!S9=""),"!",IF('Encodage réponses Es'!S9="","",'Encodage réponses Es'!S9))</f>
      </c>
      <c r="BS11" s="266">
        <f>IF(AND('Encodage réponses Es'!$BO9="!",'Encodage réponses Es'!T9=""),"!",IF('Encodage réponses Es'!T9="","",'Encodage réponses Es'!T9))</f>
      </c>
      <c r="BT11" s="266">
        <f>IF(AND('Encodage réponses Es'!$BO9="!",'Encodage réponses Es'!U9=""),"!",IF('Encodage réponses Es'!U9="","",'Encodage réponses Es'!U9))</f>
      </c>
      <c r="BU11" s="266">
        <f>IF(AND('Encodage réponses Es'!$BO9="!",'Encodage réponses Es'!V9=""),"!",IF('Encodage réponses Es'!V9="","",'Encodage réponses Es'!V9))</f>
      </c>
      <c r="BV11" s="266">
        <f>IF(AND('Encodage réponses Es'!$BO9="!",'Encodage réponses Es'!W9=""),"!",IF('Encodage réponses Es'!W9="","",'Encodage réponses Es'!W9))</f>
      </c>
      <c r="BW11" s="266">
        <f>IF(AND('Encodage réponses Es'!$BO9="!",'Encodage réponses Es'!X9=""),"!",IF('Encodage réponses Es'!X9="","",'Encodage réponses Es'!X9))</f>
      </c>
      <c r="BX11" s="266">
        <f>IF(AND('Encodage réponses Es'!$BO9="!",'Encodage réponses Es'!Y9=""),"!",IF('Encodage réponses Es'!Y9="","",'Encodage réponses Es'!Y9))</f>
      </c>
      <c r="BY11" s="266">
        <f>IF(AND('Encodage réponses Es'!$BO9="!",'Encodage réponses Es'!Z9=""),"!",IF('Encodage réponses Es'!Z9="","",'Encodage réponses Es'!Z9))</f>
      </c>
      <c r="BZ11" s="266">
        <f>IF(AND('Encodage réponses Es'!$BO9="!",'Encodage réponses Es'!AA9=""),"!",IF('Encodage réponses Es'!AA9="","",'Encodage réponses Es'!AA9))</f>
      </c>
      <c r="CA11" s="266">
        <f>IF(AND('Encodage réponses Es'!$BO9="!",'Encodage réponses Es'!AB9=""),"!",IF('Encodage réponses Es'!AB9="","",'Encodage réponses Es'!AB9))</f>
      </c>
      <c r="CB11" s="267">
        <f>IF(AND('Encodage réponses Es'!$BO9="!",'Encodage réponses Es'!AC9=""),"!",IF('Encodage réponses Es'!AC9="","",'Encodage réponses Es'!AC9))</f>
      </c>
      <c r="CC11" s="468">
        <f t="shared" si="10"/>
      </c>
      <c r="CD11" s="430"/>
      <c r="CE11" s="469">
        <f t="shared" si="11"/>
      </c>
      <c r="CF11" s="470"/>
      <c r="CG11" s="188"/>
      <c r="CH11" s="254">
        <f>IF(AND('Encodage réponses Es'!$BO9="!",'Encodage réponses Es'!BF9=""),"!",IF('Encodage réponses Es'!BF9="","",'Encodage réponses Es'!BF9))</f>
      </c>
      <c r="CI11" s="273">
        <f>IF(AND('Encodage réponses Es'!$BO9="!",'Encodage réponses Es'!AD9=""),"!",IF('Encodage réponses Es'!AD9="","",'Encodage réponses Es'!AD9))</f>
      </c>
      <c r="CJ11" s="429">
        <f t="shared" si="12"/>
      </c>
      <c r="CK11" s="430"/>
    </row>
    <row r="12" spans="1:89" ht="11.25" customHeight="1">
      <c r="A12" s="442"/>
      <c r="B12" s="443"/>
      <c r="C12" s="251">
        <v>8</v>
      </c>
      <c r="D12" s="123">
        <f>IF('Encodage réponses Es'!F10="","",'Encodage réponses Es'!F10)</f>
      </c>
      <c r="E12" s="525"/>
      <c r="F12" s="145">
        <f t="shared" si="0"/>
      </c>
      <c r="G12" s="217">
        <f t="shared" si="1"/>
      </c>
      <c r="H12" s="122"/>
      <c r="I12" s="145">
        <f t="shared" si="2"/>
      </c>
      <c r="J12" s="217">
        <f t="shared" si="3"/>
      </c>
      <c r="K12" s="145">
        <f t="shared" si="4"/>
      </c>
      <c r="L12" s="217">
        <f t="shared" si="5"/>
      </c>
      <c r="N12" s="254">
        <f>IF(AND('Encodage réponses Es'!$BO10="!",'Encodage réponses Es'!AH10=""),"!",IF('Encodage réponses Es'!AH10="","",'Encodage réponses Es'!AH10))</f>
      </c>
      <c r="O12" s="255">
        <f>IF(AND('Encodage réponses Es'!$BO10="!",'Encodage réponses Es'!AI10=""),"!",IF('Encodage réponses Es'!AI10="","",'Encodage réponses Es'!AI10))</f>
      </c>
      <c r="P12" s="255">
        <f>IF(AND('Encodage réponses Es'!$BO10="!",'Encodage réponses Es'!AJ10=""),"!",IF('Encodage réponses Es'!AJ10="","",'Encodage réponses Es'!AJ10))</f>
      </c>
      <c r="Q12" s="255">
        <f>IF(AND('Encodage réponses Es'!$BO10="!",'Encodage réponses Es'!AK10=""),"!",IF('Encodage réponses Es'!AK10="","",'Encodage réponses Es'!AK10))</f>
      </c>
      <c r="R12" s="255">
        <f>IF(AND('Encodage réponses Es'!$BO10="!",'Encodage réponses Es'!AM10=""),"!",IF('Encodage réponses Es'!AM10="","",'Encodage réponses Es'!AM10))</f>
      </c>
      <c r="S12" s="255">
        <f>IF(AND('Encodage réponses Es'!$BO10="!",'Encodage réponses Es'!AN10=""),"!",IF('Encodage réponses Es'!AN10="","",'Encodage réponses Es'!AN10))</f>
      </c>
      <c r="T12" s="255">
        <f>IF(AND('Encodage réponses Es'!$BO10="!",'Encodage réponses Es'!AO10=""),"!",IF('Encodage réponses Es'!AO10="","",'Encodage réponses Es'!AO10))</f>
      </c>
      <c r="U12" s="255">
        <f>IF(AND('Encodage réponses Es'!$BO10="!",'Encodage réponses Es'!AP10=""),"!",IF('Encodage réponses Es'!AP10="","",'Encodage réponses Es'!AP10))</f>
      </c>
      <c r="V12" s="255">
        <f>IF(AND('Encodage réponses Es'!$BO10="!",'Encodage réponses Es'!AQ10=""),"!",IF('Encodage réponses Es'!AQ10="","",'Encodage réponses Es'!AQ10))</f>
      </c>
      <c r="W12" s="255">
        <f>IF(AND('Encodage réponses Es'!$BO10="!",'Encodage réponses Es'!AR10=""),"!",IF('Encodage réponses Es'!AR10="","",'Encodage réponses Es'!AR10))</f>
      </c>
      <c r="X12" s="255">
        <f>IF(AND('Encodage réponses Es'!$BO10="!",'Encodage réponses Es'!AS10=""),"!",IF('Encodage réponses Es'!AS10="","",'Encodage réponses Es'!AS10))</f>
      </c>
      <c r="Y12" s="255">
        <f>IF(AND('Encodage réponses Es'!$BO10="!",'Encodage réponses Es'!AT10=""),"!",IF('Encodage réponses Es'!AT10="","",'Encodage réponses Es'!AT10))</f>
      </c>
      <c r="Z12" s="255">
        <f>IF(AND('Encodage réponses Es'!$BO10="!",'Encodage réponses Es'!AU10=""),"!",IF('Encodage réponses Es'!AU10="","",'Encodage réponses Es'!AU10))</f>
      </c>
      <c r="AA12" s="255">
        <f>IF(AND('Encodage réponses Es'!$BO10="!",'Encodage réponses Es'!AV10=""),"!",IF('Encodage réponses Es'!AV10="","",'Encodage réponses Es'!AV10))</f>
      </c>
      <c r="AB12" s="255">
        <f>IF(AND('Encodage réponses Es'!$BO10="!",'Encodage réponses Es'!AW10=""),"!",IF('Encodage réponses Es'!AW10="","",'Encodage réponses Es'!AW10))</f>
      </c>
      <c r="AC12" s="255">
        <f>IF(AND('Encodage réponses Es'!$BO10="!",'Encodage réponses Es'!AX10=""),"!",IF('Encodage réponses Es'!AX10="","",'Encodage réponses Es'!AX10))</f>
      </c>
      <c r="AD12" s="255">
        <f>IF(AND('Encodage réponses Es'!$BO10="!",'Encodage réponses Es'!AY10=""),"!",IF('Encodage réponses Es'!AY10="","",'Encodage réponses Es'!AY10))</f>
      </c>
      <c r="AE12" s="255">
        <f>IF(AND('Encodage réponses Es'!$BO10="!",'Encodage réponses Es'!AZ10=""),"!",IF('Encodage réponses Es'!AZ10="","",'Encodage réponses Es'!AZ10))</f>
      </c>
      <c r="AF12" s="255">
        <f>IF(AND('Encodage réponses Es'!$BO10="!",'Encodage réponses Es'!BA10=""),"!",IF('Encodage réponses Es'!BA10="","",'Encodage réponses Es'!BA10))</f>
      </c>
      <c r="AG12" s="255">
        <f>IF(AND('Encodage réponses Es'!$BO10="!",'Encodage réponses Es'!BB10=""),"!",IF('Encodage réponses Es'!BB10="","",'Encodage réponses Es'!BB10))</f>
      </c>
      <c r="AH12" s="255">
        <f>IF(AND('Encodage réponses Es'!$BO10="!",'Encodage réponses Es'!BC10=""),"!",IF('Encodage réponses Es'!BC10="","",'Encodage réponses Es'!BC10))</f>
      </c>
      <c r="AI12" s="255">
        <f>IF(AND('Encodage réponses Es'!$BO10="!",'Encodage réponses Es'!BD10=""),"!",IF('Encodage réponses Es'!BD10="","",'Encodage réponses Es'!BD10))</f>
      </c>
      <c r="AJ12" s="257">
        <f>IF(AND('Encodage réponses Es'!$BO10="!",'Encodage réponses Es'!BE10=""),"!",IF('Encodage réponses Es'!BE10="","",'Encodage réponses Es'!BE10))</f>
      </c>
      <c r="AK12" s="469">
        <f t="shared" si="6"/>
      </c>
      <c r="AL12" s="470"/>
      <c r="AM12" s="254">
        <f>IF(AND('Encodage réponses Es'!$BO10="!",'Encodage réponses Es'!G10=""),"!",IF('Encodage réponses Es'!G10="","",'Encodage réponses Es'!G10))</f>
      </c>
      <c r="AN12" s="255">
        <f>IF(AND('Encodage réponses Es'!$BO10="!",'Encodage réponses Es'!H10=""),"!",IF('Encodage réponses Es'!H10="","",'Encodage réponses Es'!H10))</f>
      </c>
      <c r="AO12" s="255">
        <f>IF(AND('Encodage réponses Es'!$BO10="!",'Encodage réponses Es'!I10=""),"!",IF('Encodage réponses Es'!I10="","",'Encodage réponses Es'!I10))</f>
      </c>
      <c r="AP12" s="255">
        <f>IF(AND('Encodage réponses Es'!$BO10="!",'Encodage réponses Es'!J10=""),"!",IF('Encodage réponses Es'!J10="","",'Encodage réponses Es'!J10))</f>
      </c>
      <c r="AQ12" s="255">
        <f>IF(AND('Encodage réponses Es'!$BO10="!",'Encodage réponses Es'!K10=""),"!",IF('Encodage réponses Es'!K10="","",'Encodage réponses Es'!K10))</f>
      </c>
      <c r="AR12" s="255">
        <f>IF(AND('Encodage réponses Es'!$BO10="!",'Encodage réponses Es'!L10=""),"!",IF('Encodage réponses Es'!L10="","",'Encodage réponses Es'!L10))</f>
      </c>
      <c r="AS12" s="255">
        <f>IF(AND('Encodage réponses Es'!$BO10="!",'Encodage réponses Es'!N10=""),"!",IF('Encodage réponses Es'!N10="","",'Encodage réponses Es'!N10))</f>
      </c>
      <c r="AT12" s="262">
        <f>IF(AND('Encodage réponses Es'!$BO10="!",'Encodage réponses Es'!O10=""),"!",IF('Encodage réponses Es'!O10="","",'Encodage réponses Es'!O10))</f>
      </c>
      <c r="AU12" s="255">
        <f>IF(AND('Encodage réponses Es'!$BO10="!",'Encodage réponses Es'!P10=""),"!",IF('Encodage réponses Es'!P10="","",'Encodage réponses Es'!P10))</f>
      </c>
      <c r="AV12" s="255">
        <f>IF(AND('Encodage réponses Es'!$BO10="!",'Encodage réponses Es'!Q10=""),"!",IF('Encodage réponses Es'!Q10="","",'Encodage réponses Es'!Q10))</f>
      </c>
      <c r="AW12" s="255">
        <f>IF(AND('Encodage réponses Es'!$BO10="!",'Encodage réponses Es'!AE10=""),"!",IF('Encodage réponses Es'!AE10="","",'Encodage réponses Es'!AE10))</f>
      </c>
      <c r="AX12" s="255">
        <f>IF(AND('Encodage réponses Es'!$BO10="!",'Encodage réponses Es'!AF10=""),"!",IF('Encodage réponses Es'!AF10="","",'Encodage réponses Es'!AF10))</f>
      </c>
      <c r="AY12" s="257">
        <f>IF(AND('Encodage réponses Es'!$BO10="!",'Encodage réponses Es'!AG10=""),"!",IF('Encodage réponses Es'!AG10="","",'Encodage réponses Es'!AG10))</f>
      </c>
      <c r="AZ12" s="468">
        <f t="shared" si="7"/>
      </c>
      <c r="BA12" s="430"/>
      <c r="BB12" s="469">
        <f t="shared" si="8"/>
      </c>
      <c r="BC12" s="470"/>
      <c r="BD12" s="543"/>
      <c r="BE12" s="265">
        <f>IF(AND('Encodage réponses Es'!$BO10="!",'Encodage réponses Es'!AL10=""),"!",IF('Encodage réponses Es'!AL10="","",'Encodage réponses Es'!AL10))</f>
      </c>
      <c r="BF12" s="266">
        <f>IF(AND('Encodage réponses Es'!$BO10="!",'Encodage réponses Es'!BG10=""),"!",IF('Encodage réponses Es'!BG10="","",'Encodage réponses Es'!BG10))</f>
      </c>
      <c r="BG12" s="266">
        <f>IF(AND('Encodage réponses Es'!$BO10="!",'Encodage réponses Es'!BH10=""),"!",IF('Encodage réponses Es'!BH10="","",'Encodage réponses Es'!BH10))</f>
      </c>
      <c r="BH12" s="266">
        <f>IF(AND('Encodage réponses Es'!$BO10="!",'Encodage réponses Es'!BI10=""),"!",IF('Encodage réponses Es'!BI10="","",'Encodage réponses Es'!BI10))</f>
      </c>
      <c r="BI12" s="266">
        <f>IF(AND('Encodage réponses Es'!$BO10="!",'Encodage réponses Es'!BJ10=""),"!",IF('Encodage réponses Es'!BJ10="","",'Encodage réponses Es'!BJ10))</f>
      </c>
      <c r="BJ12" s="266">
        <f>IF(AND('Encodage réponses Es'!$BO10="!",'Encodage réponses Es'!BK10=""),"!",IF('Encodage réponses Es'!BK10="","",'Encodage réponses Es'!BK10))</f>
      </c>
      <c r="BK12" s="266">
        <f>IF(AND('Encodage réponses Es'!$BO10="!",'Encodage réponses Es'!BL10=""),"!",IF('Encodage réponses Es'!BL10="","",'Encodage réponses Es'!BL10))</f>
      </c>
      <c r="BL12" s="266">
        <f>IF(AND('Encodage réponses Es'!$BO10="!",'Encodage réponses Es'!BM10=""),"!",IF('Encodage réponses Es'!BM10="","",'Encodage réponses Es'!BM10))</f>
      </c>
      <c r="BM12" s="267">
        <f>IF(AND('Encodage réponses Es'!$BO10="!",'Encodage réponses Es'!BN10=""),"!",IF('Encodage réponses Es'!BN10="","",'Encodage réponses Es'!BN10))</f>
      </c>
      <c r="BN12" s="469">
        <f t="shared" si="9"/>
      </c>
      <c r="BO12" s="470"/>
      <c r="BP12" s="265">
        <f>IF(AND('Encodage réponses Es'!$BO10="!",'Encodage réponses Es'!M10=""),"!",IF('Encodage réponses Es'!M10="","",'Encodage réponses Es'!M10))</f>
      </c>
      <c r="BQ12" s="266">
        <f>IF(AND('Encodage réponses Es'!$BO10="!",'Encodage réponses Es'!R10=""),"!",IF('Encodage réponses Es'!R10="","",'Encodage réponses Es'!R10))</f>
      </c>
      <c r="BR12" s="266">
        <f>IF(AND('Encodage réponses Es'!$BO10="!",'Encodage réponses Es'!S10=""),"!",IF('Encodage réponses Es'!S10="","",'Encodage réponses Es'!S10))</f>
      </c>
      <c r="BS12" s="266">
        <f>IF(AND('Encodage réponses Es'!$BO10="!",'Encodage réponses Es'!T10=""),"!",IF('Encodage réponses Es'!T10="","",'Encodage réponses Es'!T10))</f>
      </c>
      <c r="BT12" s="266">
        <f>IF(AND('Encodage réponses Es'!$BO10="!",'Encodage réponses Es'!U10=""),"!",IF('Encodage réponses Es'!U10="","",'Encodage réponses Es'!U10))</f>
      </c>
      <c r="BU12" s="266">
        <f>IF(AND('Encodage réponses Es'!$BO10="!",'Encodage réponses Es'!V10=""),"!",IF('Encodage réponses Es'!V10="","",'Encodage réponses Es'!V10))</f>
      </c>
      <c r="BV12" s="266">
        <f>IF(AND('Encodage réponses Es'!$BO10="!",'Encodage réponses Es'!W10=""),"!",IF('Encodage réponses Es'!W10="","",'Encodage réponses Es'!W10))</f>
      </c>
      <c r="BW12" s="266">
        <f>IF(AND('Encodage réponses Es'!$BO10="!",'Encodage réponses Es'!X10=""),"!",IF('Encodage réponses Es'!X10="","",'Encodage réponses Es'!X10))</f>
      </c>
      <c r="BX12" s="266">
        <f>IF(AND('Encodage réponses Es'!$BO10="!",'Encodage réponses Es'!Y10=""),"!",IF('Encodage réponses Es'!Y10="","",'Encodage réponses Es'!Y10))</f>
      </c>
      <c r="BY12" s="266">
        <f>IF(AND('Encodage réponses Es'!$BO10="!",'Encodage réponses Es'!Z10=""),"!",IF('Encodage réponses Es'!Z10="","",'Encodage réponses Es'!Z10))</f>
      </c>
      <c r="BZ12" s="266">
        <f>IF(AND('Encodage réponses Es'!$BO10="!",'Encodage réponses Es'!AA10=""),"!",IF('Encodage réponses Es'!AA10="","",'Encodage réponses Es'!AA10))</f>
      </c>
      <c r="CA12" s="266">
        <f>IF(AND('Encodage réponses Es'!$BO10="!",'Encodage réponses Es'!AB10=""),"!",IF('Encodage réponses Es'!AB10="","",'Encodage réponses Es'!AB10))</f>
      </c>
      <c r="CB12" s="267">
        <f>IF(AND('Encodage réponses Es'!$BO10="!",'Encodage réponses Es'!AC10=""),"!",IF('Encodage réponses Es'!AC10="","",'Encodage réponses Es'!AC10))</f>
      </c>
      <c r="CC12" s="468">
        <f t="shared" si="10"/>
      </c>
      <c r="CD12" s="430"/>
      <c r="CE12" s="469">
        <f t="shared" si="11"/>
      </c>
      <c r="CF12" s="470"/>
      <c r="CG12" s="188"/>
      <c r="CH12" s="254">
        <f>IF(AND('Encodage réponses Es'!$BO10="!",'Encodage réponses Es'!BF10=""),"!",IF('Encodage réponses Es'!BF10="","",'Encodage réponses Es'!BF10))</f>
      </c>
      <c r="CI12" s="273">
        <f>IF(AND('Encodage réponses Es'!$BO10="!",'Encodage réponses Es'!AD10=""),"!",IF('Encodage réponses Es'!AD10="","",'Encodage réponses Es'!AD10))</f>
      </c>
      <c r="CJ12" s="429">
        <f t="shared" si="12"/>
      </c>
      <c r="CK12" s="430"/>
    </row>
    <row r="13" spans="1:89" ht="11.25" customHeight="1">
      <c r="A13" s="442"/>
      <c r="B13" s="443"/>
      <c r="C13" s="251">
        <v>9</v>
      </c>
      <c r="D13" s="123">
        <f>IF('Encodage réponses Es'!F11="","",'Encodage réponses Es'!F11)</f>
      </c>
      <c r="E13" s="525"/>
      <c r="F13" s="145">
        <f t="shared" si="0"/>
      </c>
      <c r="G13" s="217">
        <f t="shared" si="1"/>
      </c>
      <c r="H13" s="122"/>
      <c r="I13" s="145">
        <f t="shared" si="2"/>
      </c>
      <c r="J13" s="217">
        <f t="shared" si="3"/>
      </c>
      <c r="K13" s="145">
        <f t="shared" si="4"/>
      </c>
      <c r="L13" s="217">
        <f t="shared" si="5"/>
      </c>
      <c r="N13" s="254">
        <f>IF(AND('Encodage réponses Es'!$BO11="!",'Encodage réponses Es'!AH11=""),"!",IF('Encodage réponses Es'!AH11="","",'Encodage réponses Es'!AH11))</f>
      </c>
      <c r="O13" s="255">
        <f>IF(AND('Encodage réponses Es'!$BO11="!",'Encodage réponses Es'!AI11=""),"!",IF('Encodage réponses Es'!AI11="","",'Encodage réponses Es'!AI11))</f>
      </c>
      <c r="P13" s="255">
        <f>IF(AND('Encodage réponses Es'!$BO11="!",'Encodage réponses Es'!AJ11=""),"!",IF('Encodage réponses Es'!AJ11="","",'Encodage réponses Es'!AJ11))</f>
      </c>
      <c r="Q13" s="255">
        <f>IF(AND('Encodage réponses Es'!$BO11="!",'Encodage réponses Es'!AK11=""),"!",IF('Encodage réponses Es'!AK11="","",'Encodage réponses Es'!AK11))</f>
      </c>
      <c r="R13" s="255">
        <f>IF(AND('Encodage réponses Es'!$BO11="!",'Encodage réponses Es'!AM11=""),"!",IF('Encodage réponses Es'!AM11="","",'Encodage réponses Es'!AM11))</f>
      </c>
      <c r="S13" s="255">
        <f>IF(AND('Encodage réponses Es'!$BO11="!",'Encodage réponses Es'!AN11=""),"!",IF('Encodage réponses Es'!AN11="","",'Encodage réponses Es'!AN11))</f>
      </c>
      <c r="T13" s="255">
        <f>IF(AND('Encodage réponses Es'!$BO11="!",'Encodage réponses Es'!AO11=""),"!",IF('Encodage réponses Es'!AO11="","",'Encodage réponses Es'!AO11))</f>
      </c>
      <c r="U13" s="255">
        <f>IF(AND('Encodage réponses Es'!$BO11="!",'Encodage réponses Es'!AP11=""),"!",IF('Encodage réponses Es'!AP11="","",'Encodage réponses Es'!AP11))</f>
      </c>
      <c r="V13" s="255">
        <f>IF(AND('Encodage réponses Es'!$BO11="!",'Encodage réponses Es'!AQ11=""),"!",IF('Encodage réponses Es'!AQ11="","",'Encodage réponses Es'!AQ11))</f>
      </c>
      <c r="W13" s="255">
        <f>IF(AND('Encodage réponses Es'!$BO11="!",'Encodage réponses Es'!AR11=""),"!",IF('Encodage réponses Es'!AR11="","",'Encodage réponses Es'!AR11))</f>
      </c>
      <c r="X13" s="255">
        <f>IF(AND('Encodage réponses Es'!$BO11="!",'Encodage réponses Es'!AS11=""),"!",IF('Encodage réponses Es'!AS11="","",'Encodage réponses Es'!AS11))</f>
      </c>
      <c r="Y13" s="255">
        <f>IF(AND('Encodage réponses Es'!$BO11="!",'Encodage réponses Es'!AT11=""),"!",IF('Encodage réponses Es'!AT11="","",'Encodage réponses Es'!AT11))</f>
      </c>
      <c r="Z13" s="255">
        <f>IF(AND('Encodage réponses Es'!$BO11="!",'Encodage réponses Es'!AU11=""),"!",IF('Encodage réponses Es'!AU11="","",'Encodage réponses Es'!AU11))</f>
      </c>
      <c r="AA13" s="255">
        <f>IF(AND('Encodage réponses Es'!$BO11="!",'Encodage réponses Es'!AV11=""),"!",IF('Encodage réponses Es'!AV11="","",'Encodage réponses Es'!AV11))</f>
      </c>
      <c r="AB13" s="255">
        <f>IF(AND('Encodage réponses Es'!$BO11="!",'Encodage réponses Es'!AW11=""),"!",IF('Encodage réponses Es'!AW11="","",'Encodage réponses Es'!AW11))</f>
      </c>
      <c r="AC13" s="255">
        <f>IF(AND('Encodage réponses Es'!$BO11="!",'Encodage réponses Es'!AX11=""),"!",IF('Encodage réponses Es'!AX11="","",'Encodage réponses Es'!AX11))</f>
      </c>
      <c r="AD13" s="255">
        <f>IF(AND('Encodage réponses Es'!$BO11="!",'Encodage réponses Es'!AY11=""),"!",IF('Encodage réponses Es'!AY11="","",'Encodage réponses Es'!AY11))</f>
      </c>
      <c r="AE13" s="255">
        <f>IF(AND('Encodage réponses Es'!$BO11="!",'Encodage réponses Es'!AZ11=""),"!",IF('Encodage réponses Es'!AZ11="","",'Encodage réponses Es'!AZ11))</f>
      </c>
      <c r="AF13" s="255">
        <f>IF(AND('Encodage réponses Es'!$BO11="!",'Encodage réponses Es'!BA11=""),"!",IF('Encodage réponses Es'!BA11="","",'Encodage réponses Es'!BA11))</f>
      </c>
      <c r="AG13" s="255">
        <f>IF(AND('Encodage réponses Es'!$BO11="!",'Encodage réponses Es'!BB11=""),"!",IF('Encodage réponses Es'!BB11="","",'Encodage réponses Es'!BB11))</f>
      </c>
      <c r="AH13" s="255">
        <f>IF(AND('Encodage réponses Es'!$BO11="!",'Encodage réponses Es'!BC11=""),"!",IF('Encodage réponses Es'!BC11="","",'Encodage réponses Es'!BC11))</f>
      </c>
      <c r="AI13" s="255">
        <f>IF(AND('Encodage réponses Es'!$BO11="!",'Encodage réponses Es'!BD11=""),"!",IF('Encodage réponses Es'!BD11="","",'Encodage réponses Es'!BD11))</f>
      </c>
      <c r="AJ13" s="257">
        <f>IF(AND('Encodage réponses Es'!$BO11="!",'Encodage réponses Es'!BE11=""),"!",IF('Encodage réponses Es'!BE11="","",'Encodage réponses Es'!BE11))</f>
      </c>
      <c r="AK13" s="469">
        <f t="shared" si="6"/>
      </c>
      <c r="AL13" s="470"/>
      <c r="AM13" s="254">
        <f>IF(AND('Encodage réponses Es'!$BO11="!",'Encodage réponses Es'!G11=""),"!",IF('Encodage réponses Es'!G11="","",'Encodage réponses Es'!G11))</f>
      </c>
      <c r="AN13" s="255">
        <f>IF(AND('Encodage réponses Es'!$BO11="!",'Encodage réponses Es'!H11=""),"!",IF('Encodage réponses Es'!H11="","",'Encodage réponses Es'!H11))</f>
      </c>
      <c r="AO13" s="255">
        <f>IF(AND('Encodage réponses Es'!$BO11="!",'Encodage réponses Es'!I11=""),"!",IF('Encodage réponses Es'!I11="","",'Encodage réponses Es'!I11))</f>
      </c>
      <c r="AP13" s="255">
        <f>IF(AND('Encodage réponses Es'!$BO11="!",'Encodage réponses Es'!J11=""),"!",IF('Encodage réponses Es'!J11="","",'Encodage réponses Es'!J11))</f>
      </c>
      <c r="AQ13" s="255">
        <f>IF(AND('Encodage réponses Es'!$BO11="!",'Encodage réponses Es'!K11=""),"!",IF('Encodage réponses Es'!K11="","",'Encodage réponses Es'!K11))</f>
      </c>
      <c r="AR13" s="255">
        <f>IF(AND('Encodage réponses Es'!$BO11="!",'Encodage réponses Es'!L11=""),"!",IF('Encodage réponses Es'!L11="","",'Encodage réponses Es'!L11))</f>
      </c>
      <c r="AS13" s="255">
        <f>IF(AND('Encodage réponses Es'!$BO11="!",'Encodage réponses Es'!N11=""),"!",IF('Encodage réponses Es'!N11="","",'Encodage réponses Es'!N11))</f>
      </c>
      <c r="AT13" s="262">
        <f>IF(AND('Encodage réponses Es'!$BO11="!",'Encodage réponses Es'!O11=""),"!",IF('Encodage réponses Es'!O11="","",'Encodage réponses Es'!O11))</f>
      </c>
      <c r="AU13" s="255">
        <f>IF(AND('Encodage réponses Es'!$BO11="!",'Encodage réponses Es'!P11=""),"!",IF('Encodage réponses Es'!P11="","",'Encodage réponses Es'!P11))</f>
      </c>
      <c r="AV13" s="255">
        <f>IF(AND('Encodage réponses Es'!$BO11="!",'Encodage réponses Es'!Q11=""),"!",IF('Encodage réponses Es'!Q11="","",'Encodage réponses Es'!Q11))</f>
      </c>
      <c r="AW13" s="255">
        <f>IF(AND('Encodage réponses Es'!$BO11="!",'Encodage réponses Es'!AE11=""),"!",IF('Encodage réponses Es'!AE11="","",'Encodage réponses Es'!AE11))</f>
      </c>
      <c r="AX13" s="255">
        <f>IF(AND('Encodage réponses Es'!$BO11="!",'Encodage réponses Es'!AF11=""),"!",IF('Encodage réponses Es'!AF11="","",'Encodage réponses Es'!AF11))</f>
      </c>
      <c r="AY13" s="257">
        <f>IF(AND('Encodage réponses Es'!$BO11="!",'Encodage réponses Es'!AG11=""),"!",IF('Encodage réponses Es'!AG11="","",'Encodage réponses Es'!AG11))</f>
      </c>
      <c r="AZ13" s="468">
        <f t="shared" si="7"/>
      </c>
      <c r="BA13" s="430"/>
      <c r="BB13" s="469">
        <f t="shared" si="8"/>
      </c>
      <c r="BC13" s="470"/>
      <c r="BD13" s="543"/>
      <c r="BE13" s="265">
        <f>IF(AND('Encodage réponses Es'!$BO11="!",'Encodage réponses Es'!AL11=""),"!",IF('Encodage réponses Es'!AL11="","",'Encodage réponses Es'!AL11))</f>
      </c>
      <c r="BF13" s="266">
        <f>IF(AND('Encodage réponses Es'!$BO11="!",'Encodage réponses Es'!BG11=""),"!",IF('Encodage réponses Es'!BG11="","",'Encodage réponses Es'!BG11))</f>
      </c>
      <c r="BG13" s="266">
        <f>IF(AND('Encodage réponses Es'!$BO11="!",'Encodage réponses Es'!BH11=""),"!",IF('Encodage réponses Es'!BH11="","",'Encodage réponses Es'!BH11))</f>
      </c>
      <c r="BH13" s="266">
        <f>IF(AND('Encodage réponses Es'!$BO11="!",'Encodage réponses Es'!BI11=""),"!",IF('Encodage réponses Es'!BI11="","",'Encodage réponses Es'!BI11))</f>
      </c>
      <c r="BI13" s="266">
        <f>IF(AND('Encodage réponses Es'!$BO11="!",'Encodage réponses Es'!BJ11=""),"!",IF('Encodage réponses Es'!BJ11="","",'Encodage réponses Es'!BJ11))</f>
      </c>
      <c r="BJ13" s="266">
        <f>IF(AND('Encodage réponses Es'!$BO11="!",'Encodage réponses Es'!BK11=""),"!",IF('Encodage réponses Es'!BK11="","",'Encodage réponses Es'!BK11))</f>
      </c>
      <c r="BK13" s="266">
        <f>IF(AND('Encodage réponses Es'!$BO11="!",'Encodage réponses Es'!BL11=""),"!",IF('Encodage réponses Es'!BL11="","",'Encodage réponses Es'!BL11))</f>
      </c>
      <c r="BL13" s="266">
        <f>IF(AND('Encodage réponses Es'!$BO11="!",'Encodage réponses Es'!BM11=""),"!",IF('Encodage réponses Es'!BM11="","",'Encodage réponses Es'!BM11))</f>
      </c>
      <c r="BM13" s="267">
        <f>IF(AND('Encodage réponses Es'!$BO11="!",'Encodage réponses Es'!BN11=""),"!",IF('Encodage réponses Es'!BN11="","",'Encodage réponses Es'!BN11))</f>
      </c>
      <c r="BN13" s="469">
        <f t="shared" si="9"/>
      </c>
      <c r="BO13" s="470"/>
      <c r="BP13" s="265">
        <f>IF(AND('Encodage réponses Es'!$BO11="!",'Encodage réponses Es'!M11=""),"!",IF('Encodage réponses Es'!M11="","",'Encodage réponses Es'!M11))</f>
      </c>
      <c r="BQ13" s="266">
        <f>IF(AND('Encodage réponses Es'!$BO11="!",'Encodage réponses Es'!R11=""),"!",IF('Encodage réponses Es'!R11="","",'Encodage réponses Es'!R11))</f>
      </c>
      <c r="BR13" s="266">
        <f>IF(AND('Encodage réponses Es'!$BO11="!",'Encodage réponses Es'!S11=""),"!",IF('Encodage réponses Es'!S11="","",'Encodage réponses Es'!S11))</f>
      </c>
      <c r="BS13" s="266">
        <f>IF(AND('Encodage réponses Es'!$BO11="!",'Encodage réponses Es'!T11=""),"!",IF('Encodage réponses Es'!T11="","",'Encodage réponses Es'!T11))</f>
      </c>
      <c r="BT13" s="266">
        <f>IF(AND('Encodage réponses Es'!$BO11="!",'Encodage réponses Es'!U11=""),"!",IF('Encodage réponses Es'!U11="","",'Encodage réponses Es'!U11))</f>
      </c>
      <c r="BU13" s="266">
        <f>IF(AND('Encodage réponses Es'!$BO11="!",'Encodage réponses Es'!V11=""),"!",IF('Encodage réponses Es'!V11="","",'Encodage réponses Es'!V11))</f>
      </c>
      <c r="BV13" s="266">
        <f>IF(AND('Encodage réponses Es'!$BO11="!",'Encodage réponses Es'!W11=""),"!",IF('Encodage réponses Es'!W11="","",'Encodage réponses Es'!W11))</f>
      </c>
      <c r="BW13" s="266">
        <f>IF(AND('Encodage réponses Es'!$BO11="!",'Encodage réponses Es'!X11=""),"!",IF('Encodage réponses Es'!X11="","",'Encodage réponses Es'!X11))</f>
      </c>
      <c r="BX13" s="266">
        <f>IF(AND('Encodage réponses Es'!$BO11="!",'Encodage réponses Es'!Y11=""),"!",IF('Encodage réponses Es'!Y11="","",'Encodage réponses Es'!Y11))</f>
      </c>
      <c r="BY13" s="266">
        <f>IF(AND('Encodage réponses Es'!$BO11="!",'Encodage réponses Es'!Z11=""),"!",IF('Encodage réponses Es'!Z11="","",'Encodage réponses Es'!Z11))</f>
      </c>
      <c r="BZ13" s="266">
        <f>IF(AND('Encodage réponses Es'!$BO11="!",'Encodage réponses Es'!AA11=""),"!",IF('Encodage réponses Es'!AA11="","",'Encodage réponses Es'!AA11))</f>
      </c>
      <c r="CA13" s="266">
        <f>IF(AND('Encodage réponses Es'!$BO11="!",'Encodage réponses Es'!AB11=""),"!",IF('Encodage réponses Es'!AB11="","",'Encodage réponses Es'!AB11))</f>
      </c>
      <c r="CB13" s="267">
        <f>IF(AND('Encodage réponses Es'!$BO11="!",'Encodage réponses Es'!AC11=""),"!",IF('Encodage réponses Es'!AC11="","",'Encodage réponses Es'!AC11))</f>
      </c>
      <c r="CC13" s="468">
        <f t="shared" si="10"/>
      </c>
      <c r="CD13" s="430"/>
      <c r="CE13" s="469">
        <f t="shared" si="11"/>
      </c>
      <c r="CF13" s="470"/>
      <c r="CG13" s="188"/>
      <c r="CH13" s="254">
        <f>IF(AND('Encodage réponses Es'!$BO11="!",'Encodage réponses Es'!BF11=""),"!",IF('Encodage réponses Es'!BF11="","",'Encodage réponses Es'!BF11))</f>
      </c>
      <c r="CI13" s="273">
        <f>IF(AND('Encodage réponses Es'!$BO11="!",'Encodage réponses Es'!AD11=""),"!",IF('Encodage réponses Es'!AD11="","",'Encodage réponses Es'!AD11))</f>
      </c>
      <c r="CJ13" s="429">
        <f t="shared" si="12"/>
      </c>
      <c r="CK13" s="430"/>
    </row>
    <row r="14" spans="1:89" ht="11.25" customHeight="1">
      <c r="A14" s="442"/>
      <c r="B14" s="443"/>
      <c r="C14" s="251">
        <v>10</v>
      </c>
      <c r="D14" s="123">
        <f>IF('Encodage réponses Es'!F12="","",'Encodage réponses Es'!F12)</f>
      </c>
      <c r="E14" s="525"/>
      <c r="F14" s="145">
        <f t="shared" si="0"/>
      </c>
      <c r="G14" s="217">
        <f t="shared" si="1"/>
      </c>
      <c r="H14" s="122"/>
      <c r="I14" s="145">
        <f t="shared" si="2"/>
      </c>
      <c r="J14" s="217">
        <f t="shared" si="3"/>
      </c>
      <c r="K14" s="145">
        <f t="shared" si="4"/>
      </c>
      <c r="L14" s="217">
        <f t="shared" si="5"/>
      </c>
      <c r="N14" s="254">
        <f>IF(AND('Encodage réponses Es'!$BO12="!",'Encodage réponses Es'!AH12=""),"!",IF('Encodage réponses Es'!AH12="","",'Encodage réponses Es'!AH12))</f>
      </c>
      <c r="O14" s="255">
        <f>IF(AND('Encodage réponses Es'!$BO12="!",'Encodage réponses Es'!AI12=""),"!",IF('Encodage réponses Es'!AI12="","",'Encodage réponses Es'!AI12))</f>
      </c>
      <c r="P14" s="255">
        <f>IF(AND('Encodage réponses Es'!$BO12="!",'Encodage réponses Es'!AJ12=""),"!",IF('Encodage réponses Es'!AJ12="","",'Encodage réponses Es'!AJ12))</f>
      </c>
      <c r="Q14" s="255">
        <f>IF(AND('Encodage réponses Es'!$BO12="!",'Encodage réponses Es'!AK12=""),"!",IF('Encodage réponses Es'!AK12="","",'Encodage réponses Es'!AK12))</f>
      </c>
      <c r="R14" s="255">
        <f>IF(AND('Encodage réponses Es'!$BO12="!",'Encodage réponses Es'!AM12=""),"!",IF('Encodage réponses Es'!AM12="","",'Encodage réponses Es'!AM12))</f>
      </c>
      <c r="S14" s="255">
        <f>IF(AND('Encodage réponses Es'!$BO12="!",'Encodage réponses Es'!AN12=""),"!",IF('Encodage réponses Es'!AN12="","",'Encodage réponses Es'!AN12))</f>
      </c>
      <c r="T14" s="255">
        <f>IF(AND('Encodage réponses Es'!$BO12="!",'Encodage réponses Es'!AO12=""),"!",IF('Encodage réponses Es'!AO12="","",'Encodage réponses Es'!AO12))</f>
      </c>
      <c r="U14" s="255">
        <f>IF(AND('Encodage réponses Es'!$BO12="!",'Encodage réponses Es'!AP12=""),"!",IF('Encodage réponses Es'!AP12="","",'Encodage réponses Es'!AP12))</f>
      </c>
      <c r="V14" s="255">
        <f>IF(AND('Encodage réponses Es'!$BO12="!",'Encodage réponses Es'!AQ12=""),"!",IF('Encodage réponses Es'!AQ12="","",'Encodage réponses Es'!AQ12))</f>
      </c>
      <c r="W14" s="255">
        <f>IF(AND('Encodage réponses Es'!$BO12="!",'Encodage réponses Es'!AR12=""),"!",IF('Encodage réponses Es'!AR12="","",'Encodage réponses Es'!AR12))</f>
      </c>
      <c r="X14" s="255">
        <f>IF(AND('Encodage réponses Es'!$BO12="!",'Encodage réponses Es'!AS12=""),"!",IF('Encodage réponses Es'!AS12="","",'Encodage réponses Es'!AS12))</f>
      </c>
      <c r="Y14" s="255">
        <f>IF(AND('Encodage réponses Es'!$BO12="!",'Encodage réponses Es'!AT12=""),"!",IF('Encodage réponses Es'!AT12="","",'Encodage réponses Es'!AT12))</f>
      </c>
      <c r="Z14" s="255">
        <f>IF(AND('Encodage réponses Es'!$BO12="!",'Encodage réponses Es'!AU12=""),"!",IF('Encodage réponses Es'!AU12="","",'Encodage réponses Es'!AU12))</f>
      </c>
      <c r="AA14" s="255">
        <f>IF(AND('Encodage réponses Es'!$BO12="!",'Encodage réponses Es'!AV12=""),"!",IF('Encodage réponses Es'!AV12="","",'Encodage réponses Es'!AV12))</f>
      </c>
      <c r="AB14" s="255">
        <f>IF(AND('Encodage réponses Es'!$BO12="!",'Encodage réponses Es'!AW12=""),"!",IF('Encodage réponses Es'!AW12="","",'Encodage réponses Es'!AW12))</f>
      </c>
      <c r="AC14" s="255">
        <f>IF(AND('Encodage réponses Es'!$BO12="!",'Encodage réponses Es'!AX12=""),"!",IF('Encodage réponses Es'!AX12="","",'Encodage réponses Es'!AX12))</f>
      </c>
      <c r="AD14" s="255">
        <f>IF(AND('Encodage réponses Es'!$BO12="!",'Encodage réponses Es'!AY12=""),"!",IF('Encodage réponses Es'!AY12="","",'Encodage réponses Es'!AY12))</f>
      </c>
      <c r="AE14" s="255">
        <f>IF(AND('Encodage réponses Es'!$BO12="!",'Encodage réponses Es'!AZ12=""),"!",IF('Encodage réponses Es'!AZ12="","",'Encodage réponses Es'!AZ12))</f>
      </c>
      <c r="AF14" s="255">
        <f>IF(AND('Encodage réponses Es'!$BO12="!",'Encodage réponses Es'!BA12=""),"!",IF('Encodage réponses Es'!BA12="","",'Encodage réponses Es'!BA12))</f>
      </c>
      <c r="AG14" s="255">
        <f>IF(AND('Encodage réponses Es'!$BO12="!",'Encodage réponses Es'!BB12=""),"!",IF('Encodage réponses Es'!BB12="","",'Encodage réponses Es'!BB12))</f>
      </c>
      <c r="AH14" s="255">
        <f>IF(AND('Encodage réponses Es'!$BO12="!",'Encodage réponses Es'!BC12=""),"!",IF('Encodage réponses Es'!BC12="","",'Encodage réponses Es'!BC12))</f>
      </c>
      <c r="AI14" s="255">
        <f>IF(AND('Encodage réponses Es'!$BO12="!",'Encodage réponses Es'!BD12=""),"!",IF('Encodage réponses Es'!BD12="","",'Encodage réponses Es'!BD12))</f>
      </c>
      <c r="AJ14" s="257">
        <f>IF(AND('Encodage réponses Es'!$BO12="!",'Encodage réponses Es'!BE12=""),"!",IF('Encodage réponses Es'!BE12="","",'Encodage réponses Es'!BE12))</f>
      </c>
      <c r="AK14" s="469">
        <f t="shared" si="6"/>
      </c>
      <c r="AL14" s="470"/>
      <c r="AM14" s="254">
        <f>IF(AND('Encodage réponses Es'!$BO12="!",'Encodage réponses Es'!G12=""),"!",IF('Encodage réponses Es'!G12="","",'Encodage réponses Es'!G12))</f>
      </c>
      <c r="AN14" s="255">
        <f>IF(AND('Encodage réponses Es'!$BO12="!",'Encodage réponses Es'!H12=""),"!",IF('Encodage réponses Es'!H12="","",'Encodage réponses Es'!H12))</f>
      </c>
      <c r="AO14" s="255">
        <f>IF(AND('Encodage réponses Es'!$BO12="!",'Encodage réponses Es'!I12=""),"!",IF('Encodage réponses Es'!I12="","",'Encodage réponses Es'!I12))</f>
      </c>
      <c r="AP14" s="255">
        <f>IF(AND('Encodage réponses Es'!$BO12="!",'Encodage réponses Es'!J12=""),"!",IF('Encodage réponses Es'!J12="","",'Encodage réponses Es'!J12))</f>
      </c>
      <c r="AQ14" s="255">
        <f>IF(AND('Encodage réponses Es'!$BO12="!",'Encodage réponses Es'!K12=""),"!",IF('Encodage réponses Es'!K12="","",'Encodage réponses Es'!K12))</f>
      </c>
      <c r="AR14" s="255">
        <f>IF(AND('Encodage réponses Es'!$BO12="!",'Encodage réponses Es'!L12=""),"!",IF('Encodage réponses Es'!L12="","",'Encodage réponses Es'!L12))</f>
      </c>
      <c r="AS14" s="255">
        <f>IF(AND('Encodage réponses Es'!$BO12="!",'Encodage réponses Es'!N12=""),"!",IF('Encodage réponses Es'!N12="","",'Encodage réponses Es'!N12))</f>
      </c>
      <c r="AT14" s="262">
        <f>IF(AND('Encodage réponses Es'!$BO12="!",'Encodage réponses Es'!O12=""),"!",IF('Encodage réponses Es'!O12="","",'Encodage réponses Es'!O12))</f>
      </c>
      <c r="AU14" s="255">
        <f>IF(AND('Encodage réponses Es'!$BO12="!",'Encodage réponses Es'!P12=""),"!",IF('Encodage réponses Es'!P12="","",'Encodage réponses Es'!P12))</f>
      </c>
      <c r="AV14" s="255">
        <f>IF(AND('Encodage réponses Es'!$BO12="!",'Encodage réponses Es'!Q12=""),"!",IF('Encodage réponses Es'!Q12="","",'Encodage réponses Es'!Q12))</f>
      </c>
      <c r="AW14" s="255">
        <f>IF(AND('Encodage réponses Es'!$BO12="!",'Encodage réponses Es'!AE12=""),"!",IF('Encodage réponses Es'!AE12="","",'Encodage réponses Es'!AE12))</f>
      </c>
      <c r="AX14" s="255">
        <f>IF(AND('Encodage réponses Es'!$BO12="!",'Encodage réponses Es'!AF12=""),"!",IF('Encodage réponses Es'!AF12="","",'Encodage réponses Es'!AF12))</f>
      </c>
      <c r="AY14" s="257">
        <f>IF(AND('Encodage réponses Es'!$BO12="!",'Encodage réponses Es'!AG12=""),"!",IF('Encodage réponses Es'!AG12="","",'Encodage réponses Es'!AG12))</f>
      </c>
      <c r="AZ14" s="468">
        <f t="shared" si="7"/>
      </c>
      <c r="BA14" s="430"/>
      <c r="BB14" s="469">
        <f t="shared" si="8"/>
      </c>
      <c r="BC14" s="470"/>
      <c r="BD14" s="543"/>
      <c r="BE14" s="265">
        <f>IF(AND('Encodage réponses Es'!$BO12="!",'Encodage réponses Es'!AL12=""),"!",IF('Encodage réponses Es'!AL12="","",'Encodage réponses Es'!AL12))</f>
      </c>
      <c r="BF14" s="266">
        <f>IF(AND('Encodage réponses Es'!$BO12="!",'Encodage réponses Es'!BG12=""),"!",IF('Encodage réponses Es'!BG12="","",'Encodage réponses Es'!BG12))</f>
      </c>
      <c r="BG14" s="266">
        <f>IF(AND('Encodage réponses Es'!$BO12="!",'Encodage réponses Es'!BH12=""),"!",IF('Encodage réponses Es'!BH12="","",'Encodage réponses Es'!BH12))</f>
      </c>
      <c r="BH14" s="266">
        <f>IF(AND('Encodage réponses Es'!$BO12="!",'Encodage réponses Es'!BI12=""),"!",IF('Encodage réponses Es'!BI12="","",'Encodage réponses Es'!BI12))</f>
      </c>
      <c r="BI14" s="266">
        <f>IF(AND('Encodage réponses Es'!$BO12="!",'Encodage réponses Es'!BJ12=""),"!",IF('Encodage réponses Es'!BJ12="","",'Encodage réponses Es'!BJ12))</f>
      </c>
      <c r="BJ14" s="266">
        <f>IF(AND('Encodage réponses Es'!$BO12="!",'Encodage réponses Es'!BK12=""),"!",IF('Encodage réponses Es'!BK12="","",'Encodage réponses Es'!BK12))</f>
      </c>
      <c r="BK14" s="266">
        <f>IF(AND('Encodage réponses Es'!$BO12="!",'Encodage réponses Es'!BL12=""),"!",IF('Encodage réponses Es'!BL12="","",'Encodage réponses Es'!BL12))</f>
      </c>
      <c r="BL14" s="266">
        <f>IF(AND('Encodage réponses Es'!$BO12="!",'Encodage réponses Es'!BM12=""),"!",IF('Encodage réponses Es'!BM12="","",'Encodage réponses Es'!BM12))</f>
      </c>
      <c r="BM14" s="267">
        <f>IF(AND('Encodage réponses Es'!$BO12="!",'Encodage réponses Es'!BN12=""),"!",IF('Encodage réponses Es'!BN12="","",'Encodage réponses Es'!BN12))</f>
      </c>
      <c r="BN14" s="469">
        <f t="shared" si="9"/>
      </c>
      <c r="BO14" s="470"/>
      <c r="BP14" s="265">
        <f>IF(AND('Encodage réponses Es'!$BO12="!",'Encodage réponses Es'!M12=""),"!",IF('Encodage réponses Es'!M12="","",'Encodage réponses Es'!M12))</f>
      </c>
      <c r="BQ14" s="266">
        <f>IF(AND('Encodage réponses Es'!$BO12="!",'Encodage réponses Es'!R12=""),"!",IF('Encodage réponses Es'!R12="","",'Encodage réponses Es'!R12))</f>
      </c>
      <c r="BR14" s="266">
        <f>IF(AND('Encodage réponses Es'!$BO12="!",'Encodage réponses Es'!S12=""),"!",IF('Encodage réponses Es'!S12="","",'Encodage réponses Es'!S12))</f>
      </c>
      <c r="BS14" s="266">
        <f>IF(AND('Encodage réponses Es'!$BO12="!",'Encodage réponses Es'!T12=""),"!",IF('Encodage réponses Es'!T12="","",'Encodage réponses Es'!T12))</f>
      </c>
      <c r="BT14" s="266">
        <f>IF(AND('Encodage réponses Es'!$BO12="!",'Encodage réponses Es'!U12=""),"!",IF('Encodage réponses Es'!U12="","",'Encodage réponses Es'!U12))</f>
      </c>
      <c r="BU14" s="266">
        <f>IF(AND('Encodage réponses Es'!$BO12="!",'Encodage réponses Es'!V12=""),"!",IF('Encodage réponses Es'!V12="","",'Encodage réponses Es'!V12))</f>
      </c>
      <c r="BV14" s="266">
        <f>IF(AND('Encodage réponses Es'!$BO12="!",'Encodage réponses Es'!W12=""),"!",IF('Encodage réponses Es'!W12="","",'Encodage réponses Es'!W12))</f>
      </c>
      <c r="BW14" s="266">
        <f>IF(AND('Encodage réponses Es'!$BO12="!",'Encodage réponses Es'!X12=""),"!",IF('Encodage réponses Es'!X12="","",'Encodage réponses Es'!X12))</f>
      </c>
      <c r="BX14" s="266">
        <f>IF(AND('Encodage réponses Es'!$BO12="!",'Encodage réponses Es'!Y12=""),"!",IF('Encodage réponses Es'!Y12="","",'Encodage réponses Es'!Y12))</f>
      </c>
      <c r="BY14" s="266">
        <f>IF(AND('Encodage réponses Es'!$BO12="!",'Encodage réponses Es'!Z12=""),"!",IF('Encodage réponses Es'!Z12="","",'Encodage réponses Es'!Z12))</f>
      </c>
      <c r="BZ14" s="266">
        <f>IF(AND('Encodage réponses Es'!$BO12="!",'Encodage réponses Es'!AA12=""),"!",IF('Encodage réponses Es'!AA12="","",'Encodage réponses Es'!AA12))</f>
      </c>
      <c r="CA14" s="266">
        <f>IF(AND('Encodage réponses Es'!$BO12="!",'Encodage réponses Es'!AB12=""),"!",IF('Encodage réponses Es'!AB12="","",'Encodage réponses Es'!AB12))</f>
      </c>
      <c r="CB14" s="267">
        <f>IF(AND('Encodage réponses Es'!$BO12="!",'Encodage réponses Es'!AC12=""),"!",IF('Encodage réponses Es'!AC12="","",'Encodage réponses Es'!AC12))</f>
      </c>
      <c r="CC14" s="468">
        <f t="shared" si="10"/>
      </c>
      <c r="CD14" s="430"/>
      <c r="CE14" s="469">
        <f t="shared" si="11"/>
      </c>
      <c r="CF14" s="470"/>
      <c r="CG14" s="188"/>
      <c r="CH14" s="254">
        <f>IF(AND('Encodage réponses Es'!$BO12="!",'Encodage réponses Es'!BF12=""),"!",IF('Encodage réponses Es'!BF12="","",'Encodage réponses Es'!BF12))</f>
      </c>
      <c r="CI14" s="273">
        <f>IF(AND('Encodage réponses Es'!$BO12="!",'Encodage réponses Es'!AD12=""),"!",IF('Encodage réponses Es'!AD12="","",'Encodage réponses Es'!AD12))</f>
      </c>
      <c r="CJ14" s="429">
        <f t="shared" si="12"/>
      </c>
      <c r="CK14" s="430"/>
    </row>
    <row r="15" spans="1:89" ht="11.25" customHeight="1">
      <c r="A15" s="442"/>
      <c r="B15" s="443"/>
      <c r="C15" s="251">
        <v>11</v>
      </c>
      <c r="D15" s="123">
        <f>IF('Encodage réponses Es'!F13="","",'Encodage réponses Es'!F13)</f>
      </c>
      <c r="E15" s="525"/>
      <c r="F15" s="145">
        <f t="shared" si="0"/>
      </c>
      <c r="G15" s="217">
        <f t="shared" si="1"/>
      </c>
      <c r="H15" s="122"/>
      <c r="I15" s="145">
        <f t="shared" si="2"/>
      </c>
      <c r="J15" s="217">
        <f t="shared" si="3"/>
      </c>
      <c r="K15" s="145">
        <f t="shared" si="4"/>
      </c>
      <c r="L15" s="217">
        <f t="shared" si="5"/>
      </c>
      <c r="N15" s="254">
        <f>IF(AND('Encodage réponses Es'!$BO13="!",'Encodage réponses Es'!AH13=""),"!",IF('Encodage réponses Es'!AH13="","",'Encodage réponses Es'!AH13))</f>
      </c>
      <c r="O15" s="255">
        <f>IF(AND('Encodage réponses Es'!$BO13="!",'Encodage réponses Es'!AI13=""),"!",IF('Encodage réponses Es'!AI13="","",'Encodage réponses Es'!AI13))</f>
      </c>
      <c r="P15" s="255">
        <f>IF(AND('Encodage réponses Es'!$BO13="!",'Encodage réponses Es'!AJ13=""),"!",IF('Encodage réponses Es'!AJ13="","",'Encodage réponses Es'!AJ13))</f>
      </c>
      <c r="Q15" s="255">
        <f>IF(AND('Encodage réponses Es'!$BO13="!",'Encodage réponses Es'!AK13=""),"!",IF('Encodage réponses Es'!AK13="","",'Encodage réponses Es'!AK13))</f>
      </c>
      <c r="R15" s="255">
        <f>IF(AND('Encodage réponses Es'!$BO13="!",'Encodage réponses Es'!AM13=""),"!",IF('Encodage réponses Es'!AM13="","",'Encodage réponses Es'!AM13))</f>
      </c>
      <c r="S15" s="255">
        <f>IF(AND('Encodage réponses Es'!$BO13="!",'Encodage réponses Es'!AN13=""),"!",IF('Encodage réponses Es'!AN13="","",'Encodage réponses Es'!AN13))</f>
      </c>
      <c r="T15" s="255">
        <f>IF(AND('Encodage réponses Es'!$BO13="!",'Encodage réponses Es'!AO13=""),"!",IF('Encodage réponses Es'!AO13="","",'Encodage réponses Es'!AO13))</f>
      </c>
      <c r="U15" s="255">
        <f>IF(AND('Encodage réponses Es'!$BO13="!",'Encodage réponses Es'!AP13=""),"!",IF('Encodage réponses Es'!AP13="","",'Encodage réponses Es'!AP13))</f>
      </c>
      <c r="V15" s="255">
        <f>IF(AND('Encodage réponses Es'!$BO13="!",'Encodage réponses Es'!AQ13=""),"!",IF('Encodage réponses Es'!AQ13="","",'Encodage réponses Es'!AQ13))</f>
      </c>
      <c r="W15" s="255">
        <f>IF(AND('Encodage réponses Es'!$BO13="!",'Encodage réponses Es'!AR13=""),"!",IF('Encodage réponses Es'!AR13="","",'Encodage réponses Es'!AR13))</f>
      </c>
      <c r="X15" s="255">
        <f>IF(AND('Encodage réponses Es'!$BO13="!",'Encodage réponses Es'!AS13=""),"!",IF('Encodage réponses Es'!AS13="","",'Encodage réponses Es'!AS13))</f>
      </c>
      <c r="Y15" s="255">
        <f>IF(AND('Encodage réponses Es'!$BO13="!",'Encodage réponses Es'!AT13=""),"!",IF('Encodage réponses Es'!AT13="","",'Encodage réponses Es'!AT13))</f>
      </c>
      <c r="Z15" s="255">
        <f>IF(AND('Encodage réponses Es'!$BO13="!",'Encodage réponses Es'!AU13=""),"!",IF('Encodage réponses Es'!AU13="","",'Encodage réponses Es'!AU13))</f>
      </c>
      <c r="AA15" s="255">
        <f>IF(AND('Encodage réponses Es'!$BO13="!",'Encodage réponses Es'!AV13=""),"!",IF('Encodage réponses Es'!AV13="","",'Encodage réponses Es'!AV13))</f>
      </c>
      <c r="AB15" s="255">
        <f>IF(AND('Encodage réponses Es'!$BO13="!",'Encodage réponses Es'!AW13=""),"!",IF('Encodage réponses Es'!AW13="","",'Encodage réponses Es'!AW13))</f>
      </c>
      <c r="AC15" s="255">
        <f>IF(AND('Encodage réponses Es'!$BO13="!",'Encodage réponses Es'!AX13=""),"!",IF('Encodage réponses Es'!AX13="","",'Encodage réponses Es'!AX13))</f>
      </c>
      <c r="AD15" s="255">
        <f>IF(AND('Encodage réponses Es'!$BO13="!",'Encodage réponses Es'!AY13=""),"!",IF('Encodage réponses Es'!AY13="","",'Encodage réponses Es'!AY13))</f>
      </c>
      <c r="AE15" s="255">
        <f>IF(AND('Encodage réponses Es'!$BO13="!",'Encodage réponses Es'!AZ13=""),"!",IF('Encodage réponses Es'!AZ13="","",'Encodage réponses Es'!AZ13))</f>
      </c>
      <c r="AF15" s="255">
        <f>IF(AND('Encodage réponses Es'!$BO13="!",'Encodage réponses Es'!BA13=""),"!",IF('Encodage réponses Es'!BA13="","",'Encodage réponses Es'!BA13))</f>
      </c>
      <c r="AG15" s="255">
        <f>IF(AND('Encodage réponses Es'!$BO13="!",'Encodage réponses Es'!BB13=""),"!",IF('Encodage réponses Es'!BB13="","",'Encodage réponses Es'!BB13))</f>
      </c>
      <c r="AH15" s="255">
        <f>IF(AND('Encodage réponses Es'!$BO13="!",'Encodage réponses Es'!BC13=""),"!",IF('Encodage réponses Es'!BC13="","",'Encodage réponses Es'!BC13))</f>
      </c>
      <c r="AI15" s="255">
        <f>IF(AND('Encodage réponses Es'!$BO13="!",'Encodage réponses Es'!BD13=""),"!",IF('Encodage réponses Es'!BD13="","",'Encodage réponses Es'!BD13))</f>
      </c>
      <c r="AJ15" s="257">
        <f>IF(AND('Encodage réponses Es'!$BO13="!",'Encodage réponses Es'!BE13=""),"!",IF('Encodage réponses Es'!BE13="","",'Encodage réponses Es'!BE13))</f>
      </c>
      <c r="AK15" s="469">
        <f t="shared" si="6"/>
      </c>
      <c r="AL15" s="470"/>
      <c r="AM15" s="254">
        <f>IF(AND('Encodage réponses Es'!$BO13="!",'Encodage réponses Es'!G13=""),"!",IF('Encodage réponses Es'!G13="","",'Encodage réponses Es'!G13))</f>
      </c>
      <c r="AN15" s="255">
        <f>IF(AND('Encodage réponses Es'!$BO13="!",'Encodage réponses Es'!H13=""),"!",IF('Encodage réponses Es'!H13="","",'Encodage réponses Es'!H13))</f>
      </c>
      <c r="AO15" s="255">
        <f>IF(AND('Encodage réponses Es'!$BO13="!",'Encodage réponses Es'!I13=""),"!",IF('Encodage réponses Es'!I13="","",'Encodage réponses Es'!I13))</f>
      </c>
      <c r="AP15" s="255">
        <f>IF(AND('Encodage réponses Es'!$BO13="!",'Encodage réponses Es'!J13=""),"!",IF('Encodage réponses Es'!J13="","",'Encodage réponses Es'!J13))</f>
      </c>
      <c r="AQ15" s="255">
        <f>IF(AND('Encodage réponses Es'!$BO13="!",'Encodage réponses Es'!K13=""),"!",IF('Encodage réponses Es'!K13="","",'Encodage réponses Es'!K13))</f>
      </c>
      <c r="AR15" s="255">
        <f>IF(AND('Encodage réponses Es'!$BO13="!",'Encodage réponses Es'!L13=""),"!",IF('Encodage réponses Es'!L13="","",'Encodage réponses Es'!L13))</f>
      </c>
      <c r="AS15" s="255">
        <f>IF(AND('Encodage réponses Es'!$BO13="!",'Encodage réponses Es'!N13=""),"!",IF('Encodage réponses Es'!N13="","",'Encodage réponses Es'!N13))</f>
      </c>
      <c r="AT15" s="262">
        <f>IF(AND('Encodage réponses Es'!$BO13="!",'Encodage réponses Es'!O13=""),"!",IF('Encodage réponses Es'!O13="","",'Encodage réponses Es'!O13))</f>
      </c>
      <c r="AU15" s="255">
        <f>IF(AND('Encodage réponses Es'!$BO13="!",'Encodage réponses Es'!P13=""),"!",IF('Encodage réponses Es'!P13="","",'Encodage réponses Es'!P13))</f>
      </c>
      <c r="AV15" s="255">
        <f>IF(AND('Encodage réponses Es'!$BO13="!",'Encodage réponses Es'!Q13=""),"!",IF('Encodage réponses Es'!Q13="","",'Encodage réponses Es'!Q13))</f>
      </c>
      <c r="AW15" s="255">
        <f>IF(AND('Encodage réponses Es'!$BO13="!",'Encodage réponses Es'!AE13=""),"!",IF('Encodage réponses Es'!AE13="","",'Encodage réponses Es'!AE13))</f>
      </c>
      <c r="AX15" s="255">
        <f>IF(AND('Encodage réponses Es'!$BO13="!",'Encodage réponses Es'!AF13=""),"!",IF('Encodage réponses Es'!AF13="","",'Encodage réponses Es'!AF13))</f>
      </c>
      <c r="AY15" s="257">
        <f>IF(AND('Encodage réponses Es'!$BO13="!",'Encodage réponses Es'!AG13=""),"!",IF('Encodage réponses Es'!AG13="","",'Encodage réponses Es'!AG13))</f>
      </c>
      <c r="AZ15" s="468">
        <f t="shared" si="7"/>
      </c>
      <c r="BA15" s="430"/>
      <c r="BB15" s="469">
        <f t="shared" si="8"/>
      </c>
      <c r="BC15" s="470"/>
      <c r="BD15" s="543"/>
      <c r="BE15" s="265">
        <f>IF(AND('Encodage réponses Es'!$BO13="!",'Encodage réponses Es'!AL13=""),"!",IF('Encodage réponses Es'!AL13="","",'Encodage réponses Es'!AL13))</f>
      </c>
      <c r="BF15" s="266">
        <f>IF(AND('Encodage réponses Es'!$BO13="!",'Encodage réponses Es'!BG13=""),"!",IF('Encodage réponses Es'!BG13="","",'Encodage réponses Es'!BG13))</f>
      </c>
      <c r="BG15" s="266">
        <f>IF(AND('Encodage réponses Es'!$BO13="!",'Encodage réponses Es'!BH13=""),"!",IF('Encodage réponses Es'!BH13="","",'Encodage réponses Es'!BH13))</f>
      </c>
      <c r="BH15" s="266">
        <f>IF(AND('Encodage réponses Es'!$BO13="!",'Encodage réponses Es'!BI13=""),"!",IF('Encodage réponses Es'!BI13="","",'Encodage réponses Es'!BI13))</f>
      </c>
      <c r="BI15" s="266">
        <f>IF(AND('Encodage réponses Es'!$BO13="!",'Encodage réponses Es'!BJ13=""),"!",IF('Encodage réponses Es'!BJ13="","",'Encodage réponses Es'!BJ13))</f>
      </c>
      <c r="BJ15" s="266">
        <f>IF(AND('Encodage réponses Es'!$BO13="!",'Encodage réponses Es'!BK13=""),"!",IF('Encodage réponses Es'!BK13="","",'Encodage réponses Es'!BK13))</f>
      </c>
      <c r="BK15" s="266">
        <f>IF(AND('Encodage réponses Es'!$BO13="!",'Encodage réponses Es'!BL13=""),"!",IF('Encodage réponses Es'!BL13="","",'Encodage réponses Es'!BL13))</f>
      </c>
      <c r="BL15" s="266">
        <f>IF(AND('Encodage réponses Es'!$BO13="!",'Encodage réponses Es'!BM13=""),"!",IF('Encodage réponses Es'!BM13="","",'Encodage réponses Es'!BM13))</f>
      </c>
      <c r="BM15" s="267">
        <f>IF(AND('Encodage réponses Es'!$BO13="!",'Encodage réponses Es'!BN13=""),"!",IF('Encodage réponses Es'!BN13="","",'Encodage réponses Es'!BN13))</f>
      </c>
      <c r="BN15" s="469">
        <f t="shared" si="9"/>
      </c>
      <c r="BO15" s="470"/>
      <c r="BP15" s="265">
        <f>IF(AND('Encodage réponses Es'!$BO13="!",'Encodage réponses Es'!M13=""),"!",IF('Encodage réponses Es'!M13="","",'Encodage réponses Es'!M13))</f>
      </c>
      <c r="BQ15" s="266">
        <f>IF(AND('Encodage réponses Es'!$BO13="!",'Encodage réponses Es'!R13=""),"!",IF('Encodage réponses Es'!R13="","",'Encodage réponses Es'!R13))</f>
      </c>
      <c r="BR15" s="266">
        <f>IF(AND('Encodage réponses Es'!$BO13="!",'Encodage réponses Es'!S13=""),"!",IF('Encodage réponses Es'!S13="","",'Encodage réponses Es'!S13))</f>
      </c>
      <c r="BS15" s="266">
        <f>IF(AND('Encodage réponses Es'!$BO13="!",'Encodage réponses Es'!T13=""),"!",IF('Encodage réponses Es'!T13="","",'Encodage réponses Es'!T13))</f>
      </c>
      <c r="BT15" s="266">
        <f>IF(AND('Encodage réponses Es'!$BO13="!",'Encodage réponses Es'!U13=""),"!",IF('Encodage réponses Es'!U13="","",'Encodage réponses Es'!U13))</f>
      </c>
      <c r="BU15" s="266">
        <f>IF(AND('Encodage réponses Es'!$BO13="!",'Encodage réponses Es'!V13=""),"!",IF('Encodage réponses Es'!V13="","",'Encodage réponses Es'!V13))</f>
      </c>
      <c r="BV15" s="266">
        <f>IF(AND('Encodage réponses Es'!$BO13="!",'Encodage réponses Es'!W13=""),"!",IF('Encodage réponses Es'!W13="","",'Encodage réponses Es'!W13))</f>
      </c>
      <c r="BW15" s="266">
        <f>IF(AND('Encodage réponses Es'!$BO13="!",'Encodage réponses Es'!X13=""),"!",IF('Encodage réponses Es'!X13="","",'Encodage réponses Es'!X13))</f>
      </c>
      <c r="BX15" s="266">
        <f>IF(AND('Encodage réponses Es'!$BO13="!",'Encodage réponses Es'!Y13=""),"!",IF('Encodage réponses Es'!Y13="","",'Encodage réponses Es'!Y13))</f>
      </c>
      <c r="BY15" s="266">
        <f>IF(AND('Encodage réponses Es'!$BO13="!",'Encodage réponses Es'!Z13=""),"!",IF('Encodage réponses Es'!Z13="","",'Encodage réponses Es'!Z13))</f>
      </c>
      <c r="BZ15" s="266">
        <f>IF(AND('Encodage réponses Es'!$BO13="!",'Encodage réponses Es'!AA13=""),"!",IF('Encodage réponses Es'!AA13="","",'Encodage réponses Es'!AA13))</f>
      </c>
      <c r="CA15" s="266">
        <f>IF(AND('Encodage réponses Es'!$BO13="!",'Encodage réponses Es'!AB13=""),"!",IF('Encodage réponses Es'!AB13="","",'Encodage réponses Es'!AB13))</f>
      </c>
      <c r="CB15" s="267">
        <f>IF(AND('Encodage réponses Es'!$BO13="!",'Encodage réponses Es'!AC13=""),"!",IF('Encodage réponses Es'!AC13="","",'Encodage réponses Es'!AC13))</f>
      </c>
      <c r="CC15" s="468">
        <f t="shared" si="10"/>
      </c>
      <c r="CD15" s="430"/>
      <c r="CE15" s="469">
        <f t="shared" si="11"/>
      </c>
      <c r="CF15" s="470"/>
      <c r="CG15" s="188"/>
      <c r="CH15" s="254">
        <f>IF(AND('Encodage réponses Es'!$BO13="!",'Encodage réponses Es'!BF13=""),"!",IF('Encodage réponses Es'!BF13="","",'Encodage réponses Es'!BF13))</f>
      </c>
      <c r="CI15" s="273">
        <f>IF(AND('Encodage réponses Es'!$BO13="!",'Encodage réponses Es'!AD13=""),"!",IF('Encodage réponses Es'!AD13="","",'Encodage réponses Es'!AD13))</f>
      </c>
      <c r="CJ15" s="429">
        <f t="shared" si="12"/>
      </c>
      <c r="CK15" s="430"/>
    </row>
    <row r="16" spans="1:89" ht="11.25" customHeight="1">
      <c r="A16" s="442"/>
      <c r="B16" s="443"/>
      <c r="C16" s="251">
        <v>12</v>
      </c>
      <c r="D16" s="123">
        <f>IF('Encodage réponses Es'!F14="","",'Encodage réponses Es'!F14)</f>
      </c>
      <c r="E16" s="525"/>
      <c r="F16" s="145">
        <f t="shared" si="0"/>
      </c>
      <c r="G16" s="217">
        <f t="shared" si="1"/>
      </c>
      <c r="H16" s="122"/>
      <c r="I16" s="145">
        <f t="shared" si="2"/>
      </c>
      <c r="J16" s="217">
        <f t="shared" si="3"/>
      </c>
      <c r="K16" s="145">
        <f t="shared" si="4"/>
      </c>
      <c r="L16" s="217">
        <f t="shared" si="5"/>
      </c>
      <c r="N16" s="254">
        <f>IF(AND('Encodage réponses Es'!$BO14="!",'Encodage réponses Es'!AH14=""),"!",IF('Encodage réponses Es'!AH14="","",'Encodage réponses Es'!AH14))</f>
      </c>
      <c r="O16" s="255">
        <f>IF(AND('Encodage réponses Es'!$BO14="!",'Encodage réponses Es'!AI14=""),"!",IF('Encodage réponses Es'!AI14="","",'Encodage réponses Es'!AI14))</f>
      </c>
      <c r="P16" s="255">
        <f>IF(AND('Encodage réponses Es'!$BO14="!",'Encodage réponses Es'!AJ14=""),"!",IF('Encodage réponses Es'!AJ14="","",'Encodage réponses Es'!AJ14))</f>
      </c>
      <c r="Q16" s="255">
        <f>IF(AND('Encodage réponses Es'!$BO14="!",'Encodage réponses Es'!AK14=""),"!",IF('Encodage réponses Es'!AK14="","",'Encodage réponses Es'!AK14))</f>
      </c>
      <c r="R16" s="255">
        <f>IF(AND('Encodage réponses Es'!$BO14="!",'Encodage réponses Es'!AM14=""),"!",IF('Encodage réponses Es'!AM14="","",'Encodage réponses Es'!AM14))</f>
      </c>
      <c r="S16" s="255">
        <f>IF(AND('Encodage réponses Es'!$BO14="!",'Encodage réponses Es'!AN14=""),"!",IF('Encodage réponses Es'!AN14="","",'Encodage réponses Es'!AN14))</f>
      </c>
      <c r="T16" s="255">
        <f>IF(AND('Encodage réponses Es'!$BO14="!",'Encodage réponses Es'!AO14=""),"!",IF('Encodage réponses Es'!AO14="","",'Encodage réponses Es'!AO14))</f>
      </c>
      <c r="U16" s="255">
        <f>IF(AND('Encodage réponses Es'!$BO14="!",'Encodage réponses Es'!AP14=""),"!",IF('Encodage réponses Es'!AP14="","",'Encodage réponses Es'!AP14))</f>
      </c>
      <c r="V16" s="255">
        <f>IF(AND('Encodage réponses Es'!$BO14="!",'Encodage réponses Es'!AQ14=""),"!",IF('Encodage réponses Es'!AQ14="","",'Encodage réponses Es'!AQ14))</f>
      </c>
      <c r="W16" s="255">
        <f>IF(AND('Encodage réponses Es'!$BO14="!",'Encodage réponses Es'!AR14=""),"!",IF('Encodage réponses Es'!AR14="","",'Encodage réponses Es'!AR14))</f>
      </c>
      <c r="X16" s="255">
        <f>IF(AND('Encodage réponses Es'!$BO14="!",'Encodage réponses Es'!AS14=""),"!",IF('Encodage réponses Es'!AS14="","",'Encodage réponses Es'!AS14))</f>
      </c>
      <c r="Y16" s="255">
        <f>IF(AND('Encodage réponses Es'!$BO14="!",'Encodage réponses Es'!AT14=""),"!",IF('Encodage réponses Es'!AT14="","",'Encodage réponses Es'!AT14))</f>
      </c>
      <c r="Z16" s="255">
        <f>IF(AND('Encodage réponses Es'!$BO14="!",'Encodage réponses Es'!AU14=""),"!",IF('Encodage réponses Es'!AU14="","",'Encodage réponses Es'!AU14))</f>
      </c>
      <c r="AA16" s="255">
        <f>IF(AND('Encodage réponses Es'!$BO14="!",'Encodage réponses Es'!AV14=""),"!",IF('Encodage réponses Es'!AV14="","",'Encodage réponses Es'!AV14))</f>
      </c>
      <c r="AB16" s="255">
        <f>IF(AND('Encodage réponses Es'!$BO14="!",'Encodage réponses Es'!AW14=""),"!",IF('Encodage réponses Es'!AW14="","",'Encodage réponses Es'!AW14))</f>
      </c>
      <c r="AC16" s="255">
        <f>IF(AND('Encodage réponses Es'!$BO14="!",'Encodage réponses Es'!AX14=""),"!",IF('Encodage réponses Es'!AX14="","",'Encodage réponses Es'!AX14))</f>
      </c>
      <c r="AD16" s="255">
        <f>IF(AND('Encodage réponses Es'!$BO14="!",'Encodage réponses Es'!AY14=""),"!",IF('Encodage réponses Es'!AY14="","",'Encodage réponses Es'!AY14))</f>
      </c>
      <c r="AE16" s="255">
        <f>IF(AND('Encodage réponses Es'!$BO14="!",'Encodage réponses Es'!AZ14=""),"!",IF('Encodage réponses Es'!AZ14="","",'Encodage réponses Es'!AZ14))</f>
      </c>
      <c r="AF16" s="255">
        <f>IF(AND('Encodage réponses Es'!$BO14="!",'Encodage réponses Es'!BA14=""),"!",IF('Encodage réponses Es'!BA14="","",'Encodage réponses Es'!BA14))</f>
      </c>
      <c r="AG16" s="255">
        <f>IF(AND('Encodage réponses Es'!$BO14="!",'Encodage réponses Es'!BB14=""),"!",IF('Encodage réponses Es'!BB14="","",'Encodage réponses Es'!BB14))</f>
      </c>
      <c r="AH16" s="255">
        <f>IF(AND('Encodage réponses Es'!$BO14="!",'Encodage réponses Es'!BC14=""),"!",IF('Encodage réponses Es'!BC14="","",'Encodage réponses Es'!BC14))</f>
      </c>
      <c r="AI16" s="255">
        <f>IF(AND('Encodage réponses Es'!$BO14="!",'Encodage réponses Es'!BD14=""),"!",IF('Encodage réponses Es'!BD14="","",'Encodage réponses Es'!BD14))</f>
      </c>
      <c r="AJ16" s="257">
        <f>IF(AND('Encodage réponses Es'!$BO14="!",'Encodage réponses Es'!BE14=""),"!",IF('Encodage réponses Es'!BE14="","",'Encodage réponses Es'!BE14))</f>
      </c>
      <c r="AK16" s="469">
        <f t="shared" si="6"/>
      </c>
      <c r="AL16" s="470"/>
      <c r="AM16" s="254">
        <f>IF(AND('Encodage réponses Es'!$BO14="!",'Encodage réponses Es'!G14=""),"!",IF('Encodage réponses Es'!G14="","",'Encodage réponses Es'!G14))</f>
      </c>
      <c r="AN16" s="255">
        <f>IF(AND('Encodage réponses Es'!$BO14="!",'Encodage réponses Es'!H14=""),"!",IF('Encodage réponses Es'!H14="","",'Encodage réponses Es'!H14))</f>
      </c>
      <c r="AO16" s="255">
        <f>IF(AND('Encodage réponses Es'!$BO14="!",'Encodage réponses Es'!I14=""),"!",IF('Encodage réponses Es'!I14="","",'Encodage réponses Es'!I14))</f>
      </c>
      <c r="AP16" s="255">
        <f>IF(AND('Encodage réponses Es'!$BO14="!",'Encodage réponses Es'!J14=""),"!",IF('Encodage réponses Es'!J14="","",'Encodage réponses Es'!J14))</f>
      </c>
      <c r="AQ16" s="255">
        <f>IF(AND('Encodage réponses Es'!$BO14="!",'Encodage réponses Es'!K14=""),"!",IF('Encodage réponses Es'!K14="","",'Encodage réponses Es'!K14))</f>
      </c>
      <c r="AR16" s="255">
        <f>IF(AND('Encodage réponses Es'!$BO14="!",'Encodage réponses Es'!L14=""),"!",IF('Encodage réponses Es'!L14="","",'Encodage réponses Es'!L14))</f>
      </c>
      <c r="AS16" s="255">
        <f>IF(AND('Encodage réponses Es'!$BO14="!",'Encodage réponses Es'!N14=""),"!",IF('Encodage réponses Es'!N14="","",'Encodage réponses Es'!N14))</f>
      </c>
      <c r="AT16" s="262">
        <f>IF(AND('Encodage réponses Es'!$BO14="!",'Encodage réponses Es'!O14=""),"!",IF('Encodage réponses Es'!O14="","",'Encodage réponses Es'!O14))</f>
      </c>
      <c r="AU16" s="255">
        <f>IF(AND('Encodage réponses Es'!$BO14="!",'Encodage réponses Es'!P14=""),"!",IF('Encodage réponses Es'!P14="","",'Encodage réponses Es'!P14))</f>
      </c>
      <c r="AV16" s="255">
        <f>IF(AND('Encodage réponses Es'!$BO14="!",'Encodage réponses Es'!Q14=""),"!",IF('Encodage réponses Es'!Q14="","",'Encodage réponses Es'!Q14))</f>
      </c>
      <c r="AW16" s="255">
        <f>IF(AND('Encodage réponses Es'!$BO14="!",'Encodage réponses Es'!AE14=""),"!",IF('Encodage réponses Es'!AE14="","",'Encodage réponses Es'!AE14))</f>
      </c>
      <c r="AX16" s="255">
        <f>IF(AND('Encodage réponses Es'!$BO14="!",'Encodage réponses Es'!AF14=""),"!",IF('Encodage réponses Es'!AF14="","",'Encodage réponses Es'!AF14))</f>
      </c>
      <c r="AY16" s="257">
        <f>IF(AND('Encodage réponses Es'!$BO14="!",'Encodage réponses Es'!AG14=""),"!",IF('Encodage réponses Es'!AG14="","",'Encodage réponses Es'!AG14))</f>
      </c>
      <c r="AZ16" s="468">
        <f t="shared" si="7"/>
      </c>
      <c r="BA16" s="430"/>
      <c r="BB16" s="469">
        <f t="shared" si="8"/>
      </c>
      <c r="BC16" s="470"/>
      <c r="BD16" s="543"/>
      <c r="BE16" s="265">
        <f>IF(AND('Encodage réponses Es'!$BO14="!",'Encodage réponses Es'!AL14=""),"!",IF('Encodage réponses Es'!AL14="","",'Encodage réponses Es'!AL14))</f>
      </c>
      <c r="BF16" s="266">
        <f>IF(AND('Encodage réponses Es'!$BO14="!",'Encodage réponses Es'!BG14=""),"!",IF('Encodage réponses Es'!BG14="","",'Encodage réponses Es'!BG14))</f>
      </c>
      <c r="BG16" s="266">
        <f>IF(AND('Encodage réponses Es'!$BO14="!",'Encodage réponses Es'!BH14=""),"!",IF('Encodage réponses Es'!BH14="","",'Encodage réponses Es'!BH14))</f>
      </c>
      <c r="BH16" s="266">
        <f>IF(AND('Encodage réponses Es'!$BO14="!",'Encodage réponses Es'!BI14=""),"!",IF('Encodage réponses Es'!BI14="","",'Encodage réponses Es'!BI14))</f>
      </c>
      <c r="BI16" s="266">
        <f>IF(AND('Encodage réponses Es'!$BO14="!",'Encodage réponses Es'!BJ14=""),"!",IF('Encodage réponses Es'!BJ14="","",'Encodage réponses Es'!BJ14))</f>
      </c>
      <c r="BJ16" s="266">
        <f>IF(AND('Encodage réponses Es'!$BO14="!",'Encodage réponses Es'!BK14=""),"!",IF('Encodage réponses Es'!BK14="","",'Encodage réponses Es'!BK14))</f>
      </c>
      <c r="BK16" s="266">
        <f>IF(AND('Encodage réponses Es'!$BO14="!",'Encodage réponses Es'!BL14=""),"!",IF('Encodage réponses Es'!BL14="","",'Encodage réponses Es'!BL14))</f>
      </c>
      <c r="BL16" s="266">
        <f>IF(AND('Encodage réponses Es'!$BO14="!",'Encodage réponses Es'!BM14=""),"!",IF('Encodage réponses Es'!BM14="","",'Encodage réponses Es'!BM14))</f>
      </c>
      <c r="BM16" s="267">
        <f>IF(AND('Encodage réponses Es'!$BO14="!",'Encodage réponses Es'!BN14=""),"!",IF('Encodage réponses Es'!BN14="","",'Encodage réponses Es'!BN14))</f>
      </c>
      <c r="BN16" s="469">
        <f t="shared" si="9"/>
      </c>
      <c r="BO16" s="470"/>
      <c r="BP16" s="265">
        <f>IF(AND('Encodage réponses Es'!$BO14="!",'Encodage réponses Es'!M14=""),"!",IF('Encodage réponses Es'!M14="","",'Encodage réponses Es'!M14))</f>
      </c>
      <c r="BQ16" s="266">
        <f>IF(AND('Encodage réponses Es'!$BO14="!",'Encodage réponses Es'!R14=""),"!",IF('Encodage réponses Es'!R14="","",'Encodage réponses Es'!R14))</f>
      </c>
      <c r="BR16" s="266">
        <f>IF(AND('Encodage réponses Es'!$BO14="!",'Encodage réponses Es'!S14=""),"!",IF('Encodage réponses Es'!S14="","",'Encodage réponses Es'!S14))</f>
      </c>
      <c r="BS16" s="266">
        <f>IF(AND('Encodage réponses Es'!$BO14="!",'Encodage réponses Es'!T14=""),"!",IF('Encodage réponses Es'!T14="","",'Encodage réponses Es'!T14))</f>
      </c>
      <c r="BT16" s="266">
        <f>IF(AND('Encodage réponses Es'!$BO14="!",'Encodage réponses Es'!U14=""),"!",IF('Encodage réponses Es'!U14="","",'Encodage réponses Es'!U14))</f>
      </c>
      <c r="BU16" s="266">
        <f>IF(AND('Encodage réponses Es'!$BO14="!",'Encodage réponses Es'!V14=""),"!",IF('Encodage réponses Es'!V14="","",'Encodage réponses Es'!V14))</f>
      </c>
      <c r="BV16" s="266">
        <f>IF(AND('Encodage réponses Es'!$BO14="!",'Encodage réponses Es'!W14=""),"!",IF('Encodage réponses Es'!W14="","",'Encodage réponses Es'!W14))</f>
      </c>
      <c r="BW16" s="266">
        <f>IF(AND('Encodage réponses Es'!$BO14="!",'Encodage réponses Es'!X14=""),"!",IF('Encodage réponses Es'!X14="","",'Encodage réponses Es'!X14))</f>
      </c>
      <c r="BX16" s="266">
        <f>IF(AND('Encodage réponses Es'!$BO14="!",'Encodage réponses Es'!Y14=""),"!",IF('Encodage réponses Es'!Y14="","",'Encodage réponses Es'!Y14))</f>
      </c>
      <c r="BY16" s="266">
        <f>IF(AND('Encodage réponses Es'!$BO14="!",'Encodage réponses Es'!Z14=""),"!",IF('Encodage réponses Es'!Z14="","",'Encodage réponses Es'!Z14))</f>
      </c>
      <c r="BZ16" s="266">
        <f>IF(AND('Encodage réponses Es'!$BO14="!",'Encodage réponses Es'!AA14=""),"!",IF('Encodage réponses Es'!AA14="","",'Encodage réponses Es'!AA14))</f>
      </c>
      <c r="CA16" s="266">
        <f>IF(AND('Encodage réponses Es'!$BO14="!",'Encodage réponses Es'!AB14=""),"!",IF('Encodage réponses Es'!AB14="","",'Encodage réponses Es'!AB14))</f>
      </c>
      <c r="CB16" s="267">
        <f>IF(AND('Encodage réponses Es'!$BO14="!",'Encodage réponses Es'!AC14=""),"!",IF('Encodage réponses Es'!AC14="","",'Encodage réponses Es'!AC14))</f>
      </c>
      <c r="CC16" s="468">
        <f t="shared" si="10"/>
      </c>
      <c r="CD16" s="430"/>
      <c r="CE16" s="469">
        <f t="shared" si="11"/>
      </c>
      <c r="CF16" s="470"/>
      <c r="CG16" s="188"/>
      <c r="CH16" s="254">
        <f>IF(AND('Encodage réponses Es'!$BO14="!",'Encodage réponses Es'!BF14=""),"!",IF('Encodage réponses Es'!BF14="","",'Encodage réponses Es'!BF14))</f>
      </c>
      <c r="CI16" s="273">
        <f>IF(AND('Encodage réponses Es'!$BO14="!",'Encodage réponses Es'!AD14=""),"!",IF('Encodage réponses Es'!AD14="","",'Encodage réponses Es'!AD14))</f>
      </c>
      <c r="CJ16" s="429">
        <f t="shared" si="12"/>
      </c>
      <c r="CK16" s="430"/>
    </row>
    <row r="17" spans="1:89" ht="11.25" customHeight="1">
      <c r="A17" s="442"/>
      <c r="B17" s="443"/>
      <c r="C17" s="251">
        <v>13</v>
      </c>
      <c r="D17" s="123">
        <f>IF('Encodage réponses Es'!F15="","",'Encodage réponses Es'!F15)</f>
      </c>
      <c r="E17" s="525"/>
      <c r="F17" s="145">
        <f t="shared" si="0"/>
      </c>
      <c r="G17" s="217">
        <f t="shared" si="1"/>
      </c>
      <c r="H17" s="122"/>
      <c r="I17" s="145">
        <f t="shared" si="2"/>
      </c>
      <c r="J17" s="217">
        <f t="shared" si="3"/>
      </c>
      <c r="K17" s="145">
        <f t="shared" si="4"/>
      </c>
      <c r="L17" s="217">
        <f t="shared" si="5"/>
      </c>
      <c r="N17" s="254">
        <f>IF(AND('Encodage réponses Es'!$BO15="!",'Encodage réponses Es'!AH15=""),"!",IF('Encodage réponses Es'!AH15="","",'Encodage réponses Es'!AH15))</f>
      </c>
      <c r="O17" s="255">
        <f>IF(AND('Encodage réponses Es'!$BO15="!",'Encodage réponses Es'!AI15=""),"!",IF('Encodage réponses Es'!AI15="","",'Encodage réponses Es'!AI15))</f>
      </c>
      <c r="P17" s="255">
        <f>IF(AND('Encodage réponses Es'!$BO15="!",'Encodage réponses Es'!AJ15=""),"!",IF('Encodage réponses Es'!AJ15="","",'Encodage réponses Es'!AJ15))</f>
      </c>
      <c r="Q17" s="255">
        <f>IF(AND('Encodage réponses Es'!$BO15="!",'Encodage réponses Es'!AK15=""),"!",IF('Encodage réponses Es'!AK15="","",'Encodage réponses Es'!AK15))</f>
      </c>
      <c r="R17" s="255">
        <f>IF(AND('Encodage réponses Es'!$BO15="!",'Encodage réponses Es'!AM15=""),"!",IF('Encodage réponses Es'!AM15="","",'Encodage réponses Es'!AM15))</f>
      </c>
      <c r="S17" s="255">
        <f>IF(AND('Encodage réponses Es'!$BO15="!",'Encodage réponses Es'!AN15=""),"!",IF('Encodage réponses Es'!AN15="","",'Encodage réponses Es'!AN15))</f>
      </c>
      <c r="T17" s="255">
        <f>IF(AND('Encodage réponses Es'!$BO15="!",'Encodage réponses Es'!AO15=""),"!",IF('Encodage réponses Es'!AO15="","",'Encodage réponses Es'!AO15))</f>
      </c>
      <c r="U17" s="255">
        <f>IF(AND('Encodage réponses Es'!$BO15="!",'Encodage réponses Es'!AP15=""),"!",IF('Encodage réponses Es'!AP15="","",'Encodage réponses Es'!AP15))</f>
      </c>
      <c r="V17" s="255">
        <f>IF(AND('Encodage réponses Es'!$BO15="!",'Encodage réponses Es'!AQ15=""),"!",IF('Encodage réponses Es'!AQ15="","",'Encodage réponses Es'!AQ15))</f>
      </c>
      <c r="W17" s="255">
        <f>IF(AND('Encodage réponses Es'!$BO15="!",'Encodage réponses Es'!AR15=""),"!",IF('Encodage réponses Es'!AR15="","",'Encodage réponses Es'!AR15))</f>
      </c>
      <c r="X17" s="255">
        <f>IF(AND('Encodage réponses Es'!$BO15="!",'Encodage réponses Es'!AS15=""),"!",IF('Encodage réponses Es'!AS15="","",'Encodage réponses Es'!AS15))</f>
      </c>
      <c r="Y17" s="255">
        <f>IF(AND('Encodage réponses Es'!$BO15="!",'Encodage réponses Es'!AT15=""),"!",IF('Encodage réponses Es'!AT15="","",'Encodage réponses Es'!AT15))</f>
      </c>
      <c r="Z17" s="255">
        <f>IF(AND('Encodage réponses Es'!$BO15="!",'Encodage réponses Es'!AU15=""),"!",IF('Encodage réponses Es'!AU15="","",'Encodage réponses Es'!AU15))</f>
      </c>
      <c r="AA17" s="255">
        <f>IF(AND('Encodage réponses Es'!$BO15="!",'Encodage réponses Es'!AV15=""),"!",IF('Encodage réponses Es'!AV15="","",'Encodage réponses Es'!AV15))</f>
      </c>
      <c r="AB17" s="255">
        <f>IF(AND('Encodage réponses Es'!$BO15="!",'Encodage réponses Es'!AW15=""),"!",IF('Encodage réponses Es'!AW15="","",'Encodage réponses Es'!AW15))</f>
      </c>
      <c r="AC17" s="255">
        <f>IF(AND('Encodage réponses Es'!$BO15="!",'Encodage réponses Es'!AX15=""),"!",IF('Encodage réponses Es'!AX15="","",'Encodage réponses Es'!AX15))</f>
      </c>
      <c r="AD17" s="255">
        <f>IF(AND('Encodage réponses Es'!$BO15="!",'Encodage réponses Es'!AY15=""),"!",IF('Encodage réponses Es'!AY15="","",'Encodage réponses Es'!AY15))</f>
      </c>
      <c r="AE17" s="255">
        <f>IF(AND('Encodage réponses Es'!$BO15="!",'Encodage réponses Es'!AZ15=""),"!",IF('Encodage réponses Es'!AZ15="","",'Encodage réponses Es'!AZ15))</f>
      </c>
      <c r="AF17" s="255">
        <f>IF(AND('Encodage réponses Es'!$BO15="!",'Encodage réponses Es'!BA15=""),"!",IF('Encodage réponses Es'!BA15="","",'Encodage réponses Es'!BA15))</f>
      </c>
      <c r="AG17" s="255">
        <f>IF(AND('Encodage réponses Es'!$BO15="!",'Encodage réponses Es'!BB15=""),"!",IF('Encodage réponses Es'!BB15="","",'Encodage réponses Es'!BB15))</f>
      </c>
      <c r="AH17" s="255">
        <f>IF(AND('Encodage réponses Es'!$BO15="!",'Encodage réponses Es'!BC15=""),"!",IF('Encodage réponses Es'!BC15="","",'Encodage réponses Es'!BC15))</f>
      </c>
      <c r="AI17" s="255">
        <f>IF(AND('Encodage réponses Es'!$BO15="!",'Encodage réponses Es'!BD15=""),"!",IF('Encodage réponses Es'!BD15="","",'Encodage réponses Es'!BD15))</f>
      </c>
      <c r="AJ17" s="257">
        <f>IF(AND('Encodage réponses Es'!$BO15="!",'Encodage réponses Es'!BE15=""),"!",IF('Encodage réponses Es'!BE15="","",'Encodage réponses Es'!BE15))</f>
      </c>
      <c r="AK17" s="469">
        <f t="shared" si="6"/>
      </c>
      <c r="AL17" s="470"/>
      <c r="AM17" s="254">
        <f>IF(AND('Encodage réponses Es'!$BO15="!",'Encodage réponses Es'!G15=""),"!",IF('Encodage réponses Es'!G15="","",'Encodage réponses Es'!G15))</f>
      </c>
      <c r="AN17" s="255">
        <f>IF(AND('Encodage réponses Es'!$BO15="!",'Encodage réponses Es'!H15=""),"!",IF('Encodage réponses Es'!H15="","",'Encodage réponses Es'!H15))</f>
      </c>
      <c r="AO17" s="255">
        <f>IF(AND('Encodage réponses Es'!$BO15="!",'Encodage réponses Es'!I15=""),"!",IF('Encodage réponses Es'!I15="","",'Encodage réponses Es'!I15))</f>
      </c>
      <c r="AP17" s="255">
        <f>IF(AND('Encodage réponses Es'!$BO15="!",'Encodage réponses Es'!J15=""),"!",IF('Encodage réponses Es'!J15="","",'Encodage réponses Es'!J15))</f>
      </c>
      <c r="AQ17" s="255">
        <f>IF(AND('Encodage réponses Es'!$BO15="!",'Encodage réponses Es'!K15=""),"!",IF('Encodage réponses Es'!K15="","",'Encodage réponses Es'!K15))</f>
      </c>
      <c r="AR17" s="255">
        <f>IF(AND('Encodage réponses Es'!$BO15="!",'Encodage réponses Es'!L15=""),"!",IF('Encodage réponses Es'!L15="","",'Encodage réponses Es'!L15))</f>
      </c>
      <c r="AS17" s="255">
        <f>IF(AND('Encodage réponses Es'!$BO15="!",'Encodage réponses Es'!N15=""),"!",IF('Encodage réponses Es'!N15="","",'Encodage réponses Es'!N15))</f>
      </c>
      <c r="AT17" s="262">
        <f>IF(AND('Encodage réponses Es'!$BO15="!",'Encodage réponses Es'!O15=""),"!",IF('Encodage réponses Es'!O15="","",'Encodage réponses Es'!O15))</f>
      </c>
      <c r="AU17" s="255">
        <f>IF(AND('Encodage réponses Es'!$BO15="!",'Encodage réponses Es'!P15=""),"!",IF('Encodage réponses Es'!P15="","",'Encodage réponses Es'!P15))</f>
      </c>
      <c r="AV17" s="255">
        <f>IF(AND('Encodage réponses Es'!$BO15="!",'Encodage réponses Es'!Q15=""),"!",IF('Encodage réponses Es'!Q15="","",'Encodage réponses Es'!Q15))</f>
      </c>
      <c r="AW17" s="255">
        <f>IF(AND('Encodage réponses Es'!$BO15="!",'Encodage réponses Es'!AE15=""),"!",IF('Encodage réponses Es'!AE15="","",'Encodage réponses Es'!AE15))</f>
      </c>
      <c r="AX17" s="255">
        <f>IF(AND('Encodage réponses Es'!$BO15="!",'Encodage réponses Es'!AF15=""),"!",IF('Encodage réponses Es'!AF15="","",'Encodage réponses Es'!AF15))</f>
      </c>
      <c r="AY17" s="257">
        <f>IF(AND('Encodage réponses Es'!$BO15="!",'Encodage réponses Es'!AG15=""),"!",IF('Encodage réponses Es'!AG15="","",'Encodage réponses Es'!AG15))</f>
      </c>
      <c r="AZ17" s="468">
        <f t="shared" si="7"/>
      </c>
      <c r="BA17" s="430"/>
      <c r="BB17" s="469">
        <f t="shared" si="8"/>
      </c>
      <c r="BC17" s="470"/>
      <c r="BD17" s="543"/>
      <c r="BE17" s="265">
        <f>IF(AND('Encodage réponses Es'!$BO15="!",'Encodage réponses Es'!AL15=""),"!",IF('Encodage réponses Es'!AL15="","",'Encodage réponses Es'!AL15))</f>
      </c>
      <c r="BF17" s="266">
        <f>IF(AND('Encodage réponses Es'!$BO15="!",'Encodage réponses Es'!BG15=""),"!",IF('Encodage réponses Es'!BG15="","",'Encodage réponses Es'!BG15))</f>
      </c>
      <c r="BG17" s="266">
        <f>IF(AND('Encodage réponses Es'!$BO15="!",'Encodage réponses Es'!BH15=""),"!",IF('Encodage réponses Es'!BH15="","",'Encodage réponses Es'!BH15))</f>
      </c>
      <c r="BH17" s="266">
        <f>IF(AND('Encodage réponses Es'!$BO15="!",'Encodage réponses Es'!BI15=""),"!",IF('Encodage réponses Es'!BI15="","",'Encodage réponses Es'!BI15))</f>
      </c>
      <c r="BI17" s="266">
        <f>IF(AND('Encodage réponses Es'!$BO15="!",'Encodage réponses Es'!BJ15=""),"!",IF('Encodage réponses Es'!BJ15="","",'Encodage réponses Es'!BJ15))</f>
      </c>
      <c r="BJ17" s="266">
        <f>IF(AND('Encodage réponses Es'!$BO15="!",'Encodage réponses Es'!BK15=""),"!",IF('Encodage réponses Es'!BK15="","",'Encodage réponses Es'!BK15))</f>
      </c>
      <c r="BK17" s="266">
        <f>IF(AND('Encodage réponses Es'!$BO15="!",'Encodage réponses Es'!BL15=""),"!",IF('Encodage réponses Es'!BL15="","",'Encodage réponses Es'!BL15))</f>
      </c>
      <c r="BL17" s="266">
        <f>IF(AND('Encodage réponses Es'!$BO15="!",'Encodage réponses Es'!BM15=""),"!",IF('Encodage réponses Es'!BM15="","",'Encodage réponses Es'!BM15))</f>
      </c>
      <c r="BM17" s="267">
        <f>IF(AND('Encodage réponses Es'!$BO15="!",'Encodage réponses Es'!BN15=""),"!",IF('Encodage réponses Es'!BN15="","",'Encodage réponses Es'!BN15))</f>
      </c>
      <c r="BN17" s="469">
        <f t="shared" si="9"/>
      </c>
      <c r="BO17" s="470"/>
      <c r="BP17" s="265">
        <f>IF(AND('Encodage réponses Es'!$BO15="!",'Encodage réponses Es'!M15=""),"!",IF('Encodage réponses Es'!M15="","",'Encodage réponses Es'!M15))</f>
      </c>
      <c r="BQ17" s="266">
        <f>IF(AND('Encodage réponses Es'!$BO15="!",'Encodage réponses Es'!R15=""),"!",IF('Encodage réponses Es'!R15="","",'Encodage réponses Es'!R15))</f>
      </c>
      <c r="BR17" s="266">
        <f>IF(AND('Encodage réponses Es'!$BO15="!",'Encodage réponses Es'!S15=""),"!",IF('Encodage réponses Es'!S15="","",'Encodage réponses Es'!S15))</f>
      </c>
      <c r="BS17" s="266">
        <f>IF(AND('Encodage réponses Es'!$BO15="!",'Encodage réponses Es'!T15=""),"!",IF('Encodage réponses Es'!T15="","",'Encodage réponses Es'!T15))</f>
      </c>
      <c r="BT17" s="266">
        <f>IF(AND('Encodage réponses Es'!$BO15="!",'Encodage réponses Es'!U15=""),"!",IF('Encodage réponses Es'!U15="","",'Encodage réponses Es'!U15))</f>
      </c>
      <c r="BU17" s="266">
        <f>IF(AND('Encodage réponses Es'!$BO15="!",'Encodage réponses Es'!V15=""),"!",IF('Encodage réponses Es'!V15="","",'Encodage réponses Es'!V15))</f>
      </c>
      <c r="BV17" s="266">
        <f>IF(AND('Encodage réponses Es'!$BO15="!",'Encodage réponses Es'!W15=""),"!",IF('Encodage réponses Es'!W15="","",'Encodage réponses Es'!W15))</f>
      </c>
      <c r="BW17" s="266">
        <f>IF(AND('Encodage réponses Es'!$BO15="!",'Encodage réponses Es'!X15=""),"!",IF('Encodage réponses Es'!X15="","",'Encodage réponses Es'!X15))</f>
      </c>
      <c r="BX17" s="266">
        <f>IF(AND('Encodage réponses Es'!$BO15="!",'Encodage réponses Es'!Y15=""),"!",IF('Encodage réponses Es'!Y15="","",'Encodage réponses Es'!Y15))</f>
      </c>
      <c r="BY17" s="266">
        <f>IF(AND('Encodage réponses Es'!$BO15="!",'Encodage réponses Es'!Z15=""),"!",IF('Encodage réponses Es'!Z15="","",'Encodage réponses Es'!Z15))</f>
      </c>
      <c r="BZ17" s="266">
        <f>IF(AND('Encodage réponses Es'!$BO15="!",'Encodage réponses Es'!AA15=""),"!",IF('Encodage réponses Es'!AA15="","",'Encodage réponses Es'!AA15))</f>
      </c>
      <c r="CA17" s="266">
        <f>IF(AND('Encodage réponses Es'!$BO15="!",'Encodage réponses Es'!AB15=""),"!",IF('Encodage réponses Es'!AB15="","",'Encodage réponses Es'!AB15))</f>
      </c>
      <c r="CB17" s="267">
        <f>IF(AND('Encodage réponses Es'!$BO15="!",'Encodage réponses Es'!AC15=""),"!",IF('Encodage réponses Es'!AC15="","",'Encodage réponses Es'!AC15))</f>
      </c>
      <c r="CC17" s="468">
        <f t="shared" si="10"/>
      </c>
      <c r="CD17" s="430"/>
      <c r="CE17" s="469">
        <f t="shared" si="11"/>
      </c>
      <c r="CF17" s="470"/>
      <c r="CG17" s="188"/>
      <c r="CH17" s="254">
        <f>IF(AND('Encodage réponses Es'!$BO15="!",'Encodage réponses Es'!BF15=""),"!",IF('Encodage réponses Es'!BF15="","",'Encodage réponses Es'!BF15))</f>
      </c>
      <c r="CI17" s="273">
        <f>IF(AND('Encodage réponses Es'!$BO15="!",'Encodage réponses Es'!AD15=""),"!",IF('Encodage réponses Es'!AD15="","",'Encodage réponses Es'!AD15))</f>
      </c>
      <c r="CJ17" s="429">
        <f t="shared" si="12"/>
      </c>
      <c r="CK17" s="430"/>
    </row>
    <row r="18" spans="1:89" ht="11.25" customHeight="1">
      <c r="A18" s="442"/>
      <c r="B18" s="443"/>
      <c r="C18" s="251">
        <v>14</v>
      </c>
      <c r="D18" s="123">
        <f>IF('Encodage réponses Es'!F16="","",'Encodage réponses Es'!F16)</f>
      </c>
      <c r="E18" s="525"/>
      <c r="F18" s="145">
        <f t="shared" si="0"/>
      </c>
      <c r="G18" s="217">
        <f t="shared" si="1"/>
      </c>
      <c r="H18" s="122"/>
      <c r="I18" s="145">
        <f t="shared" si="2"/>
      </c>
      <c r="J18" s="217">
        <f t="shared" si="3"/>
      </c>
      <c r="K18" s="145">
        <f t="shared" si="4"/>
      </c>
      <c r="L18" s="217">
        <f t="shared" si="5"/>
      </c>
      <c r="N18" s="254">
        <f>IF(AND('Encodage réponses Es'!$BO16="!",'Encodage réponses Es'!AH16=""),"!",IF('Encodage réponses Es'!AH16="","",'Encodage réponses Es'!AH16))</f>
      </c>
      <c r="O18" s="255">
        <f>IF(AND('Encodage réponses Es'!$BO16="!",'Encodage réponses Es'!AI16=""),"!",IF('Encodage réponses Es'!AI16="","",'Encodage réponses Es'!AI16))</f>
      </c>
      <c r="P18" s="255">
        <f>IF(AND('Encodage réponses Es'!$BO16="!",'Encodage réponses Es'!AJ16=""),"!",IF('Encodage réponses Es'!AJ16="","",'Encodage réponses Es'!AJ16))</f>
      </c>
      <c r="Q18" s="255">
        <f>IF(AND('Encodage réponses Es'!$BO16="!",'Encodage réponses Es'!AK16=""),"!",IF('Encodage réponses Es'!AK16="","",'Encodage réponses Es'!AK16))</f>
      </c>
      <c r="R18" s="255">
        <f>IF(AND('Encodage réponses Es'!$BO16="!",'Encodage réponses Es'!AM16=""),"!",IF('Encodage réponses Es'!AM16="","",'Encodage réponses Es'!AM16))</f>
      </c>
      <c r="S18" s="255">
        <f>IF(AND('Encodage réponses Es'!$BO16="!",'Encodage réponses Es'!AN16=""),"!",IF('Encodage réponses Es'!AN16="","",'Encodage réponses Es'!AN16))</f>
      </c>
      <c r="T18" s="255">
        <f>IF(AND('Encodage réponses Es'!$BO16="!",'Encodage réponses Es'!AO16=""),"!",IF('Encodage réponses Es'!AO16="","",'Encodage réponses Es'!AO16))</f>
      </c>
      <c r="U18" s="255">
        <f>IF(AND('Encodage réponses Es'!$BO16="!",'Encodage réponses Es'!AP16=""),"!",IF('Encodage réponses Es'!AP16="","",'Encodage réponses Es'!AP16))</f>
      </c>
      <c r="V18" s="255">
        <f>IF(AND('Encodage réponses Es'!$BO16="!",'Encodage réponses Es'!AQ16=""),"!",IF('Encodage réponses Es'!AQ16="","",'Encodage réponses Es'!AQ16))</f>
      </c>
      <c r="W18" s="255">
        <f>IF(AND('Encodage réponses Es'!$BO16="!",'Encodage réponses Es'!AR16=""),"!",IF('Encodage réponses Es'!AR16="","",'Encodage réponses Es'!AR16))</f>
      </c>
      <c r="X18" s="255">
        <f>IF(AND('Encodage réponses Es'!$BO16="!",'Encodage réponses Es'!AS16=""),"!",IF('Encodage réponses Es'!AS16="","",'Encodage réponses Es'!AS16))</f>
      </c>
      <c r="Y18" s="255">
        <f>IF(AND('Encodage réponses Es'!$BO16="!",'Encodage réponses Es'!AT16=""),"!",IF('Encodage réponses Es'!AT16="","",'Encodage réponses Es'!AT16))</f>
      </c>
      <c r="Z18" s="255">
        <f>IF(AND('Encodage réponses Es'!$BO16="!",'Encodage réponses Es'!AU16=""),"!",IF('Encodage réponses Es'!AU16="","",'Encodage réponses Es'!AU16))</f>
      </c>
      <c r="AA18" s="255">
        <f>IF(AND('Encodage réponses Es'!$BO16="!",'Encodage réponses Es'!AV16=""),"!",IF('Encodage réponses Es'!AV16="","",'Encodage réponses Es'!AV16))</f>
      </c>
      <c r="AB18" s="255">
        <f>IF(AND('Encodage réponses Es'!$BO16="!",'Encodage réponses Es'!AW16=""),"!",IF('Encodage réponses Es'!AW16="","",'Encodage réponses Es'!AW16))</f>
      </c>
      <c r="AC18" s="255">
        <f>IF(AND('Encodage réponses Es'!$BO16="!",'Encodage réponses Es'!AX16=""),"!",IF('Encodage réponses Es'!AX16="","",'Encodage réponses Es'!AX16))</f>
      </c>
      <c r="AD18" s="255">
        <f>IF(AND('Encodage réponses Es'!$BO16="!",'Encodage réponses Es'!AY16=""),"!",IF('Encodage réponses Es'!AY16="","",'Encodage réponses Es'!AY16))</f>
      </c>
      <c r="AE18" s="255">
        <f>IF(AND('Encodage réponses Es'!$BO16="!",'Encodage réponses Es'!AZ16=""),"!",IF('Encodage réponses Es'!AZ16="","",'Encodage réponses Es'!AZ16))</f>
      </c>
      <c r="AF18" s="255">
        <f>IF(AND('Encodage réponses Es'!$BO16="!",'Encodage réponses Es'!BA16=""),"!",IF('Encodage réponses Es'!BA16="","",'Encodage réponses Es'!BA16))</f>
      </c>
      <c r="AG18" s="255">
        <f>IF(AND('Encodage réponses Es'!$BO16="!",'Encodage réponses Es'!BB16=""),"!",IF('Encodage réponses Es'!BB16="","",'Encodage réponses Es'!BB16))</f>
      </c>
      <c r="AH18" s="255">
        <f>IF(AND('Encodage réponses Es'!$BO16="!",'Encodage réponses Es'!BC16=""),"!",IF('Encodage réponses Es'!BC16="","",'Encodage réponses Es'!BC16))</f>
      </c>
      <c r="AI18" s="255">
        <f>IF(AND('Encodage réponses Es'!$BO16="!",'Encodage réponses Es'!BD16=""),"!",IF('Encodage réponses Es'!BD16="","",'Encodage réponses Es'!BD16))</f>
      </c>
      <c r="AJ18" s="257">
        <f>IF(AND('Encodage réponses Es'!$BO16="!",'Encodage réponses Es'!BE16=""),"!",IF('Encodage réponses Es'!BE16="","",'Encodage réponses Es'!BE16))</f>
      </c>
      <c r="AK18" s="469">
        <f t="shared" si="6"/>
      </c>
      <c r="AL18" s="470"/>
      <c r="AM18" s="254">
        <f>IF(AND('Encodage réponses Es'!$BO16="!",'Encodage réponses Es'!G16=""),"!",IF('Encodage réponses Es'!G16="","",'Encodage réponses Es'!G16))</f>
      </c>
      <c r="AN18" s="255">
        <f>IF(AND('Encodage réponses Es'!$BO16="!",'Encodage réponses Es'!H16=""),"!",IF('Encodage réponses Es'!H16="","",'Encodage réponses Es'!H16))</f>
      </c>
      <c r="AO18" s="255">
        <f>IF(AND('Encodage réponses Es'!$BO16="!",'Encodage réponses Es'!I16=""),"!",IF('Encodage réponses Es'!I16="","",'Encodage réponses Es'!I16))</f>
      </c>
      <c r="AP18" s="255">
        <f>IF(AND('Encodage réponses Es'!$BO16="!",'Encodage réponses Es'!J16=""),"!",IF('Encodage réponses Es'!J16="","",'Encodage réponses Es'!J16))</f>
      </c>
      <c r="AQ18" s="255">
        <f>IF(AND('Encodage réponses Es'!$BO16="!",'Encodage réponses Es'!K16=""),"!",IF('Encodage réponses Es'!K16="","",'Encodage réponses Es'!K16))</f>
      </c>
      <c r="AR18" s="255">
        <f>IF(AND('Encodage réponses Es'!$BO16="!",'Encodage réponses Es'!L16=""),"!",IF('Encodage réponses Es'!L16="","",'Encodage réponses Es'!L16))</f>
      </c>
      <c r="AS18" s="255">
        <f>IF(AND('Encodage réponses Es'!$BO16="!",'Encodage réponses Es'!N16=""),"!",IF('Encodage réponses Es'!N16="","",'Encodage réponses Es'!N16))</f>
      </c>
      <c r="AT18" s="262">
        <f>IF(AND('Encodage réponses Es'!$BO16="!",'Encodage réponses Es'!O16=""),"!",IF('Encodage réponses Es'!O16="","",'Encodage réponses Es'!O16))</f>
      </c>
      <c r="AU18" s="255">
        <f>IF(AND('Encodage réponses Es'!$BO16="!",'Encodage réponses Es'!P16=""),"!",IF('Encodage réponses Es'!P16="","",'Encodage réponses Es'!P16))</f>
      </c>
      <c r="AV18" s="255">
        <f>IF(AND('Encodage réponses Es'!$BO16="!",'Encodage réponses Es'!Q16=""),"!",IF('Encodage réponses Es'!Q16="","",'Encodage réponses Es'!Q16))</f>
      </c>
      <c r="AW18" s="255">
        <f>IF(AND('Encodage réponses Es'!$BO16="!",'Encodage réponses Es'!AE16=""),"!",IF('Encodage réponses Es'!AE16="","",'Encodage réponses Es'!AE16))</f>
      </c>
      <c r="AX18" s="255">
        <f>IF(AND('Encodage réponses Es'!$BO16="!",'Encodage réponses Es'!AF16=""),"!",IF('Encodage réponses Es'!AF16="","",'Encodage réponses Es'!AF16))</f>
      </c>
      <c r="AY18" s="257">
        <f>IF(AND('Encodage réponses Es'!$BO16="!",'Encodage réponses Es'!AG16=""),"!",IF('Encodage réponses Es'!AG16="","",'Encodage réponses Es'!AG16))</f>
      </c>
      <c r="AZ18" s="468">
        <f t="shared" si="7"/>
      </c>
      <c r="BA18" s="430"/>
      <c r="BB18" s="469">
        <f t="shared" si="8"/>
      </c>
      <c r="BC18" s="470"/>
      <c r="BD18" s="543"/>
      <c r="BE18" s="265">
        <f>IF(AND('Encodage réponses Es'!$BO16="!",'Encodage réponses Es'!AL16=""),"!",IF('Encodage réponses Es'!AL16="","",'Encodage réponses Es'!AL16))</f>
      </c>
      <c r="BF18" s="266">
        <f>IF(AND('Encodage réponses Es'!$BO16="!",'Encodage réponses Es'!BG16=""),"!",IF('Encodage réponses Es'!BG16="","",'Encodage réponses Es'!BG16))</f>
      </c>
      <c r="BG18" s="266">
        <f>IF(AND('Encodage réponses Es'!$BO16="!",'Encodage réponses Es'!BH16=""),"!",IF('Encodage réponses Es'!BH16="","",'Encodage réponses Es'!BH16))</f>
      </c>
      <c r="BH18" s="266">
        <f>IF(AND('Encodage réponses Es'!$BO16="!",'Encodage réponses Es'!BI16=""),"!",IF('Encodage réponses Es'!BI16="","",'Encodage réponses Es'!BI16))</f>
      </c>
      <c r="BI18" s="266">
        <f>IF(AND('Encodage réponses Es'!$BO16="!",'Encodage réponses Es'!BJ16=""),"!",IF('Encodage réponses Es'!BJ16="","",'Encodage réponses Es'!BJ16))</f>
      </c>
      <c r="BJ18" s="266">
        <f>IF(AND('Encodage réponses Es'!$BO16="!",'Encodage réponses Es'!BK16=""),"!",IF('Encodage réponses Es'!BK16="","",'Encodage réponses Es'!BK16))</f>
      </c>
      <c r="BK18" s="266">
        <f>IF(AND('Encodage réponses Es'!$BO16="!",'Encodage réponses Es'!BL16=""),"!",IF('Encodage réponses Es'!BL16="","",'Encodage réponses Es'!BL16))</f>
      </c>
      <c r="BL18" s="266">
        <f>IF(AND('Encodage réponses Es'!$BO16="!",'Encodage réponses Es'!BM16=""),"!",IF('Encodage réponses Es'!BM16="","",'Encodage réponses Es'!BM16))</f>
      </c>
      <c r="BM18" s="267">
        <f>IF(AND('Encodage réponses Es'!$BO16="!",'Encodage réponses Es'!BN16=""),"!",IF('Encodage réponses Es'!BN16="","",'Encodage réponses Es'!BN16))</f>
      </c>
      <c r="BN18" s="469">
        <f t="shared" si="9"/>
      </c>
      <c r="BO18" s="470"/>
      <c r="BP18" s="265">
        <f>IF(AND('Encodage réponses Es'!$BO16="!",'Encodage réponses Es'!M16=""),"!",IF('Encodage réponses Es'!M16="","",'Encodage réponses Es'!M16))</f>
      </c>
      <c r="BQ18" s="266">
        <f>IF(AND('Encodage réponses Es'!$BO16="!",'Encodage réponses Es'!R16=""),"!",IF('Encodage réponses Es'!R16="","",'Encodage réponses Es'!R16))</f>
      </c>
      <c r="BR18" s="266">
        <f>IF(AND('Encodage réponses Es'!$BO16="!",'Encodage réponses Es'!S16=""),"!",IF('Encodage réponses Es'!S16="","",'Encodage réponses Es'!S16))</f>
      </c>
      <c r="BS18" s="266">
        <f>IF(AND('Encodage réponses Es'!$BO16="!",'Encodage réponses Es'!T16=""),"!",IF('Encodage réponses Es'!T16="","",'Encodage réponses Es'!T16))</f>
      </c>
      <c r="BT18" s="266">
        <f>IF(AND('Encodage réponses Es'!$BO16="!",'Encodage réponses Es'!U16=""),"!",IF('Encodage réponses Es'!U16="","",'Encodage réponses Es'!U16))</f>
      </c>
      <c r="BU18" s="266">
        <f>IF(AND('Encodage réponses Es'!$BO16="!",'Encodage réponses Es'!V16=""),"!",IF('Encodage réponses Es'!V16="","",'Encodage réponses Es'!V16))</f>
      </c>
      <c r="BV18" s="266">
        <f>IF(AND('Encodage réponses Es'!$BO16="!",'Encodage réponses Es'!W16=""),"!",IF('Encodage réponses Es'!W16="","",'Encodage réponses Es'!W16))</f>
      </c>
      <c r="BW18" s="266">
        <f>IF(AND('Encodage réponses Es'!$BO16="!",'Encodage réponses Es'!X16=""),"!",IF('Encodage réponses Es'!X16="","",'Encodage réponses Es'!X16))</f>
      </c>
      <c r="BX18" s="266">
        <f>IF(AND('Encodage réponses Es'!$BO16="!",'Encodage réponses Es'!Y16=""),"!",IF('Encodage réponses Es'!Y16="","",'Encodage réponses Es'!Y16))</f>
      </c>
      <c r="BY18" s="266">
        <f>IF(AND('Encodage réponses Es'!$BO16="!",'Encodage réponses Es'!Z16=""),"!",IF('Encodage réponses Es'!Z16="","",'Encodage réponses Es'!Z16))</f>
      </c>
      <c r="BZ18" s="266">
        <f>IF(AND('Encodage réponses Es'!$BO16="!",'Encodage réponses Es'!AA16=""),"!",IF('Encodage réponses Es'!AA16="","",'Encodage réponses Es'!AA16))</f>
      </c>
      <c r="CA18" s="266">
        <f>IF(AND('Encodage réponses Es'!$BO16="!",'Encodage réponses Es'!AB16=""),"!",IF('Encodage réponses Es'!AB16="","",'Encodage réponses Es'!AB16))</f>
      </c>
      <c r="CB18" s="267">
        <f>IF(AND('Encodage réponses Es'!$BO16="!",'Encodage réponses Es'!AC16=""),"!",IF('Encodage réponses Es'!AC16="","",'Encodage réponses Es'!AC16))</f>
      </c>
      <c r="CC18" s="468">
        <f t="shared" si="10"/>
      </c>
      <c r="CD18" s="430"/>
      <c r="CE18" s="469">
        <f t="shared" si="11"/>
      </c>
      <c r="CF18" s="470"/>
      <c r="CG18" s="188"/>
      <c r="CH18" s="254">
        <f>IF(AND('Encodage réponses Es'!$BO16="!",'Encodage réponses Es'!BF16=""),"!",IF('Encodage réponses Es'!BF16="","",'Encodage réponses Es'!BF16))</f>
      </c>
      <c r="CI18" s="273">
        <f>IF(AND('Encodage réponses Es'!$BO16="!",'Encodage réponses Es'!AD16=""),"!",IF('Encodage réponses Es'!AD16="","",'Encodage réponses Es'!AD16))</f>
      </c>
      <c r="CJ18" s="429">
        <f t="shared" si="12"/>
      </c>
      <c r="CK18" s="430"/>
    </row>
    <row r="19" spans="1:89" ht="11.25" customHeight="1">
      <c r="A19" s="442"/>
      <c r="B19" s="443"/>
      <c r="C19" s="251">
        <v>15</v>
      </c>
      <c r="D19" s="123">
        <f>IF('Encodage réponses Es'!F17="","",'Encodage réponses Es'!F17)</f>
      </c>
      <c r="E19" s="525"/>
      <c r="F19" s="145">
        <f t="shared" si="0"/>
      </c>
      <c r="G19" s="217">
        <f t="shared" si="1"/>
      </c>
      <c r="H19" s="122"/>
      <c r="I19" s="145">
        <f t="shared" si="2"/>
      </c>
      <c r="J19" s="217">
        <f t="shared" si="3"/>
      </c>
      <c r="K19" s="145">
        <f t="shared" si="4"/>
      </c>
      <c r="L19" s="217">
        <f t="shared" si="5"/>
      </c>
      <c r="N19" s="254">
        <f>IF(AND('Encodage réponses Es'!$BO17="!",'Encodage réponses Es'!AH17=""),"!",IF('Encodage réponses Es'!AH17="","",'Encodage réponses Es'!AH17))</f>
      </c>
      <c r="O19" s="255">
        <f>IF(AND('Encodage réponses Es'!$BO17="!",'Encodage réponses Es'!AI17=""),"!",IF('Encodage réponses Es'!AI17="","",'Encodage réponses Es'!AI17))</f>
      </c>
      <c r="P19" s="255">
        <f>IF(AND('Encodage réponses Es'!$BO17="!",'Encodage réponses Es'!AJ17=""),"!",IF('Encodage réponses Es'!AJ17="","",'Encodage réponses Es'!AJ17))</f>
      </c>
      <c r="Q19" s="255">
        <f>IF(AND('Encodage réponses Es'!$BO17="!",'Encodage réponses Es'!AK17=""),"!",IF('Encodage réponses Es'!AK17="","",'Encodage réponses Es'!AK17))</f>
      </c>
      <c r="R19" s="255">
        <f>IF(AND('Encodage réponses Es'!$BO17="!",'Encodage réponses Es'!AM17=""),"!",IF('Encodage réponses Es'!AM17="","",'Encodage réponses Es'!AM17))</f>
      </c>
      <c r="S19" s="255">
        <f>IF(AND('Encodage réponses Es'!$BO17="!",'Encodage réponses Es'!AN17=""),"!",IF('Encodage réponses Es'!AN17="","",'Encodage réponses Es'!AN17))</f>
      </c>
      <c r="T19" s="255">
        <f>IF(AND('Encodage réponses Es'!$BO17="!",'Encodage réponses Es'!AO17=""),"!",IF('Encodage réponses Es'!AO17="","",'Encodage réponses Es'!AO17))</f>
      </c>
      <c r="U19" s="255">
        <f>IF(AND('Encodage réponses Es'!$BO17="!",'Encodage réponses Es'!AP17=""),"!",IF('Encodage réponses Es'!AP17="","",'Encodage réponses Es'!AP17))</f>
      </c>
      <c r="V19" s="255">
        <f>IF(AND('Encodage réponses Es'!$BO17="!",'Encodage réponses Es'!AQ17=""),"!",IF('Encodage réponses Es'!AQ17="","",'Encodage réponses Es'!AQ17))</f>
      </c>
      <c r="W19" s="255">
        <f>IF(AND('Encodage réponses Es'!$BO17="!",'Encodage réponses Es'!AR17=""),"!",IF('Encodage réponses Es'!AR17="","",'Encodage réponses Es'!AR17))</f>
      </c>
      <c r="X19" s="255">
        <f>IF(AND('Encodage réponses Es'!$BO17="!",'Encodage réponses Es'!AS17=""),"!",IF('Encodage réponses Es'!AS17="","",'Encodage réponses Es'!AS17))</f>
      </c>
      <c r="Y19" s="255">
        <f>IF(AND('Encodage réponses Es'!$BO17="!",'Encodage réponses Es'!AT17=""),"!",IF('Encodage réponses Es'!AT17="","",'Encodage réponses Es'!AT17))</f>
      </c>
      <c r="Z19" s="255">
        <f>IF(AND('Encodage réponses Es'!$BO17="!",'Encodage réponses Es'!AU17=""),"!",IF('Encodage réponses Es'!AU17="","",'Encodage réponses Es'!AU17))</f>
      </c>
      <c r="AA19" s="255">
        <f>IF(AND('Encodage réponses Es'!$BO17="!",'Encodage réponses Es'!AV17=""),"!",IF('Encodage réponses Es'!AV17="","",'Encodage réponses Es'!AV17))</f>
      </c>
      <c r="AB19" s="255">
        <f>IF(AND('Encodage réponses Es'!$BO17="!",'Encodage réponses Es'!AW17=""),"!",IF('Encodage réponses Es'!AW17="","",'Encodage réponses Es'!AW17))</f>
      </c>
      <c r="AC19" s="255">
        <f>IF(AND('Encodage réponses Es'!$BO17="!",'Encodage réponses Es'!AX17=""),"!",IF('Encodage réponses Es'!AX17="","",'Encodage réponses Es'!AX17))</f>
      </c>
      <c r="AD19" s="255">
        <f>IF(AND('Encodage réponses Es'!$BO17="!",'Encodage réponses Es'!AY17=""),"!",IF('Encodage réponses Es'!AY17="","",'Encodage réponses Es'!AY17))</f>
      </c>
      <c r="AE19" s="255">
        <f>IF(AND('Encodage réponses Es'!$BO17="!",'Encodage réponses Es'!AZ17=""),"!",IF('Encodage réponses Es'!AZ17="","",'Encodage réponses Es'!AZ17))</f>
      </c>
      <c r="AF19" s="255">
        <f>IF(AND('Encodage réponses Es'!$BO17="!",'Encodage réponses Es'!BA17=""),"!",IF('Encodage réponses Es'!BA17="","",'Encodage réponses Es'!BA17))</f>
      </c>
      <c r="AG19" s="255">
        <f>IF(AND('Encodage réponses Es'!$BO17="!",'Encodage réponses Es'!BB17=""),"!",IF('Encodage réponses Es'!BB17="","",'Encodage réponses Es'!BB17))</f>
      </c>
      <c r="AH19" s="255">
        <f>IF(AND('Encodage réponses Es'!$BO17="!",'Encodage réponses Es'!BC17=""),"!",IF('Encodage réponses Es'!BC17="","",'Encodage réponses Es'!BC17))</f>
      </c>
      <c r="AI19" s="255">
        <f>IF(AND('Encodage réponses Es'!$BO17="!",'Encodage réponses Es'!BD17=""),"!",IF('Encodage réponses Es'!BD17="","",'Encodage réponses Es'!BD17))</f>
      </c>
      <c r="AJ19" s="257">
        <f>IF(AND('Encodage réponses Es'!$BO17="!",'Encodage réponses Es'!BE17=""),"!",IF('Encodage réponses Es'!BE17="","",'Encodage réponses Es'!BE17))</f>
      </c>
      <c r="AK19" s="469">
        <f t="shared" si="6"/>
      </c>
      <c r="AL19" s="470"/>
      <c r="AM19" s="254">
        <f>IF(AND('Encodage réponses Es'!$BO17="!",'Encodage réponses Es'!G17=""),"!",IF('Encodage réponses Es'!G17="","",'Encodage réponses Es'!G17))</f>
      </c>
      <c r="AN19" s="255">
        <f>IF(AND('Encodage réponses Es'!$BO17="!",'Encodage réponses Es'!H17=""),"!",IF('Encodage réponses Es'!H17="","",'Encodage réponses Es'!H17))</f>
      </c>
      <c r="AO19" s="255">
        <f>IF(AND('Encodage réponses Es'!$BO17="!",'Encodage réponses Es'!I17=""),"!",IF('Encodage réponses Es'!I17="","",'Encodage réponses Es'!I17))</f>
      </c>
      <c r="AP19" s="255">
        <f>IF(AND('Encodage réponses Es'!$BO17="!",'Encodage réponses Es'!J17=""),"!",IF('Encodage réponses Es'!J17="","",'Encodage réponses Es'!J17))</f>
      </c>
      <c r="AQ19" s="255">
        <f>IF(AND('Encodage réponses Es'!$BO17="!",'Encodage réponses Es'!K17=""),"!",IF('Encodage réponses Es'!K17="","",'Encodage réponses Es'!K17))</f>
      </c>
      <c r="AR19" s="255">
        <f>IF(AND('Encodage réponses Es'!$BO17="!",'Encodage réponses Es'!L17=""),"!",IF('Encodage réponses Es'!L17="","",'Encodage réponses Es'!L17))</f>
      </c>
      <c r="AS19" s="255">
        <f>IF(AND('Encodage réponses Es'!$BO17="!",'Encodage réponses Es'!N17=""),"!",IF('Encodage réponses Es'!N17="","",'Encodage réponses Es'!N17))</f>
      </c>
      <c r="AT19" s="262">
        <f>IF(AND('Encodage réponses Es'!$BO17="!",'Encodage réponses Es'!O17=""),"!",IF('Encodage réponses Es'!O17="","",'Encodage réponses Es'!O17))</f>
      </c>
      <c r="AU19" s="255">
        <f>IF(AND('Encodage réponses Es'!$BO17="!",'Encodage réponses Es'!P17=""),"!",IF('Encodage réponses Es'!P17="","",'Encodage réponses Es'!P17))</f>
      </c>
      <c r="AV19" s="255">
        <f>IF(AND('Encodage réponses Es'!$BO17="!",'Encodage réponses Es'!Q17=""),"!",IF('Encodage réponses Es'!Q17="","",'Encodage réponses Es'!Q17))</f>
      </c>
      <c r="AW19" s="255">
        <f>IF(AND('Encodage réponses Es'!$BO17="!",'Encodage réponses Es'!AE17=""),"!",IF('Encodage réponses Es'!AE17="","",'Encodage réponses Es'!AE17))</f>
      </c>
      <c r="AX19" s="255">
        <f>IF(AND('Encodage réponses Es'!$BO17="!",'Encodage réponses Es'!AF17=""),"!",IF('Encodage réponses Es'!AF17="","",'Encodage réponses Es'!AF17))</f>
      </c>
      <c r="AY19" s="257">
        <f>IF(AND('Encodage réponses Es'!$BO17="!",'Encodage réponses Es'!AG17=""),"!",IF('Encodage réponses Es'!AG17="","",'Encodage réponses Es'!AG17))</f>
      </c>
      <c r="AZ19" s="468">
        <f t="shared" si="7"/>
      </c>
      <c r="BA19" s="430"/>
      <c r="BB19" s="469">
        <f t="shared" si="8"/>
      </c>
      <c r="BC19" s="470"/>
      <c r="BD19" s="543"/>
      <c r="BE19" s="265">
        <f>IF(AND('Encodage réponses Es'!$BO17="!",'Encodage réponses Es'!AL17=""),"!",IF('Encodage réponses Es'!AL17="","",'Encodage réponses Es'!AL17))</f>
      </c>
      <c r="BF19" s="266">
        <f>IF(AND('Encodage réponses Es'!$BO17="!",'Encodage réponses Es'!BG17=""),"!",IF('Encodage réponses Es'!BG17="","",'Encodage réponses Es'!BG17))</f>
      </c>
      <c r="BG19" s="266">
        <f>IF(AND('Encodage réponses Es'!$BO17="!",'Encodage réponses Es'!BH17=""),"!",IF('Encodage réponses Es'!BH17="","",'Encodage réponses Es'!BH17))</f>
      </c>
      <c r="BH19" s="266">
        <f>IF(AND('Encodage réponses Es'!$BO17="!",'Encodage réponses Es'!BI17=""),"!",IF('Encodage réponses Es'!BI17="","",'Encodage réponses Es'!BI17))</f>
      </c>
      <c r="BI19" s="266">
        <f>IF(AND('Encodage réponses Es'!$BO17="!",'Encodage réponses Es'!BJ17=""),"!",IF('Encodage réponses Es'!BJ17="","",'Encodage réponses Es'!BJ17))</f>
      </c>
      <c r="BJ19" s="266">
        <f>IF(AND('Encodage réponses Es'!$BO17="!",'Encodage réponses Es'!BK17=""),"!",IF('Encodage réponses Es'!BK17="","",'Encodage réponses Es'!BK17))</f>
      </c>
      <c r="BK19" s="266">
        <f>IF(AND('Encodage réponses Es'!$BO17="!",'Encodage réponses Es'!BL17=""),"!",IF('Encodage réponses Es'!BL17="","",'Encodage réponses Es'!BL17))</f>
      </c>
      <c r="BL19" s="266">
        <f>IF(AND('Encodage réponses Es'!$BO17="!",'Encodage réponses Es'!BM17=""),"!",IF('Encodage réponses Es'!BM17="","",'Encodage réponses Es'!BM17))</f>
      </c>
      <c r="BM19" s="267">
        <f>IF(AND('Encodage réponses Es'!$BO17="!",'Encodage réponses Es'!BN17=""),"!",IF('Encodage réponses Es'!BN17="","",'Encodage réponses Es'!BN17))</f>
      </c>
      <c r="BN19" s="469">
        <f t="shared" si="9"/>
      </c>
      <c r="BO19" s="470"/>
      <c r="BP19" s="265">
        <f>IF(AND('Encodage réponses Es'!$BO17="!",'Encodage réponses Es'!M17=""),"!",IF('Encodage réponses Es'!M17="","",'Encodage réponses Es'!M17))</f>
      </c>
      <c r="BQ19" s="266">
        <f>IF(AND('Encodage réponses Es'!$BO17="!",'Encodage réponses Es'!R17=""),"!",IF('Encodage réponses Es'!R17="","",'Encodage réponses Es'!R17))</f>
      </c>
      <c r="BR19" s="266">
        <f>IF(AND('Encodage réponses Es'!$BO17="!",'Encodage réponses Es'!S17=""),"!",IF('Encodage réponses Es'!S17="","",'Encodage réponses Es'!S17))</f>
      </c>
      <c r="BS19" s="266">
        <f>IF(AND('Encodage réponses Es'!$BO17="!",'Encodage réponses Es'!T17=""),"!",IF('Encodage réponses Es'!T17="","",'Encodage réponses Es'!T17))</f>
      </c>
      <c r="BT19" s="266">
        <f>IF(AND('Encodage réponses Es'!$BO17="!",'Encodage réponses Es'!U17=""),"!",IF('Encodage réponses Es'!U17="","",'Encodage réponses Es'!U17))</f>
      </c>
      <c r="BU19" s="266">
        <f>IF(AND('Encodage réponses Es'!$BO17="!",'Encodage réponses Es'!V17=""),"!",IF('Encodage réponses Es'!V17="","",'Encodage réponses Es'!V17))</f>
      </c>
      <c r="BV19" s="266">
        <f>IF(AND('Encodage réponses Es'!$BO17="!",'Encodage réponses Es'!W17=""),"!",IF('Encodage réponses Es'!W17="","",'Encodage réponses Es'!W17))</f>
      </c>
      <c r="BW19" s="266">
        <f>IF(AND('Encodage réponses Es'!$BO17="!",'Encodage réponses Es'!X17=""),"!",IF('Encodage réponses Es'!X17="","",'Encodage réponses Es'!X17))</f>
      </c>
      <c r="BX19" s="266">
        <f>IF(AND('Encodage réponses Es'!$BO17="!",'Encodage réponses Es'!Y17=""),"!",IF('Encodage réponses Es'!Y17="","",'Encodage réponses Es'!Y17))</f>
      </c>
      <c r="BY19" s="266">
        <f>IF(AND('Encodage réponses Es'!$BO17="!",'Encodage réponses Es'!Z17=""),"!",IF('Encodage réponses Es'!Z17="","",'Encodage réponses Es'!Z17))</f>
      </c>
      <c r="BZ19" s="266">
        <f>IF(AND('Encodage réponses Es'!$BO17="!",'Encodage réponses Es'!AA17=""),"!",IF('Encodage réponses Es'!AA17="","",'Encodage réponses Es'!AA17))</f>
      </c>
      <c r="CA19" s="266">
        <f>IF(AND('Encodage réponses Es'!$BO17="!",'Encodage réponses Es'!AB17=""),"!",IF('Encodage réponses Es'!AB17="","",'Encodage réponses Es'!AB17))</f>
      </c>
      <c r="CB19" s="267">
        <f>IF(AND('Encodage réponses Es'!$BO17="!",'Encodage réponses Es'!AC17=""),"!",IF('Encodage réponses Es'!AC17="","",'Encodage réponses Es'!AC17))</f>
      </c>
      <c r="CC19" s="468">
        <f t="shared" si="10"/>
      </c>
      <c r="CD19" s="430"/>
      <c r="CE19" s="469">
        <f t="shared" si="11"/>
      </c>
      <c r="CF19" s="470"/>
      <c r="CG19" s="188"/>
      <c r="CH19" s="254">
        <f>IF(AND('Encodage réponses Es'!$BO17="!",'Encodage réponses Es'!BF17=""),"!",IF('Encodage réponses Es'!BF17="","",'Encodage réponses Es'!BF17))</f>
      </c>
      <c r="CI19" s="273">
        <f>IF(AND('Encodage réponses Es'!$BO17="!",'Encodage réponses Es'!AD17=""),"!",IF('Encodage réponses Es'!AD17="","",'Encodage réponses Es'!AD17))</f>
      </c>
      <c r="CJ19" s="429">
        <f t="shared" si="12"/>
      </c>
      <c r="CK19" s="430"/>
    </row>
    <row r="20" spans="1:89" ht="11.25" customHeight="1">
      <c r="A20" s="442"/>
      <c r="B20" s="443"/>
      <c r="C20" s="251">
        <v>16</v>
      </c>
      <c r="D20" s="123">
        <f>IF('Encodage réponses Es'!F18="","",'Encodage réponses Es'!F18)</f>
      </c>
      <c r="E20" s="525"/>
      <c r="F20" s="145">
        <f t="shared" si="0"/>
      </c>
      <c r="G20" s="217">
        <f t="shared" si="1"/>
      </c>
      <c r="H20" s="122"/>
      <c r="I20" s="145">
        <f t="shared" si="2"/>
      </c>
      <c r="J20" s="217">
        <f t="shared" si="3"/>
      </c>
      <c r="K20" s="145">
        <f t="shared" si="4"/>
      </c>
      <c r="L20" s="217">
        <f t="shared" si="5"/>
      </c>
      <c r="N20" s="254">
        <f>IF(AND('Encodage réponses Es'!$BO18="!",'Encodage réponses Es'!AH18=""),"!",IF('Encodage réponses Es'!AH18="","",'Encodage réponses Es'!AH18))</f>
      </c>
      <c r="O20" s="255">
        <f>IF(AND('Encodage réponses Es'!$BO18="!",'Encodage réponses Es'!AI18=""),"!",IF('Encodage réponses Es'!AI18="","",'Encodage réponses Es'!AI18))</f>
      </c>
      <c r="P20" s="255">
        <f>IF(AND('Encodage réponses Es'!$BO18="!",'Encodage réponses Es'!AJ18=""),"!",IF('Encodage réponses Es'!AJ18="","",'Encodage réponses Es'!AJ18))</f>
      </c>
      <c r="Q20" s="255">
        <f>IF(AND('Encodage réponses Es'!$BO18="!",'Encodage réponses Es'!AK18=""),"!",IF('Encodage réponses Es'!AK18="","",'Encodage réponses Es'!AK18))</f>
      </c>
      <c r="R20" s="255">
        <f>IF(AND('Encodage réponses Es'!$BO18="!",'Encodage réponses Es'!AM18=""),"!",IF('Encodage réponses Es'!AM18="","",'Encodage réponses Es'!AM18))</f>
      </c>
      <c r="S20" s="255">
        <f>IF(AND('Encodage réponses Es'!$BO18="!",'Encodage réponses Es'!AN18=""),"!",IF('Encodage réponses Es'!AN18="","",'Encodage réponses Es'!AN18))</f>
      </c>
      <c r="T20" s="255">
        <f>IF(AND('Encodage réponses Es'!$BO18="!",'Encodage réponses Es'!AO18=""),"!",IF('Encodage réponses Es'!AO18="","",'Encodage réponses Es'!AO18))</f>
      </c>
      <c r="U20" s="255">
        <f>IF(AND('Encodage réponses Es'!$BO18="!",'Encodage réponses Es'!AP18=""),"!",IF('Encodage réponses Es'!AP18="","",'Encodage réponses Es'!AP18))</f>
      </c>
      <c r="V20" s="255">
        <f>IF(AND('Encodage réponses Es'!$BO18="!",'Encodage réponses Es'!AQ18=""),"!",IF('Encodage réponses Es'!AQ18="","",'Encodage réponses Es'!AQ18))</f>
      </c>
      <c r="W20" s="255">
        <f>IF(AND('Encodage réponses Es'!$BO18="!",'Encodage réponses Es'!AR18=""),"!",IF('Encodage réponses Es'!AR18="","",'Encodage réponses Es'!AR18))</f>
      </c>
      <c r="X20" s="255">
        <f>IF(AND('Encodage réponses Es'!$BO18="!",'Encodage réponses Es'!AS18=""),"!",IF('Encodage réponses Es'!AS18="","",'Encodage réponses Es'!AS18))</f>
      </c>
      <c r="Y20" s="255">
        <f>IF(AND('Encodage réponses Es'!$BO18="!",'Encodage réponses Es'!AT18=""),"!",IF('Encodage réponses Es'!AT18="","",'Encodage réponses Es'!AT18))</f>
      </c>
      <c r="Z20" s="255">
        <f>IF(AND('Encodage réponses Es'!$BO18="!",'Encodage réponses Es'!AU18=""),"!",IF('Encodage réponses Es'!AU18="","",'Encodage réponses Es'!AU18))</f>
      </c>
      <c r="AA20" s="255">
        <f>IF(AND('Encodage réponses Es'!$BO18="!",'Encodage réponses Es'!AV18=""),"!",IF('Encodage réponses Es'!AV18="","",'Encodage réponses Es'!AV18))</f>
      </c>
      <c r="AB20" s="255">
        <f>IF(AND('Encodage réponses Es'!$BO18="!",'Encodage réponses Es'!AW18=""),"!",IF('Encodage réponses Es'!AW18="","",'Encodage réponses Es'!AW18))</f>
      </c>
      <c r="AC20" s="255">
        <f>IF(AND('Encodage réponses Es'!$BO18="!",'Encodage réponses Es'!AX18=""),"!",IF('Encodage réponses Es'!AX18="","",'Encodage réponses Es'!AX18))</f>
      </c>
      <c r="AD20" s="255">
        <f>IF(AND('Encodage réponses Es'!$BO18="!",'Encodage réponses Es'!AY18=""),"!",IF('Encodage réponses Es'!AY18="","",'Encodage réponses Es'!AY18))</f>
      </c>
      <c r="AE20" s="255">
        <f>IF(AND('Encodage réponses Es'!$BO18="!",'Encodage réponses Es'!AZ18=""),"!",IF('Encodage réponses Es'!AZ18="","",'Encodage réponses Es'!AZ18))</f>
      </c>
      <c r="AF20" s="255">
        <f>IF(AND('Encodage réponses Es'!$BO18="!",'Encodage réponses Es'!BA18=""),"!",IF('Encodage réponses Es'!BA18="","",'Encodage réponses Es'!BA18))</f>
      </c>
      <c r="AG20" s="255">
        <f>IF(AND('Encodage réponses Es'!$BO18="!",'Encodage réponses Es'!BB18=""),"!",IF('Encodage réponses Es'!BB18="","",'Encodage réponses Es'!BB18))</f>
      </c>
      <c r="AH20" s="255">
        <f>IF(AND('Encodage réponses Es'!$BO18="!",'Encodage réponses Es'!BC18=""),"!",IF('Encodage réponses Es'!BC18="","",'Encodage réponses Es'!BC18))</f>
      </c>
      <c r="AI20" s="255">
        <f>IF(AND('Encodage réponses Es'!$BO18="!",'Encodage réponses Es'!BD18=""),"!",IF('Encodage réponses Es'!BD18="","",'Encodage réponses Es'!BD18))</f>
      </c>
      <c r="AJ20" s="257">
        <f>IF(AND('Encodage réponses Es'!$BO18="!",'Encodage réponses Es'!BE18=""),"!",IF('Encodage réponses Es'!BE18="","",'Encodage réponses Es'!BE18))</f>
      </c>
      <c r="AK20" s="469">
        <f t="shared" si="6"/>
      </c>
      <c r="AL20" s="470"/>
      <c r="AM20" s="254">
        <f>IF(AND('Encodage réponses Es'!$BO18="!",'Encodage réponses Es'!G18=""),"!",IF('Encodage réponses Es'!G18="","",'Encodage réponses Es'!G18))</f>
      </c>
      <c r="AN20" s="255">
        <f>IF(AND('Encodage réponses Es'!$BO18="!",'Encodage réponses Es'!H18=""),"!",IF('Encodage réponses Es'!H18="","",'Encodage réponses Es'!H18))</f>
      </c>
      <c r="AO20" s="255">
        <f>IF(AND('Encodage réponses Es'!$BO18="!",'Encodage réponses Es'!I18=""),"!",IF('Encodage réponses Es'!I18="","",'Encodage réponses Es'!I18))</f>
      </c>
      <c r="AP20" s="255">
        <f>IF(AND('Encodage réponses Es'!$BO18="!",'Encodage réponses Es'!J18=""),"!",IF('Encodage réponses Es'!J18="","",'Encodage réponses Es'!J18))</f>
      </c>
      <c r="AQ20" s="255">
        <f>IF(AND('Encodage réponses Es'!$BO18="!",'Encodage réponses Es'!K18=""),"!",IF('Encodage réponses Es'!K18="","",'Encodage réponses Es'!K18))</f>
      </c>
      <c r="AR20" s="255">
        <f>IF(AND('Encodage réponses Es'!$BO18="!",'Encodage réponses Es'!L18=""),"!",IF('Encodage réponses Es'!L18="","",'Encodage réponses Es'!L18))</f>
      </c>
      <c r="AS20" s="255">
        <f>IF(AND('Encodage réponses Es'!$BO18="!",'Encodage réponses Es'!N18=""),"!",IF('Encodage réponses Es'!N18="","",'Encodage réponses Es'!N18))</f>
      </c>
      <c r="AT20" s="262">
        <f>IF(AND('Encodage réponses Es'!$BO18="!",'Encodage réponses Es'!O18=""),"!",IF('Encodage réponses Es'!O18="","",'Encodage réponses Es'!O18))</f>
      </c>
      <c r="AU20" s="255">
        <f>IF(AND('Encodage réponses Es'!$BO18="!",'Encodage réponses Es'!P18=""),"!",IF('Encodage réponses Es'!P18="","",'Encodage réponses Es'!P18))</f>
      </c>
      <c r="AV20" s="255">
        <f>IF(AND('Encodage réponses Es'!$BO18="!",'Encodage réponses Es'!Q18=""),"!",IF('Encodage réponses Es'!Q18="","",'Encodage réponses Es'!Q18))</f>
      </c>
      <c r="AW20" s="255">
        <f>IF(AND('Encodage réponses Es'!$BO18="!",'Encodage réponses Es'!AE18=""),"!",IF('Encodage réponses Es'!AE18="","",'Encodage réponses Es'!AE18))</f>
      </c>
      <c r="AX20" s="255">
        <f>IF(AND('Encodage réponses Es'!$BO18="!",'Encodage réponses Es'!AF18=""),"!",IF('Encodage réponses Es'!AF18="","",'Encodage réponses Es'!AF18))</f>
      </c>
      <c r="AY20" s="257">
        <f>IF(AND('Encodage réponses Es'!$BO18="!",'Encodage réponses Es'!AG18=""),"!",IF('Encodage réponses Es'!AG18="","",'Encodage réponses Es'!AG18))</f>
      </c>
      <c r="AZ20" s="468">
        <f t="shared" si="7"/>
      </c>
      <c r="BA20" s="430"/>
      <c r="BB20" s="469">
        <f t="shared" si="8"/>
      </c>
      <c r="BC20" s="470"/>
      <c r="BD20" s="543"/>
      <c r="BE20" s="265">
        <f>IF(AND('Encodage réponses Es'!$BO18="!",'Encodage réponses Es'!AL18=""),"!",IF('Encodage réponses Es'!AL18="","",'Encodage réponses Es'!AL18))</f>
      </c>
      <c r="BF20" s="266">
        <f>IF(AND('Encodage réponses Es'!$BO18="!",'Encodage réponses Es'!BG18=""),"!",IF('Encodage réponses Es'!BG18="","",'Encodage réponses Es'!BG18))</f>
      </c>
      <c r="BG20" s="266">
        <f>IF(AND('Encodage réponses Es'!$BO18="!",'Encodage réponses Es'!BH18=""),"!",IF('Encodage réponses Es'!BH18="","",'Encodage réponses Es'!BH18))</f>
      </c>
      <c r="BH20" s="266">
        <f>IF(AND('Encodage réponses Es'!$BO18="!",'Encodage réponses Es'!BI18=""),"!",IF('Encodage réponses Es'!BI18="","",'Encodage réponses Es'!BI18))</f>
      </c>
      <c r="BI20" s="266">
        <f>IF(AND('Encodage réponses Es'!$BO18="!",'Encodage réponses Es'!BJ18=""),"!",IF('Encodage réponses Es'!BJ18="","",'Encodage réponses Es'!BJ18))</f>
      </c>
      <c r="BJ20" s="266">
        <f>IF(AND('Encodage réponses Es'!$BO18="!",'Encodage réponses Es'!BK18=""),"!",IF('Encodage réponses Es'!BK18="","",'Encodage réponses Es'!BK18))</f>
      </c>
      <c r="BK20" s="266">
        <f>IF(AND('Encodage réponses Es'!$BO18="!",'Encodage réponses Es'!BL18=""),"!",IF('Encodage réponses Es'!BL18="","",'Encodage réponses Es'!BL18))</f>
      </c>
      <c r="BL20" s="266">
        <f>IF(AND('Encodage réponses Es'!$BO18="!",'Encodage réponses Es'!BM18=""),"!",IF('Encodage réponses Es'!BM18="","",'Encodage réponses Es'!BM18))</f>
      </c>
      <c r="BM20" s="267">
        <f>IF(AND('Encodage réponses Es'!$BO18="!",'Encodage réponses Es'!BN18=""),"!",IF('Encodage réponses Es'!BN18="","",'Encodage réponses Es'!BN18))</f>
      </c>
      <c r="BN20" s="469">
        <f t="shared" si="9"/>
      </c>
      <c r="BO20" s="470"/>
      <c r="BP20" s="265">
        <f>IF(AND('Encodage réponses Es'!$BO18="!",'Encodage réponses Es'!M18=""),"!",IF('Encodage réponses Es'!M18="","",'Encodage réponses Es'!M18))</f>
      </c>
      <c r="BQ20" s="266">
        <f>IF(AND('Encodage réponses Es'!$BO18="!",'Encodage réponses Es'!R18=""),"!",IF('Encodage réponses Es'!R18="","",'Encodage réponses Es'!R18))</f>
      </c>
      <c r="BR20" s="266">
        <f>IF(AND('Encodage réponses Es'!$BO18="!",'Encodage réponses Es'!S18=""),"!",IF('Encodage réponses Es'!S18="","",'Encodage réponses Es'!S18))</f>
      </c>
      <c r="BS20" s="266">
        <f>IF(AND('Encodage réponses Es'!$BO18="!",'Encodage réponses Es'!T18=""),"!",IF('Encodage réponses Es'!T18="","",'Encodage réponses Es'!T18))</f>
      </c>
      <c r="BT20" s="266">
        <f>IF(AND('Encodage réponses Es'!$BO18="!",'Encodage réponses Es'!U18=""),"!",IF('Encodage réponses Es'!U18="","",'Encodage réponses Es'!U18))</f>
      </c>
      <c r="BU20" s="266">
        <f>IF(AND('Encodage réponses Es'!$BO18="!",'Encodage réponses Es'!V18=""),"!",IF('Encodage réponses Es'!V18="","",'Encodage réponses Es'!V18))</f>
      </c>
      <c r="BV20" s="266">
        <f>IF(AND('Encodage réponses Es'!$BO18="!",'Encodage réponses Es'!W18=""),"!",IF('Encodage réponses Es'!W18="","",'Encodage réponses Es'!W18))</f>
      </c>
      <c r="BW20" s="266">
        <f>IF(AND('Encodage réponses Es'!$BO18="!",'Encodage réponses Es'!X18=""),"!",IF('Encodage réponses Es'!X18="","",'Encodage réponses Es'!X18))</f>
      </c>
      <c r="BX20" s="266">
        <f>IF(AND('Encodage réponses Es'!$BO18="!",'Encodage réponses Es'!Y18=""),"!",IF('Encodage réponses Es'!Y18="","",'Encodage réponses Es'!Y18))</f>
      </c>
      <c r="BY20" s="266">
        <f>IF(AND('Encodage réponses Es'!$BO18="!",'Encodage réponses Es'!Z18=""),"!",IF('Encodage réponses Es'!Z18="","",'Encodage réponses Es'!Z18))</f>
      </c>
      <c r="BZ20" s="266">
        <f>IF(AND('Encodage réponses Es'!$BO18="!",'Encodage réponses Es'!AA18=""),"!",IF('Encodage réponses Es'!AA18="","",'Encodage réponses Es'!AA18))</f>
      </c>
      <c r="CA20" s="266">
        <f>IF(AND('Encodage réponses Es'!$BO18="!",'Encodage réponses Es'!AB18=""),"!",IF('Encodage réponses Es'!AB18="","",'Encodage réponses Es'!AB18))</f>
      </c>
      <c r="CB20" s="267">
        <f>IF(AND('Encodage réponses Es'!$BO18="!",'Encodage réponses Es'!AC18=""),"!",IF('Encodage réponses Es'!AC18="","",'Encodage réponses Es'!AC18))</f>
      </c>
      <c r="CC20" s="468">
        <f t="shared" si="10"/>
      </c>
      <c r="CD20" s="430"/>
      <c r="CE20" s="469">
        <f t="shared" si="11"/>
      </c>
      <c r="CF20" s="470"/>
      <c r="CG20" s="188"/>
      <c r="CH20" s="254">
        <f>IF(AND('Encodage réponses Es'!$BO18="!",'Encodage réponses Es'!BF18=""),"!",IF('Encodage réponses Es'!BF18="","",'Encodage réponses Es'!BF18))</f>
      </c>
      <c r="CI20" s="273">
        <f>IF(AND('Encodage réponses Es'!$BO18="!",'Encodage réponses Es'!AD18=""),"!",IF('Encodage réponses Es'!AD18="","",'Encodage réponses Es'!AD18))</f>
      </c>
      <c r="CJ20" s="429">
        <f t="shared" si="12"/>
      </c>
      <c r="CK20" s="430"/>
    </row>
    <row r="21" spans="1:89" ht="11.25" customHeight="1">
      <c r="A21" s="442"/>
      <c r="B21" s="443"/>
      <c r="C21" s="251">
        <v>17</v>
      </c>
      <c r="D21" s="123">
        <f>IF('Encodage réponses Es'!F19="","",'Encodage réponses Es'!F19)</f>
      </c>
      <c r="E21" s="525"/>
      <c r="F21" s="145">
        <f t="shared" si="0"/>
      </c>
      <c r="G21" s="217">
        <f t="shared" si="1"/>
      </c>
      <c r="H21" s="122"/>
      <c r="I21" s="145">
        <f t="shared" si="2"/>
      </c>
      <c r="J21" s="217">
        <f t="shared" si="3"/>
      </c>
      <c r="K21" s="145">
        <f t="shared" si="4"/>
      </c>
      <c r="L21" s="217">
        <f t="shared" si="5"/>
      </c>
      <c r="N21" s="254">
        <f>IF(AND('Encodage réponses Es'!$BO19="!",'Encodage réponses Es'!AH19=""),"!",IF('Encodage réponses Es'!AH19="","",'Encodage réponses Es'!AH19))</f>
      </c>
      <c r="O21" s="255">
        <f>IF(AND('Encodage réponses Es'!$BO19="!",'Encodage réponses Es'!AI19=""),"!",IF('Encodage réponses Es'!AI19="","",'Encodage réponses Es'!AI19))</f>
      </c>
      <c r="P21" s="255">
        <f>IF(AND('Encodage réponses Es'!$BO19="!",'Encodage réponses Es'!AJ19=""),"!",IF('Encodage réponses Es'!AJ19="","",'Encodage réponses Es'!AJ19))</f>
      </c>
      <c r="Q21" s="255">
        <f>IF(AND('Encodage réponses Es'!$BO19="!",'Encodage réponses Es'!AK19=""),"!",IF('Encodage réponses Es'!AK19="","",'Encodage réponses Es'!AK19))</f>
      </c>
      <c r="R21" s="255">
        <f>IF(AND('Encodage réponses Es'!$BO19="!",'Encodage réponses Es'!AM19=""),"!",IF('Encodage réponses Es'!AM19="","",'Encodage réponses Es'!AM19))</f>
      </c>
      <c r="S21" s="255">
        <f>IF(AND('Encodage réponses Es'!$BO19="!",'Encodage réponses Es'!AN19=""),"!",IF('Encodage réponses Es'!AN19="","",'Encodage réponses Es'!AN19))</f>
      </c>
      <c r="T21" s="255">
        <f>IF(AND('Encodage réponses Es'!$BO19="!",'Encodage réponses Es'!AO19=""),"!",IF('Encodage réponses Es'!AO19="","",'Encodage réponses Es'!AO19))</f>
      </c>
      <c r="U21" s="255">
        <f>IF(AND('Encodage réponses Es'!$BO19="!",'Encodage réponses Es'!AP19=""),"!",IF('Encodage réponses Es'!AP19="","",'Encodage réponses Es'!AP19))</f>
      </c>
      <c r="V21" s="255">
        <f>IF(AND('Encodage réponses Es'!$BO19="!",'Encodage réponses Es'!AQ19=""),"!",IF('Encodage réponses Es'!AQ19="","",'Encodage réponses Es'!AQ19))</f>
      </c>
      <c r="W21" s="255">
        <f>IF(AND('Encodage réponses Es'!$BO19="!",'Encodage réponses Es'!AR19=""),"!",IF('Encodage réponses Es'!AR19="","",'Encodage réponses Es'!AR19))</f>
      </c>
      <c r="X21" s="255">
        <f>IF(AND('Encodage réponses Es'!$BO19="!",'Encodage réponses Es'!AS19=""),"!",IF('Encodage réponses Es'!AS19="","",'Encodage réponses Es'!AS19))</f>
      </c>
      <c r="Y21" s="255">
        <f>IF(AND('Encodage réponses Es'!$BO19="!",'Encodage réponses Es'!AT19=""),"!",IF('Encodage réponses Es'!AT19="","",'Encodage réponses Es'!AT19))</f>
      </c>
      <c r="Z21" s="255">
        <f>IF(AND('Encodage réponses Es'!$BO19="!",'Encodage réponses Es'!AU19=""),"!",IF('Encodage réponses Es'!AU19="","",'Encodage réponses Es'!AU19))</f>
      </c>
      <c r="AA21" s="255">
        <f>IF(AND('Encodage réponses Es'!$BO19="!",'Encodage réponses Es'!AV19=""),"!",IF('Encodage réponses Es'!AV19="","",'Encodage réponses Es'!AV19))</f>
      </c>
      <c r="AB21" s="255">
        <f>IF(AND('Encodage réponses Es'!$BO19="!",'Encodage réponses Es'!AW19=""),"!",IF('Encodage réponses Es'!AW19="","",'Encodage réponses Es'!AW19))</f>
      </c>
      <c r="AC21" s="255">
        <f>IF(AND('Encodage réponses Es'!$BO19="!",'Encodage réponses Es'!AX19=""),"!",IF('Encodage réponses Es'!AX19="","",'Encodage réponses Es'!AX19))</f>
      </c>
      <c r="AD21" s="255">
        <f>IF(AND('Encodage réponses Es'!$BO19="!",'Encodage réponses Es'!AY19=""),"!",IF('Encodage réponses Es'!AY19="","",'Encodage réponses Es'!AY19))</f>
      </c>
      <c r="AE21" s="255">
        <f>IF(AND('Encodage réponses Es'!$BO19="!",'Encodage réponses Es'!AZ19=""),"!",IF('Encodage réponses Es'!AZ19="","",'Encodage réponses Es'!AZ19))</f>
      </c>
      <c r="AF21" s="255">
        <f>IF(AND('Encodage réponses Es'!$BO19="!",'Encodage réponses Es'!BA19=""),"!",IF('Encodage réponses Es'!BA19="","",'Encodage réponses Es'!BA19))</f>
      </c>
      <c r="AG21" s="255">
        <f>IF(AND('Encodage réponses Es'!$BO19="!",'Encodage réponses Es'!BB19=""),"!",IF('Encodage réponses Es'!BB19="","",'Encodage réponses Es'!BB19))</f>
      </c>
      <c r="AH21" s="255">
        <f>IF(AND('Encodage réponses Es'!$BO19="!",'Encodage réponses Es'!BC19=""),"!",IF('Encodage réponses Es'!BC19="","",'Encodage réponses Es'!BC19))</f>
      </c>
      <c r="AI21" s="255">
        <f>IF(AND('Encodage réponses Es'!$BO19="!",'Encodage réponses Es'!BD19=""),"!",IF('Encodage réponses Es'!BD19="","",'Encodage réponses Es'!BD19))</f>
      </c>
      <c r="AJ21" s="257">
        <f>IF(AND('Encodage réponses Es'!$BO19="!",'Encodage réponses Es'!BE19=""),"!",IF('Encodage réponses Es'!BE19="","",'Encodage réponses Es'!BE19))</f>
      </c>
      <c r="AK21" s="469">
        <f t="shared" si="6"/>
      </c>
      <c r="AL21" s="470"/>
      <c r="AM21" s="254">
        <f>IF(AND('Encodage réponses Es'!$BO19="!",'Encodage réponses Es'!G19=""),"!",IF('Encodage réponses Es'!G19="","",'Encodage réponses Es'!G19))</f>
      </c>
      <c r="AN21" s="255">
        <f>IF(AND('Encodage réponses Es'!$BO19="!",'Encodage réponses Es'!H19=""),"!",IF('Encodage réponses Es'!H19="","",'Encodage réponses Es'!H19))</f>
      </c>
      <c r="AO21" s="255">
        <f>IF(AND('Encodage réponses Es'!$BO19="!",'Encodage réponses Es'!I19=""),"!",IF('Encodage réponses Es'!I19="","",'Encodage réponses Es'!I19))</f>
      </c>
      <c r="AP21" s="255">
        <f>IF(AND('Encodage réponses Es'!$BO19="!",'Encodage réponses Es'!J19=""),"!",IF('Encodage réponses Es'!J19="","",'Encodage réponses Es'!J19))</f>
      </c>
      <c r="AQ21" s="255">
        <f>IF(AND('Encodage réponses Es'!$BO19="!",'Encodage réponses Es'!K19=""),"!",IF('Encodage réponses Es'!K19="","",'Encodage réponses Es'!K19))</f>
      </c>
      <c r="AR21" s="255">
        <f>IF(AND('Encodage réponses Es'!$BO19="!",'Encodage réponses Es'!L19=""),"!",IF('Encodage réponses Es'!L19="","",'Encodage réponses Es'!L19))</f>
      </c>
      <c r="AS21" s="255">
        <f>IF(AND('Encodage réponses Es'!$BO19="!",'Encodage réponses Es'!N19=""),"!",IF('Encodage réponses Es'!N19="","",'Encodage réponses Es'!N19))</f>
      </c>
      <c r="AT21" s="262">
        <f>IF(AND('Encodage réponses Es'!$BO19="!",'Encodage réponses Es'!O19=""),"!",IF('Encodage réponses Es'!O19="","",'Encodage réponses Es'!O19))</f>
      </c>
      <c r="AU21" s="255">
        <f>IF(AND('Encodage réponses Es'!$BO19="!",'Encodage réponses Es'!P19=""),"!",IF('Encodage réponses Es'!P19="","",'Encodage réponses Es'!P19))</f>
      </c>
      <c r="AV21" s="255">
        <f>IF(AND('Encodage réponses Es'!$BO19="!",'Encodage réponses Es'!Q19=""),"!",IF('Encodage réponses Es'!Q19="","",'Encodage réponses Es'!Q19))</f>
      </c>
      <c r="AW21" s="255">
        <f>IF(AND('Encodage réponses Es'!$BO19="!",'Encodage réponses Es'!AE19=""),"!",IF('Encodage réponses Es'!AE19="","",'Encodage réponses Es'!AE19))</f>
      </c>
      <c r="AX21" s="255">
        <f>IF(AND('Encodage réponses Es'!$BO19="!",'Encodage réponses Es'!AF19=""),"!",IF('Encodage réponses Es'!AF19="","",'Encodage réponses Es'!AF19))</f>
      </c>
      <c r="AY21" s="257">
        <f>IF(AND('Encodage réponses Es'!$BO19="!",'Encodage réponses Es'!AG19=""),"!",IF('Encodage réponses Es'!AG19="","",'Encodage réponses Es'!AG19))</f>
      </c>
      <c r="AZ21" s="468">
        <f t="shared" si="7"/>
      </c>
      <c r="BA21" s="430"/>
      <c r="BB21" s="469">
        <f t="shared" si="8"/>
      </c>
      <c r="BC21" s="470"/>
      <c r="BD21" s="543"/>
      <c r="BE21" s="265">
        <f>IF(AND('Encodage réponses Es'!$BO19="!",'Encodage réponses Es'!AL19=""),"!",IF('Encodage réponses Es'!AL19="","",'Encodage réponses Es'!AL19))</f>
      </c>
      <c r="BF21" s="266">
        <f>IF(AND('Encodage réponses Es'!$BO19="!",'Encodage réponses Es'!BG19=""),"!",IF('Encodage réponses Es'!BG19="","",'Encodage réponses Es'!BG19))</f>
      </c>
      <c r="BG21" s="266">
        <f>IF(AND('Encodage réponses Es'!$BO19="!",'Encodage réponses Es'!BH19=""),"!",IF('Encodage réponses Es'!BH19="","",'Encodage réponses Es'!BH19))</f>
      </c>
      <c r="BH21" s="266">
        <f>IF(AND('Encodage réponses Es'!$BO19="!",'Encodage réponses Es'!BI19=""),"!",IF('Encodage réponses Es'!BI19="","",'Encodage réponses Es'!BI19))</f>
      </c>
      <c r="BI21" s="266">
        <f>IF(AND('Encodage réponses Es'!$BO19="!",'Encodage réponses Es'!BJ19=""),"!",IF('Encodage réponses Es'!BJ19="","",'Encodage réponses Es'!BJ19))</f>
      </c>
      <c r="BJ21" s="266">
        <f>IF(AND('Encodage réponses Es'!$BO19="!",'Encodage réponses Es'!BK19=""),"!",IF('Encodage réponses Es'!BK19="","",'Encodage réponses Es'!BK19))</f>
      </c>
      <c r="BK21" s="266">
        <f>IF(AND('Encodage réponses Es'!$BO19="!",'Encodage réponses Es'!BL19=""),"!",IF('Encodage réponses Es'!BL19="","",'Encodage réponses Es'!BL19))</f>
      </c>
      <c r="BL21" s="266">
        <f>IF(AND('Encodage réponses Es'!$BO19="!",'Encodage réponses Es'!BM19=""),"!",IF('Encodage réponses Es'!BM19="","",'Encodage réponses Es'!BM19))</f>
      </c>
      <c r="BM21" s="267">
        <f>IF(AND('Encodage réponses Es'!$BO19="!",'Encodage réponses Es'!BN19=""),"!",IF('Encodage réponses Es'!BN19="","",'Encodage réponses Es'!BN19))</f>
      </c>
      <c r="BN21" s="469">
        <f t="shared" si="9"/>
      </c>
      <c r="BO21" s="470"/>
      <c r="BP21" s="265">
        <f>IF(AND('Encodage réponses Es'!$BO19="!",'Encodage réponses Es'!M19=""),"!",IF('Encodage réponses Es'!M19="","",'Encodage réponses Es'!M19))</f>
      </c>
      <c r="BQ21" s="266">
        <f>IF(AND('Encodage réponses Es'!$BO19="!",'Encodage réponses Es'!R19=""),"!",IF('Encodage réponses Es'!R19="","",'Encodage réponses Es'!R19))</f>
      </c>
      <c r="BR21" s="266">
        <f>IF(AND('Encodage réponses Es'!$BO19="!",'Encodage réponses Es'!S19=""),"!",IF('Encodage réponses Es'!S19="","",'Encodage réponses Es'!S19))</f>
      </c>
      <c r="BS21" s="266">
        <f>IF(AND('Encodage réponses Es'!$BO19="!",'Encodage réponses Es'!T19=""),"!",IF('Encodage réponses Es'!T19="","",'Encodage réponses Es'!T19))</f>
      </c>
      <c r="BT21" s="266">
        <f>IF(AND('Encodage réponses Es'!$BO19="!",'Encodage réponses Es'!U19=""),"!",IF('Encodage réponses Es'!U19="","",'Encodage réponses Es'!U19))</f>
      </c>
      <c r="BU21" s="266">
        <f>IF(AND('Encodage réponses Es'!$BO19="!",'Encodage réponses Es'!V19=""),"!",IF('Encodage réponses Es'!V19="","",'Encodage réponses Es'!V19))</f>
      </c>
      <c r="BV21" s="266">
        <f>IF(AND('Encodage réponses Es'!$BO19="!",'Encodage réponses Es'!W19=""),"!",IF('Encodage réponses Es'!W19="","",'Encodage réponses Es'!W19))</f>
      </c>
      <c r="BW21" s="266">
        <f>IF(AND('Encodage réponses Es'!$BO19="!",'Encodage réponses Es'!X19=""),"!",IF('Encodage réponses Es'!X19="","",'Encodage réponses Es'!X19))</f>
      </c>
      <c r="BX21" s="266">
        <f>IF(AND('Encodage réponses Es'!$BO19="!",'Encodage réponses Es'!Y19=""),"!",IF('Encodage réponses Es'!Y19="","",'Encodage réponses Es'!Y19))</f>
      </c>
      <c r="BY21" s="266">
        <f>IF(AND('Encodage réponses Es'!$BO19="!",'Encodage réponses Es'!Z19=""),"!",IF('Encodage réponses Es'!Z19="","",'Encodage réponses Es'!Z19))</f>
      </c>
      <c r="BZ21" s="266">
        <f>IF(AND('Encodage réponses Es'!$BO19="!",'Encodage réponses Es'!AA19=""),"!",IF('Encodage réponses Es'!AA19="","",'Encodage réponses Es'!AA19))</f>
      </c>
      <c r="CA21" s="266">
        <f>IF(AND('Encodage réponses Es'!$BO19="!",'Encodage réponses Es'!AB19=""),"!",IF('Encodage réponses Es'!AB19="","",'Encodage réponses Es'!AB19))</f>
      </c>
      <c r="CB21" s="267">
        <f>IF(AND('Encodage réponses Es'!$BO19="!",'Encodage réponses Es'!AC19=""),"!",IF('Encodage réponses Es'!AC19="","",'Encodage réponses Es'!AC19))</f>
      </c>
      <c r="CC21" s="468">
        <f t="shared" si="10"/>
      </c>
      <c r="CD21" s="430"/>
      <c r="CE21" s="469">
        <f t="shared" si="11"/>
      </c>
      <c r="CF21" s="470"/>
      <c r="CG21" s="188"/>
      <c r="CH21" s="254">
        <f>IF(AND('Encodage réponses Es'!$BO19="!",'Encodage réponses Es'!BF19=""),"!",IF('Encodage réponses Es'!BF19="","",'Encodage réponses Es'!BF19))</f>
      </c>
      <c r="CI21" s="273">
        <f>IF(AND('Encodage réponses Es'!$BO19="!",'Encodage réponses Es'!AD19=""),"!",IF('Encodage réponses Es'!AD19="","",'Encodage réponses Es'!AD19))</f>
      </c>
      <c r="CJ21" s="429">
        <f t="shared" si="12"/>
      </c>
      <c r="CK21" s="430"/>
    </row>
    <row r="22" spans="1:89" ht="11.25" customHeight="1">
      <c r="A22" s="442"/>
      <c r="B22" s="443"/>
      <c r="C22" s="251">
        <v>18</v>
      </c>
      <c r="D22" s="123">
        <f>IF('Encodage réponses Es'!F20="","",'Encodage réponses Es'!F20)</f>
      </c>
      <c r="E22" s="525"/>
      <c r="F22" s="145">
        <f t="shared" si="0"/>
      </c>
      <c r="G22" s="217">
        <f t="shared" si="1"/>
      </c>
      <c r="H22" s="122"/>
      <c r="I22" s="145">
        <f t="shared" si="2"/>
      </c>
      <c r="J22" s="217">
        <f t="shared" si="3"/>
      </c>
      <c r="K22" s="145">
        <f t="shared" si="4"/>
      </c>
      <c r="L22" s="217">
        <f t="shared" si="5"/>
      </c>
      <c r="N22" s="254">
        <f>IF(AND('Encodage réponses Es'!$BO20="!",'Encodage réponses Es'!AH20=""),"!",IF('Encodage réponses Es'!AH20="","",'Encodage réponses Es'!AH20))</f>
      </c>
      <c r="O22" s="255">
        <f>IF(AND('Encodage réponses Es'!$BO20="!",'Encodage réponses Es'!AI20=""),"!",IF('Encodage réponses Es'!AI20="","",'Encodage réponses Es'!AI20))</f>
      </c>
      <c r="P22" s="255">
        <f>IF(AND('Encodage réponses Es'!$BO20="!",'Encodage réponses Es'!AJ20=""),"!",IF('Encodage réponses Es'!AJ20="","",'Encodage réponses Es'!AJ20))</f>
      </c>
      <c r="Q22" s="255">
        <f>IF(AND('Encodage réponses Es'!$BO20="!",'Encodage réponses Es'!AK20=""),"!",IF('Encodage réponses Es'!AK20="","",'Encodage réponses Es'!AK20))</f>
      </c>
      <c r="R22" s="255">
        <f>IF(AND('Encodage réponses Es'!$BO20="!",'Encodage réponses Es'!AM20=""),"!",IF('Encodage réponses Es'!AM20="","",'Encodage réponses Es'!AM20))</f>
      </c>
      <c r="S22" s="255">
        <f>IF(AND('Encodage réponses Es'!$BO20="!",'Encodage réponses Es'!AN20=""),"!",IF('Encodage réponses Es'!AN20="","",'Encodage réponses Es'!AN20))</f>
      </c>
      <c r="T22" s="255">
        <f>IF(AND('Encodage réponses Es'!$BO20="!",'Encodage réponses Es'!AO20=""),"!",IF('Encodage réponses Es'!AO20="","",'Encodage réponses Es'!AO20))</f>
      </c>
      <c r="U22" s="255">
        <f>IF(AND('Encodage réponses Es'!$BO20="!",'Encodage réponses Es'!AP20=""),"!",IF('Encodage réponses Es'!AP20="","",'Encodage réponses Es'!AP20))</f>
      </c>
      <c r="V22" s="255">
        <f>IF(AND('Encodage réponses Es'!$BO20="!",'Encodage réponses Es'!AQ20=""),"!",IF('Encodage réponses Es'!AQ20="","",'Encodage réponses Es'!AQ20))</f>
      </c>
      <c r="W22" s="255">
        <f>IF(AND('Encodage réponses Es'!$BO20="!",'Encodage réponses Es'!AR20=""),"!",IF('Encodage réponses Es'!AR20="","",'Encodage réponses Es'!AR20))</f>
      </c>
      <c r="X22" s="255">
        <f>IF(AND('Encodage réponses Es'!$BO20="!",'Encodage réponses Es'!AS20=""),"!",IF('Encodage réponses Es'!AS20="","",'Encodage réponses Es'!AS20))</f>
      </c>
      <c r="Y22" s="255">
        <f>IF(AND('Encodage réponses Es'!$BO20="!",'Encodage réponses Es'!AT20=""),"!",IF('Encodage réponses Es'!AT20="","",'Encodage réponses Es'!AT20))</f>
      </c>
      <c r="Z22" s="255">
        <f>IF(AND('Encodage réponses Es'!$BO20="!",'Encodage réponses Es'!AU20=""),"!",IF('Encodage réponses Es'!AU20="","",'Encodage réponses Es'!AU20))</f>
      </c>
      <c r="AA22" s="255">
        <f>IF(AND('Encodage réponses Es'!$BO20="!",'Encodage réponses Es'!AV20=""),"!",IF('Encodage réponses Es'!AV20="","",'Encodage réponses Es'!AV20))</f>
      </c>
      <c r="AB22" s="255">
        <f>IF(AND('Encodage réponses Es'!$BO20="!",'Encodage réponses Es'!AW20=""),"!",IF('Encodage réponses Es'!AW20="","",'Encodage réponses Es'!AW20))</f>
      </c>
      <c r="AC22" s="255">
        <f>IF(AND('Encodage réponses Es'!$BO20="!",'Encodage réponses Es'!AX20=""),"!",IF('Encodage réponses Es'!AX20="","",'Encodage réponses Es'!AX20))</f>
      </c>
      <c r="AD22" s="255">
        <f>IF(AND('Encodage réponses Es'!$BO20="!",'Encodage réponses Es'!AY20=""),"!",IF('Encodage réponses Es'!AY20="","",'Encodage réponses Es'!AY20))</f>
      </c>
      <c r="AE22" s="255">
        <f>IF(AND('Encodage réponses Es'!$BO20="!",'Encodage réponses Es'!AZ20=""),"!",IF('Encodage réponses Es'!AZ20="","",'Encodage réponses Es'!AZ20))</f>
      </c>
      <c r="AF22" s="255">
        <f>IF(AND('Encodage réponses Es'!$BO20="!",'Encodage réponses Es'!BA20=""),"!",IF('Encodage réponses Es'!BA20="","",'Encodage réponses Es'!BA20))</f>
      </c>
      <c r="AG22" s="255">
        <f>IF(AND('Encodage réponses Es'!$BO20="!",'Encodage réponses Es'!BB20=""),"!",IF('Encodage réponses Es'!BB20="","",'Encodage réponses Es'!BB20))</f>
      </c>
      <c r="AH22" s="255">
        <f>IF(AND('Encodage réponses Es'!$BO20="!",'Encodage réponses Es'!BC20=""),"!",IF('Encodage réponses Es'!BC20="","",'Encodage réponses Es'!BC20))</f>
      </c>
      <c r="AI22" s="255">
        <f>IF(AND('Encodage réponses Es'!$BO20="!",'Encodage réponses Es'!BD20=""),"!",IF('Encodage réponses Es'!BD20="","",'Encodage réponses Es'!BD20))</f>
      </c>
      <c r="AJ22" s="257">
        <f>IF(AND('Encodage réponses Es'!$BO20="!",'Encodage réponses Es'!BE20=""),"!",IF('Encodage réponses Es'!BE20="","",'Encodage réponses Es'!BE20))</f>
      </c>
      <c r="AK22" s="469">
        <f t="shared" si="6"/>
      </c>
      <c r="AL22" s="470"/>
      <c r="AM22" s="254">
        <f>IF(AND('Encodage réponses Es'!$BO20="!",'Encodage réponses Es'!G20=""),"!",IF('Encodage réponses Es'!G20="","",'Encodage réponses Es'!G20))</f>
      </c>
      <c r="AN22" s="255">
        <f>IF(AND('Encodage réponses Es'!$BO20="!",'Encodage réponses Es'!H20=""),"!",IF('Encodage réponses Es'!H20="","",'Encodage réponses Es'!H20))</f>
      </c>
      <c r="AO22" s="255">
        <f>IF(AND('Encodage réponses Es'!$BO20="!",'Encodage réponses Es'!I20=""),"!",IF('Encodage réponses Es'!I20="","",'Encodage réponses Es'!I20))</f>
      </c>
      <c r="AP22" s="255">
        <f>IF(AND('Encodage réponses Es'!$BO20="!",'Encodage réponses Es'!J20=""),"!",IF('Encodage réponses Es'!J20="","",'Encodage réponses Es'!J20))</f>
      </c>
      <c r="AQ22" s="255">
        <f>IF(AND('Encodage réponses Es'!$BO20="!",'Encodage réponses Es'!K20=""),"!",IF('Encodage réponses Es'!K20="","",'Encodage réponses Es'!K20))</f>
      </c>
      <c r="AR22" s="255">
        <f>IF(AND('Encodage réponses Es'!$BO20="!",'Encodage réponses Es'!L20=""),"!",IF('Encodage réponses Es'!L20="","",'Encodage réponses Es'!L20))</f>
      </c>
      <c r="AS22" s="255">
        <f>IF(AND('Encodage réponses Es'!$BO20="!",'Encodage réponses Es'!N20=""),"!",IF('Encodage réponses Es'!N20="","",'Encodage réponses Es'!N20))</f>
      </c>
      <c r="AT22" s="262">
        <f>IF(AND('Encodage réponses Es'!$BO20="!",'Encodage réponses Es'!O20=""),"!",IF('Encodage réponses Es'!O20="","",'Encodage réponses Es'!O20))</f>
      </c>
      <c r="AU22" s="255">
        <f>IF(AND('Encodage réponses Es'!$BO20="!",'Encodage réponses Es'!P20=""),"!",IF('Encodage réponses Es'!P20="","",'Encodage réponses Es'!P20))</f>
      </c>
      <c r="AV22" s="255">
        <f>IF(AND('Encodage réponses Es'!$BO20="!",'Encodage réponses Es'!Q20=""),"!",IF('Encodage réponses Es'!Q20="","",'Encodage réponses Es'!Q20))</f>
      </c>
      <c r="AW22" s="255">
        <f>IF(AND('Encodage réponses Es'!$BO20="!",'Encodage réponses Es'!AE20=""),"!",IF('Encodage réponses Es'!AE20="","",'Encodage réponses Es'!AE20))</f>
      </c>
      <c r="AX22" s="255">
        <f>IF(AND('Encodage réponses Es'!$BO20="!",'Encodage réponses Es'!AF20=""),"!",IF('Encodage réponses Es'!AF20="","",'Encodage réponses Es'!AF20))</f>
      </c>
      <c r="AY22" s="257">
        <f>IF(AND('Encodage réponses Es'!$BO20="!",'Encodage réponses Es'!AG20=""),"!",IF('Encodage réponses Es'!AG20="","",'Encodage réponses Es'!AG20))</f>
      </c>
      <c r="AZ22" s="468">
        <f t="shared" si="7"/>
      </c>
      <c r="BA22" s="430"/>
      <c r="BB22" s="469">
        <f t="shared" si="8"/>
      </c>
      <c r="BC22" s="470"/>
      <c r="BD22" s="543"/>
      <c r="BE22" s="265">
        <f>IF(AND('Encodage réponses Es'!$BO20="!",'Encodage réponses Es'!AL20=""),"!",IF('Encodage réponses Es'!AL20="","",'Encodage réponses Es'!AL20))</f>
      </c>
      <c r="BF22" s="266">
        <f>IF(AND('Encodage réponses Es'!$BO20="!",'Encodage réponses Es'!BG20=""),"!",IF('Encodage réponses Es'!BG20="","",'Encodage réponses Es'!BG20))</f>
      </c>
      <c r="BG22" s="266">
        <f>IF(AND('Encodage réponses Es'!$BO20="!",'Encodage réponses Es'!BH20=""),"!",IF('Encodage réponses Es'!BH20="","",'Encodage réponses Es'!BH20))</f>
      </c>
      <c r="BH22" s="266">
        <f>IF(AND('Encodage réponses Es'!$BO20="!",'Encodage réponses Es'!BI20=""),"!",IF('Encodage réponses Es'!BI20="","",'Encodage réponses Es'!BI20))</f>
      </c>
      <c r="BI22" s="266">
        <f>IF(AND('Encodage réponses Es'!$BO20="!",'Encodage réponses Es'!BJ20=""),"!",IF('Encodage réponses Es'!BJ20="","",'Encodage réponses Es'!BJ20))</f>
      </c>
      <c r="BJ22" s="266">
        <f>IF(AND('Encodage réponses Es'!$BO20="!",'Encodage réponses Es'!BK20=""),"!",IF('Encodage réponses Es'!BK20="","",'Encodage réponses Es'!BK20))</f>
      </c>
      <c r="BK22" s="266">
        <f>IF(AND('Encodage réponses Es'!$BO20="!",'Encodage réponses Es'!BL20=""),"!",IF('Encodage réponses Es'!BL20="","",'Encodage réponses Es'!BL20))</f>
      </c>
      <c r="BL22" s="266">
        <f>IF(AND('Encodage réponses Es'!$BO20="!",'Encodage réponses Es'!BM20=""),"!",IF('Encodage réponses Es'!BM20="","",'Encodage réponses Es'!BM20))</f>
      </c>
      <c r="BM22" s="267">
        <f>IF(AND('Encodage réponses Es'!$BO20="!",'Encodage réponses Es'!BN20=""),"!",IF('Encodage réponses Es'!BN20="","",'Encodage réponses Es'!BN20))</f>
      </c>
      <c r="BN22" s="469">
        <f t="shared" si="9"/>
      </c>
      <c r="BO22" s="470"/>
      <c r="BP22" s="265">
        <f>IF(AND('Encodage réponses Es'!$BO20="!",'Encodage réponses Es'!M20=""),"!",IF('Encodage réponses Es'!M20="","",'Encodage réponses Es'!M20))</f>
      </c>
      <c r="BQ22" s="266">
        <f>IF(AND('Encodage réponses Es'!$BO20="!",'Encodage réponses Es'!R20=""),"!",IF('Encodage réponses Es'!R20="","",'Encodage réponses Es'!R20))</f>
      </c>
      <c r="BR22" s="266">
        <f>IF(AND('Encodage réponses Es'!$BO20="!",'Encodage réponses Es'!S20=""),"!",IF('Encodage réponses Es'!S20="","",'Encodage réponses Es'!S20))</f>
      </c>
      <c r="BS22" s="266">
        <f>IF(AND('Encodage réponses Es'!$BO20="!",'Encodage réponses Es'!T20=""),"!",IF('Encodage réponses Es'!T20="","",'Encodage réponses Es'!T20))</f>
      </c>
      <c r="BT22" s="266">
        <f>IF(AND('Encodage réponses Es'!$BO20="!",'Encodage réponses Es'!U20=""),"!",IF('Encodage réponses Es'!U20="","",'Encodage réponses Es'!U20))</f>
      </c>
      <c r="BU22" s="266">
        <f>IF(AND('Encodage réponses Es'!$BO20="!",'Encodage réponses Es'!V20=""),"!",IF('Encodage réponses Es'!V20="","",'Encodage réponses Es'!V20))</f>
      </c>
      <c r="BV22" s="266">
        <f>IF(AND('Encodage réponses Es'!$BO20="!",'Encodage réponses Es'!W20=""),"!",IF('Encodage réponses Es'!W20="","",'Encodage réponses Es'!W20))</f>
      </c>
      <c r="BW22" s="266">
        <f>IF(AND('Encodage réponses Es'!$BO20="!",'Encodage réponses Es'!X20=""),"!",IF('Encodage réponses Es'!X20="","",'Encodage réponses Es'!X20))</f>
      </c>
      <c r="BX22" s="266">
        <f>IF(AND('Encodage réponses Es'!$BO20="!",'Encodage réponses Es'!Y20=""),"!",IF('Encodage réponses Es'!Y20="","",'Encodage réponses Es'!Y20))</f>
      </c>
      <c r="BY22" s="266">
        <f>IF(AND('Encodage réponses Es'!$BO20="!",'Encodage réponses Es'!Z20=""),"!",IF('Encodage réponses Es'!Z20="","",'Encodage réponses Es'!Z20))</f>
      </c>
      <c r="BZ22" s="266">
        <f>IF(AND('Encodage réponses Es'!$BO20="!",'Encodage réponses Es'!AA20=""),"!",IF('Encodage réponses Es'!AA20="","",'Encodage réponses Es'!AA20))</f>
      </c>
      <c r="CA22" s="266">
        <f>IF(AND('Encodage réponses Es'!$BO20="!",'Encodage réponses Es'!AB20=""),"!",IF('Encodage réponses Es'!AB20="","",'Encodage réponses Es'!AB20))</f>
      </c>
      <c r="CB22" s="267">
        <f>IF(AND('Encodage réponses Es'!$BO20="!",'Encodage réponses Es'!AC20=""),"!",IF('Encodage réponses Es'!AC20="","",'Encodage réponses Es'!AC20))</f>
      </c>
      <c r="CC22" s="468">
        <f t="shared" si="10"/>
      </c>
      <c r="CD22" s="430"/>
      <c r="CE22" s="469">
        <f t="shared" si="11"/>
      </c>
      <c r="CF22" s="470"/>
      <c r="CG22" s="188"/>
      <c r="CH22" s="254">
        <f>IF(AND('Encodage réponses Es'!$BO20="!",'Encodage réponses Es'!BF20=""),"!",IF('Encodage réponses Es'!BF20="","",'Encodage réponses Es'!BF20))</f>
      </c>
      <c r="CI22" s="273">
        <f>IF(AND('Encodage réponses Es'!$BO20="!",'Encodage réponses Es'!AD20=""),"!",IF('Encodage réponses Es'!AD20="","",'Encodage réponses Es'!AD20))</f>
      </c>
      <c r="CJ22" s="429">
        <f t="shared" si="12"/>
      </c>
      <c r="CK22" s="430"/>
    </row>
    <row r="23" spans="1:89" ht="11.25" customHeight="1">
      <c r="A23" s="442"/>
      <c r="B23" s="443"/>
      <c r="C23" s="251">
        <v>19</v>
      </c>
      <c r="D23" s="123">
        <f>IF('Encodage réponses Es'!F21="","",'Encodage réponses Es'!F21)</f>
      </c>
      <c r="E23" s="525"/>
      <c r="F23" s="145">
        <f t="shared" si="0"/>
      </c>
      <c r="G23" s="217">
        <f t="shared" si="1"/>
      </c>
      <c r="H23" s="122"/>
      <c r="I23" s="145">
        <f t="shared" si="2"/>
      </c>
      <c r="J23" s="217">
        <f t="shared" si="3"/>
      </c>
      <c r="K23" s="145">
        <f t="shared" si="4"/>
      </c>
      <c r="L23" s="217">
        <f t="shared" si="5"/>
      </c>
      <c r="N23" s="254">
        <f>IF(AND('Encodage réponses Es'!$BO21="!",'Encodage réponses Es'!AH21=""),"!",IF('Encodage réponses Es'!AH21="","",'Encodage réponses Es'!AH21))</f>
      </c>
      <c r="O23" s="255">
        <f>IF(AND('Encodage réponses Es'!$BO21="!",'Encodage réponses Es'!AI21=""),"!",IF('Encodage réponses Es'!AI21="","",'Encodage réponses Es'!AI21))</f>
      </c>
      <c r="P23" s="255">
        <f>IF(AND('Encodage réponses Es'!$BO21="!",'Encodage réponses Es'!AJ21=""),"!",IF('Encodage réponses Es'!AJ21="","",'Encodage réponses Es'!AJ21))</f>
      </c>
      <c r="Q23" s="255">
        <f>IF(AND('Encodage réponses Es'!$BO21="!",'Encodage réponses Es'!AK21=""),"!",IF('Encodage réponses Es'!AK21="","",'Encodage réponses Es'!AK21))</f>
      </c>
      <c r="R23" s="255">
        <f>IF(AND('Encodage réponses Es'!$BO21="!",'Encodage réponses Es'!AM21=""),"!",IF('Encodage réponses Es'!AM21="","",'Encodage réponses Es'!AM21))</f>
      </c>
      <c r="S23" s="255">
        <f>IF(AND('Encodage réponses Es'!$BO21="!",'Encodage réponses Es'!AN21=""),"!",IF('Encodage réponses Es'!AN21="","",'Encodage réponses Es'!AN21))</f>
      </c>
      <c r="T23" s="255">
        <f>IF(AND('Encodage réponses Es'!$BO21="!",'Encodage réponses Es'!AO21=""),"!",IF('Encodage réponses Es'!AO21="","",'Encodage réponses Es'!AO21))</f>
      </c>
      <c r="U23" s="255">
        <f>IF(AND('Encodage réponses Es'!$BO21="!",'Encodage réponses Es'!AP21=""),"!",IF('Encodage réponses Es'!AP21="","",'Encodage réponses Es'!AP21))</f>
      </c>
      <c r="V23" s="255">
        <f>IF(AND('Encodage réponses Es'!$BO21="!",'Encodage réponses Es'!AQ21=""),"!",IF('Encodage réponses Es'!AQ21="","",'Encodage réponses Es'!AQ21))</f>
      </c>
      <c r="W23" s="255">
        <f>IF(AND('Encodage réponses Es'!$BO21="!",'Encodage réponses Es'!AR21=""),"!",IF('Encodage réponses Es'!AR21="","",'Encodage réponses Es'!AR21))</f>
      </c>
      <c r="X23" s="255">
        <f>IF(AND('Encodage réponses Es'!$BO21="!",'Encodage réponses Es'!AS21=""),"!",IF('Encodage réponses Es'!AS21="","",'Encodage réponses Es'!AS21))</f>
      </c>
      <c r="Y23" s="255">
        <f>IF(AND('Encodage réponses Es'!$BO21="!",'Encodage réponses Es'!AT21=""),"!",IF('Encodage réponses Es'!AT21="","",'Encodage réponses Es'!AT21))</f>
      </c>
      <c r="Z23" s="255">
        <f>IF(AND('Encodage réponses Es'!$BO21="!",'Encodage réponses Es'!AU21=""),"!",IF('Encodage réponses Es'!AU21="","",'Encodage réponses Es'!AU21))</f>
      </c>
      <c r="AA23" s="255">
        <f>IF(AND('Encodage réponses Es'!$BO21="!",'Encodage réponses Es'!AV21=""),"!",IF('Encodage réponses Es'!AV21="","",'Encodage réponses Es'!AV21))</f>
      </c>
      <c r="AB23" s="255">
        <f>IF(AND('Encodage réponses Es'!$BO21="!",'Encodage réponses Es'!AW21=""),"!",IF('Encodage réponses Es'!AW21="","",'Encodage réponses Es'!AW21))</f>
      </c>
      <c r="AC23" s="255">
        <f>IF(AND('Encodage réponses Es'!$BO21="!",'Encodage réponses Es'!AX21=""),"!",IF('Encodage réponses Es'!AX21="","",'Encodage réponses Es'!AX21))</f>
      </c>
      <c r="AD23" s="255">
        <f>IF(AND('Encodage réponses Es'!$BO21="!",'Encodage réponses Es'!AY21=""),"!",IF('Encodage réponses Es'!AY21="","",'Encodage réponses Es'!AY21))</f>
      </c>
      <c r="AE23" s="255">
        <f>IF(AND('Encodage réponses Es'!$BO21="!",'Encodage réponses Es'!AZ21=""),"!",IF('Encodage réponses Es'!AZ21="","",'Encodage réponses Es'!AZ21))</f>
      </c>
      <c r="AF23" s="255">
        <f>IF(AND('Encodage réponses Es'!$BO21="!",'Encodage réponses Es'!BA21=""),"!",IF('Encodage réponses Es'!BA21="","",'Encodage réponses Es'!BA21))</f>
      </c>
      <c r="AG23" s="255">
        <f>IF(AND('Encodage réponses Es'!$BO21="!",'Encodage réponses Es'!BB21=""),"!",IF('Encodage réponses Es'!BB21="","",'Encodage réponses Es'!BB21))</f>
      </c>
      <c r="AH23" s="255">
        <f>IF(AND('Encodage réponses Es'!$BO21="!",'Encodage réponses Es'!BC21=""),"!",IF('Encodage réponses Es'!BC21="","",'Encodage réponses Es'!BC21))</f>
      </c>
      <c r="AI23" s="255">
        <f>IF(AND('Encodage réponses Es'!$BO21="!",'Encodage réponses Es'!BD21=""),"!",IF('Encodage réponses Es'!BD21="","",'Encodage réponses Es'!BD21))</f>
      </c>
      <c r="AJ23" s="257">
        <f>IF(AND('Encodage réponses Es'!$BO21="!",'Encodage réponses Es'!BE21=""),"!",IF('Encodage réponses Es'!BE21="","",'Encodage réponses Es'!BE21))</f>
      </c>
      <c r="AK23" s="469">
        <f t="shared" si="6"/>
      </c>
      <c r="AL23" s="470"/>
      <c r="AM23" s="254">
        <f>IF(AND('Encodage réponses Es'!$BO21="!",'Encodage réponses Es'!G21=""),"!",IF('Encodage réponses Es'!G21="","",'Encodage réponses Es'!G21))</f>
      </c>
      <c r="AN23" s="255">
        <f>IF(AND('Encodage réponses Es'!$BO21="!",'Encodage réponses Es'!H21=""),"!",IF('Encodage réponses Es'!H21="","",'Encodage réponses Es'!H21))</f>
      </c>
      <c r="AO23" s="255">
        <f>IF(AND('Encodage réponses Es'!$BO21="!",'Encodage réponses Es'!I21=""),"!",IF('Encodage réponses Es'!I21="","",'Encodage réponses Es'!I21))</f>
      </c>
      <c r="AP23" s="255">
        <f>IF(AND('Encodage réponses Es'!$BO21="!",'Encodage réponses Es'!J21=""),"!",IF('Encodage réponses Es'!J21="","",'Encodage réponses Es'!J21))</f>
      </c>
      <c r="AQ23" s="255">
        <f>IF(AND('Encodage réponses Es'!$BO21="!",'Encodage réponses Es'!K21=""),"!",IF('Encodage réponses Es'!K21="","",'Encodage réponses Es'!K21))</f>
      </c>
      <c r="AR23" s="255">
        <f>IF(AND('Encodage réponses Es'!$BO21="!",'Encodage réponses Es'!L21=""),"!",IF('Encodage réponses Es'!L21="","",'Encodage réponses Es'!L21))</f>
      </c>
      <c r="AS23" s="255">
        <f>IF(AND('Encodage réponses Es'!$BO21="!",'Encodage réponses Es'!N21=""),"!",IF('Encodage réponses Es'!N21="","",'Encodage réponses Es'!N21))</f>
      </c>
      <c r="AT23" s="262">
        <f>IF(AND('Encodage réponses Es'!$BO21="!",'Encodage réponses Es'!O21=""),"!",IF('Encodage réponses Es'!O21="","",'Encodage réponses Es'!O21))</f>
      </c>
      <c r="AU23" s="255">
        <f>IF(AND('Encodage réponses Es'!$BO21="!",'Encodage réponses Es'!P21=""),"!",IF('Encodage réponses Es'!P21="","",'Encodage réponses Es'!P21))</f>
      </c>
      <c r="AV23" s="255">
        <f>IF(AND('Encodage réponses Es'!$BO21="!",'Encodage réponses Es'!Q21=""),"!",IF('Encodage réponses Es'!Q21="","",'Encodage réponses Es'!Q21))</f>
      </c>
      <c r="AW23" s="255">
        <f>IF(AND('Encodage réponses Es'!$BO21="!",'Encodage réponses Es'!AE21=""),"!",IF('Encodage réponses Es'!AE21="","",'Encodage réponses Es'!AE21))</f>
      </c>
      <c r="AX23" s="255">
        <f>IF(AND('Encodage réponses Es'!$BO21="!",'Encodage réponses Es'!AF21=""),"!",IF('Encodage réponses Es'!AF21="","",'Encodage réponses Es'!AF21))</f>
      </c>
      <c r="AY23" s="257">
        <f>IF(AND('Encodage réponses Es'!$BO21="!",'Encodage réponses Es'!AG21=""),"!",IF('Encodage réponses Es'!AG21="","",'Encodage réponses Es'!AG21))</f>
      </c>
      <c r="AZ23" s="468">
        <f t="shared" si="7"/>
      </c>
      <c r="BA23" s="430"/>
      <c r="BB23" s="469">
        <f t="shared" si="8"/>
      </c>
      <c r="BC23" s="470"/>
      <c r="BD23" s="543"/>
      <c r="BE23" s="265">
        <f>IF(AND('Encodage réponses Es'!$BO21="!",'Encodage réponses Es'!AL21=""),"!",IF('Encodage réponses Es'!AL21="","",'Encodage réponses Es'!AL21))</f>
      </c>
      <c r="BF23" s="266">
        <f>IF(AND('Encodage réponses Es'!$BO21="!",'Encodage réponses Es'!BG21=""),"!",IF('Encodage réponses Es'!BG21="","",'Encodage réponses Es'!BG21))</f>
      </c>
      <c r="BG23" s="266">
        <f>IF(AND('Encodage réponses Es'!$BO21="!",'Encodage réponses Es'!BH21=""),"!",IF('Encodage réponses Es'!BH21="","",'Encodage réponses Es'!BH21))</f>
      </c>
      <c r="BH23" s="266">
        <f>IF(AND('Encodage réponses Es'!$BO21="!",'Encodage réponses Es'!BI21=""),"!",IF('Encodage réponses Es'!BI21="","",'Encodage réponses Es'!BI21))</f>
      </c>
      <c r="BI23" s="266">
        <f>IF(AND('Encodage réponses Es'!$BO21="!",'Encodage réponses Es'!BJ21=""),"!",IF('Encodage réponses Es'!BJ21="","",'Encodage réponses Es'!BJ21))</f>
      </c>
      <c r="BJ23" s="266">
        <f>IF(AND('Encodage réponses Es'!$BO21="!",'Encodage réponses Es'!BK21=""),"!",IF('Encodage réponses Es'!BK21="","",'Encodage réponses Es'!BK21))</f>
      </c>
      <c r="BK23" s="266">
        <f>IF(AND('Encodage réponses Es'!$BO21="!",'Encodage réponses Es'!BL21=""),"!",IF('Encodage réponses Es'!BL21="","",'Encodage réponses Es'!BL21))</f>
      </c>
      <c r="BL23" s="266">
        <f>IF(AND('Encodage réponses Es'!$BO21="!",'Encodage réponses Es'!BM21=""),"!",IF('Encodage réponses Es'!BM21="","",'Encodage réponses Es'!BM21))</f>
      </c>
      <c r="BM23" s="267">
        <f>IF(AND('Encodage réponses Es'!$BO21="!",'Encodage réponses Es'!BN21=""),"!",IF('Encodage réponses Es'!BN21="","",'Encodage réponses Es'!BN21))</f>
      </c>
      <c r="BN23" s="469">
        <f t="shared" si="9"/>
      </c>
      <c r="BO23" s="470"/>
      <c r="BP23" s="265">
        <f>IF(AND('Encodage réponses Es'!$BO21="!",'Encodage réponses Es'!M21=""),"!",IF('Encodage réponses Es'!M21="","",'Encodage réponses Es'!M21))</f>
      </c>
      <c r="BQ23" s="266">
        <f>IF(AND('Encodage réponses Es'!$BO21="!",'Encodage réponses Es'!R21=""),"!",IF('Encodage réponses Es'!R21="","",'Encodage réponses Es'!R21))</f>
      </c>
      <c r="BR23" s="266">
        <f>IF(AND('Encodage réponses Es'!$BO21="!",'Encodage réponses Es'!S21=""),"!",IF('Encodage réponses Es'!S21="","",'Encodage réponses Es'!S21))</f>
      </c>
      <c r="BS23" s="266">
        <f>IF(AND('Encodage réponses Es'!$BO21="!",'Encodage réponses Es'!T21=""),"!",IF('Encodage réponses Es'!T21="","",'Encodage réponses Es'!T21))</f>
      </c>
      <c r="BT23" s="266">
        <f>IF(AND('Encodage réponses Es'!$BO21="!",'Encodage réponses Es'!U21=""),"!",IF('Encodage réponses Es'!U21="","",'Encodage réponses Es'!U21))</f>
      </c>
      <c r="BU23" s="266">
        <f>IF(AND('Encodage réponses Es'!$BO21="!",'Encodage réponses Es'!V21=""),"!",IF('Encodage réponses Es'!V21="","",'Encodage réponses Es'!V21))</f>
      </c>
      <c r="BV23" s="266">
        <f>IF(AND('Encodage réponses Es'!$BO21="!",'Encodage réponses Es'!W21=""),"!",IF('Encodage réponses Es'!W21="","",'Encodage réponses Es'!W21))</f>
      </c>
      <c r="BW23" s="266">
        <f>IF(AND('Encodage réponses Es'!$BO21="!",'Encodage réponses Es'!X21=""),"!",IF('Encodage réponses Es'!X21="","",'Encodage réponses Es'!X21))</f>
      </c>
      <c r="BX23" s="266">
        <f>IF(AND('Encodage réponses Es'!$BO21="!",'Encodage réponses Es'!Y21=""),"!",IF('Encodage réponses Es'!Y21="","",'Encodage réponses Es'!Y21))</f>
      </c>
      <c r="BY23" s="266">
        <f>IF(AND('Encodage réponses Es'!$BO21="!",'Encodage réponses Es'!Z21=""),"!",IF('Encodage réponses Es'!Z21="","",'Encodage réponses Es'!Z21))</f>
      </c>
      <c r="BZ23" s="266">
        <f>IF(AND('Encodage réponses Es'!$BO21="!",'Encodage réponses Es'!AA21=""),"!",IF('Encodage réponses Es'!AA21="","",'Encodage réponses Es'!AA21))</f>
      </c>
      <c r="CA23" s="266">
        <f>IF(AND('Encodage réponses Es'!$BO21="!",'Encodage réponses Es'!AB21=""),"!",IF('Encodage réponses Es'!AB21="","",'Encodage réponses Es'!AB21))</f>
      </c>
      <c r="CB23" s="267">
        <f>IF(AND('Encodage réponses Es'!$BO21="!",'Encodage réponses Es'!AC21=""),"!",IF('Encodage réponses Es'!AC21="","",'Encodage réponses Es'!AC21))</f>
      </c>
      <c r="CC23" s="468">
        <f t="shared" si="10"/>
      </c>
      <c r="CD23" s="430"/>
      <c r="CE23" s="469">
        <f t="shared" si="11"/>
      </c>
      <c r="CF23" s="470"/>
      <c r="CG23" s="188"/>
      <c r="CH23" s="254">
        <f>IF(AND('Encodage réponses Es'!$BO21="!",'Encodage réponses Es'!BF21=""),"!",IF('Encodage réponses Es'!BF21="","",'Encodage réponses Es'!BF21))</f>
      </c>
      <c r="CI23" s="273">
        <f>IF(AND('Encodage réponses Es'!$BO21="!",'Encodage réponses Es'!AD21=""),"!",IF('Encodage réponses Es'!AD21="","",'Encodage réponses Es'!AD21))</f>
      </c>
      <c r="CJ23" s="429">
        <f t="shared" si="12"/>
      </c>
      <c r="CK23" s="430"/>
    </row>
    <row r="24" spans="1:89" ht="11.25" customHeight="1">
      <c r="A24" s="442"/>
      <c r="B24" s="443"/>
      <c r="C24" s="251">
        <v>20</v>
      </c>
      <c r="D24" s="123">
        <f>IF('Encodage réponses Es'!F22="","",'Encodage réponses Es'!F22)</f>
      </c>
      <c r="E24" s="525"/>
      <c r="F24" s="145">
        <f t="shared" si="0"/>
      </c>
      <c r="G24" s="217">
        <f t="shared" si="1"/>
      </c>
      <c r="H24" s="122"/>
      <c r="I24" s="145">
        <f t="shared" si="2"/>
      </c>
      <c r="J24" s="217">
        <f t="shared" si="3"/>
      </c>
      <c r="K24" s="145">
        <f t="shared" si="4"/>
      </c>
      <c r="L24" s="217">
        <f t="shared" si="5"/>
      </c>
      <c r="N24" s="254">
        <f>IF(AND('Encodage réponses Es'!$BO22="!",'Encodage réponses Es'!AH22=""),"!",IF('Encodage réponses Es'!AH22="","",'Encodage réponses Es'!AH22))</f>
      </c>
      <c r="O24" s="255">
        <f>IF(AND('Encodage réponses Es'!$BO22="!",'Encodage réponses Es'!AI22=""),"!",IF('Encodage réponses Es'!AI22="","",'Encodage réponses Es'!AI22))</f>
      </c>
      <c r="P24" s="255">
        <f>IF(AND('Encodage réponses Es'!$BO22="!",'Encodage réponses Es'!AJ22=""),"!",IF('Encodage réponses Es'!AJ22="","",'Encodage réponses Es'!AJ22))</f>
      </c>
      <c r="Q24" s="255">
        <f>IF(AND('Encodage réponses Es'!$BO22="!",'Encodage réponses Es'!AK22=""),"!",IF('Encodage réponses Es'!AK22="","",'Encodage réponses Es'!AK22))</f>
      </c>
      <c r="R24" s="255">
        <f>IF(AND('Encodage réponses Es'!$BO22="!",'Encodage réponses Es'!AM22=""),"!",IF('Encodage réponses Es'!AM22="","",'Encodage réponses Es'!AM22))</f>
      </c>
      <c r="S24" s="255">
        <f>IF(AND('Encodage réponses Es'!$BO22="!",'Encodage réponses Es'!AN22=""),"!",IF('Encodage réponses Es'!AN22="","",'Encodage réponses Es'!AN22))</f>
      </c>
      <c r="T24" s="255">
        <f>IF(AND('Encodage réponses Es'!$BO22="!",'Encodage réponses Es'!AO22=""),"!",IF('Encodage réponses Es'!AO22="","",'Encodage réponses Es'!AO22))</f>
      </c>
      <c r="U24" s="255">
        <f>IF(AND('Encodage réponses Es'!$BO22="!",'Encodage réponses Es'!AP22=""),"!",IF('Encodage réponses Es'!AP22="","",'Encodage réponses Es'!AP22))</f>
      </c>
      <c r="V24" s="255">
        <f>IF(AND('Encodage réponses Es'!$BO22="!",'Encodage réponses Es'!AQ22=""),"!",IF('Encodage réponses Es'!AQ22="","",'Encodage réponses Es'!AQ22))</f>
      </c>
      <c r="W24" s="255">
        <f>IF(AND('Encodage réponses Es'!$BO22="!",'Encodage réponses Es'!AR22=""),"!",IF('Encodage réponses Es'!AR22="","",'Encodage réponses Es'!AR22))</f>
      </c>
      <c r="X24" s="255">
        <f>IF(AND('Encodage réponses Es'!$BO22="!",'Encodage réponses Es'!AS22=""),"!",IF('Encodage réponses Es'!AS22="","",'Encodage réponses Es'!AS22))</f>
      </c>
      <c r="Y24" s="255">
        <f>IF(AND('Encodage réponses Es'!$BO22="!",'Encodage réponses Es'!AT22=""),"!",IF('Encodage réponses Es'!AT22="","",'Encodage réponses Es'!AT22))</f>
      </c>
      <c r="Z24" s="255">
        <f>IF(AND('Encodage réponses Es'!$BO22="!",'Encodage réponses Es'!AU22=""),"!",IF('Encodage réponses Es'!AU22="","",'Encodage réponses Es'!AU22))</f>
      </c>
      <c r="AA24" s="255">
        <f>IF(AND('Encodage réponses Es'!$BO22="!",'Encodage réponses Es'!AV22=""),"!",IF('Encodage réponses Es'!AV22="","",'Encodage réponses Es'!AV22))</f>
      </c>
      <c r="AB24" s="255">
        <f>IF(AND('Encodage réponses Es'!$BO22="!",'Encodage réponses Es'!AW22=""),"!",IF('Encodage réponses Es'!AW22="","",'Encodage réponses Es'!AW22))</f>
      </c>
      <c r="AC24" s="255">
        <f>IF(AND('Encodage réponses Es'!$BO22="!",'Encodage réponses Es'!AX22=""),"!",IF('Encodage réponses Es'!AX22="","",'Encodage réponses Es'!AX22))</f>
      </c>
      <c r="AD24" s="255">
        <f>IF(AND('Encodage réponses Es'!$BO22="!",'Encodage réponses Es'!AY22=""),"!",IF('Encodage réponses Es'!AY22="","",'Encodage réponses Es'!AY22))</f>
      </c>
      <c r="AE24" s="255">
        <f>IF(AND('Encodage réponses Es'!$BO22="!",'Encodage réponses Es'!AZ22=""),"!",IF('Encodage réponses Es'!AZ22="","",'Encodage réponses Es'!AZ22))</f>
      </c>
      <c r="AF24" s="255">
        <f>IF(AND('Encodage réponses Es'!$BO22="!",'Encodage réponses Es'!BA22=""),"!",IF('Encodage réponses Es'!BA22="","",'Encodage réponses Es'!BA22))</f>
      </c>
      <c r="AG24" s="255">
        <f>IF(AND('Encodage réponses Es'!$BO22="!",'Encodage réponses Es'!BB22=""),"!",IF('Encodage réponses Es'!BB22="","",'Encodage réponses Es'!BB22))</f>
      </c>
      <c r="AH24" s="255">
        <f>IF(AND('Encodage réponses Es'!$BO22="!",'Encodage réponses Es'!BC22=""),"!",IF('Encodage réponses Es'!BC22="","",'Encodage réponses Es'!BC22))</f>
      </c>
      <c r="AI24" s="255">
        <f>IF(AND('Encodage réponses Es'!$BO22="!",'Encodage réponses Es'!BD22=""),"!",IF('Encodage réponses Es'!BD22="","",'Encodage réponses Es'!BD22))</f>
      </c>
      <c r="AJ24" s="257">
        <f>IF(AND('Encodage réponses Es'!$BO22="!",'Encodage réponses Es'!BE22=""),"!",IF('Encodage réponses Es'!BE22="","",'Encodage réponses Es'!BE22))</f>
      </c>
      <c r="AK24" s="469">
        <f t="shared" si="6"/>
      </c>
      <c r="AL24" s="470"/>
      <c r="AM24" s="254">
        <f>IF(AND('Encodage réponses Es'!$BO22="!",'Encodage réponses Es'!G22=""),"!",IF('Encodage réponses Es'!G22="","",'Encodage réponses Es'!G22))</f>
      </c>
      <c r="AN24" s="255">
        <f>IF(AND('Encodage réponses Es'!$BO22="!",'Encodage réponses Es'!H22=""),"!",IF('Encodage réponses Es'!H22="","",'Encodage réponses Es'!H22))</f>
      </c>
      <c r="AO24" s="255">
        <f>IF(AND('Encodage réponses Es'!$BO22="!",'Encodage réponses Es'!I22=""),"!",IF('Encodage réponses Es'!I22="","",'Encodage réponses Es'!I22))</f>
      </c>
      <c r="AP24" s="255">
        <f>IF(AND('Encodage réponses Es'!$BO22="!",'Encodage réponses Es'!J22=""),"!",IF('Encodage réponses Es'!J22="","",'Encodage réponses Es'!J22))</f>
      </c>
      <c r="AQ24" s="255">
        <f>IF(AND('Encodage réponses Es'!$BO22="!",'Encodage réponses Es'!K22=""),"!",IF('Encodage réponses Es'!K22="","",'Encodage réponses Es'!K22))</f>
      </c>
      <c r="AR24" s="255">
        <f>IF(AND('Encodage réponses Es'!$BO22="!",'Encodage réponses Es'!L22=""),"!",IF('Encodage réponses Es'!L22="","",'Encodage réponses Es'!L22))</f>
      </c>
      <c r="AS24" s="255">
        <f>IF(AND('Encodage réponses Es'!$BO22="!",'Encodage réponses Es'!N22=""),"!",IF('Encodage réponses Es'!N22="","",'Encodage réponses Es'!N22))</f>
      </c>
      <c r="AT24" s="262">
        <f>IF(AND('Encodage réponses Es'!$BO22="!",'Encodage réponses Es'!O22=""),"!",IF('Encodage réponses Es'!O22="","",'Encodage réponses Es'!O22))</f>
      </c>
      <c r="AU24" s="255">
        <f>IF(AND('Encodage réponses Es'!$BO22="!",'Encodage réponses Es'!P22=""),"!",IF('Encodage réponses Es'!P22="","",'Encodage réponses Es'!P22))</f>
      </c>
      <c r="AV24" s="255">
        <f>IF(AND('Encodage réponses Es'!$BO22="!",'Encodage réponses Es'!Q22=""),"!",IF('Encodage réponses Es'!Q22="","",'Encodage réponses Es'!Q22))</f>
      </c>
      <c r="AW24" s="255">
        <f>IF(AND('Encodage réponses Es'!$BO22="!",'Encodage réponses Es'!AE22=""),"!",IF('Encodage réponses Es'!AE22="","",'Encodage réponses Es'!AE22))</f>
      </c>
      <c r="AX24" s="255">
        <f>IF(AND('Encodage réponses Es'!$BO22="!",'Encodage réponses Es'!AF22=""),"!",IF('Encodage réponses Es'!AF22="","",'Encodage réponses Es'!AF22))</f>
      </c>
      <c r="AY24" s="257">
        <f>IF(AND('Encodage réponses Es'!$BO22="!",'Encodage réponses Es'!AG22=""),"!",IF('Encodage réponses Es'!AG22="","",'Encodage réponses Es'!AG22))</f>
      </c>
      <c r="AZ24" s="468">
        <f t="shared" si="7"/>
      </c>
      <c r="BA24" s="430"/>
      <c r="BB24" s="469">
        <f t="shared" si="8"/>
      </c>
      <c r="BC24" s="470"/>
      <c r="BD24" s="543"/>
      <c r="BE24" s="265">
        <f>IF(AND('Encodage réponses Es'!$BO22="!",'Encodage réponses Es'!AL22=""),"!",IF('Encodage réponses Es'!AL22="","",'Encodage réponses Es'!AL22))</f>
      </c>
      <c r="BF24" s="266">
        <f>IF(AND('Encodage réponses Es'!$BO22="!",'Encodage réponses Es'!BG22=""),"!",IF('Encodage réponses Es'!BG22="","",'Encodage réponses Es'!BG22))</f>
      </c>
      <c r="BG24" s="266">
        <f>IF(AND('Encodage réponses Es'!$BO22="!",'Encodage réponses Es'!BH22=""),"!",IF('Encodage réponses Es'!BH22="","",'Encodage réponses Es'!BH22))</f>
      </c>
      <c r="BH24" s="266">
        <f>IF(AND('Encodage réponses Es'!$BO22="!",'Encodage réponses Es'!BI22=""),"!",IF('Encodage réponses Es'!BI22="","",'Encodage réponses Es'!BI22))</f>
      </c>
      <c r="BI24" s="266">
        <f>IF(AND('Encodage réponses Es'!$BO22="!",'Encodage réponses Es'!BJ22=""),"!",IF('Encodage réponses Es'!BJ22="","",'Encodage réponses Es'!BJ22))</f>
      </c>
      <c r="BJ24" s="266">
        <f>IF(AND('Encodage réponses Es'!$BO22="!",'Encodage réponses Es'!BK22=""),"!",IF('Encodage réponses Es'!BK22="","",'Encodage réponses Es'!BK22))</f>
      </c>
      <c r="BK24" s="266">
        <f>IF(AND('Encodage réponses Es'!$BO22="!",'Encodage réponses Es'!BL22=""),"!",IF('Encodage réponses Es'!BL22="","",'Encodage réponses Es'!BL22))</f>
      </c>
      <c r="BL24" s="266">
        <f>IF(AND('Encodage réponses Es'!$BO22="!",'Encodage réponses Es'!BM22=""),"!",IF('Encodage réponses Es'!BM22="","",'Encodage réponses Es'!BM22))</f>
      </c>
      <c r="BM24" s="267">
        <f>IF(AND('Encodage réponses Es'!$BO22="!",'Encodage réponses Es'!BN22=""),"!",IF('Encodage réponses Es'!BN22="","",'Encodage réponses Es'!BN22))</f>
      </c>
      <c r="BN24" s="469">
        <f t="shared" si="9"/>
      </c>
      <c r="BO24" s="470"/>
      <c r="BP24" s="265">
        <f>IF(AND('Encodage réponses Es'!$BO22="!",'Encodage réponses Es'!M22=""),"!",IF('Encodage réponses Es'!M22="","",'Encodage réponses Es'!M22))</f>
      </c>
      <c r="BQ24" s="266">
        <f>IF(AND('Encodage réponses Es'!$BO22="!",'Encodage réponses Es'!R22=""),"!",IF('Encodage réponses Es'!R22="","",'Encodage réponses Es'!R22))</f>
      </c>
      <c r="BR24" s="266">
        <f>IF(AND('Encodage réponses Es'!$BO22="!",'Encodage réponses Es'!S22=""),"!",IF('Encodage réponses Es'!S22="","",'Encodage réponses Es'!S22))</f>
      </c>
      <c r="BS24" s="266">
        <f>IF(AND('Encodage réponses Es'!$BO22="!",'Encodage réponses Es'!T22=""),"!",IF('Encodage réponses Es'!T22="","",'Encodage réponses Es'!T22))</f>
      </c>
      <c r="BT24" s="266">
        <f>IF(AND('Encodage réponses Es'!$BO22="!",'Encodage réponses Es'!U22=""),"!",IF('Encodage réponses Es'!U22="","",'Encodage réponses Es'!U22))</f>
      </c>
      <c r="BU24" s="266">
        <f>IF(AND('Encodage réponses Es'!$BO22="!",'Encodage réponses Es'!V22=""),"!",IF('Encodage réponses Es'!V22="","",'Encodage réponses Es'!V22))</f>
      </c>
      <c r="BV24" s="266">
        <f>IF(AND('Encodage réponses Es'!$BO22="!",'Encodage réponses Es'!W22=""),"!",IF('Encodage réponses Es'!W22="","",'Encodage réponses Es'!W22))</f>
      </c>
      <c r="BW24" s="266">
        <f>IF(AND('Encodage réponses Es'!$BO22="!",'Encodage réponses Es'!X22=""),"!",IF('Encodage réponses Es'!X22="","",'Encodage réponses Es'!X22))</f>
      </c>
      <c r="BX24" s="266">
        <f>IF(AND('Encodage réponses Es'!$BO22="!",'Encodage réponses Es'!Y22=""),"!",IF('Encodage réponses Es'!Y22="","",'Encodage réponses Es'!Y22))</f>
      </c>
      <c r="BY24" s="266">
        <f>IF(AND('Encodage réponses Es'!$BO22="!",'Encodage réponses Es'!Z22=""),"!",IF('Encodage réponses Es'!Z22="","",'Encodage réponses Es'!Z22))</f>
      </c>
      <c r="BZ24" s="266">
        <f>IF(AND('Encodage réponses Es'!$BO22="!",'Encodage réponses Es'!AA22=""),"!",IF('Encodage réponses Es'!AA22="","",'Encodage réponses Es'!AA22))</f>
      </c>
      <c r="CA24" s="266">
        <f>IF(AND('Encodage réponses Es'!$BO22="!",'Encodage réponses Es'!AB22=""),"!",IF('Encodage réponses Es'!AB22="","",'Encodage réponses Es'!AB22))</f>
      </c>
      <c r="CB24" s="267">
        <f>IF(AND('Encodage réponses Es'!$BO22="!",'Encodage réponses Es'!AC22=""),"!",IF('Encodage réponses Es'!AC22="","",'Encodage réponses Es'!AC22))</f>
      </c>
      <c r="CC24" s="468">
        <f t="shared" si="10"/>
      </c>
      <c r="CD24" s="430"/>
      <c r="CE24" s="469">
        <f t="shared" si="11"/>
      </c>
      <c r="CF24" s="470"/>
      <c r="CG24" s="188"/>
      <c r="CH24" s="254">
        <f>IF(AND('Encodage réponses Es'!$BO22="!",'Encodage réponses Es'!BF22=""),"!",IF('Encodage réponses Es'!BF22="","",'Encodage réponses Es'!BF22))</f>
      </c>
      <c r="CI24" s="273">
        <f>IF(AND('Encodage réponses Es'!$BO22="!",'Encodage réponses Es'!AD22=""),"!",IF('Encodage réponses Es'!AD22="","",'Encodage réponses Es'!AD22))</f>
      </c>
      <c r="CJ24" s="429">
        <f t="shared" si="12"/>
      </c>
      <c r="CK24" s="430"/>
    </row>
    <row r="25" spans="1:89" ht="11.25" customHeight="1">
      <c r="A25" s="442"/>
      <c r="B25" s="443"/>
      <c r="C25" s="251">
        <v>21</v>
      </c>
      <c r="D25" s="123">
        <f>IF('Encodage réponses Es'!F23="","",'Encodage réponses Es'!F23)</f>
      </c>
      <c r="E25" s="525"/>
      <c r="F25" s="145">
        <f t="shared" si="0"/>
      </c>
      <c r="G25" s="217">
        <f t="shared" si="1"/>
      </c>
      <c r="H25" s="122"/>
      <c r="I25" s="145">
        <f t="shared" si="2"/>
      </c>
      <c r="J25" s="217">
        <f t="shared" si="3"/>
      </c>
      <c r="K25" s="145">
        <f t="shared" si="4"/>
      </c>
      <c r="L25" s="217">
        <f t="shared" si="5"/>
      </c>
      <c r="N25" s="254">
        <f>IF(AND('Encodage réponses Es'!$BO23="!",'Encodage réponses Es'!AH23=""),"!",IF('Encodage réponses Es'!AH23="","",'Encodage réponses Es'!AH23))</f>
      </c>
      <c r="O25" s="255">
        <f>IF(AND('Encodage réponses Es'!$BO23="!",'Encodage réponses Es'!AI23=""),"!",IF('Encodage réponses Es'!AI23="","",'Encodage réponses Es'!AI23))</f>
      </c>
      <c r="P25" s="255">
        <f>IF(AND('Encodage réponses Es'!$BO23="!",'Encodage réponses Es'!AJ23=""),"!",IF('Encodage réponses Es'!AJ23="","",'Encodage réponses Es'!AJ23))</f>
      </c>
      <c r="Q25" s="255">
        <f>IF(AND('Encodage réponses Es'!$BO23="!",'Encodage réponses Es'!AK23=""),"!",IF('Encodage réponses Es'!AK23="","",'Encodage réponses Es'!AK23))</f>
      </c>
      <c r="R25" s="255">
        <f>IF(AND('Encodage réponses Es'!$BO23="!",'Encodage réponses Es'!AM23=""),"!",IF('Encodage réponses Es'!AM23="","",'Encodage réponses Es'!AM23))</f>
      </c>
      <c r="S25" s="255">
        <f>IF(AND('Encodage réponses Es'!$BO23="!",'Encodage réponses Es'!AN23=""),"!",IF('Encodage réponses Es'!AN23="","",'Encodage réponses Es'!AN23))</f>
      </c>
      <c r="T25" s="255">
        <f>IF(AND('Encodage réponses Es'!$BO23="!",'Encodage réponses Es'!AO23=""),"!",IF('Encodage réponses Es'!AO23="","",'Encodage réponses Es'!AO23))</f>
      </c>
      <c r="U25" s="255">
        <f>IF(AND('Encodage réponses Es'!$BO23="!",'Encodage réponses Es'!AP23=""),"!",IF('Encodage réponses Es'!AP23="","",'Encodage réponses Es'!AP23))</f>
      </c>
      <c r="V25" s="255">
        <f>IF(AND('Encodage réponses Es'!$BO23="!",'Encodage réponses Es'!AQ23=""),"!",IF('Encodage réponses Es'!AQ23="","",'Encodage réponses Es'!AQ23))</f>
      </c>
      <c r="W25" s="255">
        <f>IF(AND('Encodage réponses Es'!$BO23="!",'Encodage réponses Es'!AR23=""),"!",IF('Encodage réponses Es'!AR23="","",'Encodage réponses Es'!AR23))</f>
      </c>
      <c r="X25" s="255">
        <f>IF(AND('Encodage réponses Es'!$BO23="!",'Encodage réponses Es'!AS23=""),"!",IF('Encodage réponses Es'!AS23="","",'Encodage réponses Es'!AS23))</f>
      </c>
      <c r="Y25" s="255">
        <f>IF(AND('Encodage réponses Es'!$BO23="!",'Encodage réponses Es'!AT23=""),"!",IF('Encodage réponses Es'!AT23="","",'Encodage réponses Es'!AT23))</f>
      </c>
      <c r="Z25" s="255">
        <f>IF(AND('Encodage réponses Es'!$BO23="!",'Encodage réponses Es'!AU23=""),"!",IF('Encodage réponses Es'!AU23="","",'Encodage réponses Es'!AU23))</f>
      </c>
      <c r="AA25" s="255">
        <f>IF(AND('Encodage réponses Es'!$BO23="!",'Encodage réponses Es'!AV23=""),"!",IF('Encodage réponses Es'!AV23="","",'Encodage réponses Es'!AV23))</f>
      </c>
      <c r="AB25" s="255">
        <f>IF(AND('Encodage réponses Es'!$BO23="!",'Encodage réponses Es'!AW23=""),"!",IF('Encodage réponses Es'!AW23="","",'Encodage réponses Es'!AW23))</f>
      </c>
      <c r="AC25" s="255">
        <f>IF(AND('Encodage réponses Es'!$BO23="!",'Encodage réponses Es'!AX23=""),"!",IF('Encodage réponses Es'!AX23="","",'Encodage réponses Es'!AX23))</f>
      </c>
      <c r="AD25" s="255">
        <f>IF(AND('Encodage réponses Es'!$BO23="!",'Encodage réponses Es'!AY23=""),"!",IF('Encodage réponses Es'!AY23="","",'Encodage réponses Es'!AY23))</f>
      </c>
      <c r="AE25" s="255">
        <f>IF(AND('Encodage réponses Es'!$BO23="!",'Encodage réponses Es'!AZ23=""),"!",IF('Encodage réponses Es'!AZ23="","",'Encodage réponses Es'!AZ23))</f>
      </c>
      <c r="AF25" s="255">
        <f>IF(AND('Encodage réponses Es'!$BO23="!",'Encodage réponses Es'!BA23=""),"!",IF('Encodage réponses Es'!BA23="","",'Encodage réponses Es'!BA23))</f>
      </c>
      <c r="AG25" s="255">
        <f>IF(AND('Encodage réponses Es'!$BO23="!",'Encodage réponses Es'!BB23=""),"!",IF('Encodage réponses Es'!BB23="","",'Encodage réponses Es'!BB23))</f>
      </c>
      <c r="AH25" s="255">
        <f>IF(AND('Encodage réponses Es'!$BO23="!",'Encodage réponses Es'!BC23=""),"!",IF('Encodage réponses Es'!BC23="","",'Encodage réponses Es'!BC23))</f>
      </c>
      <c r="AI25" s="255">
        <f>IF(AND('Encodage réponses Es'!$BO23="!",'Encodage réponses Es'!BD23=""),"!",IF('Encodage réponses Es'!BD23="","",'Encodage réponses Es'!BD23))</f>
      </c>
      <c r="AJ25" s="257">
        <f>IF(AND('Encodage réponses Es'!$BO23="!",'Encodage réponses Es'!BE23=""),"!",IF('Encodage réponses Es'!BE23="","",'Encodage réponses Es'!BE23))</f>
      </c>
      <c r="AK25" s="469">
        <f t="shared" si="6"/>
      </c>
      <c r="AL25" s="470"/>
      <c r="AM25" s="254">
        <f>IF(AND('Encodage réponses Es'!$BO23="!",'Encodage réponses Es'!G23=""),"!",IF('Encodage réponses Es'!G23="","",'Encodage réponses Es'!G23))</f>
      </c>
      <c r="AN25" s="255">
        <f>IF(AND('Encodage réponses Es'!$BO23="!",'Encodage réponses Es'!H23=""),"!",IF('Encodage réponses Es'!H23="","",'Encodage réponses Es'!H23))</f>
      </c>
      <c r="AO25" s="255">
        <f>IF(AND('Encodage réponses Es'!$BO23="!",'Encodage réponses Es'!I23=""),"!",IF('Encodage réponses Es'!I23="","",'Encodage réponses Es'!I23))</f>
      </c>
      <c r="AP25" s="255">
        <f>IF(AND('Encodage réponses Es'!$BO23="!",'Encodage réponses Es'!J23=""),"!",IF('Encodage réponses Es'!J23="","",'Encodage réponses Es'!J23))</f>
      </c>
      <c r="AQ25" s="255">
        <f>IF(AND('Encodage réponses Es'!$BO23="!",'Encodage réponses Es'!K23=""),"!",IF('Encodage réponses Es'!K23="","",'Encodage réponses Es'!K23))</f>
      </c>
      <c r="AR25" s="255">
        <f>IF(AND('Encodage réponses Es'!$BO23="!",'Encodage réponses Es'!L23=""),"!",IF('Encodage réponses Es'!L23="","",'Encodage réponses Es'!L23))</f>
      </c>
      <c r="AS25" s="255">
        <f>IF(AND('Encodage réponses Es'!$BO23="!",'Encodage réponses Es'!N23=""),"!",IF('Encodage réponses Es'!N23="","",'Encodage réponses Es'!N23))</f>
      </c>
      <c r="AT25" s="262">
        <f>IF(AND('Encodage réponses Es'!$BO23="!",'Encodage réponses Es'!O23=""),"!",IF('Encodage réponses Es'!O23="","",'Encodage réponses Es'!O23))</f>
      </c>
      <c r="AU25" s="255">
        <f>IF(AND('Encodage réponses Es'!$BO23="!",'Encodage réponses Es'!P23=""),"!",IF('Encodage réponses Es'!P23="","",'Encodage réponses Es'!P23))</f>
      </c>
      <c r="AV25" s="255">
        <f>IF(AND('Encodage réponses Es'!$BO23="!",'Encodage réponses Es'!Q23=""),"!",IF('Encodage réponses Es'!Q23="","",'Encodage réponses Es'!Q23))</f>
      </c>
      <c r="AW25" s="255">
        <f>IF(AND('Encodage réponses Es'!$BO23="!",'Encodage réponses Es'!AE23=""),"!",IF('Encodage réponses Es'!AE23="","",'Encodage réponses Es'!AE23))</f>
      </c>
      <c r="AX25" s="255">
        <f>IF(AND('Encodage réponses Es'!$BO23="!",'Encodage réponses Es'!AF23=""),"!",IF('Encodage réponses Es'!AF23="","",'Encodage réponses Es'!AF23))</f>
      </c>
      <c r="AY25" s="257">
        <f>IF(AND('Encodage réponses Es'!$BO23="!",'Encodage réponses Es'!AG23=""),"!",IF('Encodage réponses Es'!AG23="","",'Encodage réponses Es'!AG23))</f>
      </c>
      <c r="AZ25" s="468">
        <f t="shared" si="7"/>
      </c>
      <c r="BA25" s="430"/>
      <c r="BB25" s="469">
        <f t="shared" si="8"/>
      </c>
      <c r="BC25" s="470"/>
      <c r="BD25" s="543"/>
      <c r="BE25" s="265">
        <f>IF(AND('Encodage réponses Es'!$BO23="!",'Encodage réponses Es'!AL23=""),"!",IF('Encodage réponses Es'!AL23="","",'Encodage réponses Es'!AL23))</f>
      </c>
      <c r="BF25" s="266">
        <f>IF(AND('Encodage réponses Es'!$BO23="!",'Encodage réponses Es'!BG23=""),"!",IF('Encodage réponses Es'!BG23="","",'Encodage réponses Es'!BG23))</f>
      </c>
      <c r="BG25" s="266">
        <f>IF(AND('Encodage réponses Es'!$BO23="!",'Encodage réponses Es'!BH23=""),"!",IF('Encodage réponses Es'!BH23="","",'Encodage réponses Es'!BH23))</f>
      </c>
      <c r="BH25" s="266">
        <f>IF(AND('Encodage réponses Es'!$BO23="!",'Encodage réponses Es'!BI23=""),"!",IF('Encodage réponses Es'!BI23="","",'Encodage réponses Es'!BI23))</f>
      </c>
      <c r="BI25" s="266">
        <f>IF(AND('Encodage réponses Es'!$BO23="!",'Encodage réponses Es'!BJ23=""),"!",IF('Encodage réponses Es'!BJ23="","",'Encodage réponses Es'!BJ23))</f>
      </c>
      <c r="BJ25" s="266">
        <f>IF(AND('Encodage réponses Es'!$BO23="!",'Encodage réponses Es'!BK23=""),"!",IF('Encodage réponses Es'!BK23="","",'Encodage réponses Es'!BK23))</f>
      </c>
      <c r="BK25" s="266">
        <f>IF(AND('Encodage réponses Es'!$BO23="!",'Encodage réponses Es'!BL23=""),"!",IF('Encodage réponses Es'!BL23="","",'Encodage réponses Es'!BL23))</f>
      </c>
      <c r="BL25" s="266">
        <f>IF(AND('Encodage réponses Es'!$BO23="!",'Encodage réponses Es'!BM23=""),"!",IF('Encodage réponses Es'!BM23="","",'Encodage réponses Es'!BM23))</f>
      </c>
      <c r="BM25" s="267">
        <f>IF(AND('Encodage réponses Es'!$BO23="!",'Encodage réponses Es'!BN23=""),"!",IF('Encodage réponses Es'!BN23="","",'Encodage réponses Es'!BN23))</f>
      </c>
      <c r="BN25" s="469">
        <f t="shared" si="9"/>
      </c>
      <c r="BO25" s="470"/>
      <c r="BP25" s="265">
        <f>IF(AND('Encodage réponses Es'!$BO23="!",'Encodage réponses Es'!M23=""),"!",IF('Encodage réponses Es'!M23="","",'Encodage réponses Es'!M23))</f>
      </c>
      <c r="BQ25" s="266">
        <f>IF(AND('Encodage réponses Es'!$BO23="!",'Encodage réponses Es'!R23=""),"!",IF('Encodage réponses Es'!R23="","",'Encodage réponses Es'!R23))</f>
      </c>
      <c r="BR25" s="266">
        <f>IF(AND('Encodage réponses Es'!$BO23="!",'Encodage réponses Es'!S23=""),"!",IF('Encodage réponses Es'!S23="","",'Encodage réponses Es'!S23))</f>
      </c>
      <c r="BS25" s="266">
        <f>IF(AND('Encodage réponses Es'!$BO23="!",'Encodage réponses Es'!T23=""),"!",IF('Encodage réponses Es'!T23="","",'Encodage réponses Es'!T23))</f>
      </c>
      <c r="BT25" s="266">
        <f>IF(AND('Encodage réponses Es'!$BO23="!",'Encodage réponses Es'!U23=""),"!",IF('Encodage réponses Es'!U23="","",'Encodage réponses Es'!U23))</f>
      </c>
      <c r="BU25" s="266">
        <f>IF(AND('Encodage réponses Es'!$BO23="!",'Encodage réponses Es'!V23=""),"!",IF('Encodage réponses Es'!V23="","",'Encodage réponses Es'!V23))</f>
      </c>
      <c r="BV25" s="266">
        <f>IF(AND('Encodage réponses Es'!$BO23="!",'Encodage réponses Es'!W23=""),"!",IF('Encodage réponses Es'!W23="","",'Encodage réponses Es'!W23))</f>
      </c>
      <c r="BW25" s="266">
        <f>IF(AND('Encodage réponses Es'!$BO23="!",'Encodage réponses Es'!X23=""),"!",IF('Encodage réponses Es'!X23="","",'Encodage réponses Es'!X23))</f>
      </c>
      <c r="BX25" s="266">
        <f>IF(AND('Encodage réponses Es'!$BO23="!",'Encodage réponses Es'!Y23=""),"!",IF('Encodage réponses Es'!Y23="","",'Encodage réponses Es'!Y23))</f>
      </c>
      <c r="BY25" s="266">
        <f>IF(AND('Encodage réponses Es'!$BO23="!",'Encodage réponses Es'!Z23=""),"!",IF('Encodage réponses Es'!Z23="","",'Encodage réponses Es'!Z23))</f>
      </c>
      <c r="BZ25" s="266">
        <f>IF(AND('Encodage réponses Es'!$BO23="!",'Encodage réponses Es'!AA23=""),"!",IF('Encodage réponses Es'!AA23="","",'Encodage réponses Es'!AA23))</f>
      </c>
      <c r="CA25" s="266">
        <f>IF(AND('Encodage réponses Es'!$BO23="!",'Encodage réponses Es'!AB23=""),"!",IF('Encodage réponses Es'!AB23="","",'Encodage réponses Es'!AB23))</f>
      </c>
      <c r="CB25" s="267">
        <f>IF(AND('Encodage réponses Es'!$BO23="!",'Encodage réponses Es'!AC23=""),"!",IF('Encodage réponses Es'!AC23="","",'Encodage réponses Es'!AC23))</f>
      </c>
      <c r="CC25" s="468">
        <f t="shared" si="10"/>
      </c>
      <c r="CD25" s="430"/>
      <c r="CE25" s="469">
        <f t="shared" si="11"/>
      </c>
      <c r="CF25" s="470"/>
      <c r="CG25" s="188"/>
      <c r="CH25" s="254">
        <f>IF(AND('Encodage réponses Es'!$BO23="!",'Encodage réponses Es'!BF23=""),"!",IF('Encodage réponses Es'!BF23="","",'Encodage réponses Es'!BF23))</f>
      </c>
      <c r="CI25" s="273">
        <f>IF(AND('Encodage réponses Es'!$BO23="!",'Encodage réponses Es'!AD23=""),"!",IF('Encodage réponses Es'!AD23="","",'Encodage réponses Es'!AD23))</f>
      </c>
      <c r="CJ25" s="429">
        <f t="shared" si="12"/>
      </c>
      <c r="CK25" s="430"/>
    </row>
    <row r="26" spans="1:89" ht="11.25" customHeight="1">
      <c r="A26" s="442"/>
      <c r="B26" s="443"/>
      <c r="C26" s="251">
        <v>22</v>
      </c>
      <c r="D26" s="123">
        <f>IF('Encodage réponses Es'!F24="","",'Encodage réponses Es'!F24)</f>
      </c>
      <c r="E26" s="525"/>
      <c r="F26" s="145">
        <f t="shared" si="0"/>
      </c>
      <c r="G26" s="217">
        <f t="shared" si="1"/>
      </c>
      <c r="H26" s="122"/>
      <c r="I26" s="145">
        <f t="shared" si="2"/>
      </c>
      <c r="J26" s="217">
        <f t="shared" si="3"/>
      </c>
      <c r="K26" s="145">
        <f t="shared" si="4"/>
      </c>
      <c r="L26" s="217">
        <f t="shared" si="5"/>
      </c>
      <c r="N26" s="254">
        <f>IF(AND('Encodage réponses Es'!$BO24="!",'Encodage réponses Es'!AH24=""),"!",IF('Encodage réponses Es'!AH24="","",'Encodage réponses Es'!AH24))</f>
      </c>
      <c r="O26" s="255">
        <f>IF(AND('Encodage réponses Es'!$BO24="!",'Encodage réponses Es'!AI24=""),"!",IF('Encodage réponses Es'!AI24="","",'Encodage réponses Es'!AI24))</f>
      </c>
      <c r="P26" s="255">
        <f>IF(AND('Encodage réponses Es'!$BO24="!",'Encodage réponses Es'!AJ24=""),"!",IF('Encodage réponses Es'!AJ24="","",'Encodage réponses Es'!AJ24))</f>
      </c>
      <c r="Q26" s="255">
        <f>IF(AND('Encodage réponses Es'!$BO24="!",'Encodage réponses Es'!AK24=""),"!",IF('Encodage réponses Es'!AK24="","",'Encodage réponses Es'!AK24))</f>
      </c>
      <c r="R26" s="255">
        <f>IF(AND('Encodage réponses Es'!$BO24="!",'Encodage réponses Es'!AM24=""),"!",IF('Encodage réponses Es'!AM24="","",'Encodage réponses Es'!AM24))</f>
      </c>
      <c r="S26" s="255">
        <f>IF(AND('Encodage réponses Es'!$BO24="!",'Encodage réponses Es'!AN24=""),"!",IF('Encodage réponses Es'!AN24="","",'Encodage réponses Es'!AN24))</f>
      </c>
      <c r="T26" s="255">
        <f>IF(AND('Encodage réponses Es'!$BO24="!",'Encodage réponses Es'!AO24=""),"!",IF('Encodage réponses Es'!AO24="","",'Encodage réponses Es'!AO24))</f>
      </c>
      <c r="U26" s="255">
        <f>IF(AND('Encodage réponses Es'!$BO24="!",'Encodage réponses Es'!AP24=""),"!",IF('Encodage réponses Es'!AP24="","",'Encodage réponses Es'!AP24))</f>
      </c>
      <c r="V26" s="255">
        <f>IF(AND('Encodage réponses Es'!$BO24="!",'Encodage réponses Es'!AQ24=""),"!",IF('Encodage réponses Es'!AQ24="","",'Encodage réponses Es'!AQ24))</f>
      </c>
      <c r="W26" s="255">
        <f>IF(AND('Encodage réponses Es'!$BO24="!",'Encodage réponses Es'!AR24=""),"!",IF('Encodage réponses Es'!AR24="","",'Encodage réponses Es'!AR24))</f>
      </c>
      <c r="X26" s="255">
        <f>IF(AND('Encodage réponses Es'!$BO24="!",'Encodage réponses Es'!AS24=""),"!",IF('Encodage réponses Es'!AS24="","",'Encodage réponses Es'!AS24))</f>
      </c>
      <c r="Y26" s="255">
        <f>IF(AND('Encodage réponses Es'!$BO24="!",'Encodage réponses Es'!AT24=""),"!",IF('Encodage réponses Es'!AT24="","",'Encodage réponses Es'!AT24))</f>
      </c>
      <c r="Z26" s="255">
        <f>IF(AND('Encodage réponses Es'!$BO24="!",'Encodage réponses Es'!AU24=""),"!",IF('Encodage réponses Es'!AU24="","",'Encodage réponses Es'!AU24))</f>
      </c>
      <c r="AA26" s="255">
        <f>IF(AND('Encodage réponses Es'!$BO24="!",'Encodage réponses Es'!AV24=""),"!",IF('Encodage réponses Es'!AV24="","",'Encodage réponses Es'!AV24))</f>
      </c>
      <c r="AB26" s="255">
        <f>IF(AND('Encodage réponses Es'!$BO24="!",'Encodage réponses Es'!AW24=""),"!",IF('Encodage réponses Es'!AW24="","",'Encodage réponses Es'!AW24))</f>
      </c>
      <c r="AC26" s="255">
        <f>IF(AND('Encodage réponses Es'!$BO24="!",'Encodage réponses Es'!AX24=""),"!",IF('Encodage réponses Es'!AX24="","",'Encodage réponses Es'!AX24))</f>
      </c>
      <c r="AD26" s="255">
        <f>IF(AND('Encodage réponses Es'!$BO24="!",'Encodage réponses Es'!AY24=""),"!",IF('Encodage réponses Es'!AY24="","",'Encodage réponses Es'!AY24))</f>
      </c>
      <c r="AE26" s="255">
        <f>IF(AND('Encodage réponses Es'!$BO24="!",'Encodage réponses Es'!AZ24=""),"!",IF('Encodage réponses Es'!AZ24="","",'Encodage réponses Es'!AZ24))</f>
      </c>
      <c r="AF26" s="255">
        <f>IF(AND('Encodage réponses Es'!$BO24="!",'Encodage réponses Es'!BA24=""),"!",IF('Encodage réponses Es'!BA24="","",'Encodage réponses Es'!BA24))</f>
      </c>
      <c r="AG26" s="255">
        <f>IF(AND('Encodage réponses Es'!$BO24="!",'Encodage réponses Es'!BB24=""),"!",IF('Encodage réponses Es'!BB24="","",'Encodage réponses Es'!BB24))</f>
      </c>
      <c r="AH26" s="255">
        <f>IF(AND('Encodage réponses Es'!$BO24="!",'Encodage réponses Es'!BC24=""),"!",IF('Encodage réponses Es'!BC24="","",'Encodage réponses Es'!BC24))</f>
      </c>
      <c r="AI26" s="255">
        <f>IF(AND('Encodage réponses Es'!$BO24="!",'Encodage réponses Es'!BD24=""),"!",IF('Encodage réponses Es'!BD24="","",'Encodage réponses Es'!BD24))</f>
      </c>
      <c r="AJ26" s="257">
        <f>IF(AND('Encodage réponses Es'!$BO24="!",'Encodage réponses Es'!BE24=""),"!",IF('Encodage réponses Es'!BE24="","",'Encodage réponses Es'!BE24))</f>
      </c>
      <c r="AK26" s="469">
        <f t="shared" si="6"/>
      </c>
      <c r="AL26" s="470"/>
      <c r="AM26" s="254">
        <f>IF(AND('Encodage réponses Es'!$BO24="!",'Encodage réponses Es'!G24=""),"!",IF('Encodage réponses Es'!G24="","",'Encodage réponses Es'!G24))</f>
      </c>
      <c r="AN26" s="255">
        <f>IF(AND('Encodage réponses Es'!$BO24="!",'Encodage réponses Es'!H24=""),"!",IF('Encodage réponses Es'!H24="","",'Encodage réponses Es'!H24))</f>
      </c>
      <c r="AO26" s="255">
        <f>IF(AND('Encodage réponses Es'!$BO24="!",'Encodage réponses Es'!I24=""),"!",IF('Encodage réponses Es'!I24="","",'Encodage réponses Es'!I24))</f>
      </c>
      <c r="AP26" s="255">
        <f>IF(AND('Encodage réponses Es'!$BO24="!",'Encodage réponses Es'!J24=""),"!",IF('Encodage réponses Es'!J24="","",'Encodage réponses Es'!J24))</f>
      </c>
      <c r="AQ26" s="255">
        <f>IF(AND('Encodage réponses Es'!$BO24="!",'Encodage réponses Es'!K24=""),"!",IF('Encodage réponses Es'!K24="","",'Encodage réponses Es'!K24))</f>
      </c>
      <c r="AR26" s="255">
        <f>IF(AND('Encodage réponses Es'!$BO24="!",'Encodage réponses Es'!L24=""),"!",IF('Encodage réponses Es'!L24="","",'Encodage réponses Es'!L24))</f>
      </c>
      <c r="AS26" s="255">
        <f>IF(AND('Encodage réponses Es'!$BO24="!",'Encodage réponses Es'!N24=""),"!",IF('Encodage réponses Es'!N24="","",'Encodage réponses Es'!N24))</f>
      </c>
      <c r="AT26" s="262">
        <f>IF(AND('Encodage réponses Es'!$BO24="!",'Encodage réponses Es'!O24=""),"!",IF('Encodage réponses Es'!O24="","",'Encodage réponses Es'!O24))</f>
      </c>
      <c r="AU26" s="255">
        <f>IF(AND('Encodage réponses Es'!$BO24="!",'Encodage réponses Es'!P24=""),"!",IF('Encodage réponses Es'!P24="","",'Encodage réponses Es'!P24))</f>
      </c>
      <c r="AV26" s="255">
        <f>IF(AND('Encodage réponses Es'!$BO24="!",'Encodage réponses Es'!Q24=""),"!",IF('Encodage réponses Es'!Q24="","",'Encodage réponses Es'!Q24))</f>
      </c>
      <c r="AW26" s="255">
        <f>IF(AND('Encodage réponses Es'!$BO24="!",'Encodage réponses Es'!AE24=""),"!",IF('Encodage réponses Es'!AE24="","",'Encodage réponses Es'!AE24))</f>
      </c>
      <c r="AX26" s="255">
        <f>IF(AND('Encodage réponses Es'!$BO24="!",'Encodage réponses Es'!AF24=""),"!",IF('Encodage réponses Es'!AF24="","",'Encodage réponses Es'!AF24))</f>
      </c>
      <c r="AY26" s="257">
        <f>IF(AND('Encodage réponses Es'!$BO24="!",'Encodage réponses Es'!AG24=""),"!",IF('Encodage réponses Es'!AG24="","",'Encodage réponses Es'!AG24))</f>
      </c>
      <c r="AZ26" s="468">
        <f t="shared" si="7"/>
      </c>
      <c r="BA26" s="430"/>
      <c r="BB26" s="469">
        <f t="shared" si="8"/>
      </c>
      <c r="BC26" s="470"/>
      <c r="BD26" s="543"/>
      <c r="BE26" s="265">
        <f>IF(AND('Encodage réponses Es'!$BO24="!",'Encodage réponses Es'!AL24=""),"!",IF('Encodage réponses Es'!AL24="","",'Encodage réponses Es'!AL24))</f>
      </c>
      <c r="BF26" s="266">
        <f>IF(AND('Encodage réponses Es'!$BO24="!",'Encodage réponses Es'!BG24=""),"!",IF('Encodage réponses Es'!BG24="","",'Encodage réponses Es'!BG24))</f>
      </c>
      <c r="BG26" s="266">
        <f>IF(AND('Encodage réponses Es'!$BO24="!",'Encodage réponses Es'!BH24=""),"!",IF('Encodage réponses Es'!BH24="","",'Encodage réponses Es'!BH24))</f>
      </c>
      <c r="BH26" s="266">
        <f>IF(AND('Encodage réponses Es'!$BO24="!",'Encodage réponses Es'!BI24=""),"!",IF('Encodage réponses Es'!BI24="","",'Encodage réponses Es'!BI24))</f>
      </c>
      <c r="BI26" s="266">
        <f>IF(AND('Encodage réponses Es'!$BO24="!",'Encodage réponses Es'!BJ24=""),"!",IF('Encodage réponses Es'!BJ24="","",'Encodage réponses Es'!BJ24))</f>
      </c>
      <c r="BJ26" s="266">
        <f>IF(AND('Encodage réponses Es'!$BO24="!",'Encodage réponses Es'!BK24=""),"!",IF('Encodage réponses Es'!BK24="","",'Encodage réponses Es'!BK24))</f>
      </c>
      <c r="BK26" s="266">
        <f>IF(AND('Encodage réponses Es'!$BO24="!",'Encodage réponses Es'!BL24=""),"!",IF('Encodage réponses Es'!BL24="","",'Encodage réponses Es'!BL24))</f>
      </c>
      <c r="BL26" s="266">
        <f>IF(AND('Encodage réponses Es'!$BO24="!",'Encodage réponses Es'!BM24=""),"!",IF('Encodage réponses Es'!BM24="","",'Encodage réponses Es'!BM24))</f>
      </c>
      <c r="BM26" s="267">
        <f>IF(AND('Encodage réponses Es'!$BO24="!",'Encodage réponses Es'!BN24=""),"!",IF('Encodage réponses Es'!BN24="","",'Encodage réponses Es'!BN24))</f>
      </c>
      <c r="BN26" s="469">
        <f t="shared" si="9"/>
      </c>
      <c r="BO26" s="470"/>
      <c r="BP26" s="265">
        <f>IF(AND('Encodage réponses Es'!$BO24="!",'Encodage réponses Es'!M24=""),"!",IF('Encodage réponses Es'!M24="","",'Encodage réponses Es'!M24))</f>
      </c>
      <c r="BQ26" s="266">
        <f>IF(AND('Encodage réponses Es'!$BO24="!",'Encodage réponses Es'!R24=""),"!",IF('Encodage réponses Es'!R24="","",'Encodage réponses Es'!R24))</f>
      </c>
      <c r="BR26" s="266">
        <f>IF(AND('Encodage réponses Es'!$BO24="!",'Encodage réponses Es'!S24=""),"!",IF('Encodage réponses Es'!S24="","",'Encodage réponses Es'!S24))</f>
      </c>
      <c r="BS26" s="266">
        <f>IF(AND('Encodage réponses Es'!$BO24="!",'Encodage réponses Es'!T24=""),"!",IF('Encodage réponses Es'!T24="","",'Encodage réponses Es'!T24))</f>
      </c>
      <c r="BT26" s="266">
        <f>IF(AND('Encodage réponses Es'!$BO24="!",'Encodage réponses Es'!U24=""),"!",IF('Encodage réponses Es'!U24="","",'Encodage réponses Es'!U24))</f>
      </c>
      <c r="BU26" s="266">
        <f>IF(AND('Encodage réponses Es'!$BO24="!",'Encodage réponses Es'!V24=""),"!",IF('Encodage réponses Es'!V24="","",'Encodage réponses Es'!V24))</f>
      </c>
      <c r="BV26" s="266">
        <f>IF(AND('Encodage réponses Es'!$BO24="!",'Encodage réponses Es'!W24=""),"!",IF('Encodage réponses Es'!W24="","",'Encodage réponses Es'!W24))</f>
      </c>
      <c r="BW26" s="266">
        <f>IF(AND('Encodage réponses Es'!$BO24="!",'Encodage réponses Es'!X24=""),"!",IF('Encodage réponses Es'!X24="","",'Encodage réponses Es'!X24))</f>
      </c>
      <c r="BX26" s="266">
        <f>IF(AND('Encodage réponses Es'!$BO24="!",'Encodage réponses Es'!Y24=""),"!",IF('Encodage réponses Es'!Y24="","",'Encodage réponses Es'!Y24))</f>
      </c>
      <c r="BY26" s="266">
        <f>IF(AND('Encodage réponses Es'!$BO24="!",'Encodage réponses Es'!Z24=""),"!",IF('Encodage réponses Es'!Z24="","",'Encodage réponses Es'!Z24))</f>
      </c>
      <c r="BZ26" s="266">
        <f>IF(AND('Encodage réponses Es'!$BO24="!",'Encodage réponses Es'!AA24=""),"!",IF('Encodage réponses Es'!AA24="","",'Encodage réponses Es'!AA24))</f>
      </c>
      <c r="CA26" s="266">
        <f>IF(AND('Encodage réponses Es'!$BO24="!",'Encodage réponses Es'!AB24=""),"!",IF('Encodage réponses Es'!AB24="","",'Encodage réponses Es'!AB24))</f>
      </c>
      <c r="CB26" s="267">
        <f>IF(AND('Encodage réponses Es'!$BO24="!",'Encodage réponses Es'!AC24=""),"!",IF('Encodage réponses Es'!AC24="","",'Encodage réponses Es'!AC24))</f>
      </c>
      <c r="CC26" s="468">
        <f t="shared" si="10"/>
      </c>
      <c r="CD26" s="430"/>
      <c r="CE26" s="469">
        <f t="shared" si="11"/>
      </c>
      <c r="CF26" s="470"/>
      <c r="CG26" s="188"/>
      <c r="CH26" s="254">
        <f>IF(AND('Encodage réponses Es'!$BO24="!",'Encodage réponses Es'!BF24=""),"!",IF('Encodage réponses Es'!BF24="","",'Encodage réponses Es'!BF24))</f>
      </c>
      <c r="CI26" s="273">
        <f>IF(AND('Encodage réponses Es'!$BO24="!",'Encodage réponses Es'!AD24=""),"!",IF('Encodage réponses Es'!AD24="","",'Encodage réponses Es'!AD24))</f>
      </c>
      <c r="CJ26" s="429">
        <f t="shared" si="12"/>
      </c>
      <c r="CK26" s="430"/>
    </row>
    <row r="27" spans="1:89" ht="11.25" customHeight="1">
      <c r="A27" s="442"/>
      <c r="B27" s="443"/>
      <c r="C27" s="251">
        <v>23</v>
      </c>
      <c r="D27" s="123">
        <f>IF('Encodage réponses Es'!F25="","",'Encodage réponses Es'!F25)</f>
      </c>
      <c r="E27" s="525"/>
      <c r="F27" s="145">
        <f t="shared" si="0"/>
      </c>
      <c r="G27" s="217">
        <f t="shared" si="1"/>
      </c>
      <c r="H27" s="122"/>
      <c r="I27" s="145">
        <f t="shared" si="2"/>
      </c>
      <c r="J27" s="217">
        <f t="shared" si="3"/>
      </c>
      <c r="K27" s="145">
        <f t="shared" si="4"/>
      </c>
      <c r="L27" s="217">
        <f t="shared" si="5"/>
      </c>
      <c r="N27" s="254">
        <f>IF(AND('Encodage réponses Es'!$BO25="!",'Encodage réponses Es'!AH25=""),"!",IF('Encodage réponses Es'!AH25="","",'Encodage réponses Es'!AH25))</f>
      </c>
      <c r="O27" s="255">
        <f>IF(AND('Encodage réponses Es'!$BO25="!",'Encodage réponses Es'!AI25=""),"!",IF('Encodage réponses Es'!AI25="","",'Encodage réponses Es'!AI25))</f>
      </c>
      <c r="P27" s="255">
        <f>IF(AND('Encodage réponses Es'!$BO25="!",'Encodage réponses Es'!AJ25=""),"!",IF('Encodage réponses Es'!AJ25="","",'Encodage réponses Es'!AJ25))</f>
      </c>
      <c r="Q27" s="255">
        <f>IF(AND('Encodage réponses Es'!$BO25="!",'Encodage réponses Es'!AK25=""),"!",IF('Encodage réponses Es'!AK25="","",'Encodage réponses Es'!AK25))</f>
      </c>
      <c r="R27" s="255">
        <f>IF(AND('Encodage réponses Es'!$BO25="!",'Encodage réponses Es'!AM25=""),"!",IF('Encodage réponses Es'!AM25="","",'Encodage réponses Es'!AM25))</f>
      </c>
      <c r="S27" s="255">
        <f>IF(AND('Encodage réponses Es'!$BO25="!",'Encodage réponses Es'!AN25=""),"!",IF('Encodage réponses Es'!AN25="","",'Encodage réponses Es'!AN25))</f>
      </c>
      <c r="T27" s="255">
        <f>IF(AND('Encodage réponses Es'!$BO25="!",'Encodage réponses Es'!AO25=""),"!",IF('Encodage réponses Es'!AO25="","",'Encodage réponses Es'!AO25))</f>
      </c>
      <c r="U27" s="255">
        <f>IF(AND('Encodage réponses Es'!$BO25="!",'Encodage réponses Es'!AP25=""),"!",IF('Encodage réponses Es'!AP25="","",'Encodage réponses Es'!AP25))</f>
      </c>
      <c r="V27" s="255">
        <f>IF(AND('Encodage réponses Es'!$BO25="!",'Encodage réponses Es'!AQ25=""),"!",IF('Encodage réponses Es'!AQ25="","",'Encodage réponses Es'!AQ25))</f>
      </c>
      <c r="W27" s="255">
        <f>IF(AND('Encodage réponses Es'!$BO25="!",'Encodage réponses Es'!AR25=""),"!",IF('Encodage réponses Es'!AR25="","",'Encodage réponses Es'!AR25))</f>
      </c>
      <c r="X27" s="255">
        <f>IF(AND('Encodage réponses Es'!$BO25="!",'Encodage réponses Es'!AS25=""),"!",IF('Encodage réponses Es'!AS25="","",'Encodage réponses Es'!AS25))</f>
      </c>
      <c r="Y27" s="255">
        <f>IF(AND('Encodage réponses Es'!$BO25="!",'Encodage réponses Es'!AT25=""),"!",IF('Encodage réponses Es'!AT25="","",'Encodage réponses Es'!AT25))</f>
      </c>
      <c r="Z27" s="255">
        <f>IF(AND('Encodage réponses Es'!$BO25="!",'Encodage réponses Es'!AU25=""),"!",IF('Encodage réponses Es'!AU25="","",'Encodage réponses Es'!AU25))</f>
      </c>
      <c r="AA27" s="255">
        <f>IF(AND('Encodage réponses Es'!$BO25="!",'Encodage réponses Es'!AV25=""),"!",IF('Encodage réponses Es'!AV25="","",'Encodage réponses Es'!AV25))</f>
      </c>
      <c r="AB27" s="255">
        <f>IF(AND('Encodage réponses Es'!$BO25="!",'Encodage réponses Es'!AW25=""),"!",IF('Encodage réponses Es'!AW25="","",'Encodage réponses Es'!AW25))</f>
      </c>
      <c r="AC27" s="255">
        <f>IF(AND('Encodage réponses Es'!$BO25="!",'Encodage réponses Es'!AX25=""),"!",IF('Encodage réponses Es'!AX25="","",'Encodage réponses Es'!AX25))</f>
      </c>
      <c r="AD27" s="255">
        <f>IF(AND('Encodage réponses Es'!$BO25="!",'Encodage réponses Es'!AY25=""),"!",IF('Encodage réponses Es'!AY25="","",'Encodage réponses Es'!AY25))</f>
      </c>
      <c r="AE27" s="255">
        <f>IF(AND('Encodage réponses Es'!$BO25="!",'Encodage réponses Es'!AZ25=""),"!",IF('Encodage réponses Es'!AZ25="","",'Encodage réponses Es'!AZ25))</f>
      </c>
      <c r="AF27" s="255">
        <f>IF(AND('Encodage réponses Es'!$BO25="!",'Encodage réponses Es'!BA25=""),"!",IF('Encodage réponses Es'!BA25="","",'Encodage réponses Es'!BA25))</f>
      </c>
      <c r="AG27" s="255">
        <f>IF(AND('Encodage réponses Es'!$BO25="!",'Encodage réponses Es'!BB25=""),"!",IF('Encodage réponses Es'!BB25="","",'Encodage réponses Es'!BB25))</f>
      </c>
      <c r="AH27" s="255">
        <f>IF(AND('Encodage réponses Es'!$BO25="!",'Encodage réponses Es'!BC25=""),"!",IF('Encodage réponses Es'!BC25="","",'Encodage réponses Es'!BC25))</f>
      </c>
      <c r="AI27" s="255">
        <f>IF(AND('Encodage réponses Es'!$BO25="!",'Encodage réponses Es'!BD25=""),"!",IF('Encodage réponses Es'!BD25="","",'Encodage réponses Es'!BD25))</f>
      </c>
      <c r="AJ27" s="257">
        <f>IF(AND('Encodage réponses Es'!$BO25="!",'Encodage réponses Es'!BE25=""),"!",IF('Encodage réponses Es'!BE25="","",'Encodage réponses Es'!BE25))</f>
      </c>
      <c r="AK27" s="469">
        <f t="shared" si="6"/>
      </c>
      <c r="AL27" s="470"/>
      <c r="AM27" s="254">
        <f>IF(AND('Encodage réponses Es'!$BO25="!",'Encodage réponses Es'!G25=""),"!",IF('Encodage réponses Es'!G25="","",'Encodage réponses Es'!G25))</f>
      </c>
      <c r="AN27" s="255">
        <f>IF(AND('Encodage réponses Es'!$BO25="!",'Encodage réponses Es'!H25=""),"!",IF('Encodage réponses Es'!H25="","",'Encodage réponses Es'!H25))</f>
      </c>
      <c r="AO27" s="255">
        <f>IF(AND('Encodage réponses Es'!$BO25="!",'Encodage réponses Es'!I25=""),"!",IF('Encodage réponses Es'!I25="","",'Encodage réponses Es'!I25))</f>
      </c>
      <c r="AP27" s="255">
        <f>IF(AND('Encodage réponses Es'!$BO25="!",'Encodage réponses Es'!J25=""),"!",IF('Encodage réponses Es'!J25="","",'Encodage réponses Es'!J25))</f>
      </c>
      <c r="AQ27" s="255">
        <f>IF(AND('Encodage réponses Es'!$BO25="!",'Encodage réponses Es'!K25=""),"!",IF('Encodage réponses Es'!K25="","",'Encodage réponses Es'!K25))</f>
      </c>
      <c r="AR27" s="255">
        <f>IF(AND('Encodage réponses Es'!$BO25="!",'Encodage réponses Es'!L25=""),"!",IF('Encodage réponses Es'!L25="","",'Encodage réponses Es'!L25))</f>
      </c>
      <c r="AS27" s="255">
        <f>IF(AND('Encodage réponses Es'!$BO25="!",'Encodage réponses Es'!N25=""),"!",IF('Encodage réponses Es'!N25="","",'Encodage réponses Es'!N25))</f>
      </c>
      <c r="AT27" s="262">
        <f>IF(AND('Encodage réponses Es'!$BO25="!",'Encodage réponses Es'!O25=""),"!",IF('Encodage réponses Es'!O25="","",'Encodage réponses Es'!O25))</f>
      </c>
      <c r="AU27" s="255">
        <f>IF(AND('Encodage réponses Es'!$BO25="!",'Encodage réponses Es'!P25=""),"!",IF('Encodage réponses Es'!P25="","",'Encodage réponses Es'!P25))</f>
      </c>
      <c r="AV27" s="255">
        <f>IF(AND('Encodage réponses Es'!$BO25="!",'Encodage réponses Es'!Q25=""),"!",IF('Encodage réponses Es'!Q25="","",'Encodage réponses Es'!Q25))</f>
      </c>
      <c r="AW27" s="255">
        <f>IF(AND('Encodage réponses Es'!$BO25="!",'Encodage réponses Es'!AE25=""),"!",IF('Encodage réponses Es'!AE25="","",'Encodage réponses Es'!AE25))</f>
      </c>
      <c r="AX27" s="255">
        <f>IF(AND('Encodage réponses Es'!$BO25="!",'Encodage réponses Es'!AF25=""),"!",IF('Encodage réponses Es'!AF25="","",'Encodage réponses Es'!AF25))</f>
      </c>
      <c r="AY27" s="257">
        <f>IF(AND('Encodage réponses Es'!$BO25="!",'Encodage réponses Es'!AG25=""),"!",IF('Encodage réponses Es'!AG25="","",'Encodage réponses Es'!AG25))</f>
      </c>
      <c r="AZ27" s="468">
        <f t="shared" si="7"/>
      </c>
      <c r="BA27" s="430"/>
      <c r="BB27" s="469">
        <f t="shared" si="8"/>
      </c>
      <c r="BC27" s="470"/>
      <c r="BD27" s="543"/>
      <c r="BE27" s="265">
        <f>IF(AND('Encodage réponses Es'!$BO25="!",'Encodage réponses Es'!AL25=""),"!",IF('Encodage réponses Es'!AL25="","",'Encodage réponses Es'!AL25))</f>
      </c>
      <c r="BF27" s="266">
        <f>IF(AND('Encodage réponses Es'!$BO25="!",'Encodage réponses Es'!BG25=""),"!",IF('Encodage réponses Es'!BG25="","",'Encodage réponses Es'!BG25))</f>
      </c>
      <c r="BG27" s="266">
        <f>IF(AND('Encodage réponses Es'!$BO25="!",'Encodage réponses Es'!BH25=""),"!",IF('Encodage réponses Es'!BH25="","",'Encodage réponses Es'!BH25))</f>
      </c>
      <c r="BH27" s="266">
        <f>IF(AND('Encodage réponses Es'!$BO25="!",'Encodage réponses Es'!BI25=""),"!",IF('Encodage réponses Es'!BI25="","",'Encodage réponses Es'!BI25))</f>
      </c>
      <c r="BI27" s="266">
        <f>IF(AND('Encodage réponses Es'!$BO25="!",'Encodage réponses Es'!BJ25=""),"!",IF('Encodage réponses Es'!BJ25="","",'Encodage réponses Es'!BJ25))</f>
      </c>
      <c r="BJ27" s="266">
        <f>IF(AND('Encodage réponses Es'!$BO25="!",'Encodage réponses Es'!BK25=""),"!",IF('Encodage réponses Es'!BK25="","",'Encodage réponses Es'!BK25))</f>
      </c>
      <c r="BK27" s="266">
        <f>IF(AND('Encodage réponses Es'!$BO25="!",'Encodage réponses Es'!BL25=""),"!",IF('Encodage réponses Es'!BL25="","",'Encodage réponses Es'!BL25))</f>
      </c>
      <c r="BL27" s="266">
        <f>IF(AND('Encodage réponses Es'!$BO25="!",'Encodage réponses Es'!BM25=""),"!",IF('Encodage réponses Es'!BM25="","",'Encodage réponses Es'!BM25))</f>
      </c>
      <c r="BM27" s="267">
        <f>IF(AND('Encodage réponses Es'!$BO25="!",'Encodage réponses Es'!BN25=""),"!",IF('Encodage réponses Es'!BN25="","",'Encodage réponses Es'!BN25))</f>
      </c>
      <c r="BN27" s="469">
        <f t="shared" si="9"/>
      </c>
      <c r="BO27" s="470"/>
      <c r="BP27" s="265">
        <f>IF(AND('Encodage réponses Es'!$BO25="!",'Encodage réponses Es'!M25=""),"!",IF('Encodage réponses Es'!M25="","",'Encodage réponses Es'!M25))</f>
      </c>
      <c r="BQ27" s="266">
        <f>IF(AND('Encodage réponses Es'!$BO25="!",'Encodage réponses Es'!R25=""),"!",IF('Encodage réponses Es'!R25="","",'Encodage réponses Es'!R25))</f>
      </c>
      <c r="BR27" s="266">
        <f>IF(AND('Encodage réponses Es'!$BO25="!",'Encodage réponses Es'!S25=""),"!",IF('Encodage réponses Es'!S25="","",'Encodage réponses Es'!S25))</f>
      </c>
      <c r="BS27" s="266">
        <f>IF(AND('Encodage réponses Es'!$BO25="!",'Encodage réponses Es'!T25=""),"!",IF('Encodage réponses Es'!T25="","",'Encodage réponses Es'!T25))</f>
      </c>
      <c r="BT27" s="266">
        <f>IF(AND('Encodage réponses Es'!$BO25="!",'Encodage réponses Es'!U25=""),"!",IF('Encodage réponses Es'!U25="","",'Encodage réponses Es'!U25))</f>
      </c>
      <c r="BU27" s="266">
        <f>IF(AND('Encodage réponses Es'!$BO25="!",'Encodage réponses Es'!V25=""),"!",IF('Encodage réponses Es'!V25="","",'Encodage réponses Es'!V25))</f>
      </c>
      <c r="BV27" s="266">
        <f>IF(AND('Encodage réponses Es'!$BO25="!",'Encodage réponses Es'!W25=""),"!",IF('Encodage réponses Es'!W25="","",'Encodage réponses Es'!W25))</f>
      </c>
      <c r="BW27" s="266">
        <f>IF(AND('Encodage réponses Es'!$BO25="!",'Encodage réponses Es'!X25=""),"!",IF('Encodage réponses Es'!X25="","",'Encodage réponses Es'!X25))</f>
      </c>
      <c r="BX27" s="266">
        <f>IF(AND('Encodage réponses Es'!$BO25="!",'Encodage réponses Es'!Y25=""),"!",IF('Encodage réponses Es'!Y25="","",'Encodage réponses Es'!Y25))</f>
      </c>
      <c r="BY27" s="266">
        <f>IF(AND('Encodage réponses Es'!$BO25="!",'Encodage réponses Es'!Z25=""),"!",IF('Encodage réponses Es'!Z25="","",'Encodage réponses Es'!Z25))</f>
      </c>
      <c r="BZ27" s="266">
        <f>IF(AND('Encodage réponses Es'!$BO25="!",'Encodage réponses Es'!AA25=""),"!",IF('Encodage réponses Es'!AA25="","",'Encodage réponses Es'!AA25))</f>
      </c>
      <c r="CA27" s="266">
        <f>IF(AND('Encodage réponses Es'!$BO25="!",'Encodage réponses Es'!AB25=""),"!",IF('Encodage réponses Es'!AB25="","",'Encodage réponses Es'!AB25))</f>
      </c>
      <c r="CB27" s="267">
        <f>IF(AND('Encodage réponses Es'!$BO25="!",'Encodage réponses Es'!AC25=""),"!",IF('Encodage réponses Es'!AC25="","",'Encodage réponses Es'!AC25))</f>
      </c>
      <c r="CC27" s="468">
        <f t="shared" si="10"/>
      </c>
      <c r="CD27" s="430"/>
      <c r="CE27" s="469">
        <f t="shared" si="11"/>
      </c>
      <c r="CF27" s="470"/>
      <c r="CG27" s="188"/>
      <c r="CH27" s="254">
        <f>IF(AND('Encodage réponses Es'!$BO25="!",'Encodage réponses Es'!BF25=""),"!",IF('Encodage réponses Es'!BF25="","",'Encodage réponses Es'!BF25))</f>
      </c>
      <c r="CI27" s="273">
        <f>IF(AND('Encodage réponses Es'!$BO25="!",'Encodage réponses Es'!AD25=""),"!",IF('Encodage réponses Es'!AD25="","",'Encodage réponses Es'!AD25))</f>
      </c>
      <c r="CJ27" s="429">
        <f t="shared" si="12"/>
      </c>
      <c r="CK27" s="430"/>
    </row>
    <row r="28" spans="1:89" ht="11.25" customHeight="1">
      <c r="A28" s="442"/>
      <c r="B28" s="443"/>
      <c r="C28" s="251">
        <v>24</v>
      </c>
      <c r="D28" s="123">
        <f>IF('Encodage réponses Es'!F26="","",'Encodage réponses Es'!F26)</f>
      </c>
      <c r="E28" s="525"/>
      <c r="F28" s="145">
        <f t="shared" si="0"/>
      </c>
      <c r="G28" s="217">
        <f t="shared" si="1"/>
      </c>
      <c r="H28" s="122"/>
      <c r="I28" s="145">
        <f t="shared" si="2"/>
      </c>
      <c r="J28" s="217">
        <f t="shared" si="3"/>
      </c>
      <c r="K28" s="145">
        <f t="shared" si="4"/>
      </c>
      <c r="L28" s="217">
        <f t="shared" si="5"/>
      </c>
      <c r="N28" s="254">
        <f>IF(AND('Encodage réponses Es'!$BO26="!",'Encodage réponses Es'!AH26=""),"!",IF('Encodage réponses Es'!AH26="","",'Encodage réponses Es'!AH26))</f>
      </c>
      <c r="O28" s="255">
        <f>IF(AND('Encodage réponses Es'!$BO26="!",'Encodage réponses Es'!AI26=""),"!",IF('Encodage réponses Es'!AI26="","",'Encodage réponses Es'!AI26))</f>
      </c>
      <c r="P28" s="255">
        <f>IF(AND('Encodage réponses Es'!$BO26="!",'Encodage réponses Es'!AJ26=""),"!",IF('Encodage réponses Es'!AJ26="","",'Encodage réponses Es'!AJ26))</f>
      </c>
      <c r="Q28" s="255">
        <f>IF(AND('Encodage réponses Es'!$BO26="!",'Encodage réponses Es'!AK26=""),"!",IF('Encodage réponses Es'!AK26="","",'Encodage réponses Es'!AK26))</f>
      </c>
      <c r="R28" s="255">
        <f>IF(AND('Encodage réponses Es'!$BO26="!",'Encodage réponses Es'!AM26=""),"!",IF('Encodage réponses Es'!AM26="","",'Encodage réponses Es'!AM26))</f>
      </c>
      <c r="S28" s="255">
        <f>IF(AND('Encodage réponses Es'!$BO26="!",'Encodage réponses Es'!AN26=""),"!",IF('Encodage réponses Es'!AN26="","",'Encodage réponses Es'!AN26))</f>
      </c>
      <c r="T28" s="255">
        <f>IF(AND('Encodage réponses Es'!$BO26="!",'Encodage réponses Es'!AO26=""),"!",IF('Encodage réponses Es'!AO26="","",'Encodage réponses Es'!AO26))</f>
      </c>
      <c r="U28" s="255">
        <f>IF(AND('Encodage réponses Es'!$BO26="!",'Encodage réponses Es'!AP26=""),"!",IF('Encodage réponses Es'!AP26="","",'Encodage réponses Es'!AP26))</f>
      </c>
      <c r="V28" s="255">
        <f>IF(AND('Encodage réponses Es'!$BO26="!",'Encodage réponses Es'!AQ26=""),"!",IF('Encodage réponses Es'!AQ26="","",'Encodage réponses Es'!AQ26))</f>
      </c>
      <c r="W28" s="255">
        <f>IF(AND('Encodage réponses Es'!$BO26="!",'Encodage réponses Es'!AR26=""),"!",IF('Encodage réponses Es'!AR26="","",'Encodage réponses Es'!AR26))</f>
      </c>
      <c r="X28" s="255">
        <f>IF(AND('Encodage réponses Es'!$BO26="!",'Encodage réponses Es'!AS26=""),"!",IF('Encodage réponses Es'!AS26="","",'Encodage réponses Es'!AS26))</f>
      </c>
      <c r="Y28" s="255">
        <f>IF(AND('Encodage réponses Es'!$BO26="!",'Encodage réponses Es'!AT26=""),"!",IF('Encodage réponses Es'!AT26="","",'Encodage réponses Es'!AT26))</f>
      </c>
      <c r="Z28" s="255">
        <f>IF(AND('Encodage réponses Es'!$BO26="!",'Encodage réponses Es'!AU26=""),"!",IF('Encodage réponses Es'!AU26="","",'Encodage réponses Es'!AU26))</f>
      </c>
      <c r="AA28" s="255">
        <f>IF(AND('Encodage réponses Es'!$BO26="!",'Encodage réponses Es'!AV26=""),"!",IF('Encodage réponses Es'!AV26="","",'Encodage réponses Es'!AV26))</f>
      </c>
      <c r="AB28" s="255">
        <f>IF(AND('Encodage réponses Es'!$BO26="!",'Encodage réponses Es'!AW26=""),"!",IF('Encodage réponses Es'!AW26="","",'Encodage réponses Es'!AW26))</f>
      </c>
      <c r="AC28" s="255">
        <f>IF(AND('Encodage réponses Es'!$BO26="!",'Encodage réponses Es'!AX26=""),"!",IF('Encodage réponses Es'!AX26="","",'Encodage réponses Es'!AX26))</f>
      </c>
      <c r="AD28" s="255">
        <f>IF(AND('Encodage réponses Es'!$BO26="!",'Encodage réponses Es'!AY26=""),"!",IF('Encodage réponses Es'!AY26="","",'Encodage réponses Es'!AY26))</f>
      </c>
      <c r="AE28" s="255">
        <f>IF(AND('Encodage réponses Es'!$BO26="!",'Encodage réponses Es'!AZ26=""),"!",IF('Encodage réponses Es'!AZ26="","",'Encodage réponses Es'!AZ26))</f>
      </c>
      <c r="AF28" s="255">
        <f>IF(AND('Encodage réponses Es'!$BO26="!",'Encodage réponses Es'!BA26=""),"!",IF('Encodage réponses Es'!BA26="","",'Encodage réponses Es'!BA26))</f>
      </c>
      <c r="AG28" s="255">
        <f>IF(AND('Encodage réponses Es'!$BO26="!",'Encodage réponses Es'!BB26=""),"!",IF('Encodage réponses Es'!BB26="","",'Encodage réponses Es'!BB26))</f>
      </c>
      <c r="AH28" s="255">
        <f>IF(AND('Encodage réponses Es'!$BO26="!",'Encodage réponses Es'!BC26=""),"!",IF('Encodage réponses Es'!BC26="","",'Encodage réponses Es'!BC26))</f>
      </c>
      <c r="AI28" s="255">
        <f>IF(AND('Encodage réponses Es'!$BO26="!",'Encodage réponses Es'!BD26=""),"!",IF('Encodage réponses Es'!BD26="","",'Encodage réponses Es'!BD26))</f>
      </c>
      <c r="AJ28" s="257">
        <f>IF(AND('Encodage réponses Es'!$BO26="!",'Encodage réponses Es'!BE26=""),"!",IF('Encodage réponses Es'!BE26="","",'Encodage réponses Es'!BE26))</f>
      </c>
      <c r="AK28" s="469">
        <f t="shared" si="6"/>
      </c>
      <c r="AL28" s="470"/>
      <c r="AM28" s="254">
        <f>IF(AND('Encodage réponses Es'!$BO26="!",'Encodage réponses Es'!G26=""),"!",IF('Encodage réponses Es'!G26="","",'Encodage réponses Es'!G26))</f>
      </c>
      <c r="AN28" s="255">
        <f>IF(AND('Encodage réponses Es'!$BO26="!",'Encodage réponses Es'!H26=""),"!",IF('Encodage réponses Es'!H26="","",'Encodage réponses Es'!H26))</f>
      </c>
      <c r="AO28" s="255">
        <f>IF(AND('Encodage réponses Es'!$BO26="!",'Encodage réponses Es'!I26=""),"!",IF('Encodage réponses Es'!I26="","",'Encodage réponses Es'!I26))</f>
      </c>
      <c r="AP28" s="255">
        <f>IF(AND('Encodage réponses Es'!$BO26="!",'Encodage réponses Es'!J26=""),"!",IF('Encodage réponses Es'!J26="","",'Encodage réponses Es'!J26))</f>
      </c>
      <c r="AQ28" s="255">
        <f>IF(AND('Encodage réponses Es'!$BO26="!",'Encodage réponses Es'!K26=""),"!",IF('Encodage réponses Es'!K26="","",'Encodage réponses Es'!K26))</f>
      </c>
      <c r="AR28" s="255">
        <f>IF(AND('Encodage réponses Es'!$BO26="!",'Encodage réponses Es'!L26=""),"!",IF('Encodage réponses Es'!L26="","",'Encodage réponses Es'!L26))</f>
      </c>
      <c r="AS28" s="255">
        <f>IF(AND('Encodage réponses Es'!$BO26="!",'Encodage réponses Es'!N26=""),"!",IF('Encodage réponses Es'!N26="","",'Encodage réponses Es'!N26))</f>
      </c>
      <c r="AT28" s="262">
        <f>IF(AND('Encodage réponses Es'!$BO26="!",'Encodage réponses Es'!O26=""),"!",IF('Encodage réponses Es'!O26="","",'Encodage réponses Es'!O26))</f>
      </c>
      <c r="AU28" s="255">
        <f>IF(AND('Encodage réponses Es'!$BO26="!",'Encodage réponses Es'!P26=""),"!",IF('Encodage réponses Es'!P26="","",'Encodage réponses Es'!P26))</f>
      </c>
      <c r="AV28" s="255">
        <f>IF(AND('Encodage réponses Es'!$BO26="!",'Encodage réponses Es'!Q26=""),"!",IF('Encodage réponses Es'!Q26="","",'Encodage réponses Es'!Q26))</f>
      </c>
      <c r="AW28" s="255">
        <f>IF(AND('Encodage réponses Es'!$BO26="!",'Encodage réponses Es'!AE26=""),"!",IF('Encodage réponses Es'!AE26="","",'Encodage réponses Es'!AE26))</f>
      </c>
      <c r="AX28" s="255">
        <f>IF(AND('Encodage réponses Es'!$BO26="!",'Encodage réponses Es'!AF26=""),"!",IF('Encodage réponses Es'!AF26="","",'Encodage réponses Es'!AF26))</f>
      </c>
      <c r="AY28" s="257">
        <f>IF(AND('Encodage réponses Es'!$BO26="!",'Encodage réponses Es'!AG26=""),"!",IF('Encodage réponses Es'!AG26="","",'Encodage réponses Es'!AG26))</f>
      </c>
      <c r="AZ28" s="468">
        <f t="shared" si="7"/>
      </c>
      <c r="BA28" s="430"/>
      <c r="BB28" s="469">
        <f t="shared" si="8"/>
      </c>
      <c r="BC28" s="470"/>
      <c r="BD28" s="543"/>
      <c r="BE28" s="265">
        <f>IF(AND('Encodage réponses Es'!$BO26="!",'Encodage réponses Es'!AL26=""),"!",IF('Encodage réponses Es'!AL26="","",'Encodage réponses Es'!AL26))</f>
      </c>
      <c r="BF28" s="266">
        <f>IF(AND('Encodage réponses Es'!$BO26="!",'Encodage réponses Es'!BG26=""),"!",IF('Encodage réponses Es'!BG26="","",'Encodage réponses Es'!BG26))</f>
      </c>
      <c r="BG28" s="266">
        <f>IF(AND('Encodage réponses Es'!$BO26="!",'Encodage réponses Es'!BH26=""),"!",IF('Encodage réponses Es'!BH26="","",'Encodage réponses Es'!BH26))</f>
      </c>
      <c r="BH28" s="266">
        <f>IF(AND('Encodage réponses Es'!$BO26="!",'Encodage réponses Es'!BI26=""),"!",IF('Encodage réponses Es'!BI26="","",'Encodage réponses Es'!BI26))</f>
      </c>
      <c r="BI28" s="266">
        <f>IF(AND('Encodage réponses Es'!$BO26="!",'Encodage réponses Es'!BJ26=""),"!",IF('Encodage réponses Es'!BJ26="","",'Encodage réponses Es'!BJ26))</f>
      </c>
      <c r="BJ28" s="266">
        <f>IF(AND('Encodage réponses Es'!$BO26="!",'Encodage réponses Es'!BK26=""),"!",IF('Encodage réponses Es'!BK26="","",'Encodage réponses Es'!BK26))</f>
      </c>
      <c r="BK28" s="266">
        <f>IF(AND('Encodage réponses Es'!$BO26="!",'Encodage réponses Es'!BL26=""),"!",IF('Encodage réponses Es'!BL26="","",'Encodage réponses Es'!BL26))</f>
      </c>
      <c r="BL28" s="266">
        <f>IF(AND('Encodage réponses Es'!$BO26="!",'Encodage réponses Es'!BM26=""),"!",IF('Encodage réponses Es'!BM26="","",'Encodage réponses Es'!BM26))</f>
      </c>
      <c r="BM28" s="267">
        <f>IF(AND('Encodage réponses Es'!$BO26="!",'Encodage réponses Es'!BN26=""),"!",IF('Encodage réponses Es'!BN26="","",'Encodage réponses Es'!BN26))</f>
      </c>
      <c r="BN28" s="469">
        <f t="shared" si="9"/>
      </c>
      <c r="BO28" s="470"/>
      <c r="BP28" s="265">
        <f>IF(AND('Encodage réponses Es'!$BO26="!",'Encodage réponses Es'!M26=""),"!",IF('Encodage réponses Es'!M26="","",'Encodage réponses Es'!M26))</f>
      </c>
      <c r="BQ28" s="266">
        <f>IF(AND('Encodage réponses Es'!$BO26="!",'Encodage réponses Es'!R26=""),"!",IF('Encodage réponses Es'!R26="","",'Encodage réponses Es'!R26))</f>
      </c>
      <c r="BR28" s="266">
        <f>IF(AND('Encodage réponses Es'!$BO26="!",'Encodage réponses Es'!S26=""),"!",IF('Encodage réponses Es'!S26="","",'Encodage réponses Es'!S26))</f>
      </c>
      <c r="BS28" s="266">
        <f>IF(AND('Encodage réponses Es'!$BO26="!",'Encodage réponses Es'!T26=""),"!",IF('Encodage réponses Es'!T26="","",'Encodage réponses Es'!T26))</f>
      </c>
      <c r="BT28" s="266">
        <f>IF(AND('Encodage réponses Es'!$BO26="!",'Encodage réponses Es'!U26=""),"!",IF('Encodage réponses Es'!U26="","",'Encodage réponses Es'!U26))</f>
      </c>
      <c r="BU28" s="266">
        <f>IF(AND('Encodage réponses Es'!$BO26="!",'Encodage réponses Es'!V26=""),"!",IF('Encodage réponses Es'!V26="","",'Encodage réponses Es'!V26))</f>
      </c>
      <c r="BV28" s="266">
        <f>IF(AND('Encodage réponses Es'!$BO26="!",'Encodage réponses Es'!W26=""),"!",IF('Encodage réponses Es'!W26="","",'Encodage réponses Es'!W26))</f>
      </c>
      <c r="BW28" s="266">
        <f>IF(AND('Encodage réponses Es'!$BO26="!",'Encodage réponses Es'!X26=""),"!",IF('Encodage réponses Es'!X26="","",'Encodage réponses Es'!X26))</f>
      </c>
      <c r="BX28" s="266">
        <f>IF(AND('Encodage réponses Es'!$BO26="!",'Encodage réponses Es'!Y26=""),"!",IF('Encodage réponses Es'!Y26="","",'Encodage réponses Es'!Y26))</f>
      </c>
      <c r="BY28" s="266">
        <f>IF(AND('Encodage réponses Es'!$BO26="!",'Encodage réponses Es'!Z26=""),"!",IF('Encodage réponses Es'!Z26="","",'Encodage réponses Es'!Z26))</f>
      </c>
      <c r="BZ28" s="266">
        <f>IF(AND('Encodage réponses Es'!$BO26="!",'Encodage réponses Es'!AA26=""),"!",IF('Encodage réponses Es'!AA26="","",'Encodage réponses Es'!AA26))</f>
      </c>
      <c r="CA28" s="266">
        <f>IF(AND('Encodage réponses Es'!$BO26="!",'Encodage réponses Es'!AB26=""),"!",IF('Encodage réponses Es'!AB26="","",'Encodage réponses Es'!AB26))</f>
      </c>
      <c r="CB28" s="267">
        <f>IF(AND('Encodage réponses Es'!$BO26="!",'Encodage réponses Es'!AC26=""),"!",IF('Encodage réponses Es'!AC26="","",'Encodage réponses Es'!AC26))</f>
      </c>
      <c r="CC28" s="468">
        <f t="shared" si="10"/>
      </c>
      <c r="CD28" s="430"/>
      <c r="CE28" s="469">
        <f t="shared" si="11"/>
      </c>
      <c r="CF28" s="470"/>
      <c r="CG28" s="188"/>
      <c r="CH28" s="254">
        <f>IF(AND('Encodage réponses Es'!$BO26="!",'Encodage réponses Es'!BF26=""),"!",IF('Encodage réponses Es'!BF26="","",'Encodage réponses Es'!BF26))</f>
      </c>
      <c r="CI28" s="273">
        <f>IF(AND('Encodage réponses Es'!$BO26="!",'Encodage réponses Es'!AD26=""),"!",IF('Encodage réponses Es'!AD26="","",'Encodage réponses Es'!AD26))</f>
      </c>
      <c r="CJ28" s="429">
        <f t="shared" si="12"/>
      </c>
      <c r="CK28" s="430"/>
    </row>
    <row r="29" spans="1:89" ht="11.25" customHeight="1">
      <c r="A29" s="442"/>
      <c r="B29" s="443"/>
      <c r="C29" s="251">
        <v>25</v>
      </c>
      <c r="D29" s="123">
        <f>IF('Encodage réponses Es'!F27="","",'Encodage réponses Es'!F27)</f>
      </c>
      <c r="E29" s="525"/>
      <c r="F29" s="145">
        <f t="shared" si="0"/>
      </c>
      <c r="G29" s="217">
        <f t="shared" si="1"/>
      </c>
      <c r="H29" s="122"/>
      <c r="I29" s="145">
        <f t="shared" si="2"/>
      </c>
      <c r="J29" s="217">
        <f t="shared" si="3"/>
      </c>
      <c r="K29" s="145">
        <f t="shared" si="4"/>
      </c>
      <c r="L29" s="217">
        <f t="shared" si="5"/>
      </c>
      <c r="N29" s="254">
        <f>IF(AND('Encodage réponses Es'!$BO27="!",'Encodage réponses Es'!AH27=""),"!",IF('Encodage réponses Es'!AH27="","",'Encodage réponses Es'!AH27))</f>
      </c>
      <c r="O29" s="255">
        <f>IF(AND('Encodage réponses Es'!$BO27="!",'Encodage réponses Es'!AI27=""),"!",IF('Encodage réponses Es'!AI27="","",'Encodage réponses Es'!AI27))</f>
      </c>
      <c r="P29" s="255">
        <f>IF(AND('Encodage réponses Es'!$BO27="!",'Encodage réponses Es'!AJ27=""),"!",IF('Encodage réponses Es'!AJ27="","",'Encodage réponses Es'!AJ27))</f>
      </c>
      <c r="Q29" s="255">
        <f>IF(AND('Encodage réponses Es'!$BO27="!",'Encodage réponses Es'!AK27=""),"!",IF('Encodage réponses Es'!AK27="","",'Encodage réponses Es'!AK27))</f>
      </c>
      <c r="R29" s="255">
        <f>IF(AND('Encodage réponses Es'!$BO27="!",'Encodage réponses Es'!AM27=""),"!",IF('Encodage réponses Es'!AM27="","",'Encodage réponses Es'!AM27))</f>
      </c>
      <c r="S29" s="255">
        <f>IF(AND('Encodage réponses Es'!$BO27="!",'Encodage réponses Es'!AN27=""),"!",IF('Encodage réponses Es'!AN27="","",'Encodage réponses Es'!AN27))</f>
      </c>
      <c r="T29" s="255">
        <f>IF(AND('Encodage réponses Es'!$BO27="!",'Encodage réponses Es'!AO27=""),"!",IF('Encodage réponses Es'!AO27="","",'Encodage réponses Es'!AO27))</f>
      </c>
      <c r="U29" s="255">
        <f>IF(AND('Encodage réponses Es'!$BO27="!",'Encodage réponses Es'!AP27=""),"!",IF('Encodage réponses Es'!AP27="","",'Encodage réponses Es'!AP27))</f>
      </c>
      <c r="V29" s="255">
        <f>IF(AND('Encodage réponses Es'!$BO27="!",'Encodage réponses Es'!AQ27=""),"!",IF('Encodage réponses Es'!AQ27="","",'Encodage réponses Es'!AQ27))</f>
      </c>
      <c r="W29" s="255">
        <f>IF(AND('Encodage réponses Es'!$BO27="!",'Encodage réponses Es'!AR27=""),"!",IF('Encodage réponses Es'!AR27="","",'Encodage réponses Es'!AR27))</f>
      </c>
      <c r="X29" s="255">
        <f>IF(AND('Encodage réponses Es'!$BO27="!",'Encodage réponses Es'!AS27=""),"!",IF('Encodage réponses Es'!AS27="","",'Encodage réponses Es'!AS27))</f>
      </c>
      <c r="Y29" s="255">
        <f>IF(AND('Encodage réponses Es'!$BO27="!",'Encodage réponses Es'!AT27=""),"!",IF('Encodage réponses Es'!AT27="","",'Encodage réponses Es'!AT27))</f>
      </c>
      <c r="Z29" s="255">
        <f>IF(AND('Encodage réponses Es'!$BO27="!",'Encodage réponses Es'!AU27=""),"!",IF('Encodage réponses Es'!AU27="","",'Encodage réponses Es'!AU27))</f>
      </c>
      <c r="AA29" s="255">
        <f>IF(AND('Encodage réponses Es'!$BO27="!",'Encodage réponses Es'!AV27=""),"!",IF('Encodage réponses Es'!AV27="","",'Encodage réponses Es'!AV27))</f>
      </c>
      <c r="AB29" s="255">
        <f>IF(AND('Encodage réponses Es'!$BO27="!",'Encodage réponses Es'!AW27=""),"!",IF('Encodage réponses Es'!AW27="","",'Encodage réponses Es'!AW27))</f>
      </c>
      <c r="AC29" s="255">
        <f>IF(AND('Encodage réponses Es'!$BO27="!",'Encodage réponses Es'!AX27=""),"!",IF('Encodage réponses Es'!AX27="","",'Encodage réponses Es'!AX27))</f>
      </c>
      <c r="AD29" s="255">
        <f>IF(AND('Encodage réponses Es'!$BO27="!",'Encodage réponses Es'!AY27=""),"!",IF('Encodage réponses Es'!AY27="","",'Encodage réponses Es'!AY27))</f>
      </c>
      <c r="AE29" s="255">
        <f>IF(AND('Encodage réponses Es'!$BO27="!",'Encodage réponses Es'!AZ27=""),"!",IF('Encodage réponses Es'!AZ27="","",'Encodage réponses Es'!AZ27))</f>
      </c>
      <c r="AF29" s="255">
        <f>IF(AND('Encodage réponses Es'!$BO27="!",'Encodage réponses Es'!BA27=""),"!",IF('Encodage réponses Es'!BA27="","",'Encodage réponses Es'!BA27))</f>
      </c>
      <c r="AG29" s="255">
        <f>IF(AND('Encodage réponses Es'!$BO27="!",'Encodage réponses Es'!BB27=""),"!",IF('Encodage réponses Es'!BB27="","",'Encodage réponses Es'!BB27))</f>
      </c>
      <c r="AH29" s="255">
        <f>IF(AND('Encodage réponses Es'!$BO27="!",'Encodage réponses Es'!BC27=""),"!",IF('Encodage réponses Es'!BC27="","",'Encodage réponses Es'!BC27))</f>
      </c>
      <c r="AI29" s="255">
        <f>IF(AND('Encodage réponses Es'!$BO27="!",'Encodage réponses Es'!BD27=""),"!",IF('Encodage réponses Es'!BD27="","",'Encodage réponses Es'!BD27))</f>
      </c>
      <c r="AJ29" s="257">
        <f>IF(AND('Encodage réponses Es'!$BO27="!",'Encodage réponses Es'!BE27=""),"!",IF('Encodage réponses Es'!BE27="","",'Encodage réponses Es'!BE27))</f>
      </c>
      <c r="AK29" s="469">
        <f t="shared" si="6"/>
      </c>
      <c r="AL29" s="470"/>
      <c r="AM29" s="254">
        <f>IF(AND('Encodage réponses Es'!$BO27="!",'Encodage réponses Es'!G27=""),"!",IF('Encodage réponses Es'!G27="","",'Encodage réponses Es'!G27))</f>
      </c>
      <c r="AN29" s="255">
        <f>IF(AND('Encodage réponses Es'!$BO27="!",'Encodage réponses Es'!H27=""),"!",IF('Encodage réponses Es'!H27="","",'Encodage réponses Es'!H27))</f>
      </c>
      <c r="AO29" s="255">
        <f>IF(AND('Encodage réponses Es'!$BO27="!",'Encodage réponses Es'!I27=""),"!",IF('Encodage réponses Es'!I27="","",'Encodage réponses Es'!I27))</f>
      </c>
      <c r="AP29" s="255">
        <f>IF(AND('Encodage réponses Es'!$BO27="!",'Encodage réponses Es'!J27=""),"!",IF('Encodage réponses Es'!J27="","",'Encodage réponses Es'!J27))</f>
      </c>
      <c r="AQ29" s="255">
        <f>IF(AND('Encodage réponses Es'!$BO27="!",'Encodage réponses Es'!K27=""),"!",IF('Encodage réponses Es'!K27="","",'Encodage réponses Es'!K27))</f>
      </c>
      <c r="AR29" s="255">
        <f>IF(AND('Encodage réponses Es'!$BO27="!",'Encodage réponses Es'!L27=""),"!",IF('Encodage réponses Es'!L27="","",'Encodage réponses Es'!L27))</f>
      </c>
      <c r="AS29" s="255">
        <f>IF(AND('Encodage réponses Es'!$BO27="!",'Encodage réponses Es'!N27=""),"!",IF('Encodage réponses Es'!N27="","",'Encodage réponses Es'!N27))</f>
      </c>
      <c r="AT29" s="262">
        <f>IF(AND('Encodage réponses Es'!$BO27="!",'Encodage réponses Es'!O27=""),"!",IF('Encodage réponses Es'!O27="","",'Encodage réponses Es'!O27))</f>
      </c>
      <c r="AU29" s="255">
        <f>IF(AND('Encodage réponses Es'!$BO27="!",'Encodage réponses Es'!P27=""),"!",IF('Encodage réponses Es'!P27="","",'Encodage réponses Es'!P27))</f>
      </c>
      <c r="AV29" s="255">
        <f>IF(AND('Encodage réponses Es'!$BO27="!",'Encodage réponses Es'!Q27=""),"!",IF('Encodage réponses Es'!Q27="","",'Encodage réponses Es'!Q27))</f>
      </c>
      <c r="AW29" s="255">
        <f>IF(AND('Encodage réponses Es'!$BO27="!",'Encodage réponses Es'!AE27=""),"!",IF('Encodage réponses Es'!AE27="","",'Encodage réponses Es'!AE27))</f>
      </c>
      <c r="AX29" s="255">
        <f>IF(AND('Encodage réponses Es'!$BO27="!",'Encodage réponses Es'!AF27=""),"!",IF('Encodage réponses Es'!AF27="","",'Encodage réponses Es'!AF27))</f>
      </c>
      <c r="AY29" s="257">
        <f>IF(AND('Encodage réponses Es'!$BO27="!",'Encodage réponses Es'!AG27=""),"!",IF('Encodage réponses Es'!AG27="","",'Encodage réponses Es'!AG27))</f>
      </c>
      <c r="AZ29" s="468">
        <f t="shared" si="7"/>
      </c>
      <c r="BA29" s="430"/>
      <c r="BB29" s="469">
        <f t="shared" si="8"/>
      </c>
      <c r="BC29" s="470"/>
      <c r="BD29" s="543"/>
      <c r="BE29" s="265">
        <f>IF(AND('Encodage réponses Es'!$BO27="!",'Encodage réponses Es'!AL27=""),"!",IF('Encodage réponses Es'!AL27="","",'Encodage réponses Es'!AL27))</f>
      </c>
      <c r="BF29" s="266">
        <f>IF(AND('Encodage réponses Es'!$BO27="!",'Encodage réponses Es'!BG27=""),"!",IF('Encodage réponses Es'!BG27="","",'Encodage réponses Es'!BG27))</f>
      </c>
      <c r="BG29" s="266">
        <f>IF(AND('Encodage réponses Es'!$BO27="!",'Encodage réponses Es'!BH27=""),"!",IF('Encodage réponses Es'!BH27="","",'Encodage réponses Es'!BH27))</f>
      </c>
      <c r="BH29" s="266">
        <f>IF(AND('Encodage réponses Es'!$BO27="!",'Encodage réponses Es'!BI27=""),"!",IF('Encodage réponses Es'!BI27="","",'Encodage réponses Es'!BI27))</f>
      </c>
      <c r="BI29" s="266">
        <f>IF(AND('Encodage réponses Es'!$BO27="!",'Encodage réponses Es'!BJ27=""),"!",IF('Encodage réponses Es'!BJ27="","",'Encodage réponses Es'!BJ27))</f>
      </c>
      <c r="BJ29" s="266">
        <f>IF(AND('Encodage réponses Es'!$BO27="!",'Encodage réponses Es'!BK27=""),"!",IF('Encodage réponses Es'!BK27="","",'Encodage réponses Es'!BK27))</f>
      </c>
      <c r="BK29" s="266">
        <f>IF(AND('Encodage réponses Es'!$BO27="!",'Encodage réponses Es'!BL27=""),"!",IF('Encodage réponses Es'!BL27="","",'Encodage réponses Es'!BL27))</f>
      </c>
      <c r="BL29" s="266">
        <f>IF(AND('Encodage réponses Es'!$BO27="!",'Encodage réponses Es'!BM27=""),"!",IF('Encodage réponses Es'!BM27="","",'Encodage réponses Es'!BM27))</f>
      </c>
      <c r="BM29" s="267">
        <f>IF(AND('Encodage réponses Es'!$BO27="!",'Encodage réponses Es'!BN27=""),"!",IF('Encodage réponses Es'!BN27="","",'Encodage réponses Es'!BN27))</f>
      </c>
      <c r="BN29" s="469">
        <f t="shared" si="9"/>
      </c>
      <c r="BO29" s="470"/>
      <c r="BP29" s="265">
        <f>IF(AND('Encodage réponses Es'!$BO27="!",'Encodage réponses Es'!M27=""),"!",IF('Encodage réponses Es'!M27="","",'Encodage réponses Es'!M27))</f>
      </c>
      <c r="BQ29" s="266">
        <f>IF(AND('Encodage réponses Es'!$BO27="!",'Encodage réponses Es'!R27=""),"!",IF('Encodage réponses Es'!R27="","",'Encodage réponses Es'!R27))</f>
      </c>
      <c r="BR29" s="266">
        <f>IF(AND('Encodage réponses Es'!$BO27="!",'Encodage réponses Es'!S27=""),"!",IF('Encodage réponses Es'!S27="","",'Encodage réponses Es'!S27))</f>
      </c>
      <c r="BS29" s="266">
        <f>IF(AND('Encodage réponses Es'!$BO27="!",'Encodage réponses Es'!T27=""),"!",IF('Encodage réponses Es'!T27="","",'Encodage réponses Es'!T27))</f>
      </c>
      <c r="BT29" s="266">
        <f>IF(AND('Encodage réponses Es'!$BO27="!",'Encodage réponses Es'!U27=""),"!",IF('Encodage réponses Es'!U27="","",'Encodage réponses Es'!U27))</f>
      </c>
      <c r="BU29" s="266">
        <f>IF(AND('Encodage réponses Es'!$BO27="!",'Encodage réponses Es'!V27=""),"!",IF('Encodage réponses Es'!V27="","",'Encodage réponses Es'!V27))</f>
      </c>
      <c r="BV29" s="266">
        <f>IF(AND('Encodage réponses Es'!$BO27="!",'Encodage réponses Es'!W27=""),"!",IF('Encodage réponses Es'!W27="","",'Encodage réponses Es'!W27))</f>
      </c>
      <c r="BW29" s="266">
        <f>IF(AND('Encodage réponses Es'!$BO27="!",'Encodage réponses Es'!X27=""),"!",IF('Encodage réponses Es'!X27="","",'Encodage réponses Es'!X27))</f>
      </c>
      <c r="BX29" s="266">
        <f>IF(AND('Encodage réponses Es'!$BO27="!",'Encodage réponses Es'!Y27=""),"!",IF('Encodage réponses Es'!Y27="","",'Encodage réponses Es'!Y27))</f>
      </c>
      <c r="BY29" s="266">
        <f>IF(AND('Encodage réponses Es'!$BO27="!",'Encodage réponses Es'!Z27=""),"!",IF('Encodage réponses Es'!Z27="","",'Encodage réponses Es'!Z27))</f>
      </c>
      <c r="BZ29" s="266">
        <f>IF(AND('Encodage réponses Es'!$BO27="!",'Encodage réponses Es'!AA27=""),"!",IF('Encodage réponses Es'!AA27="","",'Encodage réponses Es'!AA27))</f>
      </c>
      <c r="CA29" s="266">
        <f>IF(AND('Encodage réponses Es'!$BO27="!",'Encodage réponses Es'!AB27=""),"!",IF('Encodage réponses Es'!AB27="","",'Encodage réponses Es'!AB27))</f>
      </c>
      <c r="CB29" s="267">
        <f>IF(AND('Encodage réponses Es'!$BO27="!",'Encodage réponses Es'!AC27=""),"!",IF('Encodage réponses Es'!AC27="","",'Encodage réponses Es'!AC27))</f>
      </c>
      <c r="CC29" s="468">
        <f t="shared" si="10"/>
      </c>
      <c r="CD29" s="430"/>
      <c r="CE29" s="469">
        <f t="shared" si="11"/>
      </c>
      <c r="CF29" s="470"/>
      <c r="CG29" s="188"/>
      <c r="CH29" s="254">
        <f>IF(AND('Encodage réponses Es'!$BO27="!",'Encodage réponses Es'!BF27=""),"!",IF('Encodage réponses Es'!BF27="","",'Encodage réponses Es'!BF27))</f>
      </c>
      <c r="CI29" s="273">
        <f>IF(AND('Encodage réponses Es'!$BO27="!",'Encodage réponses Es'!AD27=""),"!",IF('Encodage réponses Es'!AD27="","",'Encodage réponses Es'!AD27))</f>
      </c>
      <c r="CJ29" s="429">
        <f t="shared" si="12"/>
      </c>
      <c r="CK29" s="430"/>
    </row>
    <row r="30" spans="1:89" ht="11.25" customHeight="1">
      <c r="A30" s="442"/>
      <c r="B30" s="443"/>
      <c r="C30" s="251">
        <v>26</v>
      </c>
      <c r="D30" s="123">
        <f>IF('Encodage réponses Es'!F28="","",'Encodage réponses Es'!F28)</f>
      </c>
      <c r="E30" s="525"/>
      <c r="F30" s="145">
        <f t="shared" si="0"/>
      </c>
      <c r="G30" s="217">
        <f t="shared" si="1"/>
      </c>
      <c r="H30" s="122"/>
      <c r="I30" s="145">
        <f t="shared" si="2"/>
      </c>
      <c r="J30" s="217">
        <f t="shared" si="3"/>
      </c>
      <c r="K30" s="145">
        <f t="shared" si="4"/>
      </c>
      <c r="L30" s="217">
        <f t="shared" si="5"/>
      </c>
      <c r="N30" s="254">
        <f>IF(AND('Encodage réponses Es'!$BO28="!",'Encodage réponses Es'!AH28=""),"!",IF('Encodage réponses Es'!AH28="","",'Encodage réponses Es'!AH28))</f>
      </c>
      <c r="O30" s="255">
        <f>IF(AND('Encodage réponses Es'!$BO28="!",'Encodage réponses Es'!AI28=""),"!",IF('Encodage réponses Es'!AI28="","",'Encodage réponses Es'!AI28))</f>
      </c>
      <c r="P30" s="255">
        <f>IF(AND('Encodage réponses Es'!$BO28="!",'Encodage réponses Es'!AJ28=""),"!",IF('Encodage réponses Es'!AJ28="","",'Encodage réponses Es'!AJ28))</f>
      </c>
      <c r="Q30" s="255">
        <f>IF(AND('Encodage réponses Es'!$BO28="!",'Encodage réponses Es'!AK28=""),"!",IF('Encodage réponses Es'!AK28="","",'Encodage réponses Es'!AK28))</f>
      </c>
      <c r="R30" s="255">
        <f>IF(AND('Encodage réponses Es'!$BO28="!",'Encodage réponses Es'!AM28=""),"!",IF('Encodage réponses Es'!AM28="","",'Encodage réponses Es'!AM28))</f>
      </c>
      <c r="S30" s="255">
        <f>IF(AND('Encodage réponses Es'!$BO28="!",'Encodage réponses Es'!AN28=""),"!",IF('Encodage réponses Es'!AN28="","",'Encodage réponses Es'!AN28))</f>
      </c>
      <c r="T30" s="255">
        <f>IF(AND('Encodage réponses Es'!$BO28="!",'Encodage réponses Es'!AO28=""),"!",IF('Encodage réponses Es'!AO28="","",'Encodage réponses Es'!AO28))</f>
      </c>
      <c r="U30" s="255">
        <f>IF(AND('Encodage réponses Es'!$BO28="!",'Encodage réponses Es'!AP28=""),"!",IF('Encodage réponses Es'!AP28="","",'Encodage réponses Es'!AP28))</f>
      </c>
      <c r="V30" s="255">
        <f>IF(AND('Encodage réponses Es'!$BO28="!",'Encodage réponses Es'!AQ28=""),"!",IF('Encodage réponses Es'!AQ28="","",'Encodage réponses Es'!AQ28))</f>
      </c>
      <c r="W30" s="255">
        <f>IF(AND('Encodage réponses Es'!$BO28="!",'Encodage réponses Es'!AR28=""),"!",IF('Encodage réponses Es'!AR28="","",'Encodage réponses Es'!AR28))</f>
      </c>
      <c r="X30" s="255">
        <f>IF(AND('Encodage réponses Es'!$BO28="!",'Encodage réponses Es'!AS28=""),"!",IF('Encodage réponses Es'!AS28="","",'Encodage réponses Es'!AS28))</f>
      </c>
      <c r="Y30" s="255">
        <f>IF(AND('Encodage réponses Es'!$BO28="!",'Encodage réponses Es'!AT28=""),"!",IF('Encodage réponses Es'!AT28="","",'Encodage réponses Es'!AT28))</f>
      </c>
      <c r="Z30" s="255">
        <f>IF(AND('Encodage réponses Es'!$BO28="!",'Encodage réponses Es'!AU28=""),"!",IF('Encodage réponses Es'!AU28="","",'Encodage réponses Es'!AU28))</f>
      </c>
      <c r="AA30" s="255">
        <f>IF(AND('Encodage réponses Es'!$BO28="!",'Encodage réponses Es'!AV28=""),"!",IF('Encodage réponses Es'!AV28="","",'Encodage réponses Es'!AV28))</f>
      </c>
      <c r="AB30" s="255">
        <f>IF(AND('Encodage réponses Es'!$BO28="!",'Encodage réponses Es'!AW28=""),"!",IF('Encodage réponses Es'!AW28="","",'Encodage réponses Es'!AW28))</f>
      </c>
      <c r="AC30" s="255">
        <f>IF(AND('Encodage réponses Es'!$BO28="!",'Encodage réponses Es'!AX28=""),"!",IF('Encodage réponses Es'!AX28="","",'Encodage réponses Es'!AX28))</f>
      </c>
      <c r="AD30" s="255">
        <f>IF(AND('Encodage réponses Es'!$BO28="!",'Encodage réponses Es'!AY28=""),"!",IF('Encodage réponses Es'!AY28="","",'Encodage réponses Es'!AY28))</f>
      </c>
      <c r="AE30" s="255">
        <f>IF(AND('Encodage réponses Es'!$BO28="!",'Encodage réponses Es'!AZ28=""),"!",IF('Encodage réponses Es'!AZ28="","",'Encodage réponses Es'!AZ28))</f>
      </c>
      <c r="AF30" s="255">
        <f>IF(AND('Encodage réponses Es'!$BO28="!",'Encodage réponses Es'!BA28=""),"!",IF('Encodage réponses Es'!BA28="","",'Encodage réponses Es'!BA28))</f>
      </c>
      <c r="AG30" s="255">
        <f>IF(AND('Encodage réponses Es'!$BO28="!",'Encodage réponses Es'!BB28=""),"!",IF('Encodage réponses Es'!BB28="","",'Encodage réponses Es'!BB28))</f>
      </c>
      <c r="AH30" s="255">
        <f>IF(AND('Encodage réponses Es'!$BO28="!",'Encodage réponses Es'!BC28=""),"!",IF('Encodage réponses Es'!BC28="","",'Encodage réponses Es'!BC28))</f>
      </c>
      <c r="AI30" s="255">
        <f>IF(AND('Encodage réponses Es'!$BO28="!",'Encodage réponses Es'!BD28=""),"!",IF('Encodage réponses Es'!BD28="","",'Encodage réponses Es'!BD28))</f>
      </c>
      <c r="AJ30" s="257">
        <f>IF(AND('Encodage réponses Es'!$BO28="!",'Encodage réponses Es'!BE28=""),"!",IF('Encodage réponses Es'!BE28="","",'Encodage réponses Es'!BE28))</f>
      </c>
      <c r="AK30" s="469">
        <f t="shared" si="6"/>
      </c>
      <c r="AL30" s="470"/>
      <c r="AM30" s="254">
        <f>IF(AND('Encodage réponses Es'!$BO28="!",'Encodage réponses Es'!G28=""),"!",IF('Encodage réponses Es'!G28="","",'Encodage réponses Es'!G28))</f>
      </c>
      <c r="AN30" s="255">
        <f>IF(AND('Encodage réponses Es'!$BO28="!",'Encodage réponses Es'!H28=""),"!",IF('Encodage réponses Es'!H28="","",'Encodage réponses Es'!H28))</f>
      </c>
      <c r="AO30" s="255">
        <f>IF(AND('Encodage réponses Es'!$BO28="!",'Encodage réponses Es'!I28=""),"!",IF('Encodage réponses Es'!I28="","",'Encodage réponses Es'!I28))</f>
      </c>
      <c r="AP30" s="255">
        <f>IF(AND('Encodage réponses Es'!$BO28="!",'Encodage réponses Es'!J28=""),"!",IF('Encodage réponses Es'!J28="","",'Encodage réponses Es'!J28))</f>
      </c>
      <c r="AQ30" s="255">
        <f>IF(AND('Encodage réponses Es'!$BO28="!",'Encodage réponses Es'!K28=""),"!",IF('Encodage réponses Es'!K28="","",'Encodage réponses Es'!K28))</f>
      </c>
      <c r="AR30" s="255">
        <f>IF(AND('Encodage réponses Es'!$BO28="!",'Encodage réponses Es'!L28=""),"!",IF('Encodage réponses Es'!L28="","",'Encodage réponses Es'!L28))</f>
      </c>
      <c r="AS30" s="255">
        <f>IF(AND('Encodage réponses Es'!$BO28="!",'Encodage réponses Es'!N28=""),"!",IF('Encodage réponses Es'!N28="","",'Encodage réponses Es'!N28))</f>
      </c>
      <c r="AT30" s="262">
        <f>IF(AND('Encodage réponses Es'!$BO28="!",'Encodage réponses Es'!O28=""),"!",IF('Encodage réponses Es'!O28="","",'Encodage réponses Es'!O28))</f>
      </c>
      <c r="AU30" s="255">
        <f>IF(AND('Encodage réponses Es'!$BO28="!",'Encodage réponses Es'!P28=""),"!",IF('Encodage réponses Es'!P28="","",'Encodage réponses Es'!P28))</f>
      </c>
      <c r="AV30" s="255">
        <f>IF(AND('Encodage réponses Es'!$BO28="!",'Encodage réponses Es'!Q28=""),"!",IF('Encodage réponses Es'!Q28="","",'Encodage réponses Es'!Q28))</f>
      </c>
      <c r="AW30" s="255">
        <f>IF(AND('Encodage réponses Es'!$BO28="!",'Encodage réponses Es'!AE28=""),"!",IF('Encodage réponses Es'!AE28="","",'Encodage réponses Es'!AE28))</f>
      </c>
      <c r="AX30" s="255">
        <f>IF(AND('Encodage réponses Es'!$BO28="!",'Encodage réponses Es'!AF28=""),"!",IF('Encodage réponses Es'!AF28="","",'Encodage réponses Es'!AF28))</f>
      </c>
      <c r="AY30" s="257">
        <f>IF(AND('Encodage réponses Es'!$BO28="!",'Encodage réponses Es'!AG28=""),"!",IF('Encodage réponses Es'!AG28="","",'Encodage réponses Es'!AG28))</f>
      </c>
      <c r="AZ30" s="468">
        <f t="shared" si="7"/>
      </c>
      <c r="BA30" s="430"/>
      <c r="BB30" s="469">
        <f t="shared" si="8"/>
      </c>
      <c r="BC30" s="470"/>
      <c r="BD30" s="543"/>
      <c r="BE30" s="265">
        <f>IF(AND('Encodage réponses Es'!$BO28="!",'Encodage réponses Es'!AL28=""),"!",IF('Encodage réponses Es'!AL28="","",'Encodage réponses Es'!AL28))</f>
      </c>
      <c r="BF30" s="266">
        <f>IF(AND('Encodage réponses Es'!$BO28="!",'Encodage réponses Es'!BG28=""),"!",IF('Encodage réponses Es'!BG28="","",'Encodage réponses Es'!BG28))</f>
      </c>
      <c r="BG30" s="266">
        <f>IF(AND('Encodage réponses Es'!$BO28="!",'Encodage réponses Es'!BH28=""),"!",IF('Encodage réponses Es'!BH28="","",'Encodage réponses Es'!BH28))</f>
      </c>
      <c r="BH30" s="266">
        <f>IF(AND('Encodage réponses Es'!$BO28="!",'Encodage réponses Es'!BI28=""),"!",IF('Encodage réponses Es'!BI28="","",'Encodage réponses Es'!BI28))</f>
      </c>
      <c r="BI30" s="266">
        <f>IF(AND('Encodage réponses Es'!$BO28="!",'Encodage réponses Es'!BJ28=""),"!",IF('Encodage réponses Es'!BJ28="","",'Encodage réponses Es'!BJ28))</f>
      </c>
      <c r="BJ30" s="266">
        <f>IF(AND('Encodage réponses Es'!$BO28="!",'Encodage réponses Es'!BK28=""),"!",IF('Encodage réponses Es'!BK28="","",'Encodage réponses Es'!BK28))</f>
      </c>
      <c r="BK30" s="266">
        <f>IF(AND('Encodage réponses Es'!$BO28="!",'Encodage réponses Es'!BL28=""),"!",IF('Encodage réponses Es'!BL28="","",'Encodage réponses Es'!BL28))</f>
      </c>
      <c r="BL30" s="266">
        <f>IF(AND('Encodage réponses Es'!$BO28="!",'Encodage réponses Es'!BM28=""),"!",IF('Encodage réponses Es'!BM28="","",'Encodage réponses Es'!BM28))</f>
      </c>
      <c r="BM30" s="267">
        <f>IF(AND('Encodage réponses Es'!$BO28="!",'Encodage réponses Es'!BN28=""),"!",IF('Encodage réponses Es'!BN28="","",'Encodage réponses Es'!BN28))</f>
      </c>
      <c r="BN30" s="469">
        <f t="shared" si="9"/>
      </c>
      <c r="BO30" s="470"/>
      <c r="BP30" s="265">
        <f>IF(AND('Encodage réponses Es'!$BO28="!",'Encodage réponses Es'!M28=""),"!",IF('Encodage réponses Es'!M28="","",'Encodage réponses Es'!M28))</f>
      </c>
      <c r="BQ30" s="266">
        <f>IF(AND('Encodage réponses Es'!$BO28="!",'Encodage réponses Es'!R28=""),"!",IF('Encodage réponses Es'!R28="","",'Encodage réponses Es'!R28))</f>
      </c>
      <c r="BR30" s="266">
        <f>IF(AND('Encodage réponses Es'!$BO28="!",'Encodage réponses Es'!S28=""),"!",IF('Encodage réponses Es'!S28="","",'Encodage réponses Es'!S28))</f>
      </c>
      <c r="BS30" s="266">
        <f>IF(AND('Encodage réponses Es'!$BO28="!",'Encodage réponses Es'!T28=""),"!",IF('Encodage réponses Es'!T28="","",'Encodage réponses Es'!T28))</f>
      </c>
      <c r="BT30" s="266">
        <f>IF(AND('Encodage réponses Es'!$BO28="!",'Encodage réponses Es'!U28=""),"!",IF('Encodage réponses Es'!U28="","",'Encodage réponses Es'!U28))</f>
      </c>
      <c r="BU30" s="266">
        <f>IF(AND('Encodage réponses Es'!$BO28="!",'Encodage réponses Es'!V28=""),"!",IF('Encodage réponses Es'!V28="","",'Encodage réponses Es'!V28))</f>
      </c>
      <c r="BV30" s="266">
        <f>IF(AND('Encodage réponses Es'!$BO28="!",'Encodage réponses Es'!W28=""),"!",IF('Encodage réponses Es'!W28="","",'Encodage réponses Es'!W28))</f>
      </c>
      <c r="BW30" s="266">
        <f>IF(AND('Encodage réponses Es'!$BO28="!",'Encodage réponses Es'!X28=""),"!",IF('Encodage réponses Es'!X28="","",'Encodage réponses Es'!X28))</f>
      </c>
      <c r="BX30" s="266">
        <f>IF(AND('Encodage réponses Es'!$BO28="!",'Encodage réponses Es'!Y28=""),"!",IF('Encodage réponses Es'!Y28="","",'Encodage réponses Es'!Y28))</f>
      </c>
      <c r="BY30" s="266">
        <f>IF(AND('Encodage réponses Es'!$BO28="!",'Encodage réponses Es'!Z28=""),"!",IF('Encodage réponses Es'!Z28="","",'Encodage réponses Es'!Z28))</f>
      </c>
      <c r="BZ30" s="266">
        <f>IF(AND('Encodage réponses Es'!$BO28="!",'Encodage réponses Es'!AA28=""),"!",IF('Encodage réponses Es'!AA28="","",'Encodage réponses Es'!AA28))</f>
      </c>
      <c r="CA30" s="266">
        <f>IF(AND('Encodage réponses Es'!$BO28="!",'Encodage réponses Es'!AB28=""),"!",IF('Encodage réponses Es'!AB28="","",'Encodage réponses Es'!AB28))</f>
      </c>
      <c r="CB30" s="267">
        <f>IF(AND('Encodage réponses Es'!$BO28="!",'Encodage réponses Es'!AC28=""),"!",IF('Encodage réponses Es'!AC28="","",'Encodage réponses Es'!AC28))</f>
      </c>
      <c r="CC30" s="468">
        <f t="shared" si="10"/>
      </c>
      <c r="CD30" s="430"/>
      <c r="CE30" s="469">
        <f t="shared" si="11"/>
      </c>
      <c r="CF30" s="470"/>
      <c r="CG30" s="188"/>
      <c r="CH30" s="254">
        <f>IF(AND('Encodage réponses Es'!$BO28="!",'Encodage réponses Es'!BF28=""),"!",IF('Encodage réponses Es'!BF28="","",'Encodage réponses Es'!BF28))</f>
      </c>
      <c r="CI30" s="273">
        <f>IF(AND('Encodage réponses Es'!$BO28="!",'Encodage réponses Es'!AD28=""),"!",IF('Encodage réponses Es'!AD28="","",'Encodage réponses Es'!AD28))</f>
      </c>
      <c r="CJ30" s="429">
        <f t="shared" si="12"/>
      </c>
      <c r="CK30" s="430"/>
    </row>
    <row r="31" spans="1:89" ht="11.25" customHeight="1">
      <c r="A31" s="442"/>
      <c r="B31" s="443"/>
      <c r="C31" s="251">
        <v>27</v>
      </c>
      <c r="D31" s="123">
        <f>IF('Encodage réponses Es'!F29="","",'Encodage réponses Es'!F29)</f>
      </c>
      <c r="E31" s="525"/>
      <c r="F31" s="145">
        <f t="shared" si="0"/>
      </c>
      <c r="G31" s="217">
        <f t="shared" si="1"/>
      </c>
      <c r="H31" s="122"/>
      <c r="I31" s="145">
        <f t="shared" si="2"/>
      </c>
      <c r="J31" s="217">
        <f t="shared" si="3"/>
      </c>
      <c r="K31" s="145">
        <f t="shared" si="4"/>
      </c>
      <c r="L31" s="217">
        <f t="shared" si="5"/>
      </c>
      <c r="N31" s="254">
        <f>IF(AND('Encodage réponses Es'!$BO29="!",'Encodage réponses Es'!AH29=""),"!",IF('Encodage réponses Es'!AH29="","",'Encodage réponses Es'!AH29))</f>
      </c>
      <c r="O31" s="255">
        <f>IF(AND('Encodage réponses Es'!$BO29="!",'Encodage réponses Es'!AI29=""),"!",IF('Encodage réponses Es'!AI29="","",'Encodage réponses Es'!AI29))</f>
      </c>
      <c r="P31" s="255">
        <f>IF(AND('Encodage réponses Es'!$BO29="!",'Encodage réponses Es'!AJ29=""),"!",IF('Encodage réponses Es'!AJ29="","",'Encodage réponses Es'!AJ29))</f>
      </c>
      <c r="Q31" s="255">
        <f>IF(AND('Encodage réponses Es'!$BO29="!",'Encodage réponses Es'!AK29=""),"!",IF('Encodage réponses Es'!AK29="","",'Encodage réponses Es'!AK29))</f>
      </c>
      <c r="R31" s="255">
        <f>IF(AND('Encodage réponses Es'!$BO29="!",'Encodage réponses Es'!AM29=""),"!",IF('Encodage réponses Es'!AM29="","",'Encodage réponses Es'!AM29))</f>
      </c>
      <c r="S31" s="255">
        <f>IF(AND('Encodage réponses Es'!$BO29="!",'Encodage réponses Es'!AN29=""),"!",IF('Encodage réponses Es'!AN29="","",'Encodage réponses Es'!AN29))</f>
      </c>
      <c r="T31" s="255">
        <f>IF(AND('Encodage réponses Es'!$BO29="!",'Encodage réponses Es'!AO29=""),"!",IF('Encodage réponses Es'!AO29="","",'Encodage réponses Es'!AO29))</f>
      </c>
      <c r="U31" s="255">
        <f>IF(AND('Encodage réponses Es'!$BO29="!",'Encodage réponses Es'!AP29=""),"!",IF('Encodage réponses Es'!AP29="","",'Encodage réponses Es'!AP29))</f>
      </c>
      <c r="V31" s="255">
        <f>IF(AND('Encodage réponses Es'!$BO29="!",'Encodage réponses Es'!AQ29=""),"!",IF('Encodage réponses Es'!AQ29="","",'Encodage réponses Es'!AQ29))</f>
      </c>
      <c r="W31" s="255">
        <f>IF(AND('Encodage réponses Es'!$BO29="!",'Encodage réponses Es'!AR29=""),"!",IF('Encodage réponses Es'!AR29="","",'Encodage réponses Es'!AR29))</f>
      </c>
      <c r="X31" s="255">
        <f>IF(AND('Encodage réponses Es'!$BO29="!",'Encodage réponses Es'!AS29=""),"!",IF('Encodage réponses Es'!AS29="","",'Encodage réponses Es'!AS29))</f>
      </c>
      <c r="Y31" s="255">
        <f>IF(AND('Encodage réponses Es'!$BO29="!",'Encodage réponses Es'!AT29=""),"!",IF('Encodage réponses Es'!AT29="","",'Encodage réponses Es'!AT29))</f>
      </c>
      <c r="Z31" s="255">
        <f>IF(AND('Encodage réponses Es'!$BO29="!",'Encodage réponses Es'!AU29=""),"!",IF('Encodage réponses Es'!AU29="","",'Encodage réponses Es'!AU29))</f>
      </c>
      <c r="AA31" s="255">
        <f>IF(AND('Encodage réponses Es'!$BO29="!",'Encodage réponses Es'!AV29=""),"!",IF('Encodage réponses Es'!AV29="","",'Encodage réponses Es'!AV29))</f>
      </c>
      <c r="AB31" s="255">
        <f>IF(AND('Encodage réponses Es'!$BO29="!",'Encodage réponses Es'!AW29=""),"!",IF('Encodage réponses Es'!AW29="","",'Encodage réponses Es'!AW29))</f>
      </c>
      <c r="AC31" s="255">
        <f>IF(AND('Encodage réponses Es'!$BO29="!",'Encodage réponses Es'!AX29=""),"!",IF('Encodage réponses Es'!AX29="","",'Encodage réponses Es'!AX29))</f>
      </c>
      <c r="AD31" s="255">
        <f>IF(AND('Encodage réponses Es'!$BO29="!",'Encodage réponses Es'!AY29=""),"!",IF('Encodage réponses Es'!AY29="","",'Encodage réponses Es'!AY29))</f>
      </c>
      <c r="AE31" s="255">
        <f>IF(AND('Encodage réponses Es'!$BO29="!",'Encodage réponses Es'!AZ29=""),"!",IF('Encodage réponses Es'!AZ29="","",'Encodage réponses Es'!AZ29))</f>
      </c>
      <c r="AF31" s="255">
        <f>IF(AND('Encodage réponses Es'!$BO29="!",'Encodage réponses Es'!BA29=""),"!",IF('Encodage réponses Es'!BA29="","",'Encodage réponses Es'!BA29))</f>
      </c>
      <c r="AG31" s="255">
        <f>IF(AND('Encodage réponses Es'!$BO29="!",'Encodage réponses Es'!BB29=""),"!",IF('Encodage réponses Es'!BB29="","",'Encodage réponses Es'!BB29))</f>
      </c>
      <c r="AH31" s="255">
        <f>IF(AND('Encodage réponses Es'!$BO29="!",'Encodage réponses Es'!BC29=""),"!",IF('Encodage réponses Es'!BC29="","",'Encodage réponses Es'!BC29))</f>
      </c>
      <c r="AI31" s="255">
        <f>IF(AND('Encodage réponses Es'!$BO29="!",'Encodage réponses Es'!BD29=""),"!",IF('Encodage réponses Es'!BD29="","",'Encodage réponses Es'!BD29))</f>
      </c>
      <c r="AJ31" s="257">
        <f>IF(AND('Encodage réponses Es'!$BO29="!",'Encodage réponses Es'!BE29=""),"!",IF('Encodage réponses Es'!BE29="","",'Encodage réponses Es'!BE29))</f>
      </c>
      <c r="AK31" s="469">
        <f t="shared" si="6"/>
      </c>
      <c r="AL31" s="470"/>
      <c r="AM31" s="254">
        <f>IF(AND('Encodage réponses Es'!$BO29="!",'Encodage réponses Es'!G29=""),"!",IF('Encodage réponses Es'!G29="","",'Encodage réponses Es'!G29))</f>
      </c>
      <c r="AN31" s="255">
        <f>IF(AND('Encodage réponses Es'!$BO29="!",'Encodage réponses Es'!H29=""),"!",IF('Encodage réponses Es'!H29="","",'Encodage réponses Es'!H29))</f>
      </c>
      <c r="AO31" s="255">
        <f>IF(AND('Encodage réponses Es'!$BO29="!",'Encodage réponses Es'!I29=""),"!",IF('Encodage réponses Es'!I29="","",'Encodage réponses Es'!I29))</f>
      </c>
      <c r="AP31" s="255">
        <f>IF(AND('Encodage réponses Es'!$BO29="!",'Encodage réponses Es'!J29=""),"!",IF('Encodage réponses Es'!J29="","",'Encodage réponses Es'!J29))</f>
      </c>
      <c r="AQ31" s="255">
        <f>IF(AND('Encodage réponses Es'!$BO29="!",'Encodage réponses Es'!K29=""),"!",IF('Encodage réponses Es'!K29="","",'Encodage réponses Es'!K29))</f>
      </c>
      <c r="AR31" s="255">
        <f>IF(AND('Encodage réponses Es'!$BO29="!",'Encodage réponses Es'!L29=""),"!",IF('Encodage réponses Es'!L29="","",'Encodage réponses Es'!L29))</f>
      </c>
      <c r="AS31" s="255">
        <f>IF(AND('Encodage réponses Es'!$BO29="!",'Encodage réponses Es'!N29=""),"!",IF('Encodage réponses Es'!N29="","",'Encodage réponses Es'!N29))</f>
      </c>
      <c r="AT31" s="262">
        <f>IF(AND('Encodage réponses Es'!$BO29="!",'Encodage réponses Es'!O29=""),"!",IF('Encodage réponses Es'!O29="","",'Encodage réponses Es'!O29))</f>
      </c>
      <c r="AU31" s="255">
        <f>IF(AND('Encodage réponses Es'!$BO29="!",'Encodage réponses Es'!P29=""),"!",IF('Encodage réponses Es'!P29="","",'Encodage réponses Es'!P29))</f>
      </c>
      <c r="AV31" s="255">
        <f>IF(AND('Encodage réponses Es'!$BO29="!",'Encodage réponses Es'!Q29=""),"!",IF('Encodage réponses Es'!Q29="","",'Encodage réponses Es'!Q29))</f>
      </c>
      <c r="AW31" s="255">
        <f>IF(AND('Encodage réponses Es'!$BO29="!",'Encodage réponses Es'!AE29=""),"!",IF('Encodage réponses Es'!AE29="","",'Encodage réponses Es'!AE29))</f>
      </c>
      <c r="AX31" s="255">
        <f>IF(AND('Encodage réponses Es'!$BO29="!",'Encodage réponses Es'!AF29=""),"!",IF('Encodage réponses Es'!AF29="","",'Encodage réponses Es'!AF29))</f>
      </c>
      <c r="AY31" s="257">
        <f>IF(AND('Encodage réponses Es'!$BO29="!",'Encodage réponses Es'!AG29=""),"!",IF('Encodage réponses Es'!AG29="","",'Encodage réponses Es'!AG29))</f>
      </c>
      <c r="AZ31" s="468">
        <f t="shared" si="7"/>
      </c>
      <c r="BA31" s="430"/>
      <c r="BB31" s="469">
        <f t="shared" si="8"/>
      </c>
      <c r="BC31" s="470"/>
      <c r="BD31" s="543"/>
      <c r="BE31" s="265">
        <f>IF(AND('Encodage réponses Es'!$BO29="!",'Encodage réponses Es'!AL29=""),"!",IF('Encodage réponses Es'!AL29="","",'Encodage réponses Es'!AL29))</f>
      </c>
      <c r="BF31" s="266">
        <f>IF(AND('Encodage réponses Es'!$BO29="!",'Encodage réponses Es'!BG29=""),"!",IF('Encodage réponses Es'!BG29="","",'Encodage réponses Es'!BG29))</f>
      </c>
      <c r="BG31" s="266">
        <f>IF(AND('Encodage réponses Es'!$BO29="!",'Encodage réponses Es'!BH29=""),"!",IF('Encodage réponses Es'!BH29="","",'Encodage réponses Es'!BH29))</f>
      </c>
      <c r="BH31" s="266">
        <f>IF(AND('Encodage réponses Es'!$BO29="!",'Encodage réponses Es'!BI29=""),"!",IF('Encodage réponses Es'!BI29="","",'Encodage réponses Es'!BI29))</f>
      </c>
      <c r="BI31" s="266">
        <f>IF(AND('Encodage réponses Es'!$BO29="!",'Encodage réponses Es'!BJ29=""),"!",IF('Encodage réponses Es'!BJ29="","",'Encodage réponses Es'!BJ29))</f>
      </c>
      <c r="BJ31" s="266">
        <f>IF(AND('Encodage réponses Es'!$BO29="!",'Encodage réponses Es'!BK29=""),"!",IF('Encodage réponses Es'!BK29="","",'Encodage réponses Es'!BK29))</f>
      </c>
      <c r="BK31" s="266">
        <f>IF(AND('Encodage réponses Es'!$BO29="!",'Encodage réponses Es'!BL29=""),"!",IF('Encodage réponses Es'!BL29="","",'Encodage réponses Es'!BL29))</f>
      </c>
      <c r="BL31" s="266">
        <f>IF(AND('Encodage réponses Es'!$BO29="!",'Encodage réponses Es'!BM29=""),"!",IF('Encodage réponses Es'!BM29="","",'Encodage réponses Es'!BM29))</f>
      </c>
      <c r="BM31" s="267">
        <f>IF(AND('Encodage réponses Es'!$BO29="!",'Encodage réponses Es'!BN29=""),"!",IF('Encodage réponses Es'!BN29="","",'Encodage réponses Es'!BN29))</f>
      </c>
      <c r="BN31" s="469">
        <f t="shared" si="9"/>
      </c>
      <c r="BO31" s="470"/>
      <c r="BP31" s="265">
        <f>IF(AND('Encodage réponses Es'!$BO29="!",'Encodage réponses Es'!M29=""),"!",IF('Encodage réponses Es'!M29="","",'Encodage réponses Es'!M29))</f>
      </c>
      <c r="BQ31" s="266">
        <f>IF(AND('Encodage réponses Es'!$BO29="!",'Encodage réponses Es'!R29=""),"!",IF('Encodage réponses Es'!R29="","",'Encodage réponses Es'!R29))</f>
      </c>
      <c r="BR31" s="266">
        <f>IF(AND('Encodage réponses Es'!$BO29="!",'Encodage réponses Es'!S29=""),"!",IF('Encodage réponses Es'!S29="","",'Encodage réponses Es'!S29))</f>
      </c>
      <c r="BS31" s="266">
        <f>IF(AND('Encodage réponses Es'!$BO29="!",'Encodage réponses Es'!T29=""),"!",IF('Encodage réponses Es'!T29="","",'Encodage réponses Es'!T29))</f>
      </c>
      <c r="BT31" s="266">
        <f>IF(AND('Encodage réponses Es'!$BO29="!",'Encodage réponses Es'!U29=""),"!",IF('Encodage réponses Es'!U29="","",'Encodage réponses Es'!U29))</f>
      </c>
      <c r="BU31" s="266">
        <f>IF(AND('Encodage réponses Es'!$BO29="!",'Encodage réponses Es'!V29=""),"!",IF('Encodage réponses Es'!V29="","",'Encodage réponses Es'!V29))</f>
      </c>
      <c r="BV31" s="266">
        <f>IF(AND('Encodage réponses Es'!$BO29="!",'Encodage réponses Es'!W29=""),"!",IF('Encodage réponses Es'!W29="","",'Encodage réponses Es'!W29))</f>
      </c>
      <c r="BW31" s="266">
        <f>IF(AND('Encodage réponses Es'!$BO29="!",'Encodage réponses Es'!X29=""),"!",IF('Encodage réponses Es'!X29="","",'Encodage réponses Es'!X29))</f>
      </c>
      <c r="BX31" s="266">
        <f>IF(AND('Encodage réponses Es'!$BO29="!",'Encodage réponses Es'!Y29=""),"!",IF('Encodage réponses Es'!Y29="","",'Encodage réponses Es'!Y29))</f>
      </c>
      <c r="BY31" s="266">
        <f>IF(AND('Encodage réponses Es'!$BO29="!",'Encodage réponses Es'!Z29=""),"!",IF('Encodage réponses Es'!Z29="","",'Encodage réponses Es'!Z29))</f>
      </c>
      <c r="BZ31" s="266">
        <f>IF(AND('Encodage réponses Es'!$BO29="!",'Encodage réponses Es'!AA29=""),"!",IF('Encodage réponses Es'!AA29="","",'Encodage réponses Es'!AA29))</f>
      </c>
      <c r="CA31" s="266">
        <f>IF(AND('Encodage réponses Es'!$BO29="!",'Encodage réponses Es'!AB29=""),"!",IF('Encodage réponses Es'!AB29="","",'Encodage réponses Es'!AB29))</f>
      </c>
      <c r="CB31" s="267">
        <f>IF(AND('Encodage réponses Es'!$BO29="!",'Encodage réponses Es'!AC29=""),"!",IF('Encodage réponses Es'!AC29="","",'Encodage réponses Es'!AC29))</f>
      </c>
      <c r="CC31" s="468">
        <f t="shared" si="10"/>
      </c>
      <c r="CD31" s="430"/>
      <c r="CE31" s="469">
        <f t="shared" si="11"/>
      </c>
      <c r="CF31" s="470"/>
      <c r="CG31" s="188"/>
      <c r="CH31" s="254">
        <f>IF(AND('Encodage réponses Es'!$BO29="!",'Encodage réponses Es'!BF29=""),"!",IF('Encodage réponses Es'!BF29="","",'Encodage réponses Es'!BF29))</f>
      </c>
      <c r="CI31" s="273">
        <f>IF(AND('Encodage réponses Es'!$BO29="!",'Encodage réponses Es'!AD29=""),"!",IF('Encodage réponses Es'!AD29="","",'Encodage réponses Es'!AD29))</f>
      </c>
      <c r="CJ31" s="429">
        <f t="shared" si="12"/>
      </c>
      <c r="CK31" s="430"/>
    </row>
    <row r="32" spans="1:89" ht="11.25" customHeight="1">
      <c r="A32" s="442"/>
      <c r="B32" s="443"/>
      <c r="C32" s="251">
        <v>28</v>
      </c>
      <c r="D32" s="123">
        <f>IF('Encodage réponses Es'!F30="","",'Encodage réponses Es'!F30)</f>
      </c>
      <c r="E32" s="525"/>
      <c r="F32" s="145">
        <f t="shared" si="0"/>
      </c>
      <c r="G32" s="217">
        <f t="shared" si="1"/>
      </c>
      <c r="H32" s="122"/>
      <c r="I32" s="145">
        <f t="shared" si="2"/>
      </c>
      <c r="J32" s="217">
        <f t="shared" si="3"/>
      </c>
      <c r="K32" s="145">
        <f t="shared" si="4"/>
      </c>
      <c r="L32" s="217">
        <f t="shared" si="5"/>
      </c>
      <c r="N32" s="254">
        <f>IF(AND('Encodage réponses Es'!$BO30="!",'Encodage réponses Es'!AH30=""),"!",IF('Encodage réponses Es'!AH30="","",'Encodage réponses Es'!AH30))</f>
      </c>
      <c r="O32" s="255">
        <f>IF(AND('Encodage réponses Es'!$BO30="!",'Encodage réponses Es'!AI30=""),"!",IF('Encodage réponses Es'!AI30="","",'Encodage réponses Es'!AI30))</f>
      </c>
      <c r="P32" s="255">
        <f>IF(AND('Encodage réponses Es'!$BO30="!",'Encodage réponses Es'!AJ30=""),"!",IF('Encodage réponses Es'!AJ30="","",'Encodage réponses Es'!AJ30))</f>
      </c>
      <c r="Q32" s="255">
        <f>IF(AND('Encodage réponses Es'!$BO30="!",'Encodage réponses Es'!AK30=""),"!",IF('Encodage réponses Es'!AK30="","",'Encodage réponses Es'!AK30))</f>
      </c>
      <c r="R32" s="255">
        <f>IF(AND('Encodage réponses Es'!$BO30="!",'Encodage réponses Es'!AM30=""),"!",IF('Encodage réponses Es'!AM30="","",'Encodage réponses Es'!AM30))</f>
      </c>
      <c r="S32" s="255">
        <f>IF(AND('Encodage réponses Es'!$BO30="!",'Encodage réponses Es'!AN30=""),"!",IF('Encodage réponses Es'!AN30="","",'Encodage réponses Es'!AN30))</f>
      </c>
      <c r="T32" s="255">
        <f>IF(AND('Encodage réponses Es'!$BO30="!",'Encodage réponses Es'!AO30=""),"!",IF('Encodage réponses Es'!AO30="","",'Encodage réponses Es'!AO30))</f>
      </c>
      <c r="U32" s="255">
        <f>IF(AND('Encodage réponses Es'!$BO30="!",'Encodage réponses Es'!AP30=""),"!",IF('Encodage réponses Es'!AP30="","",'Encodage réponses Es'!AP30))</f>
      </c>
      <c r="V32" s="255">
        <f>IF(AND('Encodage réponses Es'!$BO30="!",'Encodage réponses Es'!AQ30=""),"!",IF('Encodage réponses Es'!AQ30="","",'Encodage réponses Es'!AQ30))</f>
      </c>
      <c r="W32" s="255">
        <f>IF(AND('Encodage réponses Es'!$BO30="!",'Encodage réponses Es'!AR30=""),"!",IF('Encodage réponses Es'!AR30="","",'Encodage réponses Es'!AR30))</f>
      </c>
      <c r="X32" s="255">
        <f>IF(AND('Encodage réponses Es'!$BO30="!",'Encodage réponses Es'!AS30=""),"!",IF('Encodage réponses Es'!AS30="","",'Encodage réponses Es'!AS30))</f>
      </c>
      <c r="Y32" s="255">
        <f>IF(AND('Encodage réponses Es'!$BO30="!",'Encodage réponses Es'!AT30=""),"!",IF('Encodage réponses Es'!AT30="","",'Encodage réponses Es'!AT30))</f>
      </c>
      <c r="Z32" s="255">
        <f>IF(AND('Encodage réponses Es'!$BO30="!",'Encodage réponses Es'!AU30=""),"!",IF('Encodage réponses Es'!AU30="","",'Encodage réponses Es'!AU30))</f>
      </c>
      <c r="AA32" s="255">
        <f>IF(AND('Encodage réponses Es'!$BO30="!",'Encodage réponses Es'!AV30=""),"!",IF('Encodage réponses Es'!AV30="","",'Encodage réponses Es'!AV30))</f>
      </c>
      <c r="AB32" s="255">
        <f>IF(AND('Encodage réponses Es'!$BO30="!",'Encodage réponses Es'!AW30=""),"!",IF('Encodage réponses Es'!AW30="","",'Encodage réponses Es'!AW30))</f>
      </c>
      <c r="AC32" s="255">
        <f>IF(AND('Encodage réponses Es'!$BO30="!",'Encodage réponses Es'!AX30=""),"!",IF('Encodage réponses Es'!AX30="","",'Encodage réponses Es'!AX30))</f>
      </c>
      <c r="AD32" s="255">
        <f>IF(AND('Encodage réponses Es'!$BO30="!",'Encodage réponses Es'!AY30=""),"!",IF('Encodage réponses Es'!AY30="","",'Encodage réponses Es'!AY30))</f>
      </c>
      <c r="AE32" s="255">
        <f>IF(AND('Encodage réponses Es'!$BO30="!",'Encodage réponses Es'!AZ30=""),"!",IF('Encodage réponses Es'!AZ30="","",'Encodage réponses Es'!AZ30))</f>
      </c>
      <c r="AF32" s="255">
        <f>IF(AND('Encodage réponses Es'!$BO30="!",'Encodage réponses Es'!BA30=""),"!",IF('Encodage réponses Es'!BA30="","",'Encodage réponses Es'!BA30))</f>
      </c>
      <c r="AG32" s="255">
        <f>IF(AND('Encodage réponses Es'!$BO30="!",'Encodage réponses Es'!BB30=""),"!",IF('Encodage réponses Es'!BB30="","",'Encodage réponses Es'!BB30))</f>
      </c>
      <c r="AH32" s="255">
        <f>IF(AND('Encodage réponses Es'!$BO30="!",'Encodage réponses Es'!BC30=""),"!",IF('Encodage réponses Es'!BC30="","",'Encodage réponses Es'!BC30))</f>
      </c>
      <c r="AI32" s="255">
        <f>IF(AND('Encodage réponses Es'!$BO30="!",'Encodage réponses Es'!BD30=""),"!",IF('Encodage réponses Es'!BD30="","",'Encodage réponses Es'!BD30))</f>
      </c>
      <c r="AJ32" s="257">
        <f>IF(AND('Encodage réponses Es'!$BO30="!",'Encodage réponses Es'!BE30=""),"!",IF('Encodage réponses Es'!BE30="","",'Encodage réponses Es'!BE30))</f>
      </c>
      <c r="AK32" s="469">
        <f t="shared" si="6"/>
      </c>
      <c r="AL32" s="470"/>
      <c r="AM32" s="254">
        <f>IF(AND('Encodage réponses Es'!$BO30="!",'Encodage réponses Es'!G30=""),"!",IF('Encodage réponses Es'!G30="","",'Encodage réponses Es'!G30))</f>
      </c>
      <c r="AN32" s="255">
        <f>IF(AND('Encodage réponses Es'!$BO30="!",'Encodage réponses Es'!H30=""),"!",IF('Encodage réponses Es'!H30="","",'Encodage réponses Es'!H30))</f>
      </c>
      <c r="AO32" s="255">
        <f>IF(AND('Encodage réponses Es'!$BO30="!",'Encodage réponses Es'!I30=""),"!",IF('Encodage réponses Es'!I30="","",'Encodage réponses Es'!I30))</f>
      </c>
      <c r="AP32" s="255">
        <f>IF(AND('Encodage réponses Es'!$BO30="!",'Encodage réponses Es'!J30=""),"!",IF('Encodage réponses Es'!J30="","",'Encodage réponses Es'!J30))</f>
      </c>
      <c r="AQ32" s="255">
        <f>IF(AND('Encodage réponses Es'!$BO30="!",'Encodage réponses Es'!K30=""),"!",IF('Encodage réponses Es'!K30="","",'Encodage réponses Es'!K30))</f>
      </c>
      <c r="AR32" s="255">
        <f>IF(AND('Encodage réponses Es'!$BO30="!",'Encodage réponses Es'!L30=""),"!",IF('Encodage réponses Es'!L30="","",'Encodage réponses Es'!L30))</f>
      </c>
      <c r="AS32" s="255">
        <f>IF(AND('Encodage réponses Es'!$BO30="!",'Encodage réponses Es'!N30=""),"!",IF('Encodage réponses Es'!N30="","",'Encodage réponses Es'!N30))</f>
      </c>
      <c r="AT32" s="262">
        <f>IF(AND('Encodage réponses Es'!$BO30="!",'Encodage réponses Es'!O30=""),"!",IF('Encodage réponses Es'!O30="","",'Encodage réponses Es'!O30))</f>
      </c>
      <c r="AU32" s="255">
        <f>IF(AND('Encodage réponses Es'!$BO30="!",'Encodage réponses Es'!P30=""),"!",IF('Encodage réponses Es'!P30="","",'Encodage réponses Es'!P30))</f>
      </c>
      <c r="AV32" s="255">
        <f>IF(AND('Encodage réponses Es'!$BO30="!",'Encodage réponses Es'!Q30=""),"!",IF('Encodage réponses Es'!Q30="","",'Encodage réponses Es'!Q30))</f>
      </c>
      <c r="AW32" s="255">
        <f>IF(AND('Encodage réponses Es'!$BO30="!",'Encodage réponses Es'!AE30=""),"!",IF('Encodage réponses Es'!AE30="","",'Encodage réponses Es'!AE30))</f>
      </c>
      <c r="AX32" s="255">
        <f>IF(AND('Encodage réponses Es'!$BO30="!",'Encodage réponses Es'!AF30=""),"!",IF('Encodage réponses Es'!AF30="","",'Encodage réponses Es'!AF30))</f>
      </c>
      <c r="AY32" s="257">
        <f>IF(AND('Encodage réponses Es'!$BO30="!",'Encodage réponses Es'!AG30=""),"!",IF('Encodage réponses Es'!AG30="","",'Encodage réponses Es'!AG30))</f>
      </c>
      <c r="AZ32" s="468">
        <f t="shared" si="7"/>
      </c>
      <c r="BA32" s="430"/>
      <c r="BB32" s="469">
        <f t="shared" si="8"/>
      </c>
      <c r="BC32" s="470"/>
      <c r="BD32" s="543"/>
      <c r="BE32" s="265">
        <f>IF(AND('Encodage réponses Es'!$BO30="!",'Encodage réponses Es'!AL30=""),"!",IF('Encodage réponses Es'!AL30="","",'Encodage réponses Es'!AL30))</f>
      </c>
      <c r="BF32" s="266">
        <f>IF(AND('Encodage réponses Es'!$BO30="!",'Encodage réponses Es'!BG30=""),"!",IF('Encodage réponses Es'!BG30="","",'Encodage réponses Es'!BG30))</f>
      </c>
      <c r="BG32" s="266">
        <f>IF(AND('Encodage réponses Es'!$BO30="!",'Encodage réponses Es'!BH30=""),"!",IF('Encodage réponses Es'!BH30="","",'Encodage réponses Es'!BH30))</f>
      </c>
      <c r="BH32" s="266">
        <f>IF(AND('Encodage réponses Es'!$BO30="!",'Encodage réponses Es'!BI30=""),"!",IF('Encodage réponses Es'!BI30="","",'Encodage réponses Es'!BI30))</f>
      </c>
      <c r="BI32" s="266">
        <f>IF(AND('Encodage réponses Es'!$BO30="!",'Encodage réponses Es'!BJ30=""),"!",IF('Encodage réponses Es'!BJ30="","",'Encodage réponses Es'!BJ30))</f>
      </c>
      <c r="BJ32" s="266">
        <f>IF(AND('Encodage réponses Es'!$BO30="!",'Encodage réponses Es'!BK30=""),"!",IF('Encodage réponses Es'!BK30="","",'Encodage réponses Es'!BK30))</f>
      </c>
      <c r="BK32" s="266">
        <f>IF(AND('Encodage réponses Es'!$BO30="!",'Encodage réponses Es'!BL30=""),"!",IF('Encodage réponses Es'!BL30="","",'Encodage réponses Es'!BL30))</f>
      </c>
      <c r="BL32" s="266">
        <f>IF(AND('Encodage réponses Es'!$BO30="!",'Encodage réponses Es'!BM30=""),"!",IF('Encodage réponses Es'!BM30="","",'Encodage réponses Es'!BM30))</f>
      </c>
      <c r="BM32" s="267">
        <f>IF(AND('Encodage réponses Es'!$BO30="!",'Encodage réponses Es'!BN30=""),"!",IF('Encodage réponses Es'!BN30="","",'Encodage réponses Es'!BN30))</f>
      </c>
      <c r="BN32" s="469">
        <f t="shared" si="9"/>
      </c>
      <c r="BO32" s="470"/>
      <c r="BP32" s="265">
        <f>IF(AND('Encodage réponses Es'!$BO30="!",'Encodage réponses Es'!M30=""),"!",IF('Encodage réponses Es'!M30="","",'Encodage réponses Es'!M30))</f>
      </c>
      <c r="BQ32" s="266">
        <f>IF(AND('Encodage réponses Es'!$BO30="!",'Encodage réponses Es'!R30=""),"!",IF('Encodage réponses Es'!R30="","",'Encodage réponses Es'!R30))</f>
      </c>
      <c r="BR32" s="266">
        <f>IF(AND('Encodage réponses Es'!$BO30="!",'Encodage réponses Es'!S30=""),"!",IF('Encodage réponses Es'!S30="","",'Encodage réponses Es'!S30))</f>
      </c>
      <c r="BS32" s="266">
        <f>IF(AND('Encodage réponses Es'!$BO30="!",'Encodage réponses Es'!T30=""),"!",IF('Encodage réponses Es'!T30="","",'Encodage réponses Es'!T30))</f>
      </c>
      <c r="BT32" s="266">
        <f>IF(AND('Encodage réponses Es'!$BO30="!",'Encodage réponses Es'!U30=""),"!",IF('Encodage réponses Es'!U30="","",'Encodage réponses Es'!U30))</f>
      </c>
      <c r="BU32" s="266">
        <f>IF(AND('Encodage réponses Es'!$BO30="!",'Encodage réponses Es'!V30=""),"!",IF('Encodage réponses Es'!V30="","",'Encodage réponses Es'!V30))</f>
      </c>
      <c r="BV32" s="266">
        <f>IF(AND('Encodage réponses Es'!$BO30="!",'Encodage réponses Es'!W30=""),"!",IF('Encodage réponses Es'!W30="","",'Encodage réponses Es'!W30))</f>
      </c>
      <c r="BW32" s="266">
        <f>IF(AND('Encodage réponses Es'!$BO30="!",'Encodage réponses Es'!X30=""),"!",IF('Encodage réponses Es'!X30="","",'Encodage réponses Es'!X30))</f>
      </c>
      <c r="BX32" s="266">
        <f>IF(AND('Encodage réponses Es'!$BO30="!",'Encodage réponses Es'!Y30=""),"!",IF('Encodage réponses Es'!Y30="","",'Encodage réponses Es'!Y30))</f>
      </c>
      <c r="BY32" s="266">
        <f>IF(AND('Encodage réponses Es'!$BO30="!",'Encodage réponses Es'!Z30=""),"!",IF('Encodage réponses Es'!Z30="","",'Encodage réponses Es'!Z30))</f>
      </c>
      <c r="BZ32" s="266">
        <f>IF(AND('Encodage réponses Es'!$BO30="!",'Encodage réponses Es'!AA30=""),"!",IF('Encodage réponses Es'!AA30="","",'Encodage réponses Es'!AA30))</f>
      </c>
      <c r="CA32" s="266">
        <f>IF(AND('Encodage réponses Es'!$BO30="!",'Encodage réponses Es'!AB30=""),"!",IF('Encodage réponses Es'!AB30="","",'Encodage réponses Es'!AB30))</f>
      </c>
      <c r="CB32" s="267">
        <f>IF(AND('Encodage réponses Es'!$BO30="!",'Encodage réponses Es'!AC30=""),"!",IF('Encodage réponses Es'!AC30="","",'Encodage réponses Es'!AC30))</f>
      </c>
      <c r="CC32" s="468">
        <f t="shared" si="10"/>
      </c>
      <c r="CD32" s="430"/>
      <c r="CE32" s="469">
        <f t="shared" si="11"/>
      </c>
      <c r="CF32" s="470"/>
      <c r="CG32" s="188"/>
      <c r="CH32" s="254">
        <f>IF(AND('Encodage réponses Es'!$BO30="!",'Encodage réponses Es'!BF30=""),"!",IF('Encodage réponses Es'!BF30="","",'Encodage réponses Es'!BF30))</f>
      </c>
      <c r="CI32" s="273">
        <f>IF(AND('Encodage réponses Es'!$BO30="!",'Encodage réponses Es'!AD30=""),"!",IF('Encodage réponses Es'!AD30="","",'Encodage réponses Es'!AD30))</f>
      </c>
      <c r="CJ32" s="429">
        <f t="shared" si="12"/>
      </c>
      <c r="CK32" s="430"/>
    </row>
    <row r="33" spans="1:89" ht="11.25" customHeight="1">
      <c r="A33" s="442"/>
      <c r="B33" s="443"/>
      <c r="C33" s="251">
        <v>29</v>
      </c>
      <c r="D33" s="123">
        <f>IF('Encodage réponses Es'!F31="","",'Encodage réponses Es'!F31)</f>
      </c>
      <c r="E33" s="525"/>
      <c r="F33" s="145">
        <f t="shared" si="0"/>
      </c>
      <c r="G33" s="217">
        <f t="shared" si="1"/>
      </c>
      <c r="H33" s="122"/>
      <c r="I33" s="145">
        <f t="shared" si="2"/>
      </c>
      <c r="J33" s="217">
        <f t="shared" si="3"/>
      </c>
      <c r="K33" s="145">
        <f t="shared" si="4"/>
      </c>
      <c r="L33" s="217">
        <f t="shared" si="5"/>
      </c>
      <c r="N33" s="254">
        <f>IF(AND('Encodage réponses Es'!$BO31="!",'Encodage réponses Es'!AH31=""),"!",IF('Encodage réponses Es'!AH31="","",'Encodage réponses Es'!AH31))</f>
      </c>
      <c r="O33" s="255">
        <f>IF(AND('Encodage réponses Es'!$BO31="!",'Encodage réponses Es'!AI31=""),"!",IF('Encodage réponses Es'!AI31="","",'Encodage réponses Es'!AI31))</f>
      </c>
      <c r="P33" s="255">
        <f>IF(AND('Encodage réponses Es'!$BO31="!",'Encodage réponses Es'!AJ31=""),"!",IF('Encodage réponses Es'!AJ31="","",'Encodage réponses Es'!AJ31))</f>
      </c>
      <c r="Q33" s="255">
        <f>IF(AND('Encodage réponses Es'!$BO31="!",'Encodage réponses Es'!AK31=""),"!",IF('Encodage réponses Es'!AK31="","",'Encodage réponses Es'!AK31))</f>
      </c>
      <c r="R33" s="255">
        <f>IF(AND('Encodage réponses Es'!$BO31="!",'Encodage réponses Es'!AM31=""),"!",IF('Encodage réponses Es'!AM31="","",'Encodage réponses Es'!AM31))</f>
      </c>
      <c r="S33" s="255">
        <f>IF(AND('Encodage réponses Es'!$BO31="!",'Encodage réponses Es'!AN31=""),"!",IF('Encodage réponses Es'!AN31="","",'Encodage réponses Es'!AN31))</f>
      </c>
      <c r="T33" s="255">
        <f>IF(AND('Encodage réponses Es'!$BO31="!",'Encodage réponses Es'!AO31=""),"!",IF('Encodage réponses Es'!AO31="","",'Encodage réponses Es'!AO31))</f>
      </c>
      <c r="U33" s="255">
        <f>IF(AND('Encodage réponses Es'!$BO31="!",'Encodage réponses Es'!AP31=""),"!",IF('Encodage réponses Es'!AP31="","",'Encodage réponses Es'!AP31))</f>
      </c>
      <c r="V33" s="255">
        <f>IF(AND('Encodage réponses Es'!$BO31="!",'Encodage réponses Es'!AQ31=""),"!",IF('Encodage réponses Es'!AQ31="","",'Encodage réponses Es'!AQ31))</f>
      </c>
      <c r="W33" s="255">
        <f>IF(AND('Encodage réponses Es'!$BO31="!",'Encodage réponses Es'!AR31=""),"!",IF('Encodage réponses Es'!AR31="","",'Encodage réponses Es'!AR31))</f>
      </c>
      <c r="X33" s="255">
        <f>IF(AND('Encodage réponses Es'!$BO31="!",'Encodage réponses Es'!AS31=""),"!",IF('Encodage réponses Es'!AS31="","",'Encodage réponses Es'!AS31))</f>
      </c>
      <c r="Y33" s="255">
        <f>IF(AND('Encodage réponses Es'!$BO31="!",'Encodage réponses Es'!AT31=""),"!",IF('Encodage réponses Es'!AT31="","",'Encodage réponses Es'!AT31))</f>
      </c>
      <c r="Z33" s="255">
        <f>IF(AND('Encodage réponses Es'!$BO31="!",'Encodage réponses Es'!AU31=""),"!",IF('Encodage réponses Es'!AU31="","",'Encodage réponses Es'!AU31))</f>
      </c>
      <c r="AA33" s="255">
        <f>IF(AND('Encodage réponses Es'!$BO31="!",'Encodage réponses Es'!AV31=""),"!",IF('Encodage réponses Es'!AV31="","",'Encodage réponses Es'!AV31))</f>
      </c>
      <c r="AB33" s="255">
        <f>IF(AND('Encodage réponses Es'!$BO31="!",'Encodage réponses Es'!AW31=""),"!",IF('Encodage réponses Es'!AW31="","",'Encodage réponses Es'!AW31))</f>
      </c>
      <c r="AC33" s="255">
        <f>IF(AND('Encodage réponses Es'!$BO31="!",'Encodage réponses Es'!AX31=""),"!",IF('Encodage réponses Es'!AX31="","",'Encodage réponses Es'!AX31))</f>
      </c>
      <c r="AD33" s="255">
        <f>IF(AND('Encodage réponses Es'!$BO31="!",'Encodage réponses Es'!AY31=""),"!",IF('Encodage réponses Es'!AY31="","",'Encodage réponses Es'!AY31))</f>
      </c>
      <c r="AE33" s="255">
        <f>IF(AND('Encodage réponses Es'!$BO31="!",'Encodage réponses Es'!AZ31=""),"!",IF('Encodage réponses Es'!AZ31="","",'Encodage réponses Es'!AZ31))</f>
      </c>
      <c r="AF33" s="255">
        <f>IF(AND('Encodage réponses Es'!$BO31="!",'Encodage réponses Es'!BA31=""),"!",IF('Encodage réponses Es'!BA31="","",'Encodage réponses Es'!BA31))</f>
      </c>
      <c r="AG33" s="255">
        <f>IF(AND('Encodage réponses Es'!$BO31="!",'Encodage réponses Es'!BB31=""),"!",IF('Encodage réponses Es'!BB31="","",'Encodage réponses Es'!BB31))</f>
      </c>
      <c r="AH33" s="255">
        <f>IF(AND('Encodage réponses Es'!$BO31="!",'Encodage réponses Es'!BC31=""),"!",IF('Encodage réponses Es'!BC31="","",'Encodage réponses Es'!BC31))</f>
      </c>
      <c r="AI33" s="255">
        <f>IF(AND('Encodage réponses Es'!$BO31="!",'Encodage réponses Es'!BD31=""),"!",IF('Encodage réponses Es'!BD31="","",'Encodage réponses Es'!BD31))</f>
      </c>
      <c r="AJ33" s="257">
        <f>IF(AND('Encodage réponses Es'!$BO31="!",'Encodage réponses Es'!BE31=""),"!",IF('Encodage réponses Es'!BE31="","",'Encodage réponses Es'!BE31))</f>
      </c>
      <c r="AK33" s="469">
        <f t="shared" si="6"/>
      </c>
      <c r="AL33" s="470"/>
      <c r="AM33" s="254">
        <f>IF(AND('Encodage réponses Es'!$BO31="!",'Encodage réponses Es'!G31=""),"!",IF('Encodage réponses Es'!G31="","",'Encodage réponses Es'!G31))</f>
      </c>
      <c r="AN33" s="255">
        <f>IF(AND('Encodage réponses Es'!$BO31="!",'Encodage réponses Es'!H31=""),"!",IF('Encodage réponses Es'!H31="","",'Encodage réponses Es'!H31))</f>
      </c>
      <c r="AO33" s="255">
        <f>IF(AND('Encodage réponses Es'!$BO31="!",'Encodage réponses Es'!I31=""),"!",IF('Encodage réponses Es'!I31="","",'Encodage réponses Es'!I31))</f>
      </c>
      <c r="AP33" s="255">
        <f>IF(AND('Encodage réponses Es'!$BO31="!",'Encodage réponses Es'!J31=""),"!",IF('Encodage réponses Es'!J31="","",'Encodage réponses Es'!J31))</f>
      </c>
      <c r="AQ33" s="255">
        <f>IF(AND('Encodage réponses Es'!$BO31="!",'Encodage réponses Es'!K31=""),"!",IF('Encodage réponses Es'!K31="","",'Encodage réponses Es'!K31))</f>
      </c>
      <c r="AR33" s="255">
        <f>IF(AND('Encodage réponses Es'!$BO31="!",'Encodage réponses Es'!L31=""),"!",IF('Encodage réponses Es'!L31="","",'Encodage réponses Es'!L31))</f>
      </c>
      <c r="AS33" s="255">
        <f>IF(AND('Encodage réponses Es'!$BO31="!",'Encodage réponses Es'!N31=""),"!",IF('Encodage réponses Es'!N31="","",'Encodage réponses Es'!N31))</f>
      </c>
      <c r="AT33" s="262">
        <f>IF(AND('Encodage réponses Es'!$BO31="!",'Encodage réponses Es'!O31=""),"!",IF('Encodage réponses Es'!O31="","",'Encodage réponses Es'!O31))</f>
      </c>
      <c r="AU33" s="255">
        <f>IF(AND('Encodage réponses Es'!$BO31="!",'Encodage réponses Es'!P31=""),"!",IF('Encodage réponses Es'!P31="","",'Encodage réponses Es'!P31))</f>
      </c>
      <c r="AV33" s="255">
        <f>IF(AND('Encodage réponses Es'!$BO31="!",'Encodage réponses Es'!Q31=""),"!",IF('Encodage réponses Es'!Q31="","",'Encodage réponses Es'!Q31))</f>
      </c>
      <c r="AW33" s="255">
        <f>IF(AND('Encodage réponses Es'!$BO31="!",'Encodage réponses Es'!AE31=""),"!",IF('Encodage réponses Es'!AE31="","",'Encodage réponses Es'!AE31))</f>
      </c>
      <c r="AX33" s="255">
        <f>IF(AND('Encodage réponses Es'!$BO31="!",'Encodage réponses Es'!AF31=""),"!",IF('Encodage réponses Es'!AF31="","",'Encodage réponses Es'!AF31))</f>
      </c>
      <c r="AY33" s="257">
        <f>IF(AND('Encodage réponses Es'!$BO31="!",'Encodage réponses Es'!AG31=""),"!",IF('Encodage réponses Es'!AG31="","",'Encodage réponses Es'!AG31))</f>
      </c>
      <c r="AZ33" s="468">
        <f t="shared" si="7"/>
      </c>
      <c r="BA33" s="430"/>
      <c r="BB33" s="469">
        <f t="shared" si="8"/>
      </c>
      <c r="BC33" s="470"/>
      <c r="BD33" s="543"/>
      <c r="BE33" s="265">
        <f>IF(AND('Encodage réponses Es'!$BO31="!",'Encodage réponses Es'!AL31=""),"!",IF('Encodage réponses Es'!AL31="","",'Encodage réponses Es'!AL31))</f>
      </c>
      <c r="BF33" s="266">
        <f>IF(AND('Encodage réponses Es'!$BO31="!",'Encodage réponses Es'!BG31=""),"!",IF('Encodage réponses Es'!BG31="","",'Encodage réponses Es'!BG31))</f>
      </c>
      <c r="BG33" s="266">
        <f>IF(AND('Encodage réponses Es'!$BO31="!",'Encodage réponses Es'!BH31=""),"!",IF('Encodage réponses Es'!BH31="","",'Encodage réponses Es'!BH31))</f>
      </c>
      <c r="BH33" s="266">
        <f>IF(AND('Encodage réponses Es'!$BO31="!",'Encodage réponses Es'!BI31=""),"!",IF('Encodage réponses Es'!BI31="","",'Encodage réponses Es'!BI31))</f>
      </c>
      <c r="BI33" s="266">
        <f>IF(AND('Encodage réponses Es'!$BO31="!",'Encodage réponses Es'!BJ31=""),"!",IF('Encodage réponses Es'!BJ31="","",'Encodage réponses Es'!BJ31))</f>
      </c>
      <c r="BJ33" s="266">
        <f>IF(AND('Encodage réponses Es'!$BO31="!",'Encodage réponses Es'!BK31=""),"!",IF('Encodage réponses Es'!BK31="","",'Encodage réponses Es'!BK31))</f>
      </c>
      <c r="BK33" s="266">
        <f>IF(AND('Encodage réponses Es'!$BO31="!",'Encodage réponses Es'!BL31=""),"!",IF('Encodage réponses Es'!BL31="","",'Encodage réponses Es'!BL31))</f>
      </c>
      <c r="BL33" s="266">
        <f>IF(AND('Encodage réponses Es'!$BO31="!",'Encodage réponses Es'!BM31=""),"!",IF('Encodage réponses Es'!BM31="","",'Encodage réponses Es'!BM31))</f>
      </c>
      <c r="BM33" s="267">
        <f>IF(AND('Encodage réponses Es'!$BO31="!",'Encodage réponses Es'!BN31=""),"!",IF('Encodage réponses Es'!BN31="","",'Encodage réponses Es'!BN31))</f>
      </c>
      <c r="BN33" s="469">
        <f t="shared" si="9"/>
      </c>
      <c r="BO33" s="470"/>
      <c r="BP33" s="265">
        <f>IF(AND('Encodage réponses Es'!$BO31="!",'Encodage réponses Es'!M31=""),"!",IF('Encodage réponses Es'!M31="","",'Encodage réponses Es'!M31))</f>
      </c>
      <c r="BQ33" s="266">
        <f>IF(AND('Encodage réponses Es'!$BO31="!",'Encodage réponses Es'!R31=""),"!",IF('Encodage réponses Es'!R31="","",'Encodage réponses Es'!R31))</f>
      </c>
      <c r="BR33" s="266">
        <f>IF(AND('Encodage réponses Es'!$BO31="!",'Encodage réponses Es'!S31=""),"!",IF('Encodage réponses Es'!S31="","",'Encodage réponses Es'!S31))</f>
      </c>
      <c r="BS33" s="266">
        <f>IF(AND('Encodage réponses Es'!$BO31="!",'Encodage réponses Es'!T31=""),"!",IF('Encodage réponses Es'!T31="","",'Encodage réponses Es'!T31))</f>
      </c>
      <c r="BT33" s="266">
        <f>IF(AND('Encodage réponses Es'!$BO31="!",'Encodage réponses Es'!U31=""),"!",IF('Encodage réponses Es'!U31="","",'Encodage réponses Es'!U31))</f>
      </c>
      <c r="BU33" s="266">
        <f>IF(AND('Encodage réponses Es'!$BO31="!",'Encodage réponses Es'!V31=""),"!",IF('Encodage réponses Es'!V31="","",'Encodage réponses Es'!V31))</f>
      </c>
      <c r="BV33" s="266">
        <f>IF(AND('Encodage réponses Es'!$BO31="!",'Encodage réponses Es'!W31=""),"!",IF('Encodage réponses Es'!W31="","",'Encodage réponses Es'!W31))</f>
      </c>
      <c r="BW33" s="266">
        <f>IF(AND('Encodage réponses Es'!$BO31="!",'Encodage réponses Es'!X31=""),"!",IF('Encodage réponses Es'!X31="","",'Encodage réponses Es'!X31))</f>
      </c>
      <c r="BX33" s="266">
        <f>IF(AND('Encodage réponses Es'!$BO31="!",'Encodage réponses Es'!Y31=""),"!",IF('Encodage réponses Es'!Y31="","",'Encodage réponses Es'!Y31))</f>
      </c>
      <c r="BY33" s="266">
        <f>IF(AND('Encodage réponses Es'!$BO31="!",'Encodage réponses Es'!Z31=""),"!",IF('Encodage réponses Es'!Z31="","",'Encodage réponses Es'!Z31))</f>
      </c>
      <c r="BZ33" s="266">
        <f>IF(AND('Encodage réponses Es'!$BO31="!",'Encodage réponses Es'!AA31=""),"!",IF('Encodage réponses Es'!AA31="","",'Encodage réponses Es'!AA31))</f>
      </c>
      <c r="CA33" s="266">
        <f>IF(AND('Encodage réponses Es'!$BO31="!",'Encodage réponses Es'!AB31=""),"!",IF('Encodage réponses Es'!AB31="","",'Encodage réponses Es'!AB31))</f>
      </c>
      <c r="CB33" s="267">
        <f>IF(AND('Encodage réponses Es'!$BO31="!",'Encodage réponses Es'!AC31=""),"!",IF('Encodage réponses Es'!AC31="","",'Encodage réponses Es'!AC31))</f>
      </c>
      <c r="CC33" s="468">
        <f t="shared" si="10"/>
      </c>
      <c r="CD33" s="430"/>
      <c r="CE33" s="469">
        <f t="shared" si="11"/>
      </c>
      <c r="CF33" s="470"/>
      <c r="CG33" s="188"/>
      <c r="CH33" s="254">
        <f>IF(AND('Encodage réponses Es'!$BO31="!",'Encodage réponses Es'!BF31=""),"!",IF('Encodage réponses Es'!BF31="","",'Encodage réponses Es'!BF31))</f>
      </c>
      <c r="CI33" s="273">
        <f>IF(AND('Encodage réponses Es'!$BO31="!",'Encodage réponses Es'!AD31=""),"!",IF('Encodage réponses Es'!AD31="","",'Encodage réponses Es'!AD31))</f>
      </c>
      <c r="CJ33" s="429">
        <f t="shared" si="12"/>
      </c>
      <c r="CK33" s="430"/>
    </row>
    <row r="34" spans="1:89" ht="11.25" customHeight="1">
      <c r="A34" s="442"/>
      <c r="B34" s="443"/>
      <c r="C34" s="251">
        <v>30</v>
      </c>
      <c r="D34" s="123">
        <f>IF('Encodage réponses Es'!F32="","",'Encodage réponses Es'!F32)</f>
      </c>
      <c r="E34" s="525"/>
      <c r="F34" s="145">
        <f t="shared" si="0"/>
      </c>
      <c r="G34" s="217">
        <f t="shared" si="1"/>
      </c>
      <c r="H34" s="122"/>
      <c r="I34" s="145">
        <f t="shared" si="2"/>
      </c>
      <c r="J34" s="217">
        <f t="shared" si="3"/>
      </c>
      <c r="K34" s="145">
        <f t="shared" si="4"/>
      </c>
      <c r="L34" s="217">
        <f t="shared" si="5"/>
      </c>
      <c r="N34" s="254">
        <f>IF(AND('Encodage réponses Es'!$BO32="!",'Encodage réponses Es'!AH32=""),"!",IF('Encodage réponses Es'!AH32="","",'Encodage réponses Es'!AH32))</f>
      </c>
      <c r="O34" s="255">
        <f>IF(AND('Encodage réponses Es'!$BO32="!",'Encodage réponses Es'!AI32=""),"!",IF('Encodage réponses Es'!AI32="","",'Encodage réponses Es'!AI32))</f>
      </c>
      <c r="P34" s="255">
        <f>IF(AND('Encodage réponses Es'!$BO32="!",'Encodage réponses Es'!AJ32=""),"!",IF('Encodage réponses Es'!AJ32="","",'Encodage réponses Es'!AJ32))</f>
      </c>
      <c r="Q34" s="255">
        <f>IF(AND('Encodage réponses Es'!$BO32="!",'Encodage réponses Es'!AK32=""),"!",IF('Encodage réponses Es'!AK32="","",'Encodage réponses Es'!AK32))</f>
      </c>
      <c r="R34" s="255">
        <f>IF(AND('Encodage réponses Es'!$BO32="!",'Encodage réponses Es'!AM32=""),"!",IF('Encodage réponses Es'!AM32="","",'Encodage réponses Es'!AM32))</f>
      </c>
      <c r="S34" s="255">
        <f>IF(AND('Encodage réponses Es'!$BO32="!",'Encodage réponses Es'!AN32=""),"!",IF('Encodage réponses Es'!AN32="","",'Encodage réponses Es'!AN32))</f>
      </c>
      <c r="T34" s="255">
        <f>IF(AND('Encodage réponses Es'!$BO32="!",'Encodage réponses Es'!AO32=""),"!",IF('Encodage réponses Es'!AO32="","",'Encodage réponses Es'!AO32))</f>
      </c>
      <c r="U34" s="255">
        <f>IF(AND('Encodage réponses Es'!$BO32="!",'Encodage réponses Es'!AP32=""),"!",IF('Encodage réponses Es'!AP32="","",'Encodage réponses Es'!AP32))</f>
      </c>
      <c r="V34" s="255">
        <f>IF(AND('Encodage réponses Es'!$BO32="!",'Encodage réponses Es'!AQ32=""),"!",IF('Encodage réponses Es'!AQ32="","",'Encodage réponses Es'!AQ32))</f>
      </c>
      <c r="W34" s="255">
        <f>IF(AND('Encodage réponses Es'!$BO32="!",'Encodage réponses Es'!AR32=""),"!",IF('Encodage réponses Es'!AR32="","",'Encodage réponses Es'!AR32))</f>
      </c>
      <c r="X34" s="255">
        <f>IF(AND('Encodage réponses Es'!$BO32="!",'Encodage réponses Es'!AS32=""),"!",IF('Encodage réponses Es'!AS32="","",'Encodage réponses Es'!AS32))</f>
      </c>
      <c r="Y34" s="255">
        <f>IF(AND('Encodage réponses Es'!$BO32="!",'Encodage réponses Es'!AT32=""),"!",IF('Encodage réponses Es'!AT32="","",'Encodage réponses Es'!AT32))</f>
      </c>
      <c r="Z34" s="255">
        <f>IF(AND('Encodage réponses Es'!$BO32="!",'Encodage réponses Es'!AU32=""),"!",IF('Encodage réponses Es'!AU32="","",'Encodage réponses Es'!AU32))</f>
      </c>
      <c r="AA34" s="255">
        <f>IF(AND('Encodage réponses Es'!$BO32="!",'Encodage réponses Es'!AV32=""),"!",IF('Encodage réponses Es'!AV32="","",'Encodage réponses Es'!AV32))</f>
      </c>
      <c r="AB34" s="255">
        <f>IF(AND('Encodage réponses Es'!$BO32="!",'Encodage réponses Es'!AW32=""),"!",IF('Encodage réponses Es'!AW32="","",'Encodage réponses Es'!AW32))</f>
      </c>
      <c r="AC34" s="255">
        <f>IF(AND('Encodage réponses Es'!$BO32="!",'Encodage réponses Es'!AX32=""),"!",IF('Encodage réponses Es'!AX32="","",'Encodage réponses Es'!AX32))</f>
      </c>
      <c r="AD34" s="255">
        <f>IF(AND('Encodage réponses Es'!$BO32="!",'Encodage réponses Es'!AY32=""),"!",IF('Encodage réponses Es'!AY32="","",'Encodage réponses Es'!AY32))</f>
      </c>
      <c r="AE34" s="255">
        <f>IF(AND('Encodage réponses Es'!$BO32="!",'Encodage réponses Es'!AZ32=""),"!",IF('Encodage réponses Es'!AZ32="","",'Encodage réponses Es'!AZ32))</f>
      </c>
      <c r="AF34" s="255">
        <f>IF(AND('Encodage réponses Es'!$BO32="!",'Encodage réponses Es'!BA32=""),"!",IF('Encodage réponses Es'!BA32="","",'Encodage réponses Es'!BA32))</f>
      </c>
      <c r="AG34" s="255">
        <f>IF(AND('Encodage réponses Es'!$BO32="!",'Encodage réponses Es'!BB32=""),"!",IF('Encodage réponses Es'!BB32="","",'Encodage réponses Es'!BB32))</f>
      </c>
      <c r="AH34" s="255">
        <f>IF(AND('Encodage réponses Es'!$BO32="!",'Encodage réponses Es'!BC32=""),"!",IF('Encodage réponses Es'!BC32="","",'Encodage réponses Es'!BC32))</f>
      </c>
      <c r="AI34" s="255">
        <f>IF(AND('Encodage réponses Es'!$BO32="!",'Encodage réponses Es'!BD32=""),"!",IF('Encodage réponses Es'!BD32="","",'Encodage réponses Es'!BD32))</f>
      </c>
      <c r="AJ34" s="257">
        <f>IF(AND('Encodage réponses Es'!$BO32="!",'Encodage réponses Es'!BE32=""),"!",IF('Encodage réponses Es'!BE32="","",'Encodage réponses Es'!BE32))</f>
      </c>
      <c r="AK34" s="469">
        <f t="shared" si="6"/>
      </c>
      <c r="AL34" s="470"/>
      <c r="AM34" s="254">
        <f>IF(AND('Encodage réponses Es'!$BO32="!",'Encodage réponses Es'!G32=""),"!",IF('Encodage réponses Es'!G32="","",'Encodage réponses Es'!G32))</f>
      </c>
      <c r="AN34" s="255">
        <f>IF(AND('Encodage réponses Es'!$BO32="!",'Encodage réponses Es'!H32=""),"!",IF('Encodage réponses Es'!H32="","",'Encodage réponses Es'!H32))</f>
      </c>
      <c r="AO34" s="255">
        <f>IF(AND('Encodage réponses Es'!$BO32="!",'Encodage réponses Es'!I32=""),"!",IF('Encodage réponses Es'!I32="","",'Encodage réponses Es'!I32))</f>
      </c>
      <c r="AP34" s="255">
        <f>IF(AND('Encodage réponses Es'!$BO32="!",'Encodage réponses Es'!J32=""),"!",IF('Encodage réponses Es'!J32="","",'Encodage réponses Es'!J32))</f>
      </c>
      <c r="AQ34" s="255">
        <f>IF(AND('Encodage réponses Es'!$BO32="!",'Encodage réponses Es'!K32=""),"!",IF('Encodage réponses Es'!K32="","",'Encodage réponses Es'!K32))</f>
      </c>
      <c r="AR34" s="255">
        <f>IF(AND('Encodage réponses Es'!$BO32="!",'Encodage réponses Es'!L32=""),"!",IF('Encodage réponses Es'!L32="","",'Encodage réponses Es'!L32))</f>
      </c>
      <c r="AS34" s="255">
        <f>IF(AND('Encodage réponses Es'!$BO32="!",'Encodage réponses Es'!N32=""),"!",IF('Encodage réponses Es'!N32="","",'Encodage réponses Es'!N32))</f>
      </c>
      <c r="AT34" s="262">
        <f>IF(AND('Encodage réponses Es'!$BO32="!",'Encodage réponses Es'!O32=""),"!",IF('Encodage réponses Es'!O32="","",'Encodage réponses Es'!O32))</f>
      </c>
      <c r="AU34" s="255">
        <f>IF(AND('Encodage réponses Es'!$BO32="!",'Encodage réponses Es'!P32=""),"!",IF('Encodage réponses Es'!P32="","",'Encodage réponses Es'!P32))</f>
      </c>
      <c r="AV34" s="255">
        <f>IF(AND('Encodage réponses Es'!$BO32="!",'Encodage réponses Es'!Q32=""),"!",IF('Encodage réponses Es'!Q32="","",'Encodage réponses Es'!Q32))</f>
      </c>
      <c r="AW34" s="255">
        <f>IF(AND('Encodage réponses Es'!$BO32="!",'Encodage réponses Es'!AE32=""),"!",IF('Encodage réponses Es'!AE32="","",'Encodage réponses Es'!AE32))</f>
      </c>
      <c r="AX34" s="255">
        <f>IF(AND('Encodage réponses Es'!$BO32="!",'Encodage réponses Es'!AF32=""),"!",IF('Encodage réponses Es'!AF32="","",'Encodage réponses Es'!AF32))</f>
      </c>
      <c r="AY34" s="257">
        <f>IF(AND('Encodage réponses Es'!$BO32="!",'Encodage réponses Es'!AG32=""),"!",IF('Encodage réponses Es'!AG32="","",'Encodage réponses Es'!AG32))</f>
      </c>
      <c r="AZ34" s="468">
        <f t="shared" si="7"/>
      </c>
      <c r="BA34" s="430"/>
      <c r="BB34" s="469">
        <f t="shared" si="8"/>
      </c>
      <c r="BC34" s="470"/>
      <c r="BD34" s="543"/>
      <c r="BE34" s="265">
        <f>IF(AND('Encodage réponses Es'!$BO32="!",'Encodage réponses Es'!AL32=""),"!",IF('Encodage réponses Es'!AL32="","",'Encodage réponses Es'!AL32))</f>
      </c>
      <c r="BF34" s="266">
        <f>IF(AND('Encodage réponses Es'!$BO32="!",'Encodage réponses Es'!BG32=""),"!",IF('Encodage réponses Es'!BG32="","",'Encodage réponses Es'!BG32))</f>
      </c>
      <c r="BG34" s="266">
        <f>IF(AND('Encodage réponses Es'!$BO32="!",'Encodage réponses Es'!BH32=""),"!",IF('Encodage réponses Es'!BH32="","",'Encodage réponses Es'!BH32))</f>
      </c>
      <c r="BH34" s="266">
        <f>IF(AND('Encodage réponses Es'!$BO32="!",'Encodage réponses Es'!BI32=""),"!",IF('Encodage réponses Es'!BI32="","",'Encodage réponses Es'!BI32))</f>
      </c>
      <c r="BI34" s="266">
        <f>IF(AND('Encodage réponses Es'!$BO32="!",'Encodage réponses Es'!BJ32=""),"!",IF('Encodage réponses Es'!BJ32="","",'Encodage réponses Es'!BJ32))</f>
      </c>
      <c r="BJ34" s="266">
        <f>IF(AND('Encodage réponses Es'!$BO32="!",'Encodage réponses Es'!BK32=""),"!",IF('Encodage réponses Es'!BK32="","",'Encodage réponses Es'!BK32))</f>
      </c>
      <c r="BK34" s="266">
        <f>IF(AND('Encodage réponses Es'!$BO32="!",'Encodage réponses Es'!BL32=""),"!",IF('Encodage réponses Es'!BL32="","",'Encodage réponses Es'!BL32))</f>
      </c>
      <c r="BL34" s="266">
        <f>IF(AND('Encodage réponses Es'!$BO32="!",'Encodage réponses Es'!BM32=""),"!",IF('Encodage réponses Es'!BM32="","",'Encodage réponses Es'!BM32))</f>
      </c>
      <c r="BM34" s="267">
        <f>IF(AND('Encodage réponses Es'!$BO32="!",'Encodage réponses Es'!BN32=""),"!",IF('Encodage réponses Es'!BN32="","",'Encodage réponses Es'!BN32))</f>
      </c>
      <c r="BN34" s="469">
        <f t="shared" si="9"/>
      </c>
      <c r="BO34" s="470"/>
      <c r="BP34" s="265">
        <f>IF(AND('Encodage réponses Es'!$BO32="!",'Encodage réponses Es'!M32=""),"!",IF('Encodage réponses Es'!M32="","",'Encodage réponses Es'!M32))</f>
      </c>
      <c r="BQ34" s="266">
        <f>IF(AND('Encodage réponses Es'!$BO32="!",'Encodage réponses Es'!R32=""),"!",IF('Encodage réponses Es'!R32="","",'Encodage réponses Es'!R32))</f>
      </c>
      <c r="BR34" s="266">
        <f>IF(AND('Encodage réponses Es'!$BO32="!",'Encodage réponses Es'!S32=""),"!",IF('Encodage réponses Es'!S32="","",'Encodage réponses Es'!S32))</f>
      </c>
      <c r="BS34" s="266">
        <f>IF(AND('Encodage réponses Es'!$BO32="!",'Encodage réponses Es'!T32=""),"!",IF('Encodage réponses Es'!T32="","",'Encodage réponses Es'!T32))</f>
      </c>
      <c r="BT34" s="266">
        <f>IF(AND('Encodage réponses Es'!$BO32="!",'Encodage réponses Es'!U32=""),"!",IF('Encodage réponses Es'!U32="","",'Encodage réponses Es'!U32))</f>
      </c>
      <c r="BU34" s="266">
        <f>IF(AND('Encodage réponses Es'!$BO32="!",'Encodage réponses Es'!V32=""),"!",IF('Encodage réponses Es'!V32="","",'Encodage réponses Es'!V32))</f>
      </c>
      <c r="BV34" s="266">
        <f>IF(AND('Encodage réponses Es'!$BO32="!",'Encodage réponses Es'!W32=""),"!",IF('Encodage réponses Es'!W32="","",'Encodage réponses Es'!W32))</f>
      </c>
      <c r="BW34" s="266">
        <f>IF(AND('Encodage réponses Es'!$BO32="!",'Encodage réponses Es'!X32=""),"!",IF('Encodage réponses Es'!X32="","",'Encodage réponses Es'!X32))</f>
      </c>
      <c r="BX34" s="266">
        <f>IF(AND('Encodage réponses Es'!$BO32="!",'Encodage réponses Es'!Y32=""),"!",IF('Encodage réponses Es'!Y32="","",'Encodage réponses Es'!Y32))</f>
      </c>
      <c r="BY34" s="266">
        <f>IF(AND('Encodage réponses Es'!$BO32="!",'Encodage réponses Es'!Z32=""),"!",IF('Encodage réponses Es'!Z32="","",'Encodage réponses Es'!Z32))</f>
      </c>
      <c r="BZ34" s="266">
        <f>IF(AND('Encodage réponses Es'!$BO32="!",'Encodage réponses Es'!AA32=""),"!",IF('Encodage réponses Es'!AA32="","",'Encodage réponses Es'!AA32))</f>
      </c>
      <c r="CA34" s="266">
        <f>IF(AND('Encodage réponses Es'!$BO32="!",'Encodage réponses Es'!AB32=""),"!",IF('Encodage réponses Es'!AB32="","",'Encodage réponses Es'!AB32))</f>
      </c>
      <c r="CB34" s="267">
        <f>IF(AND('Encodage réponses Es'!$BO32="!",'Encodage réponses Es'!AC32=""),"!",IF('Encodage réponses Es'!AC32="","",'Encodage réponses Es'!AC32))</f>
      </c>
      <c r="CC34" s="468">
        <f t="shared" si="10"/>
      </c>
      <c r="CD34" s="430"/>
      <c r="CE34" s="469">
        <f t="shared" si="11"/>
      </c>
      <c r="CF34" s="470"/>
      <c r="CG34" s="188"/>
      <c r="CH34" s="254">
        <f>IF(AND('Encodage réponses Es'!$BO32="!",'Encodage réponses Es'!BF32=""),"!",IF('Encodage réponses Es'!BF32="","",'Encodage réponses Es'!BF32))</f>
      </c>
      <c r="CI34" s="273">
        <f>IF(AND('Encodage réponses Es'!$BO32="!",'Encodage réponses Es'!AD32=""),"!",IF('Encodage réponses Es'!AD32="","",'Encodage réponses Es'!AD32))</f>
      </c>
      <c r="CJ34" s="429">
        <f t="shared" si="12"/>
      </c>
      <c r="CK34" s="430"/>
    </row>
    <row r="35" spans="1:89" ht="11.25" customHeight="1">
      <c r="A35" s="442"/>
      <c r="B35" s="443"/>
      <c r="C35" s="251">
        <v>31</v>
      </c>
      <c r="D35" s="123">
        <f>IF('Encodage réponses Es'!F33="","",'Encodage réponses Es'!F33)</f>
      </c>
      <c r="E35" s="525"/>
      <c r="F35" s="145">
        <f t="shared" si="0"/>
      </c>
      <c r="G35" s="217">
        <f t="shared" si="1"/>
      </c>
      <c r="H35" s="122"/>
      <c r="I35" s="145">
        <f t="shared" si="2"/>
      </c>
      <c r="J35" s="217">
        <f t="shared" si="3"/>
      </c>
      <c r="K35" s="145">
        <f t="shared" si="4"/>
      </c>
      <c r="L35" s="217">
        <f t="shared" si="5"/>
      </c>
      <c r="N35" s="254">
        <f>IF(AND('Encodage réponses Es'!$BO33="!",'Encodage réponses Es'!AH33=""),"!",IF('Encodage réponses Es'!AH33="","",'Encodage réponses Es'!AH33))</f>
      </c>
      <c r="O35" s="255">
        <f>IF(AND('Encodage réponses Es'!$BO33="!",'Encodage réponses Es'!AI33=""),"!",IF('Encodage réponses Es'!AI33="","",'Encodage réponses Es'!AI33))</f>
      </c>
      <c r="P35" s="255">
        <f>IF(AND('Encodage réponses Es'!$BO33="!",'Encodage réponses Es'!AJ33=""),"!",IF('Encodage réponses Es'!AJ33="","",'Encodage réponses Es'!AJ33))</f>
      </c>
      <c r="Q35" s="255">
        <f>IF(AND('Encodage réponses Es'!$BO33="!",'Encodage réponses Es'!AK33=""),"!",IF('Encodage réponses Es'!AK33="","",'Encodage réponses Es'!AK33))</f>
      </c>
      <c r="R35" s="255">
        <f>IF(AND('Encodage réponses Es'!$BO33="!",'Encodage réponses Es'!AM33=""),"!",IF('Encodage réponses Es'!AM33="","",'Encodage réponses Es'!AM33))</f>
      </c>
      <c r="S35" s="255">
        <f>IF(AND('Encodage réponses Es'!$BO33="!",'Encodage réponses Es'!AN33=""),"!",IF('Encodage réponses Es'!AN33="","",'Encodage réponses Es'!AN33))</f>
      </c>
      <c r="T35" s="255">
        <f>IF(AND('Encodage réponses Es'!$BO33="!",'Encodage réponses Es'!AO33=""),"!",IF('Encodage réponses Es'!AO33="","",'Encodage réponses Es'!AO33))</f>
      </c>
      <c r="U35" s="255">
        <f>IF(AND('Encodage réponses Es'!$BO33="!",'Encodage réponses Es'!AP33=""),"!",IF('Encodage réponses Es'!AP33="","",'Encodage réponses Es'!AP33))</f>
      </c>
      <c r="V35" s="255">
        <f>IF(AND('Encodage réponses Es'!$BO33="!",'Encodage réponses Es'!AQ33=""),"!",IF('Encodage réponses Es'!AQ33="","",'Encodage réponses Es'!AQ33))</f>
      </c>
      <c r="W35" s="255">
        <f>IF(AND('Encodage réponses Es'!$BO33="!",'Encodage réponses Es'!AR33=""),"!",IF('Encodage réponses Es'!AR33="","",'Encodage réponses Es'!AR33))</f>
      </c>
      <c r="X35" s="255">
        <f>IF(AND('Encodage réponses Es'!$BO33="!",'Encodage réponses Es'!AS33=""),"!",IF('Encodage réponses Es'!AS33="","",'Encodage réponses Es'!AS33))</f>
      </c>
      <c r="Y35" s="255">
        <f>IF(AND('Encodage réponses Es'!$BO33="!",'Encodage réponses Es'!AT33=""),"!",IF('Encodage réponses Es'!AT33="","",'Encodage réponses Es'!AT33))</f>
      </c>
      <c r="Z35" s="255">
        <f>IF(AND('Encodage réponses Es'!$BO33="!",'Encodage réponses Es'!AU33=""),"!",IF('Encodage réponses Es'!AU33="","",'Encodage réponses Es'!AU33))</f>
      </c>
      <c r="AA35" s="255">
        <f>IF(AND('Encodage réponses Es'!$BO33="!",'Encodage réponses Es'!AV33=""),"!",IF('Encodage réponses Es'!AV33="","",'Encodage réponses Es'!AV33))</f>
      </c>
      <c r="AB35" s="255">
        <f>IF(AND('Encodage réponses Es'!$BO33="!",'Encodage réponses Es'!AW33=""),"!",IF('Encodage réponses Es'!AW33="","",'Encodage réponses Es'!AW33))</f>
      </c>
      <c r="AC35" s="255">
        <f>IF(AND('Encodage réponses Es'!$BO33="!",'Encodage réponses Es'!AX33=""),"!",IF('Encodage réponses Es'!AX33="","",'Encodage réponses Es'!AX33))</f>
      </c>
      <c r="AD35" s="255">
        <f>IF(AND('Encodage réponses Es'!$BO33="!",'Encodage réponses Es'!AY33=""),"!",IF('Encodage réponses Es'!AY33="","",'Encodage réponses Es'!AY33))</f>
      </c>
      <c r="AE35" s="255">
        <f>IF(AND('Encodage réponses Es'!$BO33="!",'Encodage réponses Es'!AZ33=""),"!",IF('Encodage réponses Es'!AZ33="","",'Encodage réponses Es'!AZ33))</f>
      </c>
      <c r="AF35" s="255">
        <f>IF(AND('Encodage réponses Es'!$BO33="!",'Encodage réponses Es'!BA33=""),"!",IF('Encodage réponses Es'!BA33="","",'Encodage réponses Es'!BA33))</f>
      </c>
      <c r="AG35" s="255">
        <f>IF(AND('Encodage réponses Es'!$BO33="!",'Encodage réponses Es'!BB33=""),"!",IF('Encodage réponses Es'!BB33="","",'Encodage réponses Es'!BB33))</f>
      </c>
      <c r="AH35" s="255">
        <f>IF(AND('Encodage réponses Es'!$BO33="!",'Encodage réponses Es'!BC33=""),"!",IF('Encodage réponses Es'!BC33="","",'Encodage réponses Es'!BC33))</f>
      </c>
      <c r="AI35" s="255">
        <f>IF(AND('Encodage réponses Es'!$BO33="!",'Encodage réponses Es'!BD33=""),"!",IF('Encodage réponses Es'!BD33="","",'Encodage réponses Es'!BD33))</f>
      </c>
      <c r="AJ35" s="257">
        <f>IF(AND('Encodage réponses Es'!$BO33="!",'Encodage réponses Es'!BE33=""),"!",IF('Encodage réponses Es'!BE33="","",'Encodage réponses Es'!BE33))</f>
      </c>
      <c r="AK35" s="469">
        <f t="shared" si="6"/>
      </c>
      <c r="AL35" s="470"/>
      <c r="AM35" s="254">
        <f>IF(AND('Encodage réponses Es'!$BO33="!",'Encodage réponses Es'!G33=""),"!",IF('Encodage réponses Es'!G33="","",'Encodage réponses Es'!G33))</f>
      </c>
      <c r="AN35" s="255">
        <f>IF(AND('Encodage réponses Es'!$BO33="!",'Encodage réponses Es'!H33=""),"!",IF('Encodage réponses Es'!H33="","",'Encodage réponses Es'!H33))</f>
      </c>
      <c r="AO35" s="255">
        <f>IF(AND('Encodage réponses Es'!$BO33="!",'Encodage réponses Es'!I33=""),"!",IF('Encodage réponses Es'!I33="","",'Encodage réponses Es'!I33))</f>
      </c>
      <c r="AP35" s="255">
        <f>IF(AND('Encodage réponses Es'!$BO33="!",'Encodage réponses Es'!J33=""),"!",IF('Encodage réponses Es'!J33="","",'Encodage réponses Es'!J33))</f>
      </c>
      <c r="AQ35" s="255">
        <f>IF(AND('Encodage réponses Es'!$BO33="!",'Encodage réponses Es'!K33=""),"!",IF('Encodage réponses Es'!K33="","",'Encodage réponses Es'!K33))</f>
      </c>
      <c r="AR35" s="255">
        <f>IF(AND('Encodage réponses Es'!$BO33="!",'Encodage réponses Es'!L33=""),"!",IF('Encodage réponses Es'!L33="","",'Encodage réponses Es'!L33))</f>
      </c>
      <c r="AS35" s="255">
        <f>IF(AND('Encodage réponses Es'!$BO33="!",'Encodage réponses Es'!N33=""),"!",IF('Encodage réponses Es'!N33="","",'Encodage réponses Es'!N33))</f>
      </c>
      <c r="AT35" s="262">
        <f>IF(AND('Encodage réponses Es'!$BO33="!",'Encodage réponses Es'!O33=""),"!",IF('Encodage réponses Es'!O33="","",'Encodage réponses Es'!O33))</f>
      </c>
      <c r="AU35" s="255">
        <f>IF(AND('Encodage réponses Es'!$BO33="!",'Encodage réponses Es'!P33=""),"!",IF('Encodage réponses Es'!P33="","",'Encodage réponses Es'!P33))</f>
      </c>
      <c r="AV35" s="255">
        <f>IF(AND('Encodage réponses Es'!$BO33="!",'Encodage réponses Es'!Q33=""),"!",IF('Encodage réponses Es'!Q33="","",'Encodage réponses Es'!Q33))</f>
      </c>
      <c r="AW35" s="255">
        <f>IF(AND('Encodage réponses Es'!$BO33="!",'Encodage réponses Es'!AE33=""),"!",IF('Encodage réponses Es'!AE33="","",'Encodage réponses Es'!AE33))</f>
      </c>
      <c r="AX35" s="255">
        <f>IF(AND('Encodage réponses Es'!$BO33="!",'Encodage réponses Es'!AF33=""),"!",IF('Encodage réponses Es'!AF33="","",'Encodage réponses Es'!AF33))</f>
      </c>
      <c r="AY35" s="257">
        <f>IF(AND('Encodage réponses Es'!$BO33="!",'Encodage réponses Es'!AG33=""),"!",IF('Encodage réponses Es'!AG33="","",'Encodage réponses Es'!AG33))</f>
      </c>
      <c r="AZ35" s="468">
        <f t="shared" si="7"/>
      </c>
      <c r="BA35" s="430"/>
      <c r="BB35" s="469">
        <f t="shared" si="8"/>
      </c>
      <c r="BC35" s="470"/>
      <c r="BD35" s="543"/>
      <c r="BE35" s="265">
        <f>IF(AND('Encodage réponses Es'!$BO33="!",'Encodage réponses Es'!AL33=""),"!",IF('Encodage réponses Es'!AL33="","",'Encodage réponses Es'!AL33))</f>
      </c>
      <c r="BF35" s="266">
        <f>IF(AND('Encodage réponses Es'!$BO33="!",'Encodage réponses Es'!BG33=""),"!",IF('Encodage réponses Es'!BG33="","",'Encodage réponses Es'!BG33))</f>
      </c>
      <c r="BG35" s="266">
        <f>IF(AND('Encodage réponses Es'!$BO33="!",'Encodage réponses Es'!BH33=""),"!",IF('Encodage réponses Es'!BH33="","",'Encodage réponses Es'!BH33))</f>
      </c>
      <c r="BH35" s="266">
        <f>IF(AND('Encodage réponses Es'!$BO33="!",'Encodage réponses Es'!BI33=""),"!",IF('Encodage réponses Es'!BI33="","",'Encodage réponses Es'!BI33))</f>
      </c>
      <c r="BI35" s="266">
        <f>IF(AND('Encodage réponses Es'!$BO33="!",'Encodage réponses Es'!BJ33=""),"!",IF('Encodage réponses Es'!BJ33="","",'Encodage réponses Es'!BJ33))</f>
      </c>
      <c r="BJ35" s="266">
        <f>IF(AND('Encodage réponses Es'!$BO33="!",'Encodage réponses Es'!BK33=""),"!",IF('Encodage réponses Es'!BK33="","",'Encodage réponses Es'!BK33))</f>
      </c>
      <c r="BK35" s="266">
        <f>IF(AND('Encodage réponses Es'!$BO33="!",'Encodage réponses Es'!BL33=""),"!",IF('Encodage réponses Es'!BL33="","",'Encodage réponses Es'!BL33))</f>
      </c>
      <c r="BL35" s="266">
        <f>IF(AND('Encodage réponses Es'!$BO33="!",'Encodage réponses Es'!BM33=""),"!",IF('Encodage réponses Es'!BM33="","",'Encodage réponses Es'!BM33))</f>
      </c>
      <c r="BM35" s="267">
        <f>IF(AND('Encodage réponses Es'!$BO33="!",'Encodage réponses Es'!BN33=""),"!",IF('Encodage réponses Es'!BN33="","",'Encodage réponses Es'!BN33))</f>
      </c>
      <c r="BN35" s="469">
        <f t="shared" si="9"/>
      </c>
      <c r="BO35" s="470"/>
      <c r="BP35" s="265">
        <f>IF(AND('Encodage réponses Es'!$BO33="!",'Encodage réponses Es'!M33=""),"!",IF('Encodage réponses Es'!M33="","",'Encodage réponses Es'!M33))</f>
      </c>
      <c r="BQ35" s="266">
        <f>IF(AND('Encodage réponses Es'!$BO33="!",'Encodage réponses Es'!R33=""),"!",IF('Encodage réponses Es'!R33="","",'Encodage réponses Es'!R33))</f>
      </c>
      <c r="BR35" s="266">
        <f>IF(AND('Encodage réponses Es'!$BO33="!",'Encodage réponses Es'!S33=""),"!",IF('Encodage réponses Es'!S33="","",'Encodage réponses Es'!S33))</f>
      </c>
      <c r="BS35" s="266">
        <f>IF(AND('Encodage réponses Es'!$BO33="!",'Encodage réponses Es'!T33=""),"!",IF('Encodage réponses Es'!T33="","",'Encodage réponses Es'!T33))</f>
      </c>
      <c r="BT35" s="266">
        <f>IF(AND('Encodage réponses Es'!$BO33="!",'Encodage réponses Es'!U33=""),"!",IF('Encodage réponses Es'!U33="","",'Encodage réponses Es'!U33))</f>
      </c>
      <c r="BU35" s="266">
        <f>IF(AND('Encodage réponses Es'!$BO33="!",'Encodage réponses Es'!V33=""),"!",IF('Encodage réponses Es'!V33="","",'Encodage réponses Es'!V33))</f>
      </c>
      <c r="BV35" s="266">
        <f>IF(AND('Encodage réponses Es'!$BO33="!",'Encodage réponses Es'!W33=""),"!",IF('Encodage réponses Es'!W33="","",'Encodage réponses Es'!W33))</f>
      </c>
      <c r="BW35" s="266">
        <f>IF(AND('Encodage réponses Es'!$BO33="!",'Encodage réponses Es'!X33=""),"!",IF('Encodage réponses Es'!X33="","",'Encodage réponses Es'!X33))</f>
      </c>
      <c r="BX35" s="266">
        <f>IF(AND('Encodage réponses Es'!$BO33="!",'Encodage réponses Es'!Y33=""),"!",IF('Encodage réponses Es'!Y33="","",'Encodage réponses Es'!Y33))</f>
      </c>
      <c r="BY35" s="266">
        <f>IF(AND('Encodage réponses Es'!$BO33="!",'Encodage réponses Es'!Z33=""),"!",IF('Encodage réponses Es'!Z33="","",'Encodage réponses Es'!Z33))</f>
      </c>
      <c r="BZ35" s="266">
        <f>IF(AND('Encodage réponses Es'!$BO33="!",'Encodage réponses Es'!AA33=""),"!",IF('Encodage réponses Es'!AA33="","",'Encodage réponses Es'!AA33))</f>
      </c>
      <c r="CA35" s="266">
        <f>IF(AND('Encodage réponses Es'!$BO33="!",'Encodage réponses Es'!AB33=""),"!",IF('Encodage réponses Es'!AB33="","",'Encodage réponses Es'!AB33))</f>
      </c>
      <c r="CB35" s="267">
        <f>IF(AND('Encodage réponses Es'!$BO33="!",'Encodage réponses Es'!AC33=""),"!",IF('Encodage réponses Es'!AC33="","",'Encodage réponses Es'!AC33))</f>
      </c>
      <c r="CC35" s="468">
        <f t="shared" si="10"/>
      </c>
      <c r="CD35" s="430"/>
      <c r="CE35" s="469">
        <f t="shared" si="11"/>
      </c>
      <c r="CF35" s="470"/>
      <c r="CG35" s="188"/>
      <c r="CH35" s="254">
        <f>IF(AND('Encodage réponses Es'!$BO33="!",'Encodage réponses Es'!BF33=""),"!",IF('Encodage réponses Es'!BF33="","",'Encodage réponses Es'!BF33))</f>
      </c>
      <c r="CI35" s="273">
        <f>IF(AND('Encodage réponses Es'!$BO33="!",'Encodage réponses Es'!AD33=""),"!",IF('Encodage réponses Es'!AD33="","",'Encodage réponses Es'!AD33))</f>
      </c>
      <c r="CJ35" s="429">
        <f t="shared" si="12"/>
      </c>
      <c r="CK35" s="430"/>
    </row>
    <row r="36" spans="1:89" ht="11.25" customHeight="1">
      <c r="A36" s="442"/>
      <c r="B36" s="443"/>
      <c r="C36" s="251">
        <v>32</v>
      </c>
      <c r="D36" s="123">
        <f>IF('Encodage réponses Es'!F34="","",'Encodage réponses Es'!F34)</f>
      </c>
      <c r="E36" s="525"/>
      <c r="F36" s="145">
        <f t="shared" si="0"/>
      </c>
      <c r="G36" s="217">
        <f t="shared" si="1"/>
      </c>
      <c r="H36" s="122"/>
      <c r="I36" s="145">
        <f t="shared" si="2"/>
      </c>
      <c r="J36" s="217">
        <f t="shared" si="3"/>
      </c>
      <c r="K36" s="145">
        <f t="shared" si="4"/>
      </c>
      <c r="L36" s="217">
        <f t="shared" si="5"/>
      </c>
      <c r="N36" s="254">
        <f>IF(AND('Encodage réponses Es'!$BO34="!",'Encodage réponses Es'!AH34=""),"!",IF('Encodage réponses Es'!AH34="","",'Encodage réponses Es'!AH34))</f>
      </c>
      <c r="O36" s="255">
        <f>IF(AND('Encodage réponses Es'!$BO34="!",'Encodage réponses Es'!AI34=""),"!",IF('Encodage réponses Es'!AI34="","",'Encodage réponses Es'!AI34))</f>
      </c>
      <c r="P36" s="255">
        <f>IF(AND('Encodage réponses Es'!$BO34="!",'Encodage réponses Es'!AJ34=""),"!",IF('Encodage réponses Es'!AJ34="","",'Encodage réponses Es'!AJ34))</f>
      </c>
      <c r="Q36" s="255">
        <f>IF(AND('Encodage réponses Es'!$BO34="!",'Encodage réponses Es'!AK34=""),"!",IF('Encodage réponses Es'!AK34="","",'Encodage réponses Es'!AK34))</f>
      </c>
      <c r="R36" s="255">
        <f>IF(AND('Encodage réponses Es'!$BO34="!",'Encodage réponses Es'!AM34=""),"!",IF('Encodage réponses Es'!AM34="","",'Encodage réponses Es'!AM34))</f>
      </c>
      <c r="S36" s="255">
        <f>IF(AND('Encodage réponses Es'!$BO34="!",'Encodage réponses Es'!AN34=""),"!",IF('Encodage réponses Es'!AN34="","",'Encodage réponses Es'!AN34))</f>
      </c>
      <c r="T36" s="255">
        <f>IF(AND('Encodage réponses Es'!$BO34="!",'Encodage réponses Es'!AO34=""),"!",IF('Encodage réponses Es'!AO34="","",'Encodage réponses Es'!AO34))</f>
      </c>
      <c r="U36" s="255">
        <f>IF(AND('Encodage réponses Es'!$BO34="!",'Encodage réponses Es'!AP34=""),"!",IF('Encodage réponses Es'!AP34="","",'Encodage réponses Es'!AP34))</f>
      </c>
      <c r="V36" s="255">
        <f>IF(AND('Encodage réponses Es'!$BO34="!",'Encodage réponses Es'!AQ34=""),"!",IF('Encodage réponses Es'!AQ34="","",'Encodage réponses Es'!AQ34))</f>
      </c>
      <c r="W36" s="255">
        <f>IF(AND('Encodage réponses Es'!$BO34="!",'Encodage réponses Es'!AR34=""),"!",IF('Encodage réponses Es'!AR34="","",'Encodage réponses Es'!AR34))</f>
      </c>
      <c r="X36" s="255">
        <f>IF(AND('Encodage réponses Es'!$BO34="!",'Encodage réponses Es'!AS34=""),"!",IF('Encodage réponses Es'!AS34="","",'Encodage réponses Es'!AS34))</f>
      </c>
      <c r="Y36" s="255">
        <f>IF(AND('Encodage réponses Es'!$BO34="!",'Encodage réponses Es'!AT34=""),"!",IF('Encodage réponses Es'!AT34="","",'Encodage réponses Es'!AT34))</f>
      </c>
      <c r="Z36" s="255">
        <f>IF(AND('Encodage réponses Es'!$BO34="!",'Encodage réponses Es'!AU34=""),"!",IF('Encodage réponses Es'!AU34="","",'Encodage réponses Es'!AU34))</f>
      </c>
      <c r="AA36" s="255">
        <f>IF(AND('Encodage réponses Es'!$BO34="!",'Encodage réponses Es'!AV34=""),"!",IF('Encodage réponses Es'!AV34="","",'Encodage réponses Es'!AV34))</f>
      </c>
      <c r="AB36" s="255">
        <f>IF(AND('Encodage réponses Es'!$BO34="!",'Encodage réponses Es'!AW34=""),"!",IF('Encodage réponses Es'!AW34="","",'Encodage réponses Es'!AW34))</f>
      </c>
      <c r="AC36" s="255">
        <f>IF(AND('Encodage réponses Es'!$BO34="!",'Encodage réponses Es'!AX34=""),"!",IF('Encodage réponses Es'!AX34="","",'Encodage réponses Es'!AX34))</f>
      </c>
      <c r="AD36" s="255">
        <f>IF(AND('Encodage réponses Es'!$BO34="!",'Encodage réponses Es'!AY34=""),"!",IF('Encodage réponses Es'!AY34="","",'Encodage réponses Es'!AY34))</f>
      </c>
      <c r="AE36" s="255">
        <f>IF(AND('Encodage réponses Es'!$BO34="!",'Encodage réponses Es'!AZ34=""),"!",IF('Encodage réponses Es'!AZ34="","",'Encodage réponses Es'!AZ34))</f>
      </c>
      <c r="AF36" s="255">
        <f>IF(AND('Encodage réponses Es'!$BO34="!",'Encodage réponses Es'!BA34=""),"!",IF('Encodage réponses Es'!BA34="","",'Encodage réponses Es'!BA34))</f>
      </c>
      <c r="AG36" s="255">
        <f>IF(AND('Encodage réponses Es'!$BO34="!",'Encodage réponses Es'!BB34=""),"!",IF('Encodage réponses Es'!BB34="","",'Encodage réponses Es'!BB34))</f>
      </c>
      <c r="AH36" s="255">
        <f>IF(AND('Encodage réponses Es'!$BO34="!",'Encodage réponses Es'!BC34=""),"!",IF('Encodage réponses Es'!BC34="","",'Encodage réponses Es'!BC34))</f>
      </c>
      <c r="AI36" s="255">
        <f>IF(AND('Encodage réponses Es'!$BO34="!",'Encodage réponses Es'!BD34=""),"!",IF('Encodage réponses Es'!BD34="","",'Encodage réponses Es'!BD34))</f>
      </c>
      <c r="AJ36" s="257">
        <f>IF(AND('Encodage réponses Es'!$BO34="!",'Encodage réponses Es'!BE34=""),"!",IF('Encodage réponses Es'!BE34="","",'Encodage réponses Es'!BE34))</f>
      </c>
      <c r="AK36" s="469">
        <f t="shared" si="6"/>
      </c>
      <c r="AL36" s="470"/>
      <c r="AM36" s="254">
        <f>IF(AND('Encodage réponses Es'!$BO34="!",'Encodage réponses Es'!G34=""),"!",IF('Encodage réponses Es'!G34="","",'Encodage réponses Es'!G34))</f>
      </c>
      <c r="AN36" s="255">
        <f>IF(AND('Encodage réponses Es'!$BO34="!",'Encodage réponses Es'!H34=""),"!",IF('Encodage réponses Es'!H34="","",'Encodage réponses Es'!H34))</f>
      </c>
      <c r="AO36" s="255">
        <f>IF(AND('Encodage réponses Es'!$BO34="!",'Encodage réponses Es'!I34=""),"!",IF('Encodage réponses Es'!I34="","",'Encodage réponses Es'!I34))</f>
      </c>
      <c r="AP36" s="255">
        <f>IF(AND('Encodage réponses Es'!$BO34="!",'Encodage réponses Es'!J34=""),"!",IF('Encodage réponses Es'!J34="","",'Encodage réponses Es'!J34))</f>
      </c>
      <c r="AQ36" s="255">
        <f>IF(AND('Encodage réponses Es'!$BO34="!",'Encodage réponses Es'!K34=""),"!",IF('Encodage réponses Es'!K34="","",'Encodage réponses Es'!K34))</f>
      </c>
      <c r="AR36" s="255">
        <f>IF(AND('Encodage réponses Es'!$BO34="!",'Encodage réponses Es'!L34=""),"!",IF('Encodage réponses Es'!L34="","",'Encodage réponses Es'!L34))</f>
      </c>
      <c r="AS36" s="255">
        <f>IF(AND('Encodage réponses Es'!$BO34="!",'Encodage réponses Es'!N34=""),"!",IF('Encodage réponses Es'!N34="","",'Encodage réponses Es'!N34))</f>
      </c>
      <c r="AT36" s="262">
        <f>IF(AND('Encodage réponses Es'!$BO34="!",'Encodage réponses Es'!O34=""),"!",IF('Encodage réponses Es'!O34="","",'Encodage réponses Es'!O34))</f>
      </c>
      <c r="AU36" s="255">
        <f>IF(AND('Encodage réponses Es'!$BO34="!",'Encodage réponses Es'!P34=""),"!",IF('Encodage réponses Es'!P34="","",'Encodage réponses Es'!P34))</f>
      </c>
      <c r="AV36" s="255">
        <f>IF(AND('Encodage réponses Es'!$BO34="!",'Encodage réponses Es'!Q34=""),"!",IF('Encodage réponses Es'!Q34="","",'Encodage réponses Es'!Q34))</f>
      </c>
      <c r="AW36" s="255">
        <f>IF(AND('Encodage réponses Es'!$BO34="!",'Encodage réponses Es'!AE34=""),"!",IF('Encodage réponses Es'!AE34="","",'Encodage réponses Es'!AE34))</f>
      </c>
      <c r="AX36" s="255">
        <f>IF(AND('Encodage réponses Es'!$BO34="!",'Encodage réponses Es'!AF34=""),"!",IF('Encodage réponses Es'!AF34="","",'Encodage réponses Es'!AF34))</f>
      </c>
      <c r="AY36" s="257">
        <f>IF(AND('Encodage réponses Es'!$BO34="!",'Encodage réponses Es'!AG34=""),"!",IF('Encodage réponses Es'!AG34="","",'Encodage réponses Es'!AG34))</f>
      </c>
      <c r="AZ36" s="468">
        <f t="shared" si="7"/>
      </c>
      <c r="BA36" s="430"/>
      <c r="BB36" s="469">
        <f t="shared" si="8"/>
      </c>
      <c r="BC36" s="470"/>
      <c r="BD36" s="543"/>
      <c r="BE36" s="265">
        <f>IF(AND('Encodage réponses Es'!$BO34="!",'Encodage réponses Es'!AL34=""),"!",IF('Encodage réponses Es'!AL34="","",'Encodage réponses Es'!AL34))</f>
      </c>
      <c r="BF36" s="266">
        <f>IF(AND('Encodage réponses Es'!$BO34="!",'Encodage réponses Es'!BG34=""),"!",IF('Encodage réponses Es'!BG34="","",'Encodage réponses Es'!BG34))</f>
      </c>
      <c r="BG36" s="266">
        <f>IF(AND('Encodage réponses Es'!$BO34="!",'Encodage réponses Es'!BH34=""),"!",IF('Encodage réponses Es'!BH34="","",'Encodage réponses Es'!BH34))</f>
      </c>
      <c r="BH36" s="266">
        <f>IF(AND('Encodage réponses Es'!$BO34="!",'Encodage réponses Es'!BI34=""),"!",IF('Encodage réponses Es'!BI34="","",'Encodage réponses Es'!BI34))</f>
      </c>
      <c r="BI36" s="266">
        <f>IF(AND('Encodage réponses Es'!$BO34="!",'Encodage réponses Es'!BJ34=""),"!",IF('Encodage réponses Es'!BJ34="","",'Encodage réponses Es'!BJ34))</f>
      </c>
      <c r="BJ36" s="266">
        <f>IF(AND('Encodage réponses Es'!$BO34="!",'Encodage réponses Es'!BK34=""),"!",IF('Encodage réponses Es'!BK34="","",'Encodage réponses Es'!BK34))</f>
      </c>
      <c r="BK36" s="266">
        <f>IF(AND('Encodage réponses Es'!$BO34="!",'Encodage réponses Es'!BL34=""),"!",IF('Encodage réponses Es'!BL34="","",'Encodage réponses Es'!BL34))</f>
      </c>
      <c r="BL36" s="266">
        <f>IF(AND('Encodage réponses Es'!$BO34="!",'Encodage réponses Es'!BM34=""),"!",IF('Encodage réponses Es'!BM34="","",'Encodage réponses Es'!BM34))</f>
      </c>
      <c r="BM36" s="267">
        <f>IF(AND('Encodage réponses Es'!$BO34="!",'Encodage réponses Es'!BN34=""),"!",IF('Encodage réponses Es'!BN34="","",'Encodage réponses Es'!BN34))</f>
      </c>
      <c r="BN36" s="469">
        <f t="shared" si="9"/>
      </c>
      <c r="BO36" s="470"/>
      <c r="BP36" s="265">
        <f>IF(AND('Encodage réponses Es'!$BO34="!",'Encodage réponses Es'!M34=""),"!",IF('Encodage réponses Es'!M34="","",'Encodage réponses Es'!M34))</f>
      </c>
      <c r="BQ36" s="266">
        <f>IF(AND('Encodage réponses Es'!$BO34="!",'Encodage réponses Es'!R34=""),"!",IF('Encodage réponses Es'!R34="","",'Encodage réponses Es'!R34))</f>
      </c>
      <c r="BR36" s="266">
        <f>IF(AND('Encodage réponses Es'!$BO34="!",'Encodage réponses Es'!S34=""),"!",IF('Encodage réponses Es'!S34="","",'Encodage réponses Es'!S34))</f>
      </c>
      <c r="BS36" s="266">
        <f>IF(AND('Encodage réponses Es'!$BO34="!",'Encodage réponses Es'!T34=""),"!",IF('Encodage réponses Es'!T34="","",'Encodage réponses Es'!T34))</f>
      </c>
      <c r="BT36" s="266">
        <f>IF(AND('Encodage réponses Es'!$BO34="!",'Encodage réponses Es'!U34=""),"!",IF('Encodage réponses Es'!U34="","",'Encodage réponses Es'!U34))</f>
      </c>
      <c r="BU36" s="266">
        <f>IF(AND('Encodage réponses Es'!$BO34="!",'Encodage réponses Es'!V34=""),"!",IF('Encodage réponses Es'!V34="","",'Encodage réponses Es'!V34))</f>
      </c>
      <c r="BV36" s="266">
        <f>IF(AND('Encodage réponses Es'!$BO34="!",'Encodage réponses Es'!W34=""),"!",IF('Encodage réponses Es'!W34="","",'Encodage réponses Es'!W34))</f>
      </c>
      <c r="BW36" s="266">
        <f>IF(AND('Encodage réponses Es'!$BO34="!",'Encodage réponses Es'!X34=""),"!",IF('Encodage réponses Es'!X34="","",'Encodage réponses Es'!X34))</f>
      </c>
      <c r="BX36" s="266">
        <f>IF(AND('Encodage réponses Es'!$BO34="!",'Encodage réponses Es'!Y34=""),"!",IF('Encodage réponses Es'!Y34="","",'Encodage réponses Es'!Y34))</f>
      </c>
      <c r="BY36" s="266">
        <f>IF(AND('Encodage réponses Es'!$BO34="!",'Encodage réponses Es'!Z34=""),"!",IF('Encodage réponses Es'!Z34="","",'Encodage réponses Es'!Z34))</f>
      </c>
      <c r="BZ36" s="266">
        <f>IF(AND('Encodage réponses Es'!$BO34="!",'Encodage réponses Es'!AA34=""),"!",IF('Encodage réponses Es'!AA34="","",'Encodage réponses Es'!AA34))</f>
      </c>
      <c r="CA36" s="266">
        <f>IF(AND('Encodage réponses Es'!$BO34="!",'Encodage réponses Es'!AB34=""),"!",IF('Encodage réponses Es'!AB34="","",'Encodage réponses Es'!AB34))</f>
      </c>
      <c r="CB36" s="267">
        <f>IF(AND('Encodage réponses Es'!$BO34="!",'Encodage réponses Es'!AC34=""),"!",IF('Encodage réponses Es'!AC34="","",'Encodage réponses Es'!AC34))</f>
      </c>
      <c r="CC36" s="468">
        <f t="shared" si="10"/>
      </c>
      <c r="CD36" s="430"/>
      <c r="CE36" s="469">
        <f t="shared" si="11"/>
      </c>
      <c r="CF36" s="470"/>
      <c r="CG36" s="188"/>
      <c r="CH36" s="254">
        <f>IF(AND('Encodage réponses Es'!$BO34="!",'Encodage réponses Es'!BF34=""),"!",IF('Encodage réponses Es'!BF34="","",'Encodage réponses Es'!BF34))</f>
      </c>
      <c r="CI36" s="273">
        <f>IF(AND('Encodage réponses Es'!$BO34="!",'Encodage réponses Es'!AD34=""),"!",IF('Encodage réponses Es'!AD34="","",'Encodage réponses Es'!AD34))</f>
      </c>
      <c r="CJ36" s="429">
        <f t="shared" si="12"/>
      </c>
      <c r="CK36" s="430"/>
    </row>
    <row r="37" spans="1:89" ht="11.25" customHeight="1">
      <c r="A37" s="442"/>
      <c r="B37" s="443"/>
      <c r="C37" s="251">
        <v>33</v>
      </c>
      <c r="D37" s="123">
        <f>IF('Encodage réponses Es'!F35="","",'Encodage réponses Es'!F35)</f>
      </c>
      <c r="E37" s="525"/>
      <c r="F37" s="145">
        <f t="shared" si="0"/>
      </c>
      <c r="G37" s="217">
        <f t="shared" si="1"/>
      </c>
      <c r="H37" s="122"/>
      <c r="I37" s="145">
        <f t="shared" si="2"/>
      </c>
      <c r="J37" s="217">
        <f t="shared" si="3"/>
      </c>
      <c r="K37" s="145">
        <f t="shared" si="4"/>
      </c>
      <c r="L37" s="217">
        <f t="shared" si="5"/>
      </c>
      <c r="N37" s="254">
        <f>IF(AND('Encodage réponses Es'!$BO35="!",'Encodage réponses Es'!AH35=""),"!",IF('Encodage réponses Es'!AH35="","",'Encodage réponses Es'!AH35))</f>
      </c>
      <c r="O37" s="255">
        <f>IF(AND('Encodage réponses Es'!$BO35="!",'Encodage réponses Es'!AI35=""),"!",IF('Encodage réponses Es'!AI35="","",'Encodage réponses Es'!AI35))</f>
      </c>
      <c r="P37" s="255">
        <f>IF(AND('Encodage réponses Es'!$BO35="!",'Encodage réponses Es'!AJ35=""),"!",IF('Encodage réponses Es'!AJ35="","",'Encodage réponses Es'!AJ35))</f>
      </c>
      <c r="Q37" s="255">
        <f>IF(AND('Encodage réponses Es'!$BO35="!",'Encodage réponses Es'!AK35=""),"!",IF('Encodage réponses Es'!AK35="","",'Encodage réponses Es'!AK35))</f>
      </c>
      <c r="R37" s="255">
        <f>IF(AND('Encodage réponses Es'!$BO35="!",'Encodage réponses Es'!AM35=""),"!",IF('Encodage réponses Es'!AM35="","",'Encodage réponses Es'!AM35))</f>
      </c>
      <c r="S37" s="255">
        <f>IF(AND('Encodage réponses Es'!$BO35="!",'Encodage réponses Es'!AN35=""),"!",IF('Encodage réponses Es'!AN35="","",'Encodage réponses Es'!AN35))</f>
      </c>
      <c r="T37" s="255">
        <f>IF(AND('Encodage réponses Es'!$BO35="!",'Encodage réponses Es'!AO35=""),"!",IF('Encodage réponses Es'!AO35="","",'Encodage réponses Es'!AO35))</f>
      </c>
      <c r="U37" s="255">
        <f>IF(AND('Encodage réponses Es'!$BO35="!",'Encodage réponses Es'!AP35=""),"!",IF('Encodage réponses Es'!AP35="","",'Encodage réponses Es'!AP35))</f>
      </c>
      <c r="V37" s="255">
        <f>IF(AND('Encodage réponses Es'!$BO35="!",'Encodage réponses Es'!AQ35=""),"!",IF('Encodage réponses Es'!AQ35="","",'Encodage réponses Es'!AQ35))</f>
      </c>
      <c r="W37" s="255">
        <f>IF(AND('Encodage réponses Es'!$BO35="!",'Encodage réponses Es'!AR35=""),"!",IF('Encodage réponses Es'!AR35="","",'Encodage réponses Es'!AR35))</f>
      </c>
      <c r="X37" s="255">
        <f>IF(AND('Encodage réponses Es'!$BO35="!",'Encodage réponses Es'!AS35=""),"!",IF('Encodage réponses Es'!AS35="","",'Encodage réponses Es'!AS35))</f>
      </c>
      <c r="Y37" s="255">
        <f>IF(AND('Encodage réponses Es'!$BO35="!",'Encodage réponses Es'!AT35=""),"!",IF('Encodage réponses Es'!AT35="","",'Encodage réponses Es'!AT35))</f>
      </c>
      <c r="Z37" s="255">
        <f>IF(AND('Encodage réponses Es'!$BO35="!",'Encodage réponses Es'!AU35=""),"!",IF('Encodage réponses Es'!AU35="","",'Encodage réponses Es'!AU35))</f>
      </c>
      <c r="AA37" s="255">
        <f>IF(AND('Encodage réponses Es'!$BO35="!",'Encodage réponses Es'!AV35=""),"!",IF('Encodage réponses Es'!AV35="","",'Encodage réponses Es'!AV35))</f>
      </c>
      <c r="AB37" s="255">
        <f>IF(AND('Encodage réponses Es'!$BO35="!",'Encodage réponses Es'!AW35=""),"!",IF('Encodage réponses Es'!AW35="","",'Encodage réponses Es'!AW35))</f>
      </c>
      <c r="AC37" s="255">
        <f>IF(AND('Encodage réponses Es'!$BO35="!",'Encodage réponses Es'!AX35=""),"!",IF('Encodage réponses Es'!AX35="","",'Encodage réponses Es'!AX35))</f>
      </c>
      <c r="AD37" s="255">
        <f>IF(AND('Encodage réponses Es'!$BO35="!",'Encodage réponses Es'!AY35=""),"!",IF('Encodage réponses Es'!AY35="","",'Encodage réponses Es'!AY35))</f>
      </c>
      <c r="AE37" s="255">
        <f>IF(AND('Encodage réponses Es'!$BO35="!",'Encodage réponses Es'!AZ35=""),"!",IF('Encodage réponses Es'!AZ35="","",'Encodage réponses Es'!AZ35))</f>
      </c>
      <c r="AF37" s="255">
        <f>IF(AND('Encodage réponses Es'!$BO35="!",'Encodage réponses Es'!BA35=""),"!",IF('Encodage réponses Es'!BA35="","",'Encodage réponses Es'!BA35))</f>
      </c>
      <c r="AG37" s="255">
        <f>IF(AND('Encodage réponses Es'!$BO35="!",'Encodage réponses Es'!BB35=""),"!",IF('Encodage réponses Es'!BB35="","",'Encodage réponses Es'!BB35))</f>
      </c>
      <c r="AH37" s="255">
        <f>IF(AND('Encodage réponses Es'!$BO35="!",'Encodage réponses Es'!BC35=""),"!",IF('Encodage réponses Es'!BC35="","",'Encodage réponses Es'!BC35))</f>
      </c>
      <c r="AI37" s="255">
        <f>IF(AND('Encodage réponses Es'!$BO35="!",'Encodage réponses Es'!BD35=""),"!",IF('Encodage réponses Es'!BD35="","",'Encodage réponses Es'!BD35))</f>
      </c>
      <c r="AJ37" s="257">
        <f>IF(AND('Encodage réponses Es'!$BO35="!",'Encodage réponses Es'!BE35=""),"!",IF('Encodage réponses Es'!BE35="","",'Encodage réponses Es'!BE35))</f>
      </c>
      <c r="AK37" s="469">
        <f t="shared" si="6"/>
      </c>
      <c r="AL37" s="470"/>
      <c r="AM37" s="254">
        <f>IF(AND('Encodage réponses Es'!$BO35="!",'Encodage réponses Es'!G35=""),"!",IF('Encodage réponses Es'!G35="","",'Encodage réponses Es'!G35))</f>
      </c>
      <c r="AN37" s="255">
        <f>IF(AND('Encodage réponses Es'!$BO35="!",'Encodage réponses Es'!H35=""),"!",IF('Encodage réponses Es'!H35="","",'Encodage réponses Es'!H35))</f>
      </c>
      <c r="AO37" s="255">
        <f>IF(AND('Encodage réponses Es'!$BO35="!",'Encodage réponses Es'!I35=""),"!",IF('Encodage réponses Es'!I35="","",'Encodage réponses Es'!I35))</f>
      </c>
      <c r="AP37" s="255">
        <f>IF(AND('Encodage réponses Es'!$BO35="!",'Encodage réponses Es'!J35=""),"!",IF('Encodage réponses Es'!J35="","",'Encodage réponses Es'!J35))</f>
      </c>
      <c r="AQ37" s="255">
        <f>IF(AND('Encodage réponses Es'!$BO35="!",'Encodage réponses Es'!K35=""),"!",IF('Encodage réponses Es'!K35="","",'Encodage réponses Es'!K35))</f>
      </c>
      <c r="AR37" s="255">
        <f>IF(AND('Encodage réponses Es'!$BO35="!",'Encodage réponses Es'!L35=""),"!",IF('Encodage réponses Es'!L35="","",'Encodage réponses Es'!L35))</f>
      </c>
      <c r="AS37" s="255">
        <f>IF(AND('Encodage réponses Es'!$BO35="!",'Encodage réponses Es'!N35=""),"!",IF('Encodage réponses Es'!N35="","",'Encodage réponses Es'!N35))</f>
      </c>
      <c r="AT37" s="262">
        <f>IF(AND('Encodage réponses Es'!$BO35="!",'Encodage réponses Es'!O35=""),"!",IF('Encodage réponses Es'!O35="","",'Encodage réponses Es'!O35))</f>
      </c>
      <c r="AU37" s="255">
        <f>IF(AND('Encodage réponses Es'!$BO35="!",'Encodage réponses Es'!P35=""),"!",IF('Encodage réponses Es'!P35="","",'Encodage réponses Es'!P35))</f>
      </c>
      <c r="AV37" s="255">
        <f>IF(AND('Encodage réponses Es'!$BO35="!",'Encodage réponses Es'!Q35=""),"!",IF('Encodage réponses Es'!Q35="","",'Encodage réponses Es'!Q35))</f>
      </c>
      <c r="AW37" s="255">
        <f>IF(AND('Encodage réponses Es'!$BO35="!",'Encodage réponses Es'!AE35=""),"!",IF('Encodage réponses Es'!AE35="","",'Encodage réponses Es'!AE35))</f>
      </c>
      <c r="AX37" s="255">
        <f>IF(AND('Encodage réponses Es'!$BO35="!",'Encodage réponses Es'!AF35=""),"!",IF('Encodage réponses Es'!AF35="","",'Encodage réponses Es'!AF35))</f>
      </c>
      <c r="AY37" s="257">
        <f>IF(AND('Encodage réponses Es'!$BO35="!",'Encodage réponses Es'!AG35=""),"!",IF('Encodage réponses Es'!AG35="","",'Encodage réponses Es'!AG35))</f>
      </c>
      <c r="AZ37" s="468">
        <f t="shared" si="7"/>
      </c>
      <c r="BA37" s="430"/>
      <c r="BB37" s="469">
        <f t="shared" si="8"/>
      </c>
      <c r="BC37" s="470"/>
      <c r="BD37" s="543"/>
      <c r="BE37" s="265">
        <f>IF(AND('Encodage réponses Es'!$BO35="!",'Encodage réponses Es'!AL35=""),"!",IF('Encodage réponses Es'!AL35="","",'Encodage réponses Es'!AL35))</f>
      </c>
      <c r="BF37" s="266">
        <f>IF(AND('Encodage réponses Es'!$BO35="!",'Encodage réponses Es'!BG35=""),"!",IF('Encodage réponses Es'!BG35="","",'Encodage réponses Es'!BG35))</f>
      </c>
      <c r="BG37" s="266">
        <f>IF(AND('Encodage réponses Es'!$BO35="!",'Encodage réponses Es'!BH35=""),"!",IF('Encodage réponses Es'!BH35="","",'Encodage réponses Es'!BH35))</f>
      </c>
      <c r="BH37" s="266">
        <f>IF(AND('Encodage réponses Es'!$BO35="!",'Encodage réponses Es'!BI35=""),"!",IF('Encodage réponses Es'!BI35="","",'Encodage réponses Es'!BI35))</f>
      </c>
      <c r="BI37" s="268">
        <f>IF(AND('Encodage réponses Es'!$BO35="!",'Encodage réponses Es'!BJ35=""),"!",IF('Encodage réponses Es'!BJ35="","",'Encodage réponses Es'!BJ35))</f>
      </c>
      <c r="BJ37" s="266">
        <f>IF(AND('Encodage réponses Es'!$BO35="!",'Encodage réponses Es'!BK35=""),"!",IF('Encodage réponses Es'!BK35="","",'Encodage réponses Es'!BK35))</f>
      </c>
      <c r="BK37" s="266">
        <f>IF(AND('Encodage réponses Es'!$BO35="!",'Encodage réponses Es'!BL35=""),"!",IF('Encodage réponses Es'!BL35="","",'Encodage réponses Es'!BL35))</f>
      </c>
      <c r="BL37" s="266">
        <f>IF(AND('Encodage réponses Es'!$BO35="!",'Encodage réponses Es'!BM35=""),"!",IF('Encodage réponses Es'!BM35="","",'Encodage réponses Es'!BM35))</f>
      </c>
      <c r="BM37" s="267">
        <f>IF(AND('Encodage réponses Es'!$BO35="!",'Encodage réponses Es'!BN35=""),"!",IF('Encodage réponses Es'!BN35="","",'Encodage réponses Es'!BN35))</f>
      </c>
      <c r="BN37" s="469">
        <f t="shared" si="9"/>
      </c>
      <c r="BO37" s="470"/>
      <c r="BP37" s="265">
        <f>IF(AND('Encodage réponses Es'!$BO35="!",'Encodage réponses Es'!M35=""),"!",IF('Encodage réponses Es'!M35="","",'Encodage réponses Es'!M35))</f>
      </c>
      <c r="BQ37" s="266">
        <f>IF(AND('Encodage réponses Es'!$BO35="!",'Encodage réponses Es'!R35=""),"!",IF('Encodage réponses Es'!R35="","",'Encodage réponses Es'!R35))</f>
      </c>
      <c r="BR37" s="266">
        <f>IF(AND('Encodage réponses Es'!$BO35="!",'Encodage réponses Es'!S35=""),"!",IF('Encodage réponses Es'!S35="","",'Encodage réponses Es'!S35))</f>
      </c>
      <c r="BS37" s="266">
        <f>IF(AND('Encodage réponses Es'!$BO35="!",'Encodage réponses Es'!T35=""),"!",IF('Encodage réponses Es'!T35="","",'Encodage réponses Es'!T35))</f>
      </c>
      <c r="BT37" s="266">
        <f>IF(AND('Encodage réponses Es'!$BO35="!",'Encodage réponses Es'!U35=""),"!",IF('Encodage réponses Es'!U35="","",'Encodage réponses Es'!U35))</f>
      </c>
      <c r="BU37" s="266">
        <f>IF(AND('Encodage réponses Es'!$BO35="!",'Encodage réponses Es'!V35=""),"!",IF('Encodage réponses Es'!V35="","",'Encodage réponses Es'!V35))</f>
      </c>
      <c r="BV37" s="266">
        <f>IF(AND('Encodage réponses Es'!$BO35="!",'Encodage réponses Es'!W35=""),"!",IF('Encodage réponses Es'!W35="","",'Encodage réponses Es'!W35))</f>
      </c>
      <c r="BW37" s="266">
        <f>IF(AND('Encodage réponses Es'!$BO35="!",'Encodage réponses Es'!X35=""),"!",IF('Encodage réponses Es'!X35="","",'Encodage réponses Es'!X35))</f>
      </c>
      <c r="BX37" s="266">
        <f>IF(AND('Encodage réponses Es'!$BO35="!",'Encodage réponses Es'!Y35=""),"!",IF('Encodage réponses Es'!Y35="","",'Encodage réponses Es'!Y35))</f>
      </c>
      <c r="BY37" s="266">
        <f>IF(AND('Encodage réponses Es'!$BO35="!",'Encodage réponses Es'!Z35=""),"!",IF('Encodage réponses Es'!Z35="","",'Encodage réponses Es'!Z35))</f>
      </c>
      <c r="BZ37" s="266">
        <f>IF(AND('Encodage réponses Es'!$BO35="!",'Encodage réponses Es'!AA35=""),"!",IF('Encodage réponses Es'!AA35="","",'Encodage réponses Es'!AA35))</f>
      </c>
      <c r="CA37" s="266">
        <f>IF(AND('Encodage réponses Es'!$BO35="!",'Encodage réponses Es'!AB35=""),"!",IF('Encodage réponses Es'!AB35="","",'Encodage réponses Es'!AB35))</f>
      </c>
      <c r="CB37" s="267">
        <f>IF(AND('Encodage réponses Es'!$BO35="!",'Encodage réponses Es'!AC35=""),"!",IF('Encodage réponses Es'!AC35="","",'Encodage réponses Es'!AC35))</f>
      </c>
      <c r="CC37" s="468">
        <f t="shared" si="10"/>
      </c>
      <c r="CD37" s="430"/>
      <c r="CE37" s="469">
        <f t="shared" si="11"/>
      </c>
      <c r="CF37" s="470"/>
      <c r="CG37" s="188"/>
      <c r="CH37" s="254">
        <f>IF(AND('Encodage réponses Es'!$BO35="!",'Encodage réponses Es'!BF35=""),"!",IF('Encodage réponses Es'!BF35="","",'Encodage réponses Es'!BF35))</f>
      </c>
      <c r="CI37" s="273">
        <f>IF(AND('Encodage réponses Es'!$BO35="!",'Encodage réponses Es'!AD35=""),"!",IF('Encodage réponses Es'!AD35="","",'Encodage réponses Es'!AD35))</f>
      </c>
      <c r="CJ37" s="429">
        <f t="shared" si="12"/>
      </c>
      <c r="CK37" s="430"/>
    </row>
    <row r="38" spans="1:89" ht="11.25" customHeight="1" thickBot="1">
      <c r="A38" s="444"/>
      <c r="B38" s="445"/>
      <c r="C38" s="253">
        <v>34</v>
      </c>
      <c r="D38" s="124">
        <f>IF('Encodage réponses Es'!F36="","",'Encodage réponses Es'!F36)</f>
      </c>
      <c r="E38" s="526"/>
      <c r="F38" s="198">
        <f t="shared" si="0"/>
      </c>
      <c r="G38" s="218">
        <f t="shared" si="1"/>
      </c>
      <c r="H38" s="245"/>
      <c r="I38" s="303">
        <f t="shared" si="2"/>
      </c>
      <c r="J38" s="218">
        <f t="shared" si="3"/>
      </c>
      <c r="K38" s="303">
        <f t="shared" si="4"/>
      </c>
      <c r="L38" s="218">
        <f>IF(K38="","",IF(K38="absent(e)","absent(e)",IF(K38="Incomplet","Incomplet",K38/0.27)))</f>
      </c>
      <c r="N38" s="258">
        <f>IF(AND('Encodage réponses Es'!$BO36="!",'Encodage réponses Es'!AH36=""),"!",IF('Encodage réponses Es'!AH36="","",'Encodage réponses Es'!AH36))</f>
      </c>
      <c r="O38" s="259">
        <f>IF(AND('Encodage réponses Es'!$BO36="!",'Encodage réponses Es'!AI36=""),"!",IF('Encodage réponses Es'!AI36="","",'Encodage réponses Es'!AI36))</f>
      </c>
      <c r="P38" s="259">
        <f>IF(AND('Encodage réponses Es'!$BO36="!",'Encodage réponses Es'!AJ36=""),"!",IF('Encodage réponses Es'!AJ36="","",'Encodage réponses Es'!AJ36))</f>
      </c>
      <c r="Q38" s="259">
        <f>IF(AND('Encodage réponses Es'!$BO36="!",'Encodage réponses Es'!AK36=""),"!",IF('Encodage réponses Es'!AK36="","",'Encodage réponses Es'!AK36))</f>
      </c>
      <c r="R38" s="259">
        <f>IF(AND('Encodage réponses Es'!$BO36="!",'Encodage réponses Es'!AM36=""),"!",IF('Encodage réponses Es'!AM36="","",'Encodage réponses Es'!AM36))</f>
      </c>
      <c r="S38" s="259">
        <f>IF(AND('Encodage réponses Es'!$BO36="!",'Encodage réponses Es'!AN36=""),"!",IF('Encodage réponses Es'!AN36="","",'Encodage réponses Es'!AN36))</f>
      </c>
      <c r="T38" s="259">
        <f>IF(AND('Encodage réponses Es'!$BO36="!",'Encodage réponses Es'!AO36=""),"!",IF('Encodage réponses Es'!AO36="","",'Encodage réponses Es'!AO36))</f>
      </c>
      <c r="U38" s="259">
        <f>IF(AND('Encodage réponses Es'!$BO36="!",'Encodage réponses Es'!AP36=""),"!",IF('Encodage réponses Es'!AP36="","",'Encodage réponses Es'!AP36))</f>
      </c>
      <c r="V38" s="259">
        <f>IF(AND('Encodage réponses Es'!$BO36="!",'Encodage réponses Es'!AQ36=""),"!",IF('Encodage réponses Es'!AQ36="","",'Encodage réponses Es'!AQ36))</f>
      </c>
      <c r="W38" s="259">
        <f>IF(AND('Encodage réponses Es'!$BO36="!",'Encodage réponses Es'!AR36=""),"!",IF('Encodage réponses Es'!AR36="","",'Encodage réponses Es'!AR36))</f>
      </c>
      <c r="X38" s="259">
        <f>IF(AND('Encodage réponses Es'!$BO36="!",'Encodage réponses Es'!AS36=""),"!",IF('Encodage réponses Es'!AS36="","",'Encodage réponses Es'!AS36))</f>
      </c>
      <c r="Y38" s="259">
        <f>IF(AND('Encodage réponses Es'!$BO36="!",'Encodage réponses Es'!AT36=""),"!",IF('Encodage réponses Es'!AT36="","",'Encodage réponses Es'!AT36))</f>
      </c>
      <c r="Z38" s="259">
        <f>IF(AND('Encodage réponses Es'!$BO36="!",'Encodage réponses Es'!AU36=""),"!",IF('Encodage réponses Es'!AU36="","",'Encodage réponses Es'!AU36))</f>
      </c>
      <c r="AA38" s="259">
        <f>IF(AND('Encodage réponses Es'!$BO36="!",'Encodage réponses Es'!AV36=""),"!",IF('Encodage réponses Es'!AV36="","",'Encodage réponses Es'!AV36))</f>
      </c>
      <c r="AB38" s="259">
        <f>IF(AND('Encodage réponses Es'!$BO36="!",'Encodage réponses Es'!AW36=""),"!",IF('Encodage réponses Es'!AW36="","",'Encodage réponses Es'!AW36))</f>
      </c>
      <c r="AC38" s="259">
        <f>IF(AND('Encodage réponses Es'!$BO36="!",'Encodage réponses Es'!AX36=""),"!",IF('Encodage réponses Es'!AX36="","",'Encodage réponses Es'!AX36))</f>
      </c>
      <c r="AD38" s="259">
        <f>IF(AND('Encodage réponses Es'!$BO36="!",'Encodage réponses Es'!AY36=""),"!",IF('Encodage réponses Es'!AY36="","",'Encodage réponses Es'!AY36))</f>
      </c>
      <c r="AE38" s="259">
        <f>IF(AND('Encodage réponses Es'!$BO36="!",'Encodage réponses Es'!AZ36=""),"!",IF('Encodage réponses Es'!AZ36="","",'Encodage réponses Es'!AZ36))</f>
      </c>
      <c r="AF38" s="259">
        <f>IF(AND('Encodage réponses Es'!$BO36="!",'Encodage réponses Es'!BA36=""),"!",IF('Encodage réponses Es'!BA36="","",'Encodage réponses Es'!BA36))</f>
      </c>
      <c r="AG38" s="259">
        <f>IF(AND('Encodage réponses Es'!$BO36="!",'Encodage réponses Es'!BB36=""),"!",IF('Encodage réponses Es'!BB36="","",'Encodage réponses Es'!BB36))</f>
      </c>
      <c r="AH38" s="259">
        <f>IF(AND('Encodage réponses Es'!$BO36="!",'Encodage réponses Es'!BC36=""),"!",IF('Encodage réponses Es'!BC36="","",'Encodage réponses Es'!BC36))</f>
      </c>
      <c r="AI38" s="260">
        <f>IF(AND('Encodage réponses Es'!$BO36="!",'Encodage réponses Es'!BD36=""),"!",IF('Encodage réponses Es'!BD36="","",'Encodage réponses Es'!BD36))</f>
      </c>
      <c r="AJ38" s="261">
        <f>IF(AND('Encodage réponses Es'!$BO36="!",'Encodage réponses Es'!BE36=""),"!",IF('Encodage réponses Es'!BE36="","",'Encodage réponses Es'!BE36))</f>
      </c>
      <c r="AK38" s="469">
        <f t="shared" si="6"/>
      </c>
      <c r="AL38" s="470"/>
      <c r="AM38" s="263">
        <f>IF(AND('Encodage réponses Es'!$BO36="!",'Encodage réponses Es'!G36=""),"!",IF('Encodage réponses Es'!G36="","",'Encodage réponses Es'!G36))</f>
      </c>
      <c r="AN38" s="259">
        <f>IF(AND('Encodage réponses Es'!$BO36="!",'Encodage réponses Es'!H36=""),"!",IF('Encodage réponses Es'!H36="","",'Encodage réponses Es'!H36))</f>
      </c>
      <c r="AO38" s="259">
        <f>IF(AND('Encodage réponses Es'!$BO36="!",'Encodage réponses Es'!I36=""),"!",IF('Encodage réponses Es'!I36="","",'Encodage réponses Es'!I36))</f>
      </c>
      <c r="AP38" s="259">
        <f>IF(AND('Encodage réponses Es'!$BO36="!",'Encodage réponses Es'!J36=""),"!",IF('Encodage réponses Es'!J36="","",'Encodage réponses Es'!J36))</f>
      </c>
      <c r="AQ38" s="259">
        <f>IF(AND('Encodage réponses Es'!$BO36="!",'Encodage réponses Es'!K36=""),"!",IF('Encodage réponses Es'!K36="","",'Encodage réponses Es'!K36))</f>
      </c>
      <c r="AR38" s="259">
        <f>IF(AND('Encodage réponses Es'!$BO36="!",'Encodage réponses Es'!L36=""),"!",IF('Encodage réponses Es'!L36="","",'Encodage réponses Es'!L36))</f>
      </c>
      <c r="AS38" s="259">
        <f>IF(AND('Encodage réponses Es'!$BO36="!",'Encodage réponses Es'!N36=""),"!",IF('Encodage réponses Es'!N36="","",'Encodage réponses Es'!N36))</f>
      </c>
      <c r="AT38" s="264">
        <f>IF(AND('Encodage réponses Es'!$BO36="!",'Encodage réponses Es'!O36=""),"!",IF('Encodage réponses Es'!O36="","",'Encodage réponses Es'!O36))</f>
      </c>
      <c r="AU38" s="259">
        <f>IF(AND('Encodage réponses Es'!$BO36="!",'Encodage réponses Es'!P36=""),"!",IF('Encodage réponses Es'!P36="","",'Encodage réponses Es'!P36))</f>
      </c>
      <c r="AV38" s="259">
        <f>IF(AND('Encodage réponses Es'!$BO36="!",'Encodage réponses Es'!Q36=""),"!",IF('Encodage réponses Es'!Q36="","",'Encodage réponses Es'!Q36))</f>
      </c>
      <c r="AW38" s="259">
        <f>IF(AND('Encodage réponses Es'!$BO36="!",'Encodage réponses Es'!AE36=""),"!",IF('Encodage réponses Es'!AE36="","",'Encodage réponses Es'!AE36))</f>
      </c>
      <c r="AX38" s="259">
        <f>IF(AND('Encodage réponses Es'!$BO36="!",'Encodage réponses Es'!AF36=""),"!",IF('Encodage réponses Es'!AF36="","",'Encodage réponses Es'!AF36))</f>
      </c>
      <c r="AY38" s="261">
        <f>IF(AND('Encodage réponses Es'!$BO36="!",'Encodage réponses Es'!AG36=""),"!",IF('Encodage réponses Es'!AG36="","",'Encodage réponses Es'!AG36))</f>
      </c>
      <c r="AZ38" s="485">
        <f>IF(COUNTIF(AM38:AY38,"a")&gt;0,"absent(e)",IF(COUNTIF(AM38:AY38,"!")&gt;0,"Incomplet",IF(COUNTIF(AM38:AY38,"")&gt;0,"",COUNTIF(AM38:AY38,1)+COUNTIF(AM38:AY38,8)/2)))</f>
      </c>
      <c r="BA38" s="432"/>
      <c r="BB38" s="469">
        <f t="shared" si="8"/>
      </c>
      <c r="BC38" s="470"/>
      <c r="BD38" s="543"/>
      <c r="BE38" s="269">
        <f>IF(AND('Encodage réponses Es'!$BO36="!",'Encodage réponses Es'!AL36=""),"!",IF('Encodage réponses Es'!AL36="","",'Encodage réponses Es'!AL36))</f>
      </c>
      <c r="BF38" s="270">
        <f>IF(AND('Encodage réponses Es'!$BO36="!",'Encodage réponses Es'!BG36=""),"!",IF('Encodage réponses Es'!BG36="","",'Encodage réponses Es'!BG36))</f>
      </c>
      <c r="BG38" s="270">
        <f>IF(AND('Encodage réponses Es'!$BO36="!",'Encodage réponses Es'!BH36=""),"!",IF('Encodage réponses Es'!BH36="","",'Encodage réponses Es'!BH36))</f>
      </c>
      <c r="BH38" s="260">
        <f>IF(AND('Encodage réponses Es'!$BO36="!",'Encodage réponses Es'!BI36=""),"!",IF('Encodage réponses Es'!BI36="","",'Encodage réponses Es'!BI36))</f>
      </c>
      <c r="BI38" s="270">
        <f>IF(AND('Encodage réponses Es'!$BO36="!",'Encodage réponses Es'!BJ36=""),"!",IF('Encodage réponses Es'!BJ36="","",'Encodage réponses Es'!BJ36))</f>
      </c>
      <c r="BJ38" s="270">
        <f>IF(AND('Encodage réponses Es'!$BO36="!",'Encodage réponses Es'!BK36=""),"!",IF('Encodage réponses Es'!BK36="","",'Encodage réponses Es'!BK36))</f>
      </c>
      <c r="BK38" s="270">
        <f>IF(AND('Encodage réponses Es'!$BO36="!",'Encodage réponses Es'!BL36=""),"!",IF('Encodage réponses Es'!BL36="","",'Encodage réponses Es'!BL36))</f>
      </c>
      <c r="BL38" s="270">
        <f>IF(AND('Encodage réponses Es'!$BO36="!",'Encodage réponses Es'!BM36=""),"!",IF('Encodage réponses Es'!BM36="","",'Encodage réponses Es'!BM36))</f>
      </c>
      <c r="BM38" s="271">
        <f>IF(AND('Encodage réponses Es'!$BO36="!",'Encodage réponses Es'!BN36=""),"!",IF('Encodage réponses Es'!BN36="","",'Encodage réponses Es'!BN36))</f>
      </c>
      <c r="BN38" s="540">
        <f t="shared" si="9"/>
      </c>
      <c r="BO38" s="541"/>
      <c r="BP38" s="269">
        <f>IF(AND('Encodage réponses Es'!$BO36="!",'Encodage réponses Es'!M36=""),"!",IF('Encodage réponses Es'!M36="","",'Encodage réponses Es'!M36))</f>
      </c>
      <c r="BQ38" s="270">
        <f>IF(AND('Encodage réponses Es'!$BO36="!",'Encodage réponses Es'!R36=""),"!",IF('Encodage réponses Es'!R36="","",'Encodage réponses Es'!R36))</f>
      </c>
      <c r="BR38" s="270">
        <f>IF(AND('Encodage réponses Es'!$BO36="!",'Encodage réponses Es'!S36=""),"!",IF('Encodage réponses Es'!S36="","",'Encodage réponses Es'!S36))</f>
      </c>
      <c r="BS38" s="260">
        <f>IF(AND('Encodage réponses Es'!$BO36="!",'Encodage réponses Es'!T36=""),"!",IF('Encodage réponses Es'!T36="","",'Encodage réponses Es'!T36))</f>
      </c>
      <c r="BT38" s="270">
        <f>IF(AND('Encodage réponses Es'!$BO36="!",'Encodage réponses Es'!U36=""),"!",IF('Encodage réponses Es'!U36="","",'Encodage réponses Es'!U36))</f>
      </c>
      <c r="BU38" s="270">
        <f>IF(AND('Encodage réponses Es'!$BO36="!",'Encodage réponses Es'!V36=""),"!",IF('Encodage réponses Es'!V36="","",'Encodage réponses Es'!V36))</f>
      </c>
      <c r="BV38" s="270">
        <f>IF(AND('Encodage réponses Es'!$BO36="!",'Encodage réponses Es'!W36=""),"!",IF('Encodage réponses Es'!W36="","",'Encodage réponses Es'!W36))</f>
      </c>
      <c r="BW38" s="270">
        <f>IF(AND('Encodage réponses Es'!$BO36="!",'Encodage réponses Es'!X36=""),"!",IF('Encodage réponses Es'!X36="","",'Encodage réponses Es'!X36))</f>
      </c>
      <c r="BX38" s="270">
        <f>IF(AND('Encodage réponses Es'!$BO36="!",'Encodage réponses Es'!Y36=""),"!",IF('Encodage réponses Es'!Y36="","",'Encodage réponses Es'!Y36))</f>
      </c>
      <c r="BY38" s="270">
        <f>IF(AND('Encodage réponses Es'!$BO36="!",'Encodage réponses Es'!Z36=""),"!",IF('Encodage réponses Es'!Z36="","",'Encodage réponses Es'!Z36))</f>
      </c>
      <c r="BZ38" s="270">
        <f>IF(AND('Encodage réponses Es'!$BO36="!",'Encodage réponses Es'!AA36=""),"!",IF('Encodage réponses Es'!AA36="","",'Encodage réponses Es'!AA36))</f>
      </c>
      <c r="CA38" s="270">
        <f>IF(AND('Encodage réponses Es'!$BO36="!",'Encodage réponses Es'!AB36=""),"!",IF('Encodage réponses Es'!AB36="","",'Encodage réponses Es'!AB36))</f>
      </c>
      <c r="CB38" s="271">
        <f>IF(AND('Encodage réponses Es'!$BO36="!",'Encodage réponses Es'!AC36=""),"!",IF('Encodage réponses Es'!AC36="","",'Encodage réponses Es'!AC36))</f>
      </c>
      <c r="CC38" s="485">
        <f t="shared" si="10"/>
      </c>
      <c r="CD38" s="432"/>
      <c r="CE38" s="483">
        <f t="shared" si="11"/>
      </c>
      <c r="CF38" s="484"/>
      <c r="CG38" s="188"/>
      <c r="CH38" s="272">
        <f>IF(AND('Encodage réponses Es'!$BO36="!",'Encodage réponses Es'!BF36=""),"!",IF('Encodage réponses Es'!BF36="","",'Encodage réponses Es'!BF36))</f>
      </c>
      <c r="CI38" s="272">
        <f>IF(AND('Encodage réponses Es'!$BO36="!",'Encodage réponses Es'!AD36=""),"!",IF('Encodage réponses Es'!AD36="","",'Encodage réponses Es'!AD36))</f>
      </c>
      <c r="CJ38" s="431">
        <f t="shared" si="12"/>
      </c>
      <c r="CK38" s="432"/>
    </row>
    <row r="39" spans="1:89" ht="13.5" thickBot="1">
      <c r="A39" s="5"/>
      <c r="B39" s="5"/>
      <c r="C39" s="5"/>
      <c r="D39" s="43"/>
      <c r="E39" s="44"/>
      <c r="F39" s="23"/>
      <c r="G39" s="23"/>
      <c r="H39" s="23"/>
      <c r="I39" s="304"/>
      <c r="J39" s="23"/>
      <c r="K39" s="304"/>
      <c r="L39" s="2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539"/>
      <c r="AL39" s="539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539"/>
      <c r="BA39" s="539"/>
      <c r="BB39" s="539"/>
      <c r="BC39" s="539"/>
      <c r="BD39" s="543"/>
      <c r="BE39" s="7"/>
      <c r="BF39" s="7"/>
      <c r="BG39" s="7"/>
      <c r="BH39" s="7"/>
      <c r="BI39" s="7"/>
      <c r="BJ39" s="7"/>
      <c r="BK39" s="7"/>
      <c r="BL39" s="7"/>
      <c r="BM39" s="7"/>
      <c r="BN39" s="539"/>
      <c r="BO39" s="539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39"/>
      <c r="CD39" s="40"/>
      <c r="CE39" s="192"/>
      <c r="CF39" s="192"/>
      <c r="CH39" s="7"/>
      <c r="CI39" s="199"/>
      <c r="CJ39" s="192"/>
      <c r="CK39" s="192"/>
    </row>
    <row r="40" spans="1:89" ht="12.75">
      <c r="A40" s="125"/>
      <c r="B40" s="4"/>
      <c r="C40" s="4"/>
      <c r="D40" s="126" t="s">
        <v>4</v>
      </c>
      <c r="E40" s="22"/>
      <c r="F40" s="103">
        <f>COUNT(F5:F38)</f>
        <v>0</v>
      </c>
      <c r="G40" s="104" t="s">
        <v>32</v>
      </c>
      <c r="H40" s="23"/>
      <c r="I40" s="110">
        <f>COUNT(I5:I38)</f>
        <v>0</v>
      </c>
      <c r="J40" s="111" t="s">
        <v>32</v>
      </c>
      <c r="K40" s="115">
        <f>COUNT(K5:K38)</f>
        <v>0</v>
      </c>
      <c r="L40" s="116" t="s">
        <v>32</v>
      </c>
      <c r="N40" s="169">
        <f>IF('Encodage réponses Es'!AH38="","",'Encodage réponses Es'!AH38)</f>
        <v>0</v>
      </c>
      <c r="O40" s="171">
        <f>IF('Encodage réponses Es'!AI38="","",'Encodage réponses Es'!AI38)</f>
        <v>0</v>
      </c>
      <c r="P40" s="171">
        <f>IF('Encodage réponses Es'!AJ38="","",'Encodage réponses Es'!AJ38)</f>
        <v>0</v>
      </c>
      <c r="Q40" s="171">
        <f>IF('Encodage réponses Es'!AK38="","",'Encodage réponses Es'!AK38)</f>
        <v>0</v>
      </c>
      <c r="R40" s="171">
        <f>IF('Encodage réponses Es'!AM38="","",'Encodage réponses Es'!AM38)</f>
        <v>0</v>
      </c>
      <c r="S40" s="171">
        <f>IF('Encodage réponses Es'!AN38="","",'Encodage réponses Es'!AN38)</f>
        <v>0</v>
      </c>
      <c r="T40" s="171">
        <f>IF('Encodage réponses Es'!AO38="","",'Encodage réponses Es'!AO38)</f>
        <v>0</v>
      </c>
      <c r="U40" s="171">
        <f>IF('Encodage réponses Es'!AP38="","",'Encodage réponses Es'!AP38)</f>
        <v>0</v>
      </c>
      <c r="V40" s="171">
        <f>IF('Encodage réponses Es'!AQ38="","",'Encodage réponses Es'!AQ38)</f>
        <v>0</v>
      </c>
      <c r="W40" s="171">
        <f>IF('Encodage réponses Es'!AR38="","",'Encodage réponses Es'!AR38)</f>
        <v>0</v>
      </c>
      <c r="X40" s="171">
        <f>IF('Encodage réponses Es'!AS38="","",'Encodage réponses Es'!AS38)</f>
        <v>0</v>
      </c>
      <c r="Y40" s="171">
        <f>IF('Encodage réponses Es'!AT38="","",'Encodage réponses Es'!AT38)</f>
        <v>0</v>
      </c>
      <c r="Z40" s="171">
        <f>IF('Encodage réponses Es'!AU38="","",'Encodage réponses Es'!AU38)</f>
        <v>0</v>
      </c>
      <c r="AA40" s="171">
        <f>IF('Encodage réponses Es'!AV38="","",'Encodage réponses Es'!AV38)</f>
        <v>0</v>
      </c>
      <c r="AB40" s="171">
        <f>IF('Encodage réponses Es'!AW38="","",'Encodage réponses Es'!AW38)</f>
        <v>0</v>
      </c>
      <c r="AC40" s="171">
        <f>IF('Encodage réponses Es'!AX38="","",'Encodage réponses Es'!AX38)</f>
        <v>0</v>
      </c>
      <c r="AD40" s="171">
        <f>IF('Encodage réponses Es'!AY38="","",'Encodage réponses Es'!AY38)</f>
        <v>0</v>
      </c>
      <c r="AE40" s="171">
        <f>IF('Encodage réponses Es'!AZ38="","",'Encodage réponses Es'!AZ38)</f>
        <v>0</v>
      </c>
      <c r="AF40" s="171">
        <f>IF('Encodage réponses Es'!BA38="","",'Encodage réponses Es'!BA38)</f>
        <v>0</v>
      </c>
      <c r="AG40" s="171">
        <f>IF('Encodage réponses Es'!BB38="","",'Encodage réponses Es'!BB38)</f>
        <v>0</v>
      </c>
      <c r="AH40" s="171">
        <f>IF('Encodage réponses Es'!BC38="","",'Encodage réponses Es'!BC38)</f>
        <v>0</v>
      </c>
      <c r="AI40" s="171">
        <f>IF('Encodage réponses Es'!BD38="","",'Encodage réponses Es'!BD38)</f>
        <v>0</v>
      </c>
      <c r="AJ40" s="171">
        <f>IF('Encodage réponses Es'!BE38="","",'Encodage réponses Es'!BE38)</f>
        <v>0</v>
      </c>
      <c r="AK40" s="131" t="s">
        <v>32</v>
      </c>
      <c r="AL40" s="133">
        <f>COUNT(AK5:AK38)</f>
        <v>0</v>
      </c>
      <c r="AM40" s="169">
        <f>IF('Encodage réponses Es'!G38="","",'Encodage réponses Es'!G38)</f>
        <v>0</v>
      </c>
      <c r="AN40" s="171">
        <f>IF('Encodage réponses Es'!H38="","",'Encodage réponses Es'!H38)</f>
        <v>0</v>
      </c>
      <c r="AO40" s="171">
        <f>IF('Encodage réponses Es'!I38="","",'Encodage réponses Es'!I38)</f>
        <v>0</v>
      </c>
      <c r="AP40" s="171">
        <f>IF('Encodage réponses Es'!J38="","",'Encodage réponses Es'!J38)</f>
        <v>0</v>
      </c>
      <c r="AQ40" s="171">
        <f>IF('Encodage réponses Es'!K38="","",'Encodage réponses Es'!K38)</f>
        <v>0</v>
      </c>
      <c r="AR40" s="171">
        <f>IF('Encodage réponses Es'!L38="","",'Encodage réponses Es'!L38)</f>
        <v>0</v>
      </c>
      <c r="AS40" s="171">
        <f>IF('Encodage réponses Es'!N38="","",'Encodage réponses Es'!N38)</f>
        <v>0</v>
      </c>
      <c r="AT40" s="171">
        <f>IF('Encodage réponses Es'!O38="","",'Encodage réponses Es'!O38)</f>
        <v>0</v>
      </c>
      <c r="AU40" s="171">
        <f>IF('Encodage réponses Es'!P38="","",'Encodage réponses Es'!P38)</f>
        <v>0</v>
      </c>
      <c r="AV40" s="171">
        <f>IF('Encodage réponses Es'!Q38="","",'Encodage réponses Es'!Q38)</f>
        <v>0</v>
      </c>
      <c r="AW40" s="171">
        <f>IF('Encodage réponses Es'!AE38="","",'Encodage réponses Es'!AE38)</f>
        <v>0</v>
      </c>
      <c r="AX40" s="171">
        <f>IF('Encodage réponses Es'!AF38="","",'Encodage réponses Es'!AF38)</f>
        <v>0</v>
      </c>
      <c r="AY40" s="231">
        <f>IF('Encodage réponses Es'!AG38="","",'Encodage réponses Es'!AG38)</f>
        <v>0</v>
      </c>
      <c r="AZ40" s="134" t="s">
        <v>32</v>
      </c>
      <c r="BA40" s="135">
        <f>COUNT(AZ5:AZ38)</f>
        <v>0</v>
      </c>
      <c r="BB40" s="299" t="s">
        <v>32</v>
      </c>
      <c r="BC40" s="300">
        <f>COUNT(BB5:BB38)</f>
        <v>0</v>
      </c>
      <c r="BD40" s="543"/>
      <c r="BE40" s="236">
        <f>IF('Encodage réponses Es'!AL38="","",'Encodage réponses Es'!AL38)</f>
        <v>0</v>
      </c>
      <c r="BF40" s="239">
        <f>IF('Encodage réponses Es'!BG38="","",'Encodage réponses Es'!BG38)</f>
        <v>0</v>
      </c>
      <c r="BG40" s="239">
        <f>IF('Encodage réponses Es'!BH38="","",'Encodage réponses Es'!BH38)</f>
        <v>0</v>
      </c>
      <c r="BH40" s="239">
        <f>IF('Encodage réponses Es'!BI38="","",'Encodage réponses Es'!BI38)</f>
        <v>0</v>
      </c>
      <c r="BI40" s="239">
        <f>IF('Encodage réponses Es'!BJ38="","",'Encodage réponses Es'!BJ38)</f>
        <v>0</v>
      </c>
      <c r="BJ40" s="239">
        <f>IF('Encodage réponses Es'!BK38="","",'Encodage réponses Es'!BK38)</f>
        <v>0</v>
      </c>
      <c r="BK40" s="239">
        <f>IF('Encodage réponses Es'!BL38="","",'Encodage réponses Es'!BL38)</f>
        <v>0</v>
      </c>
      <c r="BL40" s="239">
        <f>IF('Encodage réponses Es'!BM38="","",'Encodage réponses Es'!BM38)</f>
        <v>0</v>
      </c>
      <c r="BM40" s="233">
        <f>IF('Encodage réponses Es'!BN38="","",'Encodage réponses Es'!BN38)</f>
        <v>0</v>
      </c>
      <c r="BN40" s="131" t="s">
        <v>32</v>
      </c>
      <c r="BO40" s="133">
        <f>COUNT(BN5:BN38)</f>
        <v>0</v>
      </c>
      <c r="BP40" s="169">
        <f>IF('Encodage réponses Es'!M38="","",'Encodage réponses Es'!M38)</f>
        <v>0</v>
      </c>
      <c r="BQ40" s="171">
        <f>IF('Encodage réponses Es'!R38="","",'Encodage réponses Es'!R38)</f>
        <v>0</v>
      </c>
      <c r="BR40" s="171">
        <f>IF('Encodage réponses Es'!S38="","",'Encodage réponses Es'!S38)</f>
        <v>0</v>
      </c>
      <c r="BS40" s="171">
        <f>IF('Encodage réponses Es'!T38="","",'Encodage réponses Es'!T38)</f>
        <v>0</v>
      </c>
      <c r="BT40" s="171">
        <f>IF('Encodage réponses Es'!U38="","",'Encodage réponses Es'!U38)</f>
        <v>0</v>
      </c>
      <c r="BU40" s="171">
        <f>IF('Encodage réponses Es'!V38="","",'Encodage réponses Es'!V38)</f>
        <v>0</v>
      </c>
      <c r="BV40" s="171">
        <f>IF('Encodage réponses Es'!W38="","",'Encodage réponses Es'!W38)</f>
        <v>0</v>
      </c>
      <c r="BW40" s="171">
        <f>IF('Encodage réponses Es'!X38="","",'Encodage réponses Es'!X38)</f>
        <v>0</v>
      </c>
      <c r="BX40" s="171">
        <f>IF('Encodage réponses Es'!Y38="","",'Encodage réponses Es'!Y38)</f>
        <v>0</v>
      </c>
      <c r="BY40" s="171">
        <f>IF('Encodage réponses Es'!Z38="","",'Encodage réponses Es'!Z38)</f>
        <v>0</v>
      </c>
      <c r="BZ40" s="171">
        <f>IF('Encodage réponses Es'!AA38="","",'Encodage réponses Es'!AA38)</f>
        <v>0</v>
      </c>
      <c r="CA40" s="171">
        <f>IF('Encodage réponses Es'!AB38="","",'Encodage réponses Es'!AB38)</f>
        <v>0</v>
      </c>
      <c r="CB40" s="171">
        <f>IF('Encodage réponses Es'!AC38="","",'Encodage réponses Es'!AC38)</f>
        <v>0</v>
      </c>
      <c r="CC40" s="134" t="s">
        <v>32</v>
      </c>
      <c r="CD40" s="137">
        <f>COUNT(CC5:CC38)</f>
        <v>0</v>
      </c>
      <c r="CE40" s="295" t="s">
        <v>32</v>
      </c>
      <c r="CF40" s="296">
        <f>COUNT(CE5:CE38)</f>
        <v>0</v>
      </c>
      <c r="CG40" s="242"/>
      <c r="CH40" s="243">
        <f>IF('Encodage réponses Es'!BF38="","",'Encodage réponses Es'!BF38)</f>
        <v>0</v>
      </c>
      <c r="CI40" s="231">
        <f>IF('Encodage réponses Es'!AD38="","",'Encodage réponses Es'!AD38)</f>
        <v>0</v>
      </c>
      <c r="CJ40" s="315" t="s">
        <v>32</v>
      </c>
      <c r="CK40" s="316">
        <f>COUNT(CJ5:CJ38)</f>
        <v>0</v>
      </c>
    </row>
    <row r="41" spans="1:89" ht="13.5" thickBot="1">
      <c r="A41" s="127"/>
      <c r="B41" s="5"/>
      <c r="C41" s="5"/>
      <c r="D41" s="128" t="s">
        <v>5</v>
      </c>
      <c r="E41" s="22"/>
      <c r="F41" s="105" t="s">
        <v>33</v>
      </c>
      <c r="G41" s="106">
        <f>IF(F40=0,"",STDEVP(G5:G38)/100)</f>
      </c>
      <c r="H41" s="23"/>
      <c r="I41" s="112" t="s">
        <v>33</v>
      </c>
      <c r="J41" s="176">
        <f>IF(I40=0,"",STDEVP(J5:J38)/100)</f>
      </c>
      <c r="K41" s="117" t="s">
        <v>33</v>
      </c>
      <c r="L41" s="177">
        <f>IF(K40=0,"",STDEVP(L5:L38)/100)</f>
      </c>
      <c r="N41" s="274">
        <f>IF('Encodage réponses Es'!AH39="","",'Encodage réponses Es'!AH39)</f>
        <v>0</v>
      </c>
      <c r="O41" s="275">
        <f>IF('Encodage réponses Es'!AI39="","",'Encodage réponses Es'!AI39)</f>
        <v>0</v>
      </c>
      <c r="P41" s="275">
        <f>IF('Encodage réponses Es'!AJ39="","",'Encodage réponses Es'!AJ39)</f>
        <v>0</v>
      </c>
      <c r="Q41" s="275">
        <f>IF('Encodage réponses Es'!AK39="","",'Encodage réponses Es'!AK39)</f>
        <v>0</v>
      </c>
      <c r="R41" s="275">
        <f>IF('Encodage réponses Es'!AM39="","",'Encodage réponses Es'!AM39)</f>
        <v>0</v>
      </c>
      <c r="S41" s="275">
        <f>IF('Encodage réponses Es'!AN39="","",'Encodage réponses Es'!AN39)</f>
        <v>0</v>
      </c>
      <c r="T41" s="275">
        <f>IF('Encodage réponses Es'!AO39="","",'Encodage réponses Es'!AO39)</f>
        <v>0</v>
      </c>
      <c r="U41" s="275">
        <f>IF('Encodage réponses Es'!AP39="","",'Encodage réponses Es'!AP39)</f>
        <v>0</v>
      </c>
      <c r="V41" s="275">
        <f>IF('Encodage réponses Es'!AQ39="","",'Encodage réponses Es'!AQ39)</f>
        <v>0</v>
      </c>
      <c r="W41" s="275">
        <f>IF('Encodage réponses Es'!AR39="","",'Encodage réponses Es'!AR39)</f>
        <v>0</v>
      </c>
      <c r="X41" s="275">
        <f>IF('Encodage réponses Es'!AS39="","",'Encodage réponses Es'!AS39)</f>
        <v>0</v>
      </c>
      <c r="Y41" s="275">
        <f>IF('Encodage réponses Es'!AT39="","",'Encodage réponses Es'!AT39)</f>
        <v>0</v>
      </c>
      <c r="Z41" s="275">
        <f>IF('Encodage réponses Es'!AU39="","",'Encodage réponses Es'!AU39)</f>
        <v>0</v>
      </c>
      <c r="AA41" s="275">
        <f>IF('Encodage réponses Es'!AV39="","",'Encodage réponses Es'!AV39)</f>
        <v>0</v>
      </c>
      <c r="AB41" s="275">
        <f>IF('Encodage réponses Es'!AW39="","",'Encodage réponses Es'!AW39)</f>
        <v>0</v>
      </c>
      <c r="AC41" s="275">
        <f>IF('Encodage réponses Es'!AX39="","",'Encodage réponses Es'!AX39)</f>
        <v>0</v>
      </c>
      <c r="AD41" s="275">
        <f>IF('Encodage réponses Es'!AY39="","",'Encodage réponses Es'!AY39)</f>
        <v>0</v>
      </c>
      <c r="AE41" s="275">
        <f>IF('Encodage réponses Es'!AZ39="","",'Encodage réponses Es'!AZ39)</f>
        <v>0</v>
      </c>
      <c r="AF41" s="275">
        <f>IF('Encodage réponses Es'!BA39="","",'Encodage réponses Es'!BA39)</f>
        <v>0</v>
      </c>
      <c r="AG41" s="275">
        <f>IF('Encodage réponses Es'!BB39="","",'Encodage réponses Es'!BB39)</f>
        <v>0</v>
      </c>
      <c r="AH41" s="275">
        <f>IF('Encodage réponses Es'!BC39="","",'Encodage réponses Es'!BC39)</f>
        <v>0</v>
      </c>
      <c r="AI41" s="275">
        <f>IF('Encodage réponses Es'!BD39="","",'Encodage réponses Es'!BD39)</f>
        <v>0</v>
      </c>
      <c r="AJ41" s="275">
        <f>IF('Encodage réponses Es'!BE39="","",'Encodage réponses Es'!BE39)</f>
        <v>0</v>
      </c>
      <c r="AK41" s="132" t="s">
        <v>88</v>
      </c>
      <c r="AL41" s="175">
        <f>IF(AL40=0,"",AVERAGE(AK5:AK38))</f>
      </c>
      <c r="AM41" s="274">
        <f>IF('Encodage réponses Es'!G39="","",'Encodage réponses Es'!G39)</f>
        <v>0</v>
      </c>
      <c r="AN41" s="275">
        <f>IF('Encodage réponses Es'!H39="","",'Encodage réponses Es'!H39)</f>
        <v>0</v>
      </c>
      <c r="AO41" s="275">
        <f>IF('Encodage réponses Es'!I39="","",'Encodage réponses Es'!I39)</f>
        <v>0</v>
      </c>
      <c r="AP41" s="275">
        <f>IF('Encodage réponses Es'!J39="","",'Encodage réponses Es'!J39)</f>
        <v>0</v>
      </c>
      <c r="AQ41" s="275">
        <f>IF('Encodage réponses Es'!K39="","",'Encodage réponses Es'!K39)</f>
        <v>0</v>
      </c>
      <c r="AR41" s="275">
        <f>IF('Encodage réponses Es'!L39="","",'Encodage réponses Es'!L39)</f>
        <v>0</v>
      </c>
      <c r="AS41" s="275">
        <f>IF('Encodage réponses Es'!N39="","",'Encodage réponses Es'!N39)</f>
        <v>0</v>
      </c>
      <c r="AT41" s="275">
        <f>IF('Encodage réponses Es'!O39="","",'Encodage réponses Es'!O39)</f>
        <v>0</v>
      </c>
      <c r="AU41" s="275">
        <f>IF('Encodage réponses Es'!P39="","",'Encodage réponses Es'!P39)</f>
        <v>0</v>
      </c>
      <c r="AV41" s="275">
        <f>IF('Encodage réponses Es'!Q39="","",'Encodage réponses Es'!Q39)</f>
        <v>0</v>
      </c>
      <c r="AW41" s="275">
        <f>IF('Encodage réponses Es'!AE39="","",'Encodage réponses Es'!AE39)</f>
        <v>0</v>
      </c>
      <c r="AX41" s="275">
        <f>IF('Encodage réponses Es'!AF39="","",'Encodage réponses Es'!AF39)</f>
        <v>0</v>
      </c>
      <c r="AY41" s="276">
        <f>IF('Encodage réponses Es'!AG39="","",'Encodage réponses Es'!AG39)</f>
        <v>0</v>
      </c>
      <c r="AZ41" s="138" t="s">
        <v>82</v>
      </c>
      <c r="BA41" s="139">
        <f>IF(BA40=0,"",AVERAGE(AZ5:AZ38))</f>
      </c>
      <c r="BB41" s="301" t="s">
        <v>93</v>
      </c>
      <c r="BC41" s="302">
        <f>IF(BC40=0,"",AVERAGE(BB5:BB38))</f>
      </c>
      <c r="BD41" s="543"/>
      <c r="BE41" s="277">
        <f>IF('Encodage réponses Es'!AL39="","",'Encodage réponses Es'!AL39)</f>
        <v>0</v>
      </c>
      <c r="BF41" s="82">
        <f>IF('Encodage réponses Es'!BG39="","",'Encodage réponses Es'!BG39)</f>
        <v>0</v>
      </c>
      <c r="BG41" s="82">
        <f>IF('Encodage réponses Es'!BH39="","",'Encodage réponses Es'!BH39)</f>
        <v>0</v>
      </c>
      <c r="BH41" s="82">
        <f>IF('Encodage réponses Es'!BI39="","",'Encodage réponses Es'!BI39)</f>
        <v>0</v>
      </c>
      <c r="BI41" s="82">
        <f>IF('Encodage réponses Es'!BJ39="","",'Encodage réponses Es'!BJ39)</f>
        <v>0</v>
      </c>
      <c r="BJ41" s="82">
        <f>IF('Encodage réponses Es'!BK39="","",'Encodage réponses Es'!BK39)</f>
        <v>0</v>
      </c>
      <c r="BK41" s="82">
        <f>IF('Encodage réponses Es'!BL39="","",'Encodage réponses Es'!BL39)</f>
        <v>0</v>
      </c>
      <c r="BL41" s="82">
        <f>IF('Encodage réponses Es'!BM39="","",'Encodage réponses Es'!BM39)</f>
        <v>0</v>
      </c>
      <c r="BM41" s="278">
        <f>IF('Encodage réponses Es'!BN39="","",'Encodage réponses Es'!BN39)</f>
        <v>0</v>
      </c>
      <c r="BN41" s="132" t="s">
        <v>119</v>
      </c>
      <c r="BO41" s="175">
        <f>IF(BO40=0,"",AVERAGE(BN5:BN38))</f>
      </c>
      <c r="BP41" s="274">
        <f>IF('Encodage réponses Es'!M39="","",'Encodage réponses Es'!M39)</f>
        <v>0</v>
      </c>
      <c r="BQ41" s="275">
        <f>IF('Encodage réponses Es'!R39="","",'Encodage réponses Es'!R39)</f>
        <v>0</v>
      </c>
      <c r="BR41" s="275">
        <f>IF('Encodage réponses Es'!S39="","",'Encodage réponses Es'!S39)</f>
        <v>0</v>
      </c>
      <c r="BS41" s="275">
        <f>IF('Encodage réponses Es'!T39="","",'Encodage réponses Es'!T39)</f>
        <v>0</v>
      </c>
      <c r="BT41" s="275">
        <f>IF('Encodage réponses Es'!U39="","",'Encodage réponses Es'!U39)</f>
        <v>0</v>
      </c>
      <c r="BU41" s="275">
        <f>IF('Encodage réponses Es'!V39="","",'Encodage réponses Es'!V39)</f>
        <v>0</v>
      </c>
      <c r="BV41" s="275">
        <f>IF('Encodage réponses Es'!W39="","",'Encodage réponses Es'!W39)</f>
        <v>0</v>
      </c>
      <c r="BW41" s="275">
        <f>IF('Encodage réponses Es'!X39="","",'Encodage réponses Es'!X39)</f>
        <v>0</v>
      </c>
      <c r="BX41" s="275">
        <f>IF('Encodage réponses Es'!Y39="","",'Encodage réponses Es'!Y39)</f>
        <v>0</v>
      </c>
      <c r="BY41" s="275">
        <f>IF('Encodage réponses Es'!Z39="","",'Encodage réponses Es'!Z39)</f>
        <v>0</v>
      </c>
      <c r="BZ41" s="275">
        <f>IF('Encodage réponses Es'!AA39="","",'Encodage réponses Es'!AA39)</f>
        <v>0</v>
      </c>
      <c r="CA41" s="275">
        <f>IF('Encodage réponses Es'!AB39="","",'Encodage réponses Es'!AB39)</f>
        <v>0</v>
      </c>
      <c r="CB41" s="275">
        <f>IF('Encodage réponses Es'!AC39="","",'Encodage réponses Es'!AC39)</f>
        <v>0</v>
      </c>
      <c r="CC41" s="136" t="s">
        <v>123</v>
      </c>
      <c r="CD41" s="174">
        <f>IF(CD40=0,"",AVERAGE(CC5:CC38))</f>
      </c>
      <c r="CE41" s="297" t="s">
        <v>125</v>
      </c>
      <c r="CF41" s="298">
        <f>IF(CF40=0,"",AVERAGE(CE5:CE38))</f>
      </c>
      <c r="CG41" s="242"/>
      <c r="CH41" s="279">
        <f>IF('Encodage réponses Es'!BF39="","",'Encodage réponses Es'!BF39)</f>
        <v>0</v>
      </c>
      <c r="CI41" s="276">
        <f>IF('Encodage réponses Es'!AD39="","",'Encodage réponses Es'!AD39)</f>
        <v>0</v>
      </c>
      <c r="CJ41" s="317" t="s">
        <v>146</v>
      </c>
      <c r="CK41" s="318">
        <f>IF(CK40=0,"",AVERAGE(CJ5:CJ38))</f>
      </c>
    </row>
    <row r="42" spans="1:89" ht="12.75">
      <c r="A42" s="127"/>
      <c r="B42" s="5"/>
      <c r="C42" s="5"/>
      <c r="D42" s="128" t="s">
        <v>6</v>
      </c>
      <c r="E42" s="24"/>
      <c r="F42" s="107" t="s">
        <v>34</v>
      </c>
      <c r="G42" s="108">
        <f>IF(I40=0,"",INT(AVERAGE(G5:G38)+0.5)/100)</f>
      </c>
      <c r="H42" s="35"/>
      <c r="I42" s="113" t="s">
        <v>34</v>
      </c>
      <c r="J42" s="114">
        <f>IF(I40=0,"",INT(AVERAGE(J5:J38)+0.5)/100)</f>
      </c>
      <c r="K42" s="118" t="s">
        <v>34</v>
      </c>
      <c r="L42" s="119">
        <f>IF(K40=0,"",INT(AVERAGE(L5:L38)+0.5)/100)</f>
      </c>
      <c r="N42" s="161">
        <f>IF('Encodage réponses Es'!AH40="","",'Encodage réponses Es'!AH40)</f>
        <v>0</v>
      </c>
      <c r="O42" s="164">
        <f>IF('Encodage réponses Es'!AI40="","",'Encodage réponses Es'!AI40)</f>
        <v>0</v>
      </c>
      <c r="P42" s="164">
        <f>IF('Encodage réponses Es'!AJ40="","",'Encodage réponses Es'!AJ40)</f>
        <v>0</v>
      </c>
      <c r="Q42" s="164">
        <f>IF('Encodage réponses Es'!AK40="","",'Encodage réponses Es'!AK40)</f>
        <v>0</v>
      </c>
      <c r="R42" s="164">
        <f>IF('Encodage réponses Es'!AM40="","",'Encodage réponses Es'!AM40)</f>
        <v>0</v>
      </c>
      <c r="S42" s="164">
        <f>IF('Encodage réponses Es'!AN40="","",'Encodage réponses Es'!AN40)</f>
        <v>0</v>
      </c>
      <c r="T42" s="164">
        <f>IF('Encodage réponses Es'!AO40="","",'Encodage réponses Es'!AO40)</f>
        <v>0</v>
      </c>
      <c r="U42" s="164">
        <f>IF('Encodage réponses Es'!AP40="","",'Encodage réponses Es'!AP40)</f>
        <v>0</v>
      </c>
      <c r="V42" s="164">
        <f>IF('Encodage réponses Es'!AQ40="","",'Encodage réponses Es'!AQ40)</f>
        <v>0</v>
      </c>
      <c r="W42" s="164">
        <f>IF('Encodage réponses Es'!AR40="","",'Encodage réponses Es'!AR40)</f>
        <v>0</v>
      </c>
      <c r="X42" s="164">
        <f>IF('Encodage réponses Es'!AS40="","",'Encodage réponses Es'!AS40)</f>
        <v>0</v>
      </c>
      <c r="Y42" s="164">
        <f>IF('Encodage réponses Es'!AT40="","",'Encodage réponses Es'!AT40)</f>
        <v>0</v>
      </c>
      <c r="Z42" s="164">
        <f>IF('Encodage réponses Es'!AU40="","",'Encodage réponses Es'!AU40)</f>
        <v>0</v>
      </c>
      <c r="AA42" s="164">
        <f>IF('Encodage réponses Es'!AV40="","",'Encodage réponses Es'!AV40)</f>
        <v>0</v>
      </c>
      <c r="AB42" s="164">
        <f>IF('Encodage réponses Es'!AW40="","",'Encodage réponses Es'!AW40)</f>
        <v>0</v>
      </c>
      <c r="AC42" s="164">
        <f>IF('Encodage réponses Es'!AX40="","",'Encodage réponses Es'!AX40)</f>
        <v>0</v>
      </c>
      <c r="AD42" s="164">
        <f>IF('Encodage réponses Es'!AY40="","",'Encodage réponses Es'!AY40)</f>
        <v>0</v>
      </c>
      <c r="AE42" s="164">
        <f>IF('Encodage réponses Es'!AZ40="","",'Encodage réponses Es'!AZ40)</f>
        <v>0</v>
      </c>
      <c r="AF42" s="164">
        <f>IF('Encodage réponses Es'!BA40="","",'Encodage réponses Es'!BA40)</f>
        <v>0</v>
      </c>
      <c r="AG42" s="164">
        <f>IF('Encodage réponses Es'!BB40="","",'Encodage réponses Es'!BB40)</f>
        <v>0</v>
      </c>
      <c r="AH42" s="164">
        <f>IF('Encodage réponses Es'!BC40="","",'Encodage réponses Es'!BC40)</f>
        <v>0</v>
      </c>
      <c r="AI42" s="164">
        <f>IF('Encodage réponses Es'!BD40="","",'Encodage réponses Es'!BD40)</f>
        <v>0</v>
      </c>
      <c r="AJ42" s="164">
        <f>IF('Encodage réponses Es'!BE40="","",'Encodage réponses Es'!BE40)</f>
        <v>0</v>
      </c>
      <c r="AK42" s="30" t="s">
        <v>94</v>
      </c>
      <c r="AL42" s="31">
        <f>COUNTIF(AK$5:AK$38,"&lt;2")</f>
        <v>0</v>
      </c>
      <c r="AM42" s="161">
        <f>IF('Encodage réponses Es'!G40="","",'Encodage réponses Es'!G40)</f>
        <v>0</v>
      </c>
      <c r="AN42" s="164">
        <f>IF('Encodage réponses Es'!H40="","",'Encodage réponses Es'!H40)</f>
        <v>0</v>
      </c>
      <c r="AO42" s="164">
        <f>IF('Encodage réponses Es'!I40="","",'Encodage réponses Es'!I40)</f>
        <v>0</v>
      </c>
      <c r="AP42" s="164">
        <f>IF('Encodage réponses Es'!J40="","",'Encodage réponses Es'!J40)</f>
        <v>0</v>
      </c>
      <c r="AQ42" s="164">
        <f>IF('Encodage réponses Es'!K40="","",'Encodage réponses Es'!K40)</f>
        <v>0</v>
      </c>
      <c r="AR42" s="164">
        <f>IF('Encodage réponses Es'!L40="","",'Encodage réponses Es'!L40)</f>
        <v>0</v>
      </c>
      <c r="AS42" s="164">
        <f>IF('Encodage réponses Es'!N40="","",'Encodage réponses Es'!N40)</f>
        <v>0</v>
      </c>
      <c r="AT42" s="164">
        <f>IF('Encodage réponses Es'!O40="","",'Encodage réponses Es'!O40)</f>
        <v>0</v>
      </c>
      <c r="AU42" s="164">
        <f>IF('Encodage réponses Es'!P40="","",'Encodage réponses Es'!P40)</f>
        <v>0</v>
      </c>
      <c r="AV42" s="164">
        <f>IF('Encodage réponses Es'!Q40="","",'Encodage réponses Es'!Q40)</f>
        <v>0</v>
      </c>
      <c r="AW42" s="164">
        <f>IF('Encodage réponses Es'!AE40="","",'Encodage réponses Es'!AE40)</f>
        <v>0</v>
      </c>
      <c r="AX42" s="164">
        <f>IF('Encodage réponses Es'!AF40="","",'Encodage réponses Es'!AF40)</f>
        <v>0</v>
      </c>
      <c r="AY42" s="200">
        <f>IF('Encodage réponses Es'!AG40="","",'Encodage réponses Es'!AG40)</f>
        <v>0</v>
      </c>
      <c r="AZ42" s="193" t="s">
        <v>129</v>
      </c>
      <c r="BA42" s="31">
        <f>COUNTIF(AZ$5:AZ$38,"&lt;1")</f>
        <v>0</v>
      </c>
      <c r="BB42" s="30" t="s">
        <v>105</v>
      </c>
      <c r="BC42" s="31">
        <f>COUNTIF(BB$5:BB$38,"&lt;3")</f>
        <v>0</v>
      </c>
      <c r="BD42" s="543"/>
      <c r="BE42" s="201">
        <f>IF('Encodage réponses Es'!AL40="","",'Encodage réponses Es'!AL40)</f>
        <v>0</v>
      </c>
      <c r="BF42" s="83">
        <f>IF('Encodage réponses Es'!BG40="","",'Encodage réponses Es'!BG40)</f>
        <v>0</v>
      </c>
      <c r="BG42" s="83">
        <f>IF('Encodage réponses Es'!BH40="","",'Encodage réponses Es'!BH40)</f>
        <v>0</v>
      </c>
      <c r="BH42" s="83">
        <f>IF('Encodage réponses Es'!BI40="","",'Encodage réponses Es'!BI40)</f>
        <v>0</v>
      </c>
      <c r="BI42" s="83">
        <f>IF('Encodage réponses Es'!BJ40="","",'Encodage réponses Es'!BJ40)</f>
        <v>0</v>
      </c>
      <c r="BJ42" s="83">
        <f>IF('Encodage réponses Es'!BK40="","",'Encodage réponses Es'!BK40)</f>
        <v>0</v>
      </c>
      <c r="BK42" s="83">
        <f>IF('Encodage réponses Es'!BL40="","",'Encodage réponses Es'!BL40)</f>
        <v>0</v>
      </c>
      <c r="BL42" s="83">
        <f>IF('Encodage réponses Es'!BM40="","",'Encodage réponses Es'!BM40)</f>
        <v>0</v>
      </c>
      <c r="BM42" s="234">
        <f>IF('Encodage réponses Es'!BN40="","",'Encodage réponses Es'!BN40)</f>
        <v>0</v>
      </c>
      <c r="BN42" s="30" t="s">
        <v>36</v>
      </c>
      <c r="BO42" s="31">
        <f>COUNTIF(BN$5:BN$38,"&lt;1")</f>
        <v>0</v>
      </c>
      <c r="BP42" s="161">
        <f>IF('Encodage réponses Es'!M40="","",'Encodage réponses Es'!M40)</f>
        <v>0</v>
      </c>
      <c r="BQ42" s="164">
        <f>IF('Encodage réponses Es'!R40="","",'Encodage réponses Es'!R40)</f>
        <v>0</v>
      </c>
      <c r="BR42" s="164">
        <f>IF('Encodage réponses Es'!S40="","",'Encodage réponses Es'!S40)</f>
        <v>0</v>
      </c>
      <c r="BS42" s="164">
        <f>IF('Encodage réponses Es'!T40="","",'Encodage réponses Es'!T40)</f>
        <v>0</v>
      </c>
      <c r="BT42" s="164">
        <f>IF('Encodage réponses Es'!U40="","",'Encodage réponses Es'!U40)</f>
        <v>0</v>
      </c>
      <c r="BU42" s="164">
        <f>IF('Encodage réponses Es'!V40="","",'Encodage réponses Es'!V40)</f>
        <v>0</v>
      </c>
      <c r="BV42" s="164">
        <f>IF('Encodage réponses Es'!W40="","",'Encodage réponses Es'!W40)</f>
        <v>0</v>
      </c>
      <c r="BW42" s="164">
        <f>IF('Encodage réponses Es'!X40="","",'Encodage réponses Es'!X40)</f>
        <v>0</v>
      </c>
      <c r="BX42" s="164">
        <f>IF('Encodage réponses Es'!Y40="","",'Encodage réponses Es'!Y40)</f>
        <v>0</v>
      </c>
      <c r="BY42" s="164">
        <f>IF('Encodage réponses Es'!Z40="","",'Encodage réponses Es'!Z40)</f>
        <v>0</v>
      </c>
      <c r="BZ42" s="164">
        <f>IF('Encodage réponses Es'!AA40="","",'Encodage réponses Es'!AA40)</f>
        <v>0</v>
      </c>
      <c r="CA42" s="164">
        <f>IF('Encodage réponses Es'!AB40="","",'Encodage réponses Es'!AB40)</f>
        <v>0</v>
      </c>
      <c r="CB42" s="164">
        <f>IF('Encodage réponses Es'!AC40="","",'Encodage réponses Es'!AC40)</f>
        <v>0</v>
      </c>
      <c r="CC42" s="30" t="s">
        <v>36</v>
      </c>
      <c r="CD42" s="31">
        <f>COUNTIF(CC$5:CC$38,"&lt;1")</f>
        <v>0</v>
      </c>
      <c r="CE42" s="142" t="s">
        <v>94</v>
      </c>
      <c r="CF42" s="140">
        <f>COUNTIF(CE$5:CE$38,"&lt;2")</f>
        <v>0</v>
      </c>
      <c r="CG42" s="242"/>
      <c r="CH42" s="130">
        <f>IF('Encodage réponses Es'!BF40="","",'Encodage réponses Es'!BF40)</f>
        <v>0</v>
      </c>
      <c r="CI42" s="200">
        <f>IF('Encodage réponses Es'!AD40="","",'Encodage réponses Es'!AD40)</f>
        <v>0</v>
      </c>
      <c r="CJ42" s="142" t="s">
        <v>94</v>
      </c>
      <c r="CK42" s="140">
        <f>COUNTIF(CJ$5:CJ$38,"&lt;2")</f>
        <v>0</v>
      </c>
    </row>
    <row r="43" spans="1:89" ht="13.5" thickBot="1">
      <c r="A43" s="127"/>
      <c r="B43" s="5"/>
      <c r="C43" s="5"/>
      <c r="D43" s="128" t="s">
        <v>7</v>
      </c>
      <c r="E43" s="24"/>
      <c r="F43" s="109" t="s">
        <v>59</v>
      </c>
      <c r="G43" s="609"/>
      <c r="H43" s="35"/>
      <c r="I43" s="109" t="s">
        <v>59</v>
      </c>
      <c r="J43" s="609"/>
      <c r="K43" s="109" t="s">
        <v>59</v>
      </c>
      <c r="L43" s="609"/>
      <c r="N43" s="170">
        <f>IF('Encodage réponses Es'!AH41="","",'Encodage réponses Es'!AH41)</f>
      </c>
      <c r="O43" s="172">
        <f>IF('Encodage réponses Es'!AI41="","",'Encodage réponses Es'!AI41)</f>
      </c>
      <c r="P43" s="172">
        <f>IF('Encodage réponses Es'!AJ41="","",'Encodage réponses Es'!AJ41)</f>
      </c>
      <c r="Q43" s="172">
        <f>IF('Encodage réponses Es'!AK41="","",'Encodage réponses Es'!AK41)</f>
      </c>
      <c r="R43" s="172">
        <f>IF('Encodage réponses Es'!AM41="","",'Encodage réponses Es'!AM41)</f>
      </c>
      <c r="S43" s="172">
        <f>IF('Encodage réponses Es'!AN41="","",'Encodage réponses Es'!AN41)</f>
      </c>
      <c r="T43" s="172">
        <f>IF('Encodage réponses Es'!AO41="","",'Encodage réponses Es'!AO41)</f>
      </c>
      <c r="U43" s="173">
        <f>IF('Encodage réponses Es'!AP41="","",'Encodage réponses Es'!AP41)</f>
        <v>0</v>
      </c>
      <c r="V43" s="173">
        <f>IF('Encodage réponses Es'!AQ41="","",'Encodage réponses Es'!AQ41)</f>
        <v>0</v>
      </c>
      <c r="W43" s="173">
        <f>IF('Encodage réponses Es'!AR41="","",'Encodage réponses Es'!AR41)</f>
        <v>0</v>
      </c>
      <c r="X43" s="172">
        <f>IF('Encodage réponses Es'!AS41="","",'Encodage réponses Es'!AS41)</f>
      </c>
      <c r="Y43" s="173">
        <f>IF('Encodage réponses Es'!AT41="","",'Encodage réponses Es'!AT41)</f>
        <v>0</v>
      </c>
      <c r="Z43" s="173">
        <f>IF('Encodage réponses Es'!AU41="","",'Encodage réponses Es'!AU41)</f>
        <v>0</v>
      </c>
      <c r="AA43" s="172">
        <f>IF('Encodage réponses Es'!AV41="","",'Encodage réponses Es'!AV41)</f>
      </c>
      <c r="AB43" s="172">
        <f>IF('Encodage réponses Es'!AW41="","",'Encodage réponses Es'!AW41)</f>
      </c>
      <c r="AC43" s="172">
        <f>IF('Encodage réponses Es'!AX41="","",'Encodage réponses Es'!AX41)</f>
      </c>
      <c r="AD43" s="172">
        <f>IF('Encodage réponses Es'!AY41="","",'Encodage réponses Es'!AY41)</f>
      </c>
      <c r="AE43" s="172">
        <f>IF('Encodage réponses Es'!AZ41="","",'Encodage réponses Es'!AZ41)</f>
      </c>
      <c r="AF43" s="172">
        <f>IF('Encodage réponses Es'!BA41="","",'Encodage réponses Es'!BA41)</f>
      </c>
      <c r="AG43" s="172">
        <f>IF('Encodage réponses Es'!BB41="","",'Encodage réponses Es'!BB41)</f>
      </c>
      <c r="AH43" s="172">
        <f>IF('Encodage réponses Es'!BC41="","",'Encodage réponses Es'!BC41)</f>
      </c>
      <c r="AI43" s="172">
        <f>IF('Encodage réponses Es'!BD41="","",'Encodage réponses Es'!BD41)</f>
      </c>
      <c r="AJ43" s="172">
        <f>IF('Encodage réponses Es'!BE41="","",'Encodage réponses Es'!BE41)</f>
      </c>
      <c r="AK43" s="30" t="s">
        <v>95</v>
      </c>
      <c r="AL43" s="31">
        <f>COUNTIF(AK$5:AK$38,"&lt;4")-AL42</f>
        <v>0</v>
      </c>
      <c r="AM43" s="170">
        <f>IF('Encodage réponses Es'!G41="","",'Encodage réponses Es'!G41)</f>
      </c>
      <c r="AN43" s="172">
        <f>IF('Encodage réponses Es'!H41="","",'Encodage réponses Es'!H41)</f>
      </c>
      <c r="AO43" s="172">
        <f>IF('Encodage réponses Es'!I41="","",'Encodage réponses Es'!I41)</f>
      </c>
      <c r="AP43" s="172">
        <f>IF('Encodage réponses Es'!J41="","",'Encodage réponses Es'!J41)</f>
      </c>
      <c r="AQ43" s="172">
        <f>IF('Encodage réponses Es'!K41="","",'Encodage réponses Es'!K41)</f>
      </c>
      <c r="AR43" s="172">
        <f>IF('Encodage réponses Es'!L41="","",'Encodage réponses Es'!L41)</f>
      </c>
      <c r="AS43" s="172">
        <f>IF('Encodage réponses Es'!N41="","",'Encodage réponses Es'!N41)</f>
      </c>
      <c r="AT43" s="172">
        <f>IF('Encodage réponses Es'!O41="","",'Encodage réponses Es'!O41)</f>
      </c>
      <c r="AU43" s="172">
        <f>IF('Encodage réponses Es'!P41="","",'Encodage réponses Es'!P41)</f>
      </c>
      <c r="AV43" s="172">
        <f>IF('Encodage réponses Es'!Q41="","",'Encodage réponses Es'!Q41)</f>
      </c>
      <c r="AW43" s="172">
        <f>IF('Encodage réponses Es'!AE41="","",'Encodage réponses Es'!AE41)</f>
      </c>
      <c r="AX43" s="172">
        <f>IF('Encodage réponses Es'!AF41="","",'Encodage réponses Es'!AF41)</f>
      </c>
      <c r="AY43" s="232">
        <f>IF('Encodage réponses Es'!AG41="","",'Encodage réponses Es'!AG41)</f>
      </c>
      <c r="AZ43" s="193" t="s">
        <v>127</v>
      </c>
      <c r="BA43" s="31">
        <f>COUNTIF(AZ$5:AZ$38,"&lt;2")-BA42</f>
        <v>0</v>
      </c>
      <c r="BB43" s="30" t="s">
        <v>106</v>
      </c>
      <c r="BC43" s="31">
        <f>COUNTIF(BB$5:BB$38,"&lt;6")-BC42</f>
        <v>0</v>
      </c>
      <c r="BD43" s="543"/>
      <c r="BE43" s="237">
        <f>IF('Encodage réponses Es'!AL41="","",'Encodage réponses Es'!AL41)</f>
        <v>0</v>
      </c>
      <c r="BF43" s="84">
        <f>IF('Encodage réponses Es'!BG41="","",'Encodage réponses Es'!BG41)</f>
      </c>
      <c r="BG43" s="240">
        <f>IF('Encodage réponses Es'!BH41="","",'Encodage réponses Es'!BH41)</f>
        <v>0</v>
      </c>
      <c r="BH43" s="84">
        <f>IF('Encodage réponses Es'!BI41="","",'Encodage réponses Es'!BI41)</f>
      </c>
      <c r="BI43" s="84">
        <f>IF('Encodage réponses Es'!BJ41="","",'Encodage réponses Es'!BJ41)</f>
      </c>
      <c r="BJ43" s="84">
        <f>IF('Encodage réponses Es'!BK41="","",'Encodage réponses Es'!BK41)</f>
      </c>
      <c r="BK43" s="84">
        <f>IF('Encodage réponses Es'!BL41="","",'Encodage réponses Es'!BL41)</f>
      </c>
      <c r="BL43" s="84">
        <f>IF('Encodage réponses Es'!BM41="","",'Encodage réponses Es'!BM41)</f>
      </c>
      <c r="BM43" s="235">
        <f>IF('Encodage réponses Es'!BN41="","",'Encodage réponses Es'!BN41)</f>
      </c>
      <c r="BN43" s="30" t="s">
        <v>120</v>
      </c>
      <c r="BO43" s="31">
        <f>COUNTIF(BN$5:BN$38,"&lt;2")-BO42</f>
        <v>0</v>
      </c>
      <c r="BP43" s="241">
        <f>IF('Encodage réponses Es'!M41="","",'Encodage réponses Es'!M41)</f>
        <v>0</v>
      </c>
      <c r="BQ43" s="172">
        <f>IF('Encodage réponses Es'!R41="","",'Encodage réponses Es'!R41)</f>
      </c>
      <c r="BR43" s="172">
        <f>IF('Encodage réponses Es'!S41="","",'Encodage réponses Es'!S41)</f>
      </c>
      <c r="BS43" s="172">
        <f>IF('Encodage réponses Es'!T41="","",'Encodage réponses Es'!T41)</f>
      </c>
      <c r="BT43" s="172">
        <f>IF('Encodage réponses Es'!U41="","",'Encodage réponses Es'!U41)</f>
      </c>
      <c r="BU43" s="172">
        <f>IF('Encodage réponses Es'!V41="","",'Encodage réponses Es'!V41)</f>
      </c>
      <c r="BV43" s="172">
        <f>IF('Encodage réponses Es'!W41="","",'Encodage réponses Es'!W41)</f>
      </c>
      <c r="BW43" s="172">
        <f>IF('Encodage réponses Es'!X41="","",'Encodage réponses Es'!X41)</f>
      </c>
      <c r="BX43" s="172">
        <f>IF('Encodage réponses Es'!Y41="","",'Encodage réponses Es'!Y41)</f>
      </c>
      <c r="BY43" s="172">
        <f>IF('Encodage réponses Es'!Z41="","",'Encodage réponses Es'!Z41)</f>
      </c>
      <c r="BZ43" s="172">
        <f>IF('Encodage réponses Es'!AA41="","",'Encodage réponses Es'!AA41)</f>
      </c>
      <c r="CA43" s="172">
        <f>IF('Encodage réponses Es'!AB41="","",'Encodage réponses Es'!AB41)</f>
      </c>
      <c r="CB43" s="172">
        <f>IF('Encodage réponses Es'!AC41="","",'Encodage réponses Es'!AC41)</f>
      </c>
      <c r="CC43" s="30" t="s">
        <v>120</v>
      </c>
      <c r="CD43" s="31">
        <f>COUNTIF(CC$5:CC$38,"&lt;2")-CD42</f>
        <v>0</v>
      </c>
      <c r="CE43" s="141" t="s">
        <v>95</v>
      </c>
      <c r="CF43" s="42">
        <f>COUNTIF(CE$5:CE$38,"&lt;4")-CF42</f>
        <v>0</v>
      </c>
      <c r="CG43" s="242"/>
      <c r="CH43" s="244">
        <f>IF('Encodage réponses Es'!BF41="","",'Encodage réponses Es'!BF41)</f>
        <v>0</v>
      </c>
      <c r="CI43" s="238">
        <f>IF('Encodage réponses Es'!AD41="","",'Encodage réponses Es'!AD41)</f>
        <v>0</v>
      </c>
      <c r="CJ43" s="141" t="s">
        <v>95</v>
      </c>
      <c r="CK43" s="42">
        <f>COUNTIF(CJ$5:CJ$38,"&lt;4")-CK42</f>
        <v>0</v>
      </c>
    </row>
    <row r="44" spans="1:89" ht="13.5" thickBot="1">
      <c r="A44" s="127"/>
      <c r="B44" s="5"/>
      <c r="C44" s="5"/>
      <c r="D44" s="128" t="s">
        <v>35</v>
      </c>
      <c r="E44" s="24"/>
      <c r="F44" s="5"/>
      <c r="G44" s="66"/>
      <c r="H44" s="65"/>
      <c r="N44" s="282">
        <f>IF('Encodage réponses Es'!AH42="","",'Encodage réponses Es'!AH42)</f>
        <v>0</v>
      </c>
      <c r="O44" s="283">
        <f>IF('Encodage réponses Es'!AI42="","",'Encodage réponses Es'!AI42)</f>
        <v>0</v>
      </c>
      <c r="P44" s="283">
        <f>IF('Encodage réponses Es'!AJ42="","",'Encodage réponses Es'!AJ42)</f>
        <v>0</v>
      </c>
      <c r="Q44" s="283">
        <f>IF('Encodage réponses Es'!AK42="","",'Encodage réponses Es'!AK42)</f>
        <v>0</v>
      </c>
      <c r="R44" s="283">
        <f>IF('Encodage réponses Es'!AM42="","",'Encodage réponses Es'!AM42)</f>
        <v>0</v>
      </c>
      <c r="S44" s="283">
        <f>IF('Encodage réponses Es'!AN42="","",'Encodage réponses Es'!AN42)</f>
        <v>0</v>
      </c>
      <c r="T44" s="283">
        <f>IF('Encodage réponses Es'!AO42="","",'Encodage réponses Es'!AO42)</f>
        <v>0</v>
      </c>
      <c r="U44" s="283">
        <f>IF('Encodage réponses Es'!AP42="","",'Encodage réponses Es'!AP42)</f>
        <v>0</v>
      </c>
      <c r="V44" s="283">
        <f>IF('Encodage réponses Es'!AQ42="","",'Encodage réponses Es'!AQ42)</f>
        <v>0</v>
      </c>
      <c r="W44" s="283">
        <f>IF('Encodage réponses Es'!AR42="","",'Encodage réponses Es'!AR42)</f>
        <v>0</v>
      </c>
      <c r="X44" s="283">
        <f>IF('Encodage réponses Es'!AS42="","",'Encodage réponses Es'!AS42)</f>
        <v>0</v>
      </c>
      <c r="Y44" s="283">
        <f>IF('Encodage réponses Es'!AT42="","",'Encodage réponses Es'!AT42)</f>
        <v>0</v>
      </c>
      <c r="Z44" s="283">
        <f>IF('Encodage réponses Es'!AU42="","",'Encodage réponses Es'!AU42)</f>
        <v>0</v>
      </c>
      <c r="AA44" s="283">
        <f>IF('Encodage réponses Es'!AV42="","",'Encodage réponses Es'!AV42)</f>
        <v>0</v>
      </c>
      <c r="AB44" s="283">
        <f>IF('Encodage réponses Es'!AW42="","",'Encodage réponses Es'!AW42)</f>
        <v>0</v>
      </c>
      <c r="AC44" s="283">
        <f>IF('Encodage réponses Es'!AX42="","",'Encodage réponses Es'!AX42)</f>
        <v>0</v>
      </c>
      <c r="AD44" s="283">
        <f>IF('Encodage réponses Es'!AY42="","",'Encodage réponses Es'!AY42)</f>
        <v>0</v>
      </c>
      <c r="AE44" s="283">
        <f>IF('Encodage réponses Es'!AZ42="","",'Encodage réponses Es'!AZ42)</f>
        <v>0</v>
      </c>
      <c r="AF44" s="283">
        <f>IF('Encodage réponses Es'!BA42="","",'Encodage réponses Es'!BA42)</f>
        <v>0</v>
      </c>
      <c r="AG44" s="283">
        <f>IF('Encodage réponses Es'!BB42="","",'Encodage réponses Es'!BB42)</f>
        <v>0</v>
      </c>
      <c r="AH44" s="283">
        <f>IF('Encodage réponses Es'!BC42="","",'Encodage réponses Es'!BC42)</f>
        <v>0</v>
      </c>
      <c r="AI44" s="283">
        <f>IF('Encodage réponses Es'!BD42="","",'Encodage réponses Es'!BD42)</f>
        <v>0</v>
      </c>
      <c r="AJ44" s="283">
        <f>IF('Encodage réponses Es'!BE42="","",'Encodage réponses Es'!BE42)</f>
        <v>0</v>
      </c>
      <c r="AK44" s="53" t="s">
        <v>96</v>
      </c>
      <c r="AL44" s="31">
        <f>COUNTIF(AK$5:AK$38,"&lt;6")-SUM(AL$42:AL43)</f>
        <v>0</v>
      </c>
      <c r="AM44" s="282">
        <f>IF('Encodage réponses Es'!G42="","",'Encodage réponses Es'!G42)</f>
        <v>0</v>
      </c>
      <c r="AN44" s="283">
        <f>IF('Encodage réponses Es'!H42="","",'Encodage réponses Es'!H42)</f>
        <v>0</v>
      </c>
      <c r="AO44" s="283">
        <f>IF('Encodage réponses Es'!I42="","",'Encodage réponses Es'!I42)</f>
        <v>0</v>
      </c>
      <c r="AP44" s="283">
        <f>IF('Encodage réponses Es'!J42="","",'Encodage réponses Es'!J42)</f>
        <v>0</v>
      </c>
      <c r="AQ44" s="283">
        <f>IF('Encodage réponses Es'!K42="","",'Encodage réponses Es'!K42)</f>
        <v>0</v>
      </c>
      <c r="AR44" s="283">
        <f>IF('Encodage réponses Es'!L42="","",'Encodage réponses Es'!L42)</f>
        <v>0</v>
      </c>
      <c r="AS44" s="283">
        <f>IF('Encodage réponses Es'!N42="","",'Encodage réponses Es'!N42)</f>
        <v>0</v>
      </c>
      <c r="AT44" s="283">
        <f>IF('Encodage réponses Es'!O42="","",'Encodage réponses Es'!O42)</f>
        <v>0</v>
      </c>
      <c r="AU44" s="283">
        <f>IF('Encodage réponses Es'!P42="","",'Encodage réponses Es'!P42)</f>
        <v>0</v>
      </c>
      <c r="AV44" s="283">
        <f>IF('Encodage réponses Es'!Q42="","",'Encodage réponses Es'!Q42)</f>
        <v>0</v>
      </c>
      <c r="AW44" s="283">
        <f>IF('Encodage réponses Es'!AE42="","",'Encodage réponses Es'!AE42)</f>
        <v>0</v>
      </c>
      <c r="AX44" s="283">
        <f>IF('Encodage réponses Es'!AF42="","",'Encodage réponses Es'!AF42)</f>
        <v>0</v>
      </c>
      <c r="AY44" s="281">
        <f>IF('Encodage réponses Es'!AG42="","",'Encodage réponses Es'!AG42)</f>
        <v>0</v>
      </c>
      <c r="AZ44" s="194">
        <v>2</v>
      </c>
      <c r="BA44" s="31">
        <f>COUNTIF(AZ$5:AZ$38,"&lt;3")-SUM(BA42:BA43)</f>
        <v>0</v>
      </c>
      <c r="BB44" s="32" t="s">
        <v>108</v>
      </c>
      <c r="BC44" s="31">
        <f>COUNTIF(BB$5:BB$38,"&lt;9")-SUM(BC42:BC43)</f>
        <v>0</v>
      </c>
      <c r="BD44" s="543"/>
      <c r="BE44" s="284">
        <f>IF('Encodage réponses Es'!AL42="","",'Encodage réponses Es'!AL42)</f>
        <v>0</v>
      </c>
      <c r="BF44" s="94">
        <f>IF('Encodage réponses Es'!BG42="","",'Encodage réponses Es'!BG42)</f>
        <v>0</v>
      </c>
      <c r="BG44" s="94">
        <f>IF('Encodage réponses Es'!BH42="","",'Encodage réponses Es'!BH42)</f>
        <v>0</v>
      </c>
      <c r="BH44" s="94">
        <f>IF('Encodage réponses Es'!BI42="","",'Encodage réponses Es'!BI42)</f>
        <v>0</v>
      </c>
      <c r="BI44" s="94">
        <f>IF('Encodage réponses Es'!BJ42="","",'Encodage réponses Es'!BJ42)</f>
        <v>0</v>
      </c>
      <c r="BJ44" s="94">
        <f>IF('Encodage réponses Es'!BK42="","",'Encodage réponses Es'!BK42)</f>
        <v>0</v>
      </c>
      <c r="BK44" s="94">
        <f>IF('Encodage réponses Es'!BL42="","",'Encodage réponses Es'!BL42)</f>
        <v>0</v>
      </c>
      <c r="BL44" s="94">
        <f>IF('Encodage réponses Es'!BM42="","",'Encodage réponses Es'!BM42)</f>
        <v>0</v>
      </c>
      <c r="BM44" s="285">
        <f>IF('Encodage réponses Es'!BN42="","",'Encodage réponses Es'!BN42)</f>
        <v>0</v>
      </c>
      <c r="BN44" s="53" t="s">
        <v>37</v>
      </c>
      <c r="BO44" s="31">
        <f>COUNTIF(BN$5:BN$38,"&lt;3")-SUM(BO42:BO43)</f>
        <v>0</v>
      </c>
      <c r="BP44" s="282">
        <f>IF('Encodage réponses Es'!M42="","",'Encodage réponses Es'!M42)</f>
        <v>0</v>
      </c>
      <c r="BQ44" s="283">
        <f>IF('Encodage réponses Es'!R42="","",'Encodage réponses Es'!R42)</f>
        <v>0</v>
      </c>
      <c r="BR44" s="283">
        <f>IF('Encodage réponses Es'!S42="","",'Encodage réponses Es'!S42)</f>
        <v>0</v>
      </c>
      <c r="BS44" s="283">
        <f>IF('Encodage réponses Es'!T42="","",'Encodage réponses Es'!T42)</f>
        <v>0</v>
      </c>
      <c r="BT44" s="283">
        <f>IF('Encodage réponses Es'!U42="","",'Encodage réponses Es'!U42)</f>
        <v>0</v>
      </c>
      <c r="BU44" s="283">
        <f>IF('Encodage réponses Es'!V42="","",'Encodage réponses Es'!V42)</f>
        <v>0</v>
      </c>
      <c r="BV44" s="283">
        <f>IF('Encodage réponses Es'!W42="","",'Encodage réponses Es'!W42)</f>
        <v>0</v>
      </c>
      <c r="BW44" s="283">
        <f>IF('Encodage réponses Es'!X42="","",'Encodage réponses Es'!X42)</f>
        <v>0</v>
      </c>
      <c r="BX44" s="283">
        <f>IF('Encodage réponses Es'!Y42="","",'Encodage réponses Es'!Y42)</f>
        <v>0</v>
      </c>
      <c r="BY44" s="283">
        <f>IF('Encodage réponses Es'!Z42="","",'Encodage réponses Es'!Z42)</f>
        <v>0</v>
      </c>
      <c r="BZ44" s="283">
        <f>IF('Encodage réponses Es'!AA42="","",'Encodage réponses Es'!AA42)</f>
        <v>0</v>
      </c>
      <c r="CA44" s="283">
        <f>IF('Encodage réponses Es'!AB42="","",'Encodage réponses Es'!AB42)</f>
        <v>0</v>
      </c>
      <c r="CB44" s="283">
        <f>IF('Encodage réponses Es'!AC42="","",'Encodage réponses Es'!AC42)</f>
        <v>0</v>
      </c>
      <c r="CC44" s="53" t="s">
        <v>37</v>
      </c>
      <c r="CD44" s="31">
        <f>COUNTIF(CC$5:CC$38,"&lt;3")-SUM(CD$42:CD43)</f>
        <v>0</v>
      </c>
      <c r="CE44" s="63" t="s">
        <v>96</v>
      </c>
      <c r="CF44" s="42">
        <f>COUNTIF(CE$5:CE$38,"&lt;6")-SUM(CF$42:CF43)</f>
        <v>0</v>
      </c>
      <c r="CG44" s="242"/>
      <c r="CH44" s="280">
        <f>IF('Encodage réponses Es'!BF42="","",'Encodage réponses Es'!BF42)</f>
        <v>0</v>
      </c>
      <c r="CI44" s="281">
        <f>IF('Encodage réponses Es'!AD42="","",'Encodage réponses Es'!AD42)</f>
        <v>0</v>
      </c>
      <c r="CJ44" s="63" t="s">
        <v>96</v>
      </c>
      <c r="CK44" s="42">
        <f>COUNTIF(CJ$5:CJ$38,"&lt;6")-SUM(CK$42:CK43)</f>
        <v>0</v>
      </c>
    </row>
    <row r="45" spans="1:89" ht="12.75">
      <c r="A45" s="127"/>
      <c r="B45" s="5"/>
      <c r="C45" s="5"/>
      <c r="D45" s="144"/>
      <c r="E45" s="230"/>
      <c r="F45" s="5"/>
      <c r="G45" s="66"/>
      <c r="H45" s="3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30" t="s">
        <v>97</v>
      </c>
      <c r="AL45" s="31">
        <f>COUNTIF(AK$5:AK$38,"&lt;8")-SUM(AL$42:AL44)</f>
        <v>0</v>
      </c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193" t="s">
        <v>64</v>
      </c>
      <c r="BA45" s="31">
        <f>COUNTIF(AZ$5:AZ$38,"&lt;4")-SUM(BA42:BA44)</f>
        <v>0</v>
      </c>
      <c r="BB45" s="30" t="s">
        <v>107</v>
      </c>
      <c r="BC45" s="31">
        <f>COUNTIF(BB$5:BB$38,"&lt;12")-SUM(BC42:BC44)</f>
        <v>0</v>
      </c>
      <c r="BD45" s="543"/>
      <c r="BE45" s="7"/>
      <c r="BF45" s="7"/>
      <c r="BG45" s="7"/>
      <c r="BH45" s="7"/>
      <c r="BI45" s="7"/>
      <c r="BJ45" s="7"/>
      <c r="BK45" s="7"/>
      <c r="BL45" s="7"/>
      <c r="BM45" s="7"/>
      <c r="BN45" s="30" t="s">
        <v>121</v>
      </c>
      <c r="BO45" s="31">
        <f>COUNTIF(BN$5:BN$38,"&lt;4")-SUM(BO42:BO44)</f>
        <v>0</v>
      </c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30" t="s">
        <v>121</v>
      </c>
      <c r="CD45" s="31">
        <f>COUNTIF(CC$5:CC$38,"&lt;4")-SUM(CD42:CD44)</f>
        <v>0</v>
      </c>
      <c r="CE45" s="63" t="s">
        <v>97</v>
      </c>
      <c r="CF45" s="42">
        <f>COUNTIF(CE$5:CE$38,"&lt;8")-SUM(CF$42:CF44)</f>
        <v>0</v>
      </c>
      <c r="CH45" s="7"/>
      <c r="CI45" s="7"/>
      <c r="CJ45" s="63" t="s">
        <v>97</v>
      </c>
      <c r="CK45" s="42">
        <f>COUNTIF(CJ$5:CJ$38,"&lt;8")-SUM(CK$42:CK44)</f>
        <v>0</v>
      </c>
    </row>
    <row r="46" spans="1:89" ht="13.5" thickBot="1">
      <c r="A46" s="406"/>
      <c r="B46" s="2"/>
      <c r="C46" s="2"/>
      <c r="D46" s="407" t="s">
        <v>9</v>
      </c>
      <c r="E46" s="24"/>
      <c r="F46" s="67" t="s">
        <v>47</v>
      </c>
      <c r="G46" s="68">
        <f>COUNTIF(G$5:G$38,"&lt;10")</f>
        <v>0</v>
      </c>
      <c r="H46" s="36"/>
      <c r="I46" s="37" t="s">
        <v>47</v>
      </c>
      <c r="J46" s="27">
        <f>COUNTIF(J$5:J$38,"&lt;10")</f>
        <v>0</v>
      </c>
      <c r="K46" s="37" t="s">
        <v>47</v>
      </c>
      <c r="L46" s="27">
        <f>COUNTIF(L$5:L$38,"&lt;10")</f>
        <v>0</v>
      </c>
      <c r="N46" s="410">
        <f>IF('Encodage réponses Es'!AH44="","",'Encodage réponses Es'!AH44)</f>
      </c>
      <c r="O46" s="412">
        <f>IF('Encodage réponses Es'!AI44="","",'Encodage réponses Es'!AI44)</f>
      </c>
      <c r="P46" s="412">
        <f>IF('Encodage réponses Es'!AJ44="","",'Encodage réponses Es'!AJ44)</f>
      </c>
      <c r="Q46" s="412">
        <f>IF('Encodage réponses Es'!AK44="","",'Encodage réponses Es'!AK44)</f>
      </c>
      <c r="R46" s="412">
        <f>IF('Encodage réponses Es'!AM44="","",'Encodage réponses Es'!AM44)</f>
      </c>
      <c r="S46" s="412">
        <f>IF('Encodage réponses Es'!AN44="","",'Encodage réponses Es'!AN44)</f>
      </c>
      <c r="T46" s="412">
        <f>IF('Encodage réponses Es'!AO44="","",'Encodage réponses Es'!AO44)</f>
      </c>
      <c r="U46" s="412">
        <f>IF('Encodage réponses Es'!AP44="","",'Encodage réponses Es'!AP44)</f>
      </c>
      <c r="V46" s="412">
        <f>IF('Encodage réponses Es'!AQ44="","",'Encodage réponses Es'!AQ44)</f>
      </c>
      <c r="W46" s="412">
        <f>IF('Encodage réponses Es'!AR44="","",'Encodage réponses Es'!AR44)</f>
      </c>
      <c r="X46" s="412">
        <f>IF('Encodage réponses Es'!AS44="","",'Encodage réponses Es'!AS44)</f>
      </c>
      <c r="Y46" s="412">
        <f>IF('Encodage réponses Es'!AT44="","",'Encodage réponses Es'!AT44)</f>
      </c>
      <c r="Z46" s="412">
        <f>IF('Encodage réponses Es'!AU44="","",'Encodage réponses Es'!AU44)</f>
      </c>
      <c r="AA46" s="412">
        <f>IF('Encodage réponses Es'!AV44="","",'Encodage réponses Es'!AV44)</f>
      </c>
      <c r="AB46" s="412">
        <f>IF('Encodage réponses Es'!AW44="","",'Encodage réponses Es'!AW44)</f>
      </c>
      <c r="AC46" s="412">
        <f>IF('Encodage réponses Es'!AX44="","",'Encodage réponses Es'!AX44)</f>
      </c>
      <c r="AD46" s="412">
        <f>IF('Encodage réponses Es'!AY44="","",'Encodage réponses Es'!AY44)</f>
      </c>
      <c r="AE46" s="412">
        <f>IF('Encodage réponses Es'!AZ44="","",'Encodage réponses Es'!AZ44)</f>
      </c>
      <c r="AF46" s="412">
        <f>IF('Encodage réponses Es'!BA44="","",'Encodage réponses Es'!BA44)</f>
      </c>
      <c r="AG46" s="412">
        <f>IF('Encodage réponses Es'!BB44="","",'Encodage réponses Es'!BB44)</f>
      </c>
      <c r="AH46" s="412">
        <f>IF('Encodage réponses Es'!BC44="","",'Encodage réponses Es'!BC44)</f>
      </c>
      <c r="AI46" s="412">
        <f>IF('Encodage réponses Es'!BD44="","",'Encodage réponses Es'!BD44)</f>
      </c>
      <c r="AJ46" s="408">
        <f>IF('Encodage réponses Es'!BE44="","",'Encodage réponses Es'!BE44)</f>
      </c>
      <c r="AK46" s="30" t="s">
        <v>98</v>
      </c>
      <c r="AL46" s="31">
        <f>COUNTIF(AK$5:AK$38,"&lt;10")-SUM(AL$42:AL45)</f>
        <v>0</v>
      </c>
      <c r="AM46" s="410">
        <f>IF('Encodage réponses Es'!G44="","",'Encodage réponses Es'!G44)</f>
      </c>
      <c r="AN46" s="412">
        <f>IF('Encodage réponses Es'!H44="","",'Encodage réponses Es'!H44)</f>
      </c>
      <c r="AO46" s="412">
        <f>IF('Encodage réponses Es'!I44="","",'Encodage réponses Es'!I44)</f>
      </c>
      <c r="AP46" s="412">
        <f>IF('Encodage réponses Es'!J44="","",'Encodage réponses Es'!J44)</f>
      </c>
      <c r="AQ46" s="412">
        <f>IF('Encodage réponses Es'!K44="","",'Encodage réponses Es'!K44)</f>
      </c>
      <c r="AR46" s="412">
        <f>IF('Encodage réponses Es'!L44="","",'Encodage réponses Es'!L44)</f>
      </c>
      <c r="AS46" s="412">
        <f>IF('Encodage réponses Es'!N44="","",'Encodage réponses Es'!N44)</f>
      </c>
      <c r="AT46" s="412">
        <f>IF('Encodage réponses Es'!O44="","",'Encodage réponses Es'!O44)</f>
      </c>
      <c r="AU46" s="412">
        <f>IF('Encodage réponses Es'!P44="","",'Encodage réponses Es'!P44)</f>
      </c>
      <c r="AV46" s="412">
        <f>IF('Encodage réponses Es'!Q44="","",'Encodage réponses Es'!Q44)</f>
      </c>
      <c r="AW46" s="412">
        <f>IF('Encodage réponses Es'!AE44="","",'Encodage réponses Es'!AE44)</f>
      </c>
      <c r="AX46" s="412">
        <f>IF('Encodage réponses Es'!AF44="","",'Encodage réponses Es'!AF44)</f>
      </c>
      <c r="AY46" s="408">
        <f>IF('Encodage réponses Es'!AG44="","",'Encodage réponses Es'!AG44)</f>
      </c>
      <c r="AZ46" s="193" t="s">
        <v>128</v>
      </c>
      <c r="BA46" s="31">
        <f>COUNTIF(AZ$5:AZ$38,"&lt;5")-SUM(BA42:BA45)</f>
        <v>0</v>
      </c>
      <c r="BB46" s="30" t="s">
        <v>109</v>
      </c>
      <c r="BC46" s="31">
        <f>COUNTIF(BB$5:BB$38,"&lt;15")-SUM(BC42:BC45)</f>
        <v>0</v>
      </c>
      <c r="BD46" s="543"/>
      <c r="BE46" s="410">
        <f>IF('Encodage réponses Es'!AL44="","",'Encodage réponses Es'!AL44)</f>
      </c>
      <c r="BF46" s="412">
        <f>IF('Encodage réponses Es'!BG44="","",'Encodage réponses Es'!BG44)</f>
      </c>
      <c r="BG46" s="412">
        <f>IF('Encodage réponses Es'!BH44="","",'Encodage réponses Es'!BH44)</f>
      </c>
      <c r="BH46" s="415">
        <f>IF('Encodage réponses Es'!BI44="","",'Encodage réponses Es'!BI44)</f>
      </c>
      <c r="BI46" s="412">
        <f>IF('Encodage réponses Es'!BJ44="","",'Encodage réponses Es'!BJ44)</f>
      </c>
      <c r="BJ46" s="412">
        <f>IF('Encodage réponses Es'!BK44="","",'Encodage réponses Es'!BK44)</f>
      </c>
      <c r="BK46" s="412">
        <f>IF('Encodage réponses Es'!BL44="","",'Encodage réponses Es'!BL44)</f>
      </c>
      <c r="BL46" s="412">
        <f>IF('Encodage réponses Es'!BM44="","",'Encodage réponses Es'!BM44)</f>
      </c>
      <c r="BM46" s="408">
        <f>IF('Encodage réponses Es'!BN44="","",'Encodage réponses Es'!BN44)</f>
      </c>
      <c r="BN46" s="30" t="s">
        <v>38</v>
      </c>
      <c r="BO46" s="31">
        <f>COUNTIF(BN$5:BN$38,"&lt;5")-SUM(BO42:BO45)</f>
        <v>0</v>
      </c>
      <c r="BP46" s="410">
        <f>IF('Encodage réponses Es'!M44="","",'Encodage réponses Es'!M44)</f>
      </c>
      <c r="BQ46" s="412">
        <f>IF('Encodage réponses Es'!R44="","",'Encodage réponses Es'!R44)</f>
      </c>
      <c r="BR46" s="412">
        <f>IF('Encodage réponses Es'!S44="","",'Encodage réponses Es'!S44)</f>
      </c>
      <c r="BS46" s="412">
        <f>IF('Encodage réponses Es'!T44="","",'Encodage réponses Es'!T44)</f>
      </c>
      <c r="BT46" s="412">
        <f>IF('Encodage réponses Es'!U44="","",'Encodage réponses Es'!U44)</f>
      </c>
      <c r="BU46" s="412">
        <f>IF('Encodage réponses Es'!V44="","",'Encodage réponses Es'!V44)</f>
      </c>
      <c r="BV46" s="412">
        <f>IF('Encodage réponses Es'!W44="","",'Encodage réponses Es'!W44)</f>
      </c>
      <c r="BW46" s="415">
        <f>IF('Encodage réponses Es'!X44="","",'Encodage réponses Es'!X44)</f>
      </c>
      <c r="BX46" s="412">
        <f>IF('Encodage réponses Es'!Y44="","",'Encodage réponses Es'!Y44)</f>
      </c>
      <c r="BY46" s="412">
        <f>IF('Encodage réponses Es'!Z44="","",'Encodage réponses Es'!Z44)</f>
      </c>
      <c r="BZ46" s="412">
        <f>IF('Encodage réponses Es'!AA44="","",'Encodage réponses Es'!AA44)</f>
      </c>
      <c r="CA46" s="412">
        <f>IF('Encodage réponses Es'!AB44="","",'Encodage réponses Es'!AB44)</f>
      </c>
      <c r="CB46" s="408">
        <f>IF('Encodage réponses Es'!AC44="","",'Encodage réponses Es'!AC44)</f>
      </c>
      <c r="CC46" s="30" t="s">
        <v>38</v>
      </c>
      <c r="CD46" s="31">
        <f>COUNTIF(CC$5:CC$38,"&lt;5")-SUM(CD42:CD45)</f>
        <v>0</v>
      </c>
      <c r="CE46" s="143" t="s">
        <v>98</v>
      </c>
      <c r="CF46" s="42">
        <f>COUNTIF(CE$5:CE$38,"&lt;10")-SUM(CF$42:CF45)</f>
        <v>0</v>
      </c>
      <c r="CG46" s="392"/>
      <c r="CH46" s="390">
        <f>IF('Encodage réponses Es'!BF44="","",'Encodage réponses Es'!BF44)</f>
      </c>
      <c r="CI46" s="390">
        <f>IF('Encodage réponses Es'!AD44="","",'Encodage réponses Es'!AD44)</f>
      </c>
      <c r="CJ46" s="143" t="s">
        <v>98</v>
      </c>
      <c r="CK46" s="42">
        <f>COUNTIF(CJ$5:CJ$38,"&lt;10")-SUM(CK$42:CK45)</f>
        <v>0</v>
      </c>
    </row>
    <row r="47" spans="1:89" ht="23.25" customHeight="1" thickBot="1">
      <c r="A47" s="449" t="s">
        <v>196</v>
      </c>
      <c r="B47" s="450"/>
      <c r="C47" s="450"/>
      <c r="D47" s="451"/>
      <c r="E47" s="405"/>
      <c r="F47" s="67" t="s">
        <v>46</v>
      </c>
      <c r="G47" s="68">
        <f>COUNTIF(G$5:G$38,"&lt;20")-G$46</f>
        <v>0</v>
      </c>
      <c r="H47" s="38"/>
      <c r="I47" s="37" t="s">
        <v>46</v>
      </c>
      <c r="J47" s="27">
        <f>COUNTIF(J$5:J$38,"&lt;20")-J$46</f>
        <v>0</v>
      </c>
      <c r="K47" s="37" t="s">
        <v>46</v>
      </c>
      <c r="L47" s="27">
        <f>COUNTIF(L$5:L$38,"&lt;20")-L$46</f>
        <v>0</v>
      </c>
      <c r="N47" s="411">
        <f>IF('Encodage réponses Es'!AH45="","",'Encodage réponses Es'!AH45)</f>
        <v>0.62</v>
      </c>
      <c r="O47" s="413">
        <f>IF('Encodage réponses Es'!AI45="","",'Encodage réponses Es'!AI45)</f>
        <v>0.33</v>
      </c>
      <c r="P47" s="413">
        <f>IF('Encodage réponses Es'!AJ45="","",'Encodage réponses Es'!AJ45)</f>
        <v>0.75</v>
      </c>
      <c r="Q47" s="413">
        <f>IF('Encodage réponses Es'!AK45="","",'Encodage réponses Es'!AK45)</f>
        <v>0.71</v>
      </c>
      <c r="R47" s="413">
        <f>IF('Encodage réponses Es'!AM45="","",'Encodage réponses Es'!AM45)</f>
        <v>0.85</v>
      </c>
      <c r="S47" s="413">
        <f>IF('Encodage réponses Es'!AN45="","",'Encodage réponses Es'!AN45)</f>
        <v>0.7</v>
      </c>
      <c r="T47" s="413">
        <f>IF('Encodage réponses Es'!AO45="","",'Encodage réponses Es'!AO45)</f>
        <v>0.79</v>
      </c>
      <c r="U47" s="413">
        <f>IF('Encodage réponses Es'!AP45="","",'Encodage réponses Es'!AP45)</f>
        <v>0.49</v>
      </c>
      <c r="V47" s="413">
        <f>IF('Encodage réponses Es'!AQ45="","",'Encodage réponses Es'!AQ45)</f>
        <v>0.55</v>
      </c>
      <c r="W47" s="413">
        <f>IF('Encodage réponses Es'!AR45="","",'Encodage réponses Es'!AR45)</f>
        <v>0.33</v>
      </c>
      <c r="X47" s="413">
        <f>IF('Encodage réponses Es'!AS45="","",'Encodage réponses Es'!AS45)</f>
        <v>0.75</v>
      </c>
      <c r="Y47" s="413">
        <f>IF('Encodage réponses Es'!AT45="","",'Encodage réponses Es'!AT45)</f>
        <v>0.38</v>
      </c>
      <c r="Z47" s="413">
        <f>IF('Encodage réponses Es'!AU45="","",'Encodage réponses Es'!AU45)</f>
        <v>0.32</v>
      </c>
      <c r="AA47" s="413">
        <f>IF('Encodage réponses Es'!AV45="","",'Encodage réponses Es'!AV45)</f>
        <v>0.56</v>
      </c>
      <c r="AB47" s="413">
        <f>IF('Encodage réponses Es'!AW45="","",'Encodage réponses Es'!AW45)</f>
        <v>0.81</v>
      </c>
      <c r="AC47" s="413">
        <f>IF('Encodage réponses Es'!AX45="","",'Encodage réponses Es'!AX45)</f>
        <v>0.64</v>
      </c>
      <c r="AD47" s="413">
        <f>IF('Encodage réponses Es'!AY45="","",'Encodage réponses Es'!AY45)</f>
        <v>0.72</v>
      </c>
      <c r="AE47" s="413">
        <f>IF('Encodage réponses Es'!AZ45="","",'Encodage réponses Es'!AZ45)</f>
        <v>0.85</v>
      </c>
      <c r="AF47" s="413">
        <f>IF('Encodage réponses Es'!BA45="","",'Encodage réponses Es'!BA45)</f>
        <v>0.93</v>
      </c>
      <c r="AG47" s="413">
        <f>IF('Encodage réponses Es'!BB45="","",'Encodage réponses Es'!BB45)</f>
        <v>0.91</v>
      </c>
      <c r="AH47" s="413">
        <f>IF('Encodage réponses Es'!BC45="","",'Encodage réponses Es'!BC45)</f>
        <v>0.56</v>
      </c>
      <c r="AI47" s="413">
        <f>IF('Encodage réponses Es'!BD45="","",'Encodage réponses Es'!BD45)</f>
        <v>0.5</v>
      </c>
      <c r="AJ47" s="409">
        <f>IF('Encodage réponses Es'!BE45="","",'Encodage réponses Es'!BE45)</f>
        <v>0.77</v>
      </c>
      <c r="AK47" s="30" t="s">
        <v>99</v>
      </c>
      <c r="AL47" s="31">
        <f>COUNTIF(AK$5:AK$38,"&lt;12")-SUM(AL$42:AL46)</f>
        <v>0</v>
      </c>
      <c r="AM47" s="411">
        <f>IF('Encodage réponses Es'!G45="","",'Encodage réponses Es'!G45)</f>
        <v>0.7</v>
      </c>
      <c r="AN47" s="413">
        <f>IF('Encodage réponses Es'!H45="","",'Encodage réponses Es'!H45)</f>
        <v>0.6</v>
      </c>
      <c r="AO47" s="413">
        <f>IF('Encodage réponses Es'!I45="","",'Encodage réponses Es'!I45)</f>
        <v>0.89</v>
      </c>
      <c r="AP47" s="413">
        <f>IF('Encodage réponses Es'!J45="","",'Encodage réponses Es'!J45)</f>
        <v>0.97</v>
      </c>
      <c r="AQ47" s="413">
        <f>IF('Encodage réponses Es'!K45="","",'Encodage réponses Es'!K45)</f>
        <v>0.73</v>
      </c>
      <c r="AR47" s="413">
        <f>IF('Encodage réponses Es'!L45="","",'Encodage réponses Es'!L45)</f>
        <v>0.55</v>
      </c>
      <c r="AS47" s="413">
        <f>IF('Encodage réponses Es'!N45="","",'Encodage réponses Es'!N45)</f>
        <v>0.78</v>
      </c>
      <c r="AT47" s="413">
        <f>IF('Encodage réponses Es'!O45="","",'Encodage réponses Es'!O45)</f>
        <v>0.83</v>
      </c>
      <c r="AU47" s="413">
        <f>IF('Encodage réponses Es'!P45="","",'Encodage réponses Es'!P45)</f>
        <v>0.64</v>
      </c>
      <c r="AV47" s="413">
        <f>IF('Encodage réponses Es'!Q45="","",'Encodage réponses Es'!Q45)</f>
        <v>0.3</v>
      </c>
      <c r="AW47" s="413">
        <f>IF('Encodage réponses Es'!AE45="","",'Encodage réponses Es'!AE45)</f>
        <v>0.68</v>
      </c>
      <c r="AX47" s="413">
        <f>IF('Encodage réponses Es'!AF45="","",'Encodage réponses Es'!AF45)</f>
        <v>0.8</v>
      </c>
      <c r="AY47" s="409">
        <f>IF('Encodage réponses Es'!AG45="","",'Encodage réponses Es'!AG45)</f>
        <v>0.82</v>
      </c>
      <c r="AZ47" s="193" t="s">
        <v>65</v>
      </c>
      <c r="BA47" s="31">
        <f>COUNTIF(AZ$5:AZ$38,"&lt;6")-SUM(BA42:BA46)</f>
        <v>0</v>
      </c>
      <c r="BB47" s="30" t="s">
        <v>110</v>
      </c>
      <c r="BC47" s="31">
        <f>COUNTIF(BB$5:BB$38,"&lt;18")-SUM(BC42:BC46)</f>
        <v>0</v>
      </c>
      <c r="BD47" s="543"/>
      <c r="BE47" s="411">
        <f>IF('Encodage réponses Es'!AL45="","",'Encodage réponses Es'!AL45)</f>
        <v>0.2</v>
      </c>
      <c r="BF47" s="413">
        <f>IF('Encodage réponses Es'!BG45="","",'Encodage réponses Es'!BG45)</f>
        <v>0.59</v>
      </c>
      <c r="BG47" s="413">
        <f>IF('Encodage réponses Es'!BH45="","",'Encodage réponses Es'!BH45)</f>
        <v>0.27</v>
      </c>
      <c r="BH47" s="413">
        <f>IF('Encodage réponses Es'!BI45="","",'Encodage réponses Es'!BI45)</f>
        <v>0.85</v>
      </c>
      <c r="BI47" s="413">
        <f>IF('Encodage réponses Es'!BJ45="","",'Encodage réponses Es'!BJ45)</f>
        <v>0.82</v>
      </c>
      <c r="BJ47" s="413">
        <f>IF('Encodage réponses Es'!BK45="","",'Encodage réponses Es'!BK45)</f>
        <v>0.96</v>
      </c>
      <c r="BK47" s="413">
        <f>IF('Encodage réponses Es'!BL45="","",'Encodage réponses Es'!BL45)</f>
        <v>0.69</v>
      </c>
      <c r="BL47" s="413">
        <f>IF('Encodage réponses Es'!BM45="","",'Encodage réponses Es'!BM45)</f>
        <v>0.92</v>
      </c>
      <c r="BM47" s="409">
        <f>IF('Encodage réponses Es'!BN45="","",'Encodage réponses Es'!BN45)</f>
        <v>0.97</v>
      </c>
      <c r="BN47" s="30" t="s">
        <v>39</v>
      </c>
      <c r="BO47" s="31">
        <f>COUNTIF(BN$5:BN$38,"&lt;6")-SUM(BO42:BO46)</f>
        <v>0</v>
      </c>
      <c r="BP47" s="411">
        <f>IF('Encodage réponses Es'!M45="","",'Encodage réponses Es'!M45)</f>
        <v>0.27</v>
      </c>
      <c r="BQ47" s="413">
        <f>IF('Encodage réponses Es'!R45="","",'Encodage réponses Es'!R45)</f>
        <v>0.61</v>
      </c>
      <c r="BR47" s="413">
        <f>IF('Encodage réponses Es'!S45="","",'Encodage réponses Es'!S45)</f>
        <v>0.59</v>
      </c>
      <c r="BS47" s="413">
        <f>IF('Encodage réponses Es'!T45="","",'Encodage réponses Es'!T45)</f>
        <v>0.7</v>
      </c>
      <c r="BT47" s="413">
        <f>IF('Encodage réponses Es'!U45="","",'Encodage réponses Es'!U45)</f>
        <v>0.66</v>
      </c>
      <c r="BU47" s="413">
        <f>IF('Encodage réponses Es'!V45="","",'Encodage réponses Es'!V45)</f>
        <v>0.65</v>
      </c>
      <c r="BV47" s="413">
        <f>IF('Encodage réponses Es'!W45="","",'Encodage réponses Es'!W45)</f>
        <v>0.22</v>
      </c>
      <c r="BW47" s="413">
        <f>IF('Encodage réponses Es'!X45="","",'Encodage réponses Es'!X45)</f>
        <v>0.64</v>
      </c>
      <c r="BX47" s="413">
        <f>IF('Encodage réponses Es'!Y45="","",'Encodage réponses Es'!Y45)</f>
        <v>0.91</v>
      </c>
      <c r="BY47" s="413">
        <f>IF('Encodage réponses Es'!Z45="","",'Encodage réponses Es'!Z45)</f>
        <v>0.91</v>
      </c>
      <c r="BZ47" s="413">
        <f>IF('Encodage réponses Es'!AA45="","",'Encodage réponses Es'!AA45)</f>
        <v>0.91</v>
      </c>
      <c r="CA47" s="413">
        <f>IF('Encodage réponses Es'!AB45="","",'Encodage réponses Es'!AB45)</f>
        <v>0.69</v>
      </c>
      <c r="CB47" s="409">
        <f>IF('Encodage réponses Es'!AC45="","",'Encodage réponses Es'!AC45)</f>
        <v>0.91</v>
      </c>
      <c r="CC47" s="30" t="s">
        <v>39</v>
      </c>
      <c r="CD47" s="31">
        <f>COUNTIF(CC$5:CC$38,"&lt;6")-SUM(CD42:CD46)</f>
        <v>0</v>
      </c>
      <c r="CE47" s="63" t="s">
        <v>99</v>
      </c>
      <c r="CF47" s="42">
        <f>COUNTIF(CE$5:CE$38,"&lt;12")-SUM(CF$42:CF46)</f>
        <v>0</v>
      </c>
      <c r="CG47" s="392"/>
      <c r="CH47" s="391">
        <f>IF('Encodage réponses Es'!BF45="","",'Encodage réponses Es'!BF45)</f>
        <v>0.25</v>
      </c>
      <c r="CI47" s="391">
        <f>IF('Encodage réponses Es'!AD45="","",'Encodage réponses Es'!AD45)</f>
        <v>0.39</v>
      </c>
      <c r="CJ47" s="63" t="s">
        <v>99</v>
      </c>
      <c r="CK47" s="42">
        <f>COUNTIF(CJ$5:CJ$38,"&lt;12")-SUM(CK$42:CK46)</f>
        <v>0</v>
      </c>
    </row>
    <row r="48" spans="1:89" ht="24" customHeight="1" thickBot="1">
      <c r="A48" s="424" t="s">
        <v>195</v>
      </c>
      <c r="B48" s="425"/>
      <c r="C48" s="425"/>
      <c r="D48" s="426"/>
      <c r="E48" s="405"/>
      <c r="F48" s="67" t="s">
        <v>45</v>
      </c>
      <c r="G48" s="68">
        <f>COUNTIF(G$5:G$38,"&lt;30")-SUM(G$46:G47)</f>
        <v>0</v>
      </c>
      <c r="H48" s="38"/>
      <c r="I48" s="9" t="s">
        <v>45</v>
      </c>
      <c r="J48" s="27">
        <f>COUNTIF(J$5:J$38,"&lt;30")-SUM(J$46:J47)</f>
        <v>0</v>
      </c>
      <c r="K48" s="9" t="s">
        <v>45</v>
      </c>
      <c r="L48" s="27">
        <f>COUNTIF(L$5:L$38,"&lt;30")-SUM(L$46:L47)</f>
        <v>0</v>
      </c>
      <c r="N48" s="411">
        <f>IF('Encodage réponses Es'!AH46="","",'Encodage réponses Es'!AH46)</f>
        <v>0.54</v>
      </c>
      <c r="O48" s="413">
        <f>IF('Encodage réponses Es'!AI46="","",'Encodage réponses Es'!AI46)</f>
        <v>0.32</v>
      </c>
      <c r="P48" s="413">
        <f>IF('Encodage réponses Es'!AJ46="","",'Encodage réponses Es'!AJ46)</f>
        <v>0.7</v>
      </c>
      <c r="Q48" s="413">
        <f>IF('Encodage réponses Es'!AK46="","",'Encodage réponses Es'!AK46)</f>
        <v>0.68</v>
      </c>
      <c r="R48" s="413">
        <f>IF('Encodage réponses Es'!AM46="","",'Encodage réponses Es'!AM46)</f>
        <v>0.71</v>
      </c>
      <c r="S48" s="413">
        <f>IF('Encodage réponses Es'!AN46="","",'Encodage réponses Es'!AN46)</f>
        <v>0.56</v>
      </c>
      <c r="T48" s="413">
        <f>IF('Encodage réponses Es'!AO46="","",'Encodage réponses Es'!AO46)</f>
        <v>0.66</v>
      </c>
      <c r="U48" s="413">
        <f>IF('Encodage réponses Es'!AP46="","",'Encodage réponses Es'!AP46)</f>
        <v>0.29</v>
      </c>
      <c r="V48" s="413">
        <f>IF('Encodage réponses Es'!AQ46="","",'Encodage réponses Es'!AQ46)</f>
        <v>0.3</v>
      </c>
      <c r="W48" s="413">
        <f>IF('Encodage réponses Es'!AR46="","",'Encodage réponses Es'!AR46)</f>
        <v>0.15</v>
      </c>
      <c r="X48" s="413">
        <f>IF('Encodage réponses Es'!AS46="","",'Encodage réponses Es'!AS46)</f>
        <v>0.65</v>
      </c>
      <c r="Y48" s="413">
        <f>IF('Encodage réponses Es'!AT46="","",'Encodage réponses Es'!AT46)</f>
        <v>0.37</v>
      </c>
      <c r="Z48" s="413">
        <f>IF('Encodage réponses Es'!AU46="","",'Encodage réponses Es'!AU46)</f>
        <v>0.26</v>
      </c>
      <c r="AA48" s="413">
        <f>IF('Encodage réponses Es'!AV46="","",'Encodage réponses Es'!AV46)</f>
        <v>0.36</v>
      </c>
      <c r="AB48" s="413">
        <f>IF('Encodage réponses Es'!AW46="","",'Encodage réponses Es'!AW46)</f>
        <v>0.72</v>
      </c>
      <c r="AC48" s="413">
        <f>IF('Encodage réponses Es'!AX46="","",'Encodage réponses Es'!AX46)</f>
        <v>0.45</v>
      </c>
      <c r="AD48" s="414">
        <f>IF('Encodage réponses Es'!AY46="","",'Encodage réponses Es'!AY46)</f>
        <v>0.7</v>
      </c>
      <c r="AE48" s="413">
        <f>IF('Encodage réponses Es'!AZ46="","",'Encodage réponses Es'!AZ46)</f>
        <v>0.73</v>
      </c>
      <c r="AF48" s="413">
        <f>IF('Encodage réponses Es'!BA46="","",'Encodage réponses Es'!BA46)</f>
        <v>0.85</v>
      </c>
      <c r="AG48" s="413">
        <f>IF('Encodage réponses Es'!BB46="","",'Encodage réponses Es'!BB46)</f>
        <v>0.82</v>
      </c>
      <c r="AH48" s="413">
        <f>IF('Encodage réponses Es'!BC46="","",'Encodage réponses Es'!BC46)</f>
        <v>0.46</v>
      </c>
      <c r="AI48" s="413">
        <f>IF('Encodage réponses Es'!BD46="","",'Encodage réponses Es'!BD46)</f>
        <v>0.4</v>
      </c>
      <c r="AJ48" s="409">
        <f>IF('Encodage réponses Es'!BE46="","",'Encodage réponses Es'!BE46)</f>
        <v>0.69</v>
      </c>
      <c r="AK48" s="30" t="s">
        <v>100</v>
      </c>
      <c r="AL48" s="31">
        <f>COUNTIF(AK$5:AK$38,"&lt;14")-SUM(AL$42:AL47)</f>
        <v>0</v>
      </c>
      <c r="AM48" s="411">
        <f>IF('Encodage réponses Es'!G46="","",'Encodage réponses Es'!G46)</f>
        <v>0.43</v>
      </c>
      <c r="AN48" s="413">
        <f>IF('Encodage réponses Es'!H46="","",'Encodage réponses Es'!H46)</f>
        <v>0.31</v>
      </c>
      <c r="AO48" s="413">
        <f>IF('Encodage réponses Es'!I46="","",'Encodage réponses Es'!I46)</f>
        <v>0.61</v>
      </c>
      <c r="AP48" s="413">
        <f>IF('Encodage réponses Es'!J46="","",'Encodage réponses Es'!J46)</f>
        <v>0.92</v>
      </c>
      <c r="AQ48" s="413">
        <f>IF('Encodage réponses Es'!K46="","",'Encodage réponses Es'!K46)</f>
        <v>0.67</v>
      </c>
      <c r="AR48" s="413">
        <f>IF('Encodage réponses Es'!L46="","",'Encodage réponses Es'!L46)</f>
        <v>0.44</v>
      </c>
      <c r="AS48" s="413">
        <f>IF('Encodage réponses Es'!N46="","",'Encodage réponses Es'!N46)</f>
        <v>0.69</v>
      </c>
      <c r="AT48" s="413">
        <f>IF('Encodage réponses Es'!O46="","",'Encodage réponses Es'!O46)</f>
        <v>0.58</v>
      </c>
      <c r="AU48" s="413">
        <f>IF('Encodage réponses Es'!P46="","",'Encodage réponses Es'!P46)</f>
        <v>0.46</v>
      </c>
      <c r="AV48" s="413">
        <f>IF('Encodage réponses Es'!Q46="","",'Encodage réponses Es'!Q46)</f>
        <v>0.1</v>
      </c>
      <c r="AW48" s="413">
        <f>IF('Encodage réponses Es'!AE46="","",'Encodage réponses Es'!AE46)</f>
        <v>0.54</v>
      </c>
      <c r="AX48" s="413">
        <f>IF('Encodage réponses Es'!AF46="","",'Encodage réponses Es'!AF46)</f>
        <v>0.61</v>
      </c>
      <c r="AY48" s="409">
        <f>IF('Encodage réponses Es'!AG46="","",'Encodage réponses Es'!AG46)</f>
        <v>0.62</v>
      </c>
      <c r="AZ48" s="193" t="s">
        <v>66</v>
      </c>
      <c r="BA48" s="31">
        <f>COUNTIF(AZ$5:AZ$38,"&lt;7")-SUM(BA42:BA47)</f>
        <v>0</v>
      </c>
      <c r="BB48" s="30" t="s">
        <v>111</v>
      </c>
      <c r="BC48" s="31">
        <f>COUNTIF(BB$5:BB$38,"&lt;21")-SUM(BC42:BC47)</f>
        <v>0</v>
      </c>
      <c r="BE48" s="411">
        <f>IF('Encodage réponses Es'!AL46="","",'Encodage réponses Es'!AL46)</f>
        <v>0.13</v>
      </c>
      <c r="BF48" s="413">
        <f>IF('Encodage réponses Es'!BG46="","",'Encodage réponses Es'!BG46)</f>
        <v>0.41</v>
      </c>
      <c r="BG48" s="413">
        <f>IF('Encodage réponses Es'!BH46="","",'Encodage réponses Es'!BH46)</f>
        <v>0.14</v>
      </c>
      <c r="BH48" s="413">
        <f>IF('Encodage réponses Es'!BI46="","",'Encodage réponses Es'!BI46)</f>
        <v>0.78</v>
      </c>
      <c r="BI48" s="413">
        <f>IF('Encodage réponses Es'!BJ46="","",'Encodage réponses Es'!BJ46)</f>
        <v>0.67</v>
      </c>
      <c r="BJ48" s="413">
        <f>IF('Encodage réponses Es'!BK46="","",'Encodage réponses Es'!BK46)</f>
        <v>0.91</v>
      </c>
      <c r="BK48" s="413">
        <f>IF('Encodage réponses Es'!BL46="","",'Encodage réponses Es'!BL46)</f>
        <v>0.6</v>
      </c>
      <c r="BL48" s="413">
        <f>IF('Encodage réponses Es'!BM46="","",'Encodage réponses Es'!BM46)</f>
        <v>0.84</v>
      </c>
      <c r="BM48" s="409">
        <f>IF('Encodage réponses Es'!BN46="","",'Encodage réponses Es'!BN46)</f>
        <v>0.91</v>
      </c>
      <c r="BN48" s="26" t="s">
        <v>40</v>
      </c>
      <c r="BO48" s="31">
        <f>COUNTIF(BN$5:BN$38,"&lt;7")-SUM(BO42:BO47)</f>
        <v>0</v>
      </c>
      <c r="BP48" s="411">
        <f>IF('Encodage réponses Es'!M46="","",'Encodage réponses Es'!M46)</f>
        <v>0.14</v>
      </c>
      <c r="BQ48" s="413">
        <f>IF('Encodage réponses Es'!R46="","",'Encodage réponses Es'!R46)</f>
        <v>0.38</v>
      </c>
      <c r="BR48" s="413">
        <f>IF('Encodage réponses Es'!S46="","",'Encodage réponses Es'!S46)</f>
        <v>0.37</v>
      </c>
      <c r="BS48" s="413">
        <f>IF('Encodage réponses Es'!T46="","",'Encodage réponses Es'!T46)</f>
        <v>0.49</v>
      </c>
      <c r="BT48" s="413">
        <f>IF('Encodage réponses Es'!U46="","",'Encodage réponses Es'!U46)</f>
        <v>0.44</v>
      </c>
      <c r="BU48" s="413">
        <f>IF('Encodage réponses Es'!V46="","",'Encodage réponses Es'!V46)</f>
        <v>0.49</v>
      </c>
      <c r="BV48" s="413">
        <f>IF('Encodage réponses Es'!W46="","",'Encodage réponses Es'!W46)</f>
        <v>0.09</v>
      </c>
      <c r="BW48" s="413">
        <f>IF('Encodage réponses Es'!X46="","",'Encodage réponses Es'!X46)</f>
        <v>0.41</v>
      </c>
      <c r="BX48" s="413">
        <f>IF('Encodage réponses Es'!Y46="","",'Encodage réponses Es'!Y46)</f>
        <v>0.83</v>
      </c>
      <c r="BY48" s="413">
        <f>IF('Encodage réponses Es'!Z46="","",'Encodage réponses Es'!Z46)</f>
        <v>0.78</v>
      </c>
      <c r="BZ48" s="413">
        <f>IF('Encodage réponses Es'!AA46="","",'Encodage réponses Es'!AA46)</f>
        <v>0.8</v>
      </c>
      <c r="CA48" s="413">
        <f>IF('Encodage réponses Es'!AB46="","",'Encodage réponses Es'!AB46)</f>
        <v>0.65</v>
      </c>
      <c r="CB48" s="409">
        <f>IF('Encodage réponses Es'!AC46="","",'Encodage réponses Es'!AC46)</f>
        <v>0.81</v>
      </c>
      <c r="CC48" s="26" t="s">
        <v>40</v>
      </c>
      <c r="CD48" s="31">
        <f>COUNTIF(CC$5:CC$38,"&lt;7")-SUM(CD42:CD47)</f>
        <v>0</v>
      </c>
      <c r="CE48" s="41" t="s">
        <v>100</v>
      </c>
      <c r="CF48" s="42">
        <f>COUNTIF(CE$5:CE$38,"&lt;14")-SUM(CF$42:CF47)</f>
        <v>0</v>
      </c>
      <c r="CH48" s="391">
        <f>IF('Encodage réponses Es'!BF46="","",'Encodage réponses Es'!BF46)</f>
        <v>0.13</v>
      </c>
      <c r="CI48" s="391">
        <f>IF('Encodage réponses Es'!AD46="","",'Encodage réponses Es'!AD46)</f>
        <v>0.22</v>
      </c>
      <c r="CJ48" s="63" t="s">
        <v>100</v>
      </c>
      <c r="CK48" s="42">
        <f>COUNTIF(CJ$5:CJ$38,"&lt;14")-SUM(CK$42:CK47)</f>
        <v>0</v>
      </c>
    </row>
    <row r="49" spans="5:89" ht="12.75">
      <c r="E49" s="24"/>
      <c r="F49" s="67" t="s">
        <v>44</v>
      </c>
      <c r="G49" s="68">
        <f>COUNTIF(G$5:G$38,"&lt;40")-SUM(G$46:G48)</f>
        <v>0</v>
      </c>
      <c r="H49" s="38"/>
      <c r="I49" s="37" t="s">
        <v>44</v>
      </c>
      <c r="J49" s="27">
        <f>COUNTIF(J$5:J$38,"&lt;40")-SUM(J$46:J48)</f>
        <v>0</v>
      </c>
      <c r="K49" s="37" t="s">
        <v>44</v>
      </c>
      <c r="L49" s="27">
        <f>COUNTIF(L$5:L$38,"&lt;40")-SUM(L$46:L48)</f>
        <v>0</v>
      </c>
      <c r="AK49" s="30" t="s">
        <v>101</v>
      </c>
      <c r="AL49" s="31">
        <f>COUNTIF(AK$5:AK$38,"&lt;16")-SUM(AL$42:AL48)</f>
        <v>0</v>
      </c>
      <c r="AZ49" s="194">
        <v>7</v>
      </c>
      <c r="BA49" s="31">
        <f>COUNTIF(AZ$5:AZ$38,"&lt;8")-SUM(BA42:BA48)</f>
        <v>0</v>
      </c>
      <c r="BB49" s="30" t="s">
        <v>112</v>
      </c>
      <c r="BC49" s="31">
        <f>COUNTIF(BB$5:BB$38,"&lt;24")-SUM(BC42:BC48)</f>
        <v>0</v>
      </c>
      <c r="BN49" s="26" t="s">
        <v>122</v>
      </c>
      <c r="BO49" s="31">
        <f>COUNTIF(BN$5:BN$38,"&lt;8")-SUM(BO42:BO48)</f>
        <v>0</v>
      </c>
      <c r="CC49" s="26" t="s">
        <v>122</v>
      </c>
      <c r="CD49" s="31">
        <f>COUNTIF(CC$5:CC$38,"&lt;8")-SUM(CD42:CD48)</f>
        <v>0</v>
      </c>
      <c r="CE49" s="41" t="s">
        <v>101</v>
      </c>
      <c r="CF49" s="42">
        <f>COUNTIF(CE$5:CE$38,"&lt;16")-SUM(CF$42:CF48)</f>
        <v>0</v>
      </c>
      <c r="CJ49" s="41" t="s">
        <v>101</v>
      </c>
      <c r="CK49" s="42">
        <f>COUNTIF(CJ$5:CJ$38,"&lt;16")-SUM(CK$42:CK48)</f>
        <v>0</v>
      </c>
    </row>
    <row r="50" spans="5:89" ht="12.75">
      <c r="E50" s="24"/>
      <c r="F50" s="67" t="s">
        <v>49</v>
      </c>
      <c r="G50" s="68">
        <f>COUNTIF(G$5:G$38,"&lt;50")-SUM(G$46:G49)</f>
        <v>0</v>
      </c>
      <c r="H50" s="38"/>
      <c r="I50" s="37" t="s">
        <v>49</v>
      </c>
      <c r="J50" s="27">
        <f>COUNTIF(J$5:J$38,"&lt;50")-SUM(J$46:J49)</f>
        <v>0</v>
      </c>
      <c r="K50" s="37" t="s">
        <v>49</v>
      </c>
      <c r="L50" s="27">
        <f>COUNTIF(L$5:L$38,"&lt;50")-SUM(L$46:L49)</f>
        <v>0</v>
      </c>
      <c r="Q50" s="5"/>
      <c r="AK50" s="30" t="s">
        <v>102</v>
      </c>
      <c r="AL50" s="31">
        <f>COUNTIF(AK$5:AK$38,"&lt;18")-SUM(AL$42:AL49)</f>
        <v>0</v>
      </c>
      <c r="AZ50" s="193" t="s">
        <v>67</v>
      </c>
      <c r="BA50" s="29">
        <f>COUNTIF(AZ$5:AZ$38,"&lt;9")-SUM(BA42:BA49)</f>
        <v>0</v>
      </c>
      <c r="BB50" s="26" t="s">
        <v>113</v>
      </c>
      <c r="BC50" s="29">
        <f>COUNTIF(BB$5:BB$38,"&lt;27")-SUM(BC42:BC49)</f>
        <v>0</v>
      </c>
      <c r="BN50" s="26" t="s">
        <v>69</v>
      </c>
      <c r="BO50" s="29">
        <f>COUNTIF(BN$5:BN$38,"&lt;=9")-SUM(BO42:BO49)</f>
        <v>0</v>
      </c>
      <c r="CC50" s="26" t="s">
        <v>57</v>
      </c>
      <c r="CD50" s="34">
        <f>COUNTIF(CC$5:CC$38,"&lt;9")-SUM(CD42:CD49)</f>
        <v>0</v>
      </c>
      <c r="CE50" s="41" t="s">
        <v>102</v>
      </c>
      <c r="CF50" s="42">
        <f>COUNTIF(CE$5:CE$38,"&lt;18")-SUM(CF$42:CF49)</f>
        <v>0</v>
      </c>
      <c r="CJ50" s="41" t="s">
        <v>102</v>
      </c>
      <c r="CK50" s="42">
        <f>COUNTIF(CJ$5:CJ$38,"&lt;18")-SUM(CK$42:CK49)</f>
        <v>0</v>
      </c>
    </row>
    <row r="51" spans="5:89" ht="12.75">
      <c r="E51" s="24"/>
      <c r="F51" s="67" t="s">
        <v>48</v>
      </c>
      <c r="G51" s="68">
        <f>COUNTIF(G$5:G$38,"&lt;60")-SUM(G$46:G50)</f>
        <v>0</v>
      </c>
      <c r="H51" s="38"/>
      <c r="I51" s="37" t="s">
        <v>48</v>
      </c>
      <c r="J51" s="27">
        <f>COUNTIF(J$5:J$38,"&lt;60")-SUM(J$46:J50)</f>
        <v>0</v>
      </c>
      <c r="K51" s="37" t="s">
        <v>48</v>
      </c>
      <c r="L51" s="27">
        <f>COUNTIF(L$5:L$38,"&lt;60")-SUM(L$46:L50)</f>
        <v>0</v>
      </c>
      <c r="Q51" s="5"/>
      <c r="AK51" s="30" t="s">
        <v>103</v>
      </c>
      <c r="AL51" s="31">
        <f>COUNTIF(AK$5:AK$38,"&lt;20")-SUM(AL$42:AL50)</f>
        <v>0</v>
      </c>
      <c r="AZ51" s="193" t="s">
        <v>68</v>
      </c>
      <c r="BA51" s="29">
        <f>COUNTIF(AZ$5:AZ$38,"&lt;10")-SUM(BA42:BA50)</f>
        <v>0</v>
      </c>
      <c r="BB51" s="26" t="s">
        <v>114</v>
      </c>
      <c r="BC51" s="29">
        <f>COUNTIF(BB$5:BB$38,"&lt;30")-SUM(BC42:BC50)</f>
        <v>0</v>
      </c>
      <c r="BN51" s="26"/>
      <c r="BO51" s="29"/>
      <c r="CC51" s="26" t="s">
        <v>91</v>
      </c>
      <c r="CD51" s="31">
        <f>COUNTIF(CC$5:CC$38,"&lt;10")-SUM(CD42:CD50)</f>
        <v>0</v>
      </c>
      <c r="CE51" s="41" t="s">
        <v>103</v>
      </c>
      <c r="CF51" s="42">
        <f>COUNTIF(CE$5:CE$38,"&lt;20")-SUM(CF$42:CF50)</f>
        <v>0</v>
      </c>
      <c r="CJ51" s="41" t="s">
        <v>103</v>
      </c>
      <c r="CK51" s="42">
        <f>COUNTIF(CJ$5:CJ$38,"&lt;20")-SUM(CK$42:CK50)</f>
        <v>0</v>
      </c>
    </row>
    <row r="52" spans="5:89" ht="12.75">
      <c r="E52" s="24"/>
      <c r="F52" s="67" t="s">
        <v>50</v>
      </c>
      <c r="G52" s="68">
        <f>COUNTIF(G$5:G$38,"&lt;70")-SUM(G$46:G51)</f>
        <v>0</v>
      </c>
      <c r="H52" s="38"/>
      <c r="I52" s="37" t="s">
        <v>50</v>
      </c>
      <c r="J52" s="27">
        <f>COUNTIF(J$5:J$38,"&lt;70")-SUM(J$46:J51)</f>
        <v>0</v>
      </c>
      <c r="K52" s="37" t="s">
        <v>50</v>
      </c>
      <c r="L52" s="27">
        <f>COUNTIF(L$5:L$38,"&lt;70")-SUM(L$46:L51)</f>
        <v>0</v>
      </c>
      <c r="AK52" s="30" t="s">
        <v>104</v>
      </c>
      <c r="AL52" s="31">
        <f>COUNTIF(AK$5:AK$38,"&lt;22")-SUM(AL$42:AL51)</f>
        <v>0</v>
      </c>
      <c r="AZ52" s="193" t="s">
        <v>130</v>
      </c>
      <c r="BA52" s="186">
        <f>COUNTIF(AZ$5:AZ$38,"&lt;11")-SUM(BA42:BA51)</f>
        <v>0</v>
      </c>
      <c r="BB52" s="26" t="s">
        <v>115</v>
      </c>
      <c r="BC52" s="186">
        <f>COUNTIF(BB$5:BB$38,"&lt;33")-SUM(BC42:BC51)</f>
        <v>0</v>
      </c>
      <c r="BN52" s="26"/>
      <c r="BO52" s="29"/>
      <c r="CC52" s="26" t="s">
        <v>89</v>
      </c>
      <c r="CD52" s="187">
        <f>COUNTIF(CC$5:CC$38,"&lt;11")-SUM(CD42:CD51)</f>
        <v>0</v>
      </c>
      <c r="CE52" s="41" t="s">
        <v>126</v>
      </c>
      <c r="CF52" s="42">
        <f>COUNTIF(CE$5:CE$38,"&lt;=22")-SUM(CF$42:CF51)</f>
        <v>0</v>
      </c>
      <c r="CJ52" s="41" t="s">
        <v>104</v>
      </c>
      <c r="CK52" s="42">
        <f>COUNTIF(CJ$5:CJ$38,"&lt;22")-SUM(CK$42:CK51)</f>
        <v>0</v>
      </c>
    </row>
    <row r="53" spans="4:89" ht="12.75">
      <c r="D53" s="5"/>
      <c r="F53" s="67" t="s">
        <v>51</v>
      </c>
      <c r="G53" s="68">
        <f>COUNTIF(G$5:G$38,"&lt;80")-SUM(G$46:G52)</f>
        <v>0</v>
      </c>
      <c r="H53" s="38"/>
      <c r="I53" s="37" t="s">
        <v>51</v>
      </c>
      <c r="J53" s="27">
        <f>COUNTIF(J$5:J$38,"&lt;80")-SUM(J$46:J52)</f>
        <v>0</v>
      </c>
      <c r="K53" s="37" t="s">
        <v>51</v>
      </c>
      <c r="L53" s="27">
        <f>COUNTIF(L$5:L$38,"&lt;80")-SUM(L$46:L52)</f>
        <v>0</v>
      </c>
      <c r="AK53" s="30" t="s">
        <v>71</v>
      </c>
      <c r="AL53" s="31">
        <f>COUNTIF(AK$5:AK$38,"&lt;=23")-SUM(AL$42:AL52)</f>
        <v>0</v>
      </c>
      <c r="AZ53" s="193" t="s">
        <v>131</v>
      </c>
      <c r="BA53" s="187">
        <f>COUNTIF(AZ$5:AZ$38,"&lt;12")-SUM(BA42:BA52)</f>
        <v>0</v>
      </c>
      <c r="BB53" s="26" t="s">
        <v>116</v>
      </c>
      <c r="BC53" s="187">
        <f>COUNTIF(BB$5:BB$38,"&lt;=36")-SUM(BC42:BC52)</f>
        <v>0</v>
      </c>
      <c r="BN53" s="26"/>
      <c r="BO53" s="29"/>
      <c r="CC53" s="26" t="s">
        <v>90</v>
      </c>
      <c r="CD53" s="187">
        <f>COUNTIF(CC$5:CC$38,"&lt;12")-SUM(CD42:CD52)</f>
        <v>0</v>
      </c>
      <c r="CE53" s="26"/>
      <c r="CF53" s="9"/>
      <c r="CJ53" s="41" t="s">
        <v>147</v>
      </c>
      <c r="CK53" s="42">
        <f>COUNTIF(CJ$5:CJ$38,"&lt;=24")-SUM(CK$42:CK52)</f>
        <v>0</v>
      </c>
    </row>
    <row r="54" spans="4:89" ht="12.75">
      <c r="D54" s="5"/>
      <c r="E54" s="24"/>
      <c r="F54" s="67" t="s">
        <v>52</v>
      </c>
      <c r="G54" s="68">
        <f>COUNTIF(G$5:G$38,"&lt;90")-SUM(G$46:G53)</f>
        <v>0</v>
      </c>
      <c r="H54" s="38"/>
      <c r="I54" s="37" t="s">
        <v>52</v>
      </c>
      <c r="J54" s="27">
        <f>COUNTIF(J$5:J$38,"&lt;90")-SUM(J$46:J53)</f>
        <v>0</v>
      </c>
      <c r="K54" s="37" t="s">
        <v>52</v>
      </c>
      <c r="L54" s="27">
        <f>COUNTIF(L$5:L$38,"&lt;90")-SUM(L$46:L53)</f>
        <v>0</v>
      </c>
      <c r="AK54" s="33"/>
      <c r="AL54" s="31"/>
      <c r="AZ54" s="194">
        <v>12</v>
      </c>
      <c r="BA54" s="187">
        <f>COUNTIF(AZ$5:AZ$38,"&lt;13")-SUM(BA42:BA53)</f>
        <v>0</v>
      </c>
      <c r="BN54" s="33"/>
      <c r="BO54" s="29"/>
      <c r="CC54" s="26" t="s">
        <v>70</v>
      </c>
      <c r="CD54" s="187">
        <f>COUNTIF(CC$5:CC$38,"&lt;=13")-SUM(CD42:CD53)</f>
        <v>0</v>
      </c>
      <c r="CF54" s="9"/>
      <c r="CK54" s="9"/>
    </row>
    <row r="55" spans="5:53" ht="12.75">
      <c r="E55" s="9"/>
      <c r="F55" s="67" t="s">
        <v>53</v>
      </c>
      <c r="G55" s="68">
        <f>COUNTIF(G$5:G$38,"&lt;=100")-SUM(G$46:G54)</f>
        <v>0</v>
      </c>
      <c r="H55" s="38"/>
      <c r="I55" s="37" t="s">
        <v>53</v>
      </c>
      <c r="J55" s="27">
        <f>COUNTIF(J$5:J$38,"&lt;=100")-SUM(J$46:J54)</f>
        <v>0</v>
      </c>
      <c r="K55" s="37" t="s">
        <v>53</v>
      </c>
      <c r="L55" s="27">
        <f>COUNTIF(L$5:L$38,"&lt;=100")-SUM(L$46:L54)</f>
        <v>0</v>
      </c>
      <c r="AL55" s="24"/>
      <c r="AZ55" s="195">
        <v>13</v>
      </c>
      <c r="BA55" s="187">
        <f>COUNTIF(AZ$5:AZ$38,"&lt;=13")-SUM(BA42:BA54)</f>
        <v>0</v>
      </c>
    </row>
    <row r="56" spans="5:38" ht="12.75">
      <c r="E56" s="24"/>
      <c r="H56" s="38"/>
      <c r="AL56" s="24"/>
    </row>
    <row r="57" ht="12.75">
      <c r="AL57" s="24"/>
    </row>
    <row r="58" ht="12.75">
      <c r="AL58" s="24"/>
    </row>
    <row r="59" ht="12.75">
      <c r="AL59" s="24"/>
    </row>
    <row r="60" ht="12.75">
      <c r="AL60" s="24"/>
    </row>
  </sheetData>
  <sheetProtection password="CC48" sheet="1"/>
  <mergeCells count="274">
    <mergeCell ref="AZ39:BA39"/>
    <mergeCell ref="AZ35:BA35"/>
    <mergeCell ref="AZ36:BA36"/>
    <mergeCell ref="AZ37:BA37"/>
    <mergeCell ref="AZ28:BA28"/>
    <mergeCell ref="AZ29:BA29"/>
    <mergeCell ref="AZ30:BA30"/>
    <mergeCell ref="AZ38:BA38"/>
    <mergeCell ref="AZ33:BA33"/>
    <mergeCell ref="AZ34:BA34"/>
    <mergeCell ref="BN25:BO25"/>
    <mergeCell ref="AZ13:BA13"/>
    <mergeCell ref="AZ14:BA14"/>
    <mergeCell ref="AZ15:BA15"/>
    <mergeCell ref="AZ16:BA16"/>
    <mergeCell ref="AZ17:BA17"/>
    <mergeCell ref="AZ18:BA18"/>
    <mergeCell ref="AZ19:BA19"/>
    <mergeCell ref="AZ25:BA25"/>
    <mergeCell ref="AZ20:BA20"/>
    <mergeCell ref="AZ9:BA9"/>
    <mergeCell ref="AZ10:BA10"/>
    <mergeCell ref="AZ11:BA11"/>
    <mergeCell ref="AZ12:BA12"/>
    <mergeCell ref="AZ5:BA5"/>
    <mergeCell ref="AZ6:BA6"/>
    <mergeCell ref="AZ7:BA7"/>
    <mergeCell ref="AZ8:BA8"/>
    <mergeCell ref="BN39:BO39"/>
    <mergeCell ref="BN29:BO29"/>
    <mergeCell ref="BN30:BO30"/>
    <mergeCell ref="BN31:BO31"/>
    <mergeCell ref="BN32:BO32"/>
    <mergeCell ref="BN33:BO33"/>
    <mergeCell ref="BN34:BO34"/>
    <mergeCell ref="BN37:BO37"/>
    <mergeCell ref="BN35:BO35"/>
    <mergeCell ref="BN26:BO26"/>
    <mergeCell ref="AZ21:BA21"/>
    <mergeCell ref="BN24:BO24"/>
    <mergeCell ref="AZ22:BA22"/>
    <mergeCell ref="AZ26:BA26"/>
    <mergeCell ref="BB22:BC22"/>
    <mergeCell ref="BD1:BD47"/>
    <mergeCell ref="BN11:BO11"/>
    <mergeCell ref="BN23:BO23"/>
    <mergeCell ref="BB28:BC28"/>
    <mergeCell ref="BN8:BO8"/>
    <mergeCell ref="BN13:BO13"/>
    <mergeCell ref="BN38:BO38"/>
    <mergeCell ref="BN15:BO15"/>
    <mergeCell ref="BN16:BO16"/>
    <mergeCell ref="BN36:BO36"/>
    <mergeCell ref="BN27:BO27"/>
    <mergeCell ref="BN28:BO28"/>
    <mergeCell ref="BN21:BO21"/>
    <mergeCell ref="BN22:BO22"/>
    <mergeCell ref="BB29:BC29"/>
    <mergeCell ref="BB30:BC30"/>
    <mergeCell ref="BB31:BC31"/>
    <mergeCell ref="BN5:BO5"/>
    <mergeCell ref="BN6:BO6"/>
    <mergeCell ref="BB16:BC16"/>
    <mergeCell ref="BB17:BC17"/>
    <mergeCell ref="BB18:BC18"/>
    <mergeCell ref="BB19:BC19"/>
    <mergeCell ref="BN12:BO12"/>
    <mergeCell ref="BB20:BC20"/>
    <mergeCell ref="BB21:BC21"/>
    <mergeCell ref="BN19:BO19"/>
    <mergeCell ref="BN20:BO20"/>
    <mergeCell ref="BN17:BO17"/>
    <mergeCell ref="BN18:BO18"/>
    <mergeCell ref="BB14:BC14"/>
    <mergeCell ref="BB15:BC15"/>
    <mergeCell ref="BN14:BO14"/>
    <mergeCell ref="AK39:AL39"/>
    <mergeCell ref="BB5:BC5"/>
    <mergeCell ref="BB6:BC6"/>
    <mergeCell ref="BB7:BC7"/>
    <mergeCell ref="BB8:BC8"/>
    <mergeCell ref="BB9:BC9"/>
    <mergeCell ref="BB38:BC38"/>
    <mergeCell ref="BB39:BC39"/>
    <mergeCell ref="BB26:BC26"/>
    <mergeCell ref="BB27:BC27"/>
    <mergeCell ref="BB10:BC10"/>
    <mergeCell ref="BB11:BC11"/>
    <mergeCell ref="BB12:BC12"/>
    <mergeCell ref="BB13:BC13"/>
    <mergeCell ref="BB25:BC25"/>
    <mergeCell ref="AK38:AL38"/>
    <mergeCell ref="AK35:AL35"/>
    <mergeCell ref="AK36:AL36"/>
    <mergeCell ref="BB36:BC36"/>
    <mergeCell ref="BB37:BC37"/>
    <mergeCell ref="BB32:BC32"/>
    <mergeCell ref="AZ31:BA31"/>
    <mergeCell ref="AZ32:BA32"/>
    <mergeCell ref="AZ27:BA27"/>
    <mergeCell ref="AK37:AL37"/>
    <mergeCell ref="BB33:BC33"/>
    <mergeCell ref="BB34:BC34"/>
    <mergeCell ref="BB35:BC35"/>
    <mergeCell ref="AK33:AL33"/>
    <mergeCell ref="AK34:AL34"/>
    <mergeCell ref="AK23:AL23"/>
    <mergeCell ref="AK24:AL24"/>
    <mergeCell ref="BB24:BC24"/>
    <mergeCell ref="AZ23:BA23"/>
    <mergeCell ref="AZ24:BA24"/>
    <mergeCell ref="BB23:BC23"/>
    <mergeCell ref="AK25:AL25"/>
    <mergeCell ref="AK26:AL26"/>
    <mergeCell ref="AK29:AL29"/>
    <mergeCell ref="AK30:AL30"/>
    <mergeCell ref="AK31:AL31"/>
    <mergeCell ref="AK32:AL32"/>
    <mergeCell ref="AK27:AL27"/>
    <mergeCell ref="AK28:AL28"/>
    <mergeCell ref="AK21:AL21"/>
    <mergeCell ref="AK22:AL22"/>
    <mergeCell ref="AK13:AL13"/>
    <mergeCell ref="AK14:AL14"/>
    <mergeCell ref="AK15:AL15"/>
    <mergeCell ref="AK16:AL16"/>
    <mergeCell ref="AK19:AL19"/>
    <mergeCell ref="AK20:AL20"/>
    <mergeCell ref="AK17:AL17"/>
    <mergeCell ref="AK18:AL18"/>
    <mergeCell ref="AK5:AL5"/>
    <mergeCell ref="AK6:AL6"/>
    <mergeCell ref="AK7:AL7"/>
    <mergeCell ref="AK8:AL8"/>
    <mergeCell ref="AK9:AL9"/>
    <mergeCell ref="AK10:AL10"/>
    <mergeCell ref="AK11:AL11"/>
    <mergeCell ref="AK12:AL12"/>
    <mergeCell ref="AK3:AL4"/>
    <mergeCell ref="AM2:BA2"/>
    <mergeCell ref="BN3:BO4"/>
    <mergeCell ref="A7:B38"/>
    <mergeCell ref="A1:A2"/>
    <mergeCell ref="A3:A4"/>
    <mergeCell ref="E1:E38"/>
    <mergeCell ref="B1:D2"/>
    <mergeCell ref="B3:C4"/>
    <mergeCell ref="D3:D4"/>
    <mergeCell ref="CE3:CF4"/>
    <mergeCell ref="CC6:CD6"/>
    <mergeCell ref="BP2:CD2"/>
    <mergeCell ref="F1:G3"/>
    <mergeCell ref="I1:J3"/>
    <mergeCell ref="K1:L3"/>
    <mergeCell ref="BE2:BO2"/>
    <mergeCell ref="N2:AL2"/>
    <mergeCell ref="BB3:BC4"/>
    <mergeCell ref="AZ3:BA4"/>
    <mergeCell ref="BN9:BO9"/>
    <mergeCell ref="BN10:BO10"/>
    <mergeCell ref="CE6:CF6"/>
    <mergeCell ref="CC5:CD5"/>
    <mergeCell ref="CE5:CF5"/>
    <mergeCell ref="CE7:CF7"/>
    <mergeCell ref="CC8:CD8"/>
    <mergeCell ref="CE8:CF8"/>
    <mergeCell ref="CC7:CD7"/>
    <mergeCell ref="BN7:BO7"/>
    <mergeCell ref="CE9:CF9"/>
    <mergeCell ref="CE11:CF11"/>
    <mergeCell ref="CC10:CD10"/>
    <mergeCell ref="CE10:CF10"/>
    <mergeCell ref="CC9:CD9"/>
    <mergeCell ref="CC11:CD11"/>
    <mergeCell ref="CC12:CD12"/>
    <mergeCell ref="CC15:CD15"/>
    <mergeCell ref="CC21:CD21"/>
    <mergeCell ref="CE21:CF21"/>
    <mergeCell ref="CC20:CD20"/>
    <mergeCell ref="CE20:CF20"/>
    <mergeCell ref="CE17:CF17"/>
    <mergeCell ref="CC19:CD19"/>
    <mergeCell ref="CC17:CD17"/>
    <mergeCell ref="CE12:CF12"/>
    <mergeCell ref="CC13:CD13"/>
    <mergeCell ref="CE13:CF13"/>
    <mergeCell ref="CE15:CF15"/>
    <mergeCell ref="CC14:CD14"/>
    <mergeCell ref="CE22:CF22"/>
    <mergeCell ref="CE14:CF14"/>
    <mergeCell ref="CC16:CD16"/>
    <mergeCell ref="CE16:CF16"/>
    <mergeCell ref="CE19:CF19"/>
    <mergeCell ref="CC35:CD35"/>
    <mergeCell ref="CC30:CD30"/>
    <mergeCell ref="CC18:CD18"/>
    <mergeCell ref="CE18:CF18"/>
    <mergeCell ref="CC23:CD23"/>
    <mergeCell ref="CE27:CF27"/>
    <mergeCell ref="CC26:CD26"/>
    <mergeCell ref="CE26:CF26"/>
    <mergeCell ref="CE23:CF23"/>
    <mergeCell ref="CC25:CD25"/>
    <mergeCell ref="CE34:CF34"/>
    <mergeCell ref="CC33:CD33"/>
    <mergeCell ref="CE33:CF33"/>
    <mergeCell ref="CE30:CF30"/>
    <mergeCell ref="CE31:CF31"/>
    <mergeCell ref="CC32:CD32"/>
    <mergeCell ref="CC36:CD36"/>
    <mergeCell ref="CE38:CF38"/>
    <mergeCell ref="CE37:CF37"/>
    <mergeCell ref="CC37:CD37"/>
    <mergeCell ref="CE36:CF36"/>
    <mergeCell ref="CC38:CD38"/>
    <mergeCell ref="CE35:CF35"/>
    <mergeCell ref="CC34:CD34"/>
    <mergeCell ref="CJ2:CK2"/>
    <mergeCell ref="CJ3:CK4"/>
    <mergeCell ref="CJ5:CK5"/>
    <mergeCell ref="CJ6:CK6"/>
    <mergeCell ref="CH1:CI2"/>
    <mergeCell ref="CE2:CF2"/>
    <mergeCell ref="CE32:CF32"/>
    <mergeCell ref="CC31:CD31"/>
    <mergeCell ref="CC3:CD4"/>
    <mergeCell ref="CC29:CD29"/>
    <mergeCell ref="CE29:CF29"/>
    <mergeCell ref="CC28:CD28"/>
    <mergeCell ref="CE24:CF24"/>
    <mergeCell ref="CE28:CF28"/>
    <mergeCell ref="CC27:CD27"/>
    <mergeCell ref="CE25:CF25"/>
    <mergeCell ref="CC24:CD24"/>
    <mergeCell ref="CC22:CD22"/>
    <mergeCell ref="N1:AL1"/>
    <mergeCell ref="AM1:BA1"/>
    <mergeCell ref="BB1:BC2"/>
    <mergeCell ref="BE1:CF1"/>
    <mergeCell ref="CJ13:CK13"/>
    <mergeCell ref="CJ14:CK14"/>
    <mergeCell ref="CJ7:CK7"/>
    <mergeCell ref="CJ8:CK8"/>
    <mergeCell ref="CJ9:CK9"/>
    <mergeCell ref="CJ10:CK10"/>
    <mergeCell ref="CJ11:CK11"/>
    <mergeCell ref="CJ12:CK12"/>
    <mergeCell ref="CJ15:CK15"/>
    <mergeCell ref="CJ16:CK16"/>
    <mergeCell ref="CJ17:CK17"/>
    <mergeCell ref="CJ18:CK18"/>
    <mergeCell ref="CJ19:CK19"/>
    <mergeCell ref="CJ20:CK20"/>
    <mergeCell ref="CJ21:CK21"/>
    <mergeCell ref="CJ22:CK22"/>
    <mergeCell ref="CJ23:CK23"/>
    <mergeCell ref="CJ24:CK24"/>
    <mergeCell ref="CJ25:CK25"/>
    <mergeCell ref="CJ26:CK26"/>
    <mergeCell ref="CJ34:CK34"/>
    <mergeCell ref="CJ27:CK27"/>
    <mergeCell ref="CJ28:CK28"/>
    <mergeCell ref="CJ29:CK29"/>
    <mergeCell ref="CJ30:CK30"/>
    <mergeCell ref="CJ1:CK1"/>
    <mergeCell ref="A47:D47"/>
    <mergeCell ref="A48:D48"/>
    <mergeCell ref="CJ35:CK35"/>
    <mergeCell ref="CJ36:CK36"/>
    <mergeCell ref="CJ37:CK37"/>
    <mergeCell ref="CJ38:CK38"/>
    <mergeCell ref="CJ31:CK31"/>
    <mergeCell ref="CJ32:CK32"/>
    <mergeCell ref="CJ33:CK33"/>
  </mergeCells>
  <conditionalFormatting sqref="AM39:AY39 CH45:CI45 BE39:BM39 BP45:CB45 N39:AJ39 CH39:CI39 BE45:BM45 AM45:AY45 BP39:CB39 N45:AJ45">
    <cfRule type="cellIs" priority="6" dxfId="5" operator="equal" stopIfTrue="1">
      <formula>1</formula>
    </cfRule>
    <cfRule type="cellIs" priority="7" dxfId="4" operator="equal" stopIfTrue="1">
      <formula>8</formula>
    </cfRule>
    <cfRule type="cellIs" priority="8" dxfId="9" operator="equal" stopIfTrue="1">
      <formula>9</formula>
    </cfRule>
  </conditionalFormatting>
  <conditionalFormatting sqref="CC39:CF39 I39:L39 H6:H40 F39:G39 CJ39:CK39">
    <cfRule type="cellIs" priority="5" dxfId="2" operator="equal" stopIfTrue="1">
      <formula>0</formula>
    </cfRule>
  </conditionalFormatting>
  <conditionalFormatting sqref="D43">
    <cfRule type="cellIs" priority="11" dxfId="7" operator="equal" stopIfTrue="1">
      <formula>0</formula>
    </cfRule>
  </conditionalFormatting>
  <conditionalFormatting sqref="B5:B6 B3:C4">
    <cfRule type="cellIs" priority="21" dxfId="0" operator="equal" stopIfTrue="1">
      <formula>""</formula>
    </cfRule>
  </conditionalFormatting>
  <conditionalFormatting sqref="CH5:CI38 BP5:CB38 BE5:BM38 N5:AJ38 AM5:AY38">
    <cfRule type="cellIs" priority="22" dxfId="5" operator="equal" stopIfTrue="1">
      <formula>1</formula>
    </cfRule>
    <cfRule type="cellIs" priority="23" dxfId="4" operator="equal" stopIfTrue="1">
      <formula>8</formula>
    </cfRule>
    <cfRule type="cellIs" priority="24" dxfId="0" operator="equal" stopIfTrue="1">
      <formula>"!"</formula>
    </cfRule>
  </conditionalFormatting>
  <conditionalFormatting sqref="CC5:CF38 BN5:BO38 F5:G38 AZ5:BC38 AK5:AL38 I5:L38 CJ5:CK38">
    <cfRule type="cellIs" priority="25" dxfId="2" operator="equal" stopIfTrue="1">
      <formula>0</formula>
    </cfRule>
    <cfRule type="cellIs" priority="26" dxfId="1" operator="equal" stopIfTrue="1">
      <formula>"absent(e)"</formula>
    </cfRule>
    <cfRule type="cellIs" priority="27" dxfId="0" operator="equal" stopIfTrue="1">
      <formula>"Incomplet"</formula>
    </cfRule>
  </conditionalFormatting>
  <dataValidations count="1">
    <dataValidation operator="lessThanOrEqual" allowBlank="1" showInputMessage="1" showErrorMessage="1" sqref="CF39 BN5:BN38 CE5:CE39 AZ5:AZ38 AK5:AK38 BB5:BB38 CC5:CC39 I1:I2 K1:K2 H5:H40 F1:F2 F4:G39 N2 BE2 I4:L39 CK39 CJ5:CJ39"/>
  </dataValidations>
  <printOptions/>
  <pageMargins left="0.29" right="0.23" top="0.5905511811023623" bottom="0.49" header="0.5118110236220472" footer="0.34"/>
  <pageSetup fitToWidth="6" horizontalDpi="600" verticalDpi="600" orientation="landscape" paperSize="9" scale="63" r:id="rId2"/>
  <headerFooter alignWithMargins="0">
    <oddFooter>&amp;LEENC 2012 - &amp;A&amp;C3e sec (G, TT, AT, TQ, AQ) &amp;F&amp;RPage &amp;P / &amp;N</oddFooter>
  </headerFooter>
  <colBreaks count="4" manualBreakCount="4">
    <brk id="13" max="59" man="1"/>
    <brk id="38" max="59" man="1"/>
    <brk id="55" max="59" man="1"/>
    <brk id="84" max="5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F61"/>
  <sheetViews>
    <sheetView showGridLines="0" view="pageBreakPreview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D65" sqref="D65"/>
    </sheetView>
  </sheetViews>
  <sheetFormatPr defaultColWidth="11.421875" defaultRowHeight="12.75"/>
  <cols>
    <col min="1" max="1" width="10.421875" style="0" bestFit="1" customWidth="1"/>
    <col min="2" max="2" width="13.140625" style="0" customWidth="1"/>
    <col min="3" max="3" width="11.7109375" style="0" customWidth="1"/>
    <col min="4" max="4" width="11.57421875" style="0" customWidth="1"/>
    <col min="5" max="5" width="53.00390625" style="0" customWidth="1"/>
    <col min="6" max="6" width="36.28125" style="0" customWidth="1"/>
  </cols>
  <sheetData>
    <row r="1" spans="1:6" ht="12.75">
      <c r="A1" s="49" t="s">
        <v>41</v>
      </c>
      <c r="B1" s="49" t="s">
        <v>42</v>
      </c>
      <c r="C1" s="418" t="s">
        <v>221</v>
      </c>
      <c r="D1" s="418" t="s">
        <v>222</v>
      </c>
      <c r="E1" s="49" t="s">
        <v>134</v>
      </c>
      <c r="F1" s="50" t="s">
        <v>58</v>
      </c>
    </row>
    <row r="2" spans="1:6" ht="12.75">
      <c r="A2" s="45">
        <f>'Encodage réponses Es'!G1</f>
        <v>1</v>
      </c>
      <c r="B2" s="61">
        <f>'Encodage réponses Es'!G$44</f>
      </c>
      <c r="C2" s="434">
        <f>IF('Encodage réponses Es'!G$45="","",'Encodage réponses Es'!G$45)</f>
        <v>0.7</v>
      </c>
      <c r="D2" s="422">
        <v>0.43</v>
      </c>
      <c r="E2" s="419" t="s">
        <v>135</v>
      </c>
      <c r="F2" s="46" t="s">
        <v>133</v>
      </c>
    </row>
    <row r="3" spans="1:6" ht="12.75">
      <c r="A3" s="47">
        <f>'Encodage réponses Es'!H$1</f>
        <v>2</v>
      </c>
      <c r="B3" s="61">
        <f>'Encodage réponses Es'!H$44</f>
      </c>
      <c r="C3" s="434">
        <f>IF('Encodage réponses Es'!H$45="","",'Encodage réponses Es'!H$45)</f>
        <v>0.6</v>
      </c>
      <c r="D3" s="422">
        <v>0.31</v>
      </c>
      <c r="E3" s="419" t="s">
        <v>135</v>
      </c>
      <c r="F3" s="46" t="s">
        <v>133</v>
      </c>
    </row>
    <row r="4" spans="1:6" ht="12.75">
      <c r="A4" s="47">
        <f>'Encodage réponses Es'!I$1</f>
        <v>3</v>
      </c>
      <c r="B4" s="61">
        <f>'Encodage réponses Es'!I$44</f>
      </c>
      <c r="C4" s="434">
        <f>IF('Encodage réponses Es'!I$45="","",'Encodage réponses Es'!I$45)</f>
        <v>0.89</v>
      </c>
      <c r="D4" s="422">
        <v>0.61</v>
      </c>
      <c r="E4" s="419" t="s">
        <v>135</v>
      </c>
      <c r="F4" s="46" t="s">
        <v>133</v>
      </c>
    </row>
    <row r="5" spans="1:6" ht="12.75">
      <c r="A5" s="47">
        <f>'Encodage réponses Es'!J$1</f>
        <v>4</v>
      </c>
      <c r="B5" s="61">
        <f>'Encodage réponses Es'!J$44</f>
      </c>
      <c r="C5" s="434">
        <f>IF('Encodage réponses Es'!J$45="","",'Encodage réponses Es'!J$45)</f>
        <v>0.97</v>
      </c>
      <c r="D5" s="422">
        <v>0.92</v>
      </c>
      <c r="E5" s="419" t="s">
        <v>135</v>
      </c>
      <c r="F5" s="46" t="s">
        <v>133</v>
      </c>
    </row>
    <row r="6" spans="1:6" ht="12.75">
      <c r="A6" s="47">
        <f>'Encodage réponses Es'!K$1</f>
        <v>5</v>
      </c>
      <c r="B6" s="61">
        <f>'Encodage réponses Es'!K$44</f>
      </c>
      <c r="C6" s="434">
        <f>IF('Encodage réponses Es'!K$45="","",'Encodage réponses Es'!K$45)</f>
        <v>0.73</v>
      </c>
      <c r="D6" s="422">
        <v>0.67</v>
      </c>
      <c r="E6" s="419" t="s">
        <v>135</v>
      </c>
      <c r="F6" s="46" t="s">
        <v>133</v>
      </c>
    </row>
    <row r="7" spans="1:6" ht="12.75">
      <c r="A7" s="47">
        <f>'Encodage réponses Es'!L$1</f>
        <v>6</v>
      </c>
      <c r="B7" s="61">
        <f>'Encodage réponses Es'!L$44</f>
      </c>
      <c r="C7" s="434">
        <f>IF('Encodage réponses Es'!L$45="","",'Encodage réponses Es'!L$45)</f>
        <v>0.55</v>
      </c>
      <c r="D7" s="422">
        <v>0.44</v>
      </c>
      <c r="E7" s="419" t="s">
        <v>135</v>
      </c>
      <c r="F7" s="46" t="s">
        <v>133</v>
      </c>
    </row>
    <row r="8" spans="1:6" ht="12.75">
      <c r="A8" s="47">
        <f>'Encodage réponses Es'!M$1</f>
        <v>7</v>
      </c>
      <c r="B8" s="61">
        <f>'Encodage réponses Es'!M$44</f>
      </c>
      <c r="C8" s="434">
        <f>IF('Encodage réponses Es'!M$45="","",'Encodage réponses Es'!M$45)</f>
        <v>0.27</v>
      </c>
      <c r="D8" s="422">
        <v>0.14</v>
      </c>
      <c r="E8" s="420" t="s">
        <v>83</v>
      </c>
      <c r="F8" s="46" t="s">
        <v>133</v>
      </c>
    </row>
    <row r="9" spans="1:6" ht="12.75">
      <c r="A9" s="47">
        <f>'Encodage réponses Es'!N$1</f>
        <v>8</v>
      </c>
      <c r="B9" s="61">
        <f>'Encodage réponses Es'!N$44</f>
      </c>
      <c r="C9" s="434">
        <f>IF('Encodage réponses Es'!N$45="","",'Encodage réponses Es'!N$45)</f>
        <v>0.78</v>
      </c>
      <c r="D9" s="422">
        <v>0.69</v>
      </c>
      <c r="E9" s="419" t="s">
        <v>135</v>
      </c>
      <c r="F9" s="46" t="s">
        <v>133</v>
      </c>
    </row>
    <row r="10" spans="1:6" ht="12.75">
      <c r="A10" s="47">
        <f>'Encodage réponses Es'!O$1</f>
        <v>9</v>
      </c>
      <c r="B10" s="61">
        <f>'Encodage réponses Es'!O$44</f>
      </c>
      <c r="C10" s="434">
        <f>IF('Encodage réponses Es'!O$45="","",'Encodage réponses Es'!O$45)</f>
        <v>0.83</v>
      </c>
      <c r="D10" s="422">
        <v>0.58</v>
      </c>
      <c r="E10" s="419" t="s">
        <v>135</v>
      </c>
      <c r="F10" s="46" t="s">
        <v>133</v>
      </c>
    </row>
    <row r="11" spans="1:6" ht="12.75">
      <c r="A11" s="47">
        <f>'Encodage réponses Es'!P$1</f>
        <v>10</v>
      </c>
      <c r="B11" s="61">
        <f>'Encodage réponses Es'!P$44</f>
      </c>
      <c r="C11" s="434">
        <f>IF('Encodage réponses Es'!P$45="","",'Encodage réponses Es'!P$45)</f>
        <v>0.64</v>
      </c>
      <c r="D11" s="422">
        <v>0.46</v>
      </c>
      <c r="E11" s="419" t="s">
        <v>135</v>
      </c>
      <c r="F11" s="46" t="s">
        <v>133</v>
      </c>
    </row>
    <row r="12" spans="1:6" ht="12.75">
      <c r="A12" s="47">
        <f>'Encodage réponses Es'!Q$1</f>
        <v>11</v>
      </c>
      <c r="B12" s="61">
        <f>'Encodage réponses Es'!Q$44</f>
      </c>
      <c r="C12" s="434">
        <f>IF('Encodage réponses Es'!Q$45="","",'Encodage réponses Es'!Q$45)</f>
        <v>0.3</v>
      </c>
      <c r="D12" s="422">
        <v>0.1</v>
      </c>
      <c r="E12" s="419" t="s">
        <v>135</v>
      </c>
      <c r="F12" s="46" t="s">
        <v>133</v>
      </c>
    </row>
    <row r="13" spans="1:6" ht="12.75">
      <c r="A13" s="47">
        <f>'Encodage réponses Es'!R$1</f>
        <v>12</v>
      </c>
      <c r="B13" s="61">
        <f>'Encodage réponses Es'!R$44</f>
      </c>
      <c r="C13" s="434">
        <f>IF('Encodage réponses Es'!R$45="","",'Encodage réponses Es'!R$45)</f>
        <v>0.61</v>
      </c>
      <c r="D13" s="422">
        <v>0.38</v>
      </c>
      <c r="E13" s="420" t="s">
        <v>83</v>
      </c>
      <c r="F13" s="46" t="s">
        <v>133</v>
      </c>
    </row>
    <row r="14" spans="1:6" ht="12.75">
      <c r="A14" s="47">
        <f>'Encodage réponses Es'!S$1</f>
        <v>13</v>
      </c>
      <c r="B14" s="61">
        <f>'Encodage réponses Es'!S$44</f>
      </c>
      <c r="C14" s="434">
        <f>IF('Encodage réponses Es'!S$45="","",'Encodage réponses Es'!S$45)</f>
        <v>0.59</v>
      </c>
      <c r="D14" s="422">
        <v>0.37</v>
      </c>
      <c r="E14" s="420" t="s">
        <v>83</v>
      </c>
      <c r="F14" s="46" t="s">
        <v>133</v>
      </c>
    </row>
    <row r="15" spans="1:6" ht="12.75">
      <c r="A15" s="47">
        <f>'Encodage réponses Es'!T$1</f>
        <v>14</v>
      </c>
      <c r="B15" s="61">
        <f>'Encodage réponses Es'!T$44</f>
      </c>
      <c r="C15" s="434">
        <f>IF('Encodage réponses Es'!T$45="","",'Encodage réponses Es'!T$45)</f>
        <v>0.7</v>
      </c>
      <c r="D15" s="422">
        <v>0.49</v>
      </c>
      <c r="E15" s="420" t="s">
        <v>83</v>
      </c>
      <c r="F15" s="46" t="s">
        <v>133</v>
      </c>
    </row>
    <row r="16" spans="1:6" ht="12.75">
      <c r="A16" s="47">
        <f>'Encodage réponses Es'!U$1</f>
        <v>15</v>
      </c>
      <c r="B16" s="61">
        <f>'Encodage réponses Es'!U$44</f>
      </c>
      <c r="C16" s="434">
        <f>IF('Encodage réponses Es'!U$45="","",'Encodage réponses Es'!U$45)</f>
        <v>0.66</v>
      </c>
      <c r="D16" s="422">
        <v>0.44</v>
      </c>
      <c r="E16" s="420" t="s">
        <v>83</v>
      </c>
      <c r="F16" s="46" t="s">
        <v>133</v>
      </c>
    </row>
    <row r="17" spans="1:6" ht="12.75">
      <c r="A17" s="47">
        <f>'Encodage réponses Es'!V$1</f>
        <v>16</v>
      </c>
      <c r="B17" s="61">
        <f>'Encodage réponses Es'!V$44</f>
      </c>
      <c r="C17" s="434">
        <f>IF('Encodage réponses Es'!V$45="","",'Encodage réponses Es'!V$45)</f>
        <v>0.65</v>
      </c>
      <c r="D17" s="422">
        <v>0.49</v>
      </c>
      <c r="E17" s="420" t="s">
        <v>83</v>
      </c>
      <c r="F17" s="46" t="s">
        <v>133</v>
      </c>
    </row>
    <row r="18" spans="1:6" ht="12.75">
      <c r="A18" s="47">
        <f>'Encodage réponses Es'!W$1</f>
        <v>17</v>
      </c>
      <c r="B18" s="61">
        <f>'Encodage réponses Es'!W$44</f>
      </c>
      <c r="C18" s="434">
        <f>IF('Encodage réponses Es'!W$45="","",'Encodage réponses Es'!W$45)</f>
        <v>0.22</v>
      </c>
      <c r="D18" s="422">
        <v>0.09</v>
      </c>
      <c r="E18" s="420" t="s">
        <v>83</v>
      </c>
      <c r="F18" s="46" t="s">
        <v>133</v>
      </c>
    </row>
    <row r="19" spans="1:6" ht="12.75">
      <c r="A19" s="47">
        <f>'Encodage réponses Es'!X$1</f>
        <v>18</v>
      </c>
      <c r="B19" s="61">
        <f>'Encodage réponses Es'!X$44</f>
      </c>
      <c r="C19" s="434">
        <f>IF('Encodage réponses Es'!X$45="","",'Encodage réponses Es'!X$45)</f>
        <v>0.64</v>
      </c>
      <c r="D19" s="422">
        <v>0.41</v>
      </c>
      <c r="E19" s="420" t="s">
        <v>83</v>
      </c>
      <c r="F19" s="46" t="s">
        <v>133</v>
      </c>
    </row>
    <row r="20" spans="1:6" ht="12.75">
      <c r="A20" s="47">
        <f>'Encodage réponses Es'!Y$1</f>
        <v>19</v>
      </c>
      <c r="B20" s="61">
        <f>'Encodage réponses Es'!Y$44</f>
      </c>
      <c r="C20" s="434">
        <f>IF('Encodage réponses Es'!Y$45="","",'Encodage réponses Es'!Y$45)</f>
        <v>0.91</v>
      </c>
      <c r="D20" s="422">
        <v>0.83</v>
      </c>
      <c r="E20" s="420" t="s">
        <v>83</v>
      </c>
      <c r="F20" s="46" t="s">
        <v>133</v>
      </c>
    </row>
    <row r="21" spans="1:6" ht="12.75">
      <c r="A21" s="47">
        <f>'Encodage réponses Es'!Z$1</f>
        <v>20</v>
      </c>
      <c r="B21" s="61">
        <f>'Encodage réponses Es'!Z$44</f>
      </c>
      <c r="C21" s="434">
        <f>IF('Encodage réponses Es'!Z$45="","",'Encodage réponses Es'!Z$45)</f>
        <v>0.91</v>
      </c>
      <c r="D21" s="422">
        <v>0.78</v>
      </c>
      <c r="E21" s="420" t="s">
        <v>83</v>
      </c>
      <c r="F21" s="46" t="s">
        <v>133</v>
      </c>
    </row>
    <row r="22" spans="1:6" ht="12.75">
      <c r="A22" s="47">
        <f>'Encodage réponses Es'!AA$1</f>
        <v>21</v>
      </c>
      <c r="B22" s="61">
        <f>'Encodage réponses Es'!AA$44</f>
      </c>
      <c r="C22" s="434">
        <f>IF('Encodage réponses Es'!AA$45="","",'Encodage réponses Es'!AA$45)</f>
        <v>0.91</v>
      </c>
      <c r="D22" s="422">
        <v>0.8</v>
      </c>
      <c r="E22" s="420" t="s">
        <v>83</v>
      </c>
      <c r="F22" s="46" t="s">
        <v>133</v>
      </c>
    </row>
    <row r="23" spans="1:6" ht="12.75">
      <c r="A23" s="47">
        <f>'Encodage réponses Es'!AB$1</f>
        <v>22</v>
      </c>
      <c r="B23" s="61">
        <f>'Encodage réponses Es'!AB$44</f>
      </c>
      <c r="C23" s="434">
        <f>IF('Encodage réponses Es'!AB$45="","",'Encodage réponses Es'!AB$45)</f>
        <v>0.69</v>
      </c>
      <c r="D23" s="422">
        <v>0.65</v>
      </c>
      <c r="E23" s="420" t="s">
        <v>83</v>
      </c>
      <c r="F23" s="46" t="s">
        <v>133</v>
      </c>
    </row>
    <row r="24" spans="1:6" ht="12.75">
      <c r="A24" s="47">
        <f>'Encodage réponses Es'!AC$1</f>
        <v>23</v>
      </c>
      <c r="B24" s="61">
        <f>'Encodage réponses Es'!AC$44</f>
      </c>
      <c r="C24" s="434">
        <f>IF('Encodage réponses Es'!AC$45="","",'Encodage réponses Es'!AC$45)</f>
        <v>0.91</v>
      </c>
      <c r="D24" s="422">
        <v>0.81</v>
      </c>
      <c r="E24" s="420" t="s">
        <v>83</v>
      </c>
      <c r="F24" s="46" t="s">
        <v>133</v>
      </c>
    </row>
    <row r="25" spans="1:6" ht="12.75">
      <c r="A25" s="47">
        <f>'Encodage réponses Es'!AD$1</f>
        <v>24</v>
      </c>
      <c r="B25" s="61">
        <f>'Encodage réponses Es'!AD$44</f>
      </c>
      <c r="C25" s="434">
        <f>IF('Encodage réponses Es'!AD$45="","",'Encodage réponses Es'!AD$45)</f>
        <v>0.39</v>
      </c>
      <c r="D25" s="422">
        <v>0.22</v>
      </c>
      <c r="E25" s="421" t="s">
        <v>136</v>
      </c>
      <c r="F25" s="46" t="s">
        <v>133</v>
      </c>
    </row>
    <row r="26" spans="1:6" ht="12.75">
      <c r="A26" s="47">
        <f>'Encodage réponses Es'!AE$1</f>
        <v>25</v>
      </c>
      <c r="B26" s="61">
        <f>'Encodage réponses Es'!AE$44</f>
      </c>
      <c r="C26" s="434">
        <f>IF('Encodage réponses Es'!AE$45="","",'Encodage réponses Es'!AE$45)</f>
        <v>0.68</v>
      </c>
      <c r="D26" s="422">
        <v>0.54</v>
      </c>
      <c r="E26" s="419" t="s">
        <v>135</v>
      </c>
      <c r="F26" s="46" t="s">
        <v>133</v>
      </c>
    </row>
    <row r="27" spans="1:6" ht="12.75">
      <c r="A27" s="47">
        <f>'Encodage réponses Es'!AF$1</f>
        <v>26</v>
      </c>
      <c r="B27" s="61">
        <f>'Encodage réponses Es'!AF$44</f>
      </c>
      <c r="C27" s="434">
        <f>IF('Encodage réponses Es'!AF$45="","",'Encodage réponses Es'!AF$45)</f>
        <v>0.8</v>
      </c>
      <c r="D27" s="422">
        <v>0.61</v>
      </c>
      <c r="E27" s="419" t="s">
        <v>135</v>
      </c>
      <c r="F27" s="46" t="s">
        <v>133</v>
      </c>
    </row>
    <row r="28" spans="1:6" ht="12.75">
      <c r="A28" s="47">
        <f>'Encodage réponses Es'!AG$1</f>
        <v>27</v>
      </c>
      <c r="B28" s="61">
        <f>'Encodage réponses Es'!AG$44</f>
      </c>
      <c r="C28" s="434">
        <f>IF('Encodage réponses Es'!AG$45="","",'Encodage réponses Es'!AG$45)</f>
        <v>0.82</v>
      </c>
      <c r="D28" s="422">
        <v>0.62</v>
      </c>
      <c r="E28" s="419" t="s">
        <v>135</v>
      </c>
      <c r="F28" s="46" t="s">
        <v>133</v>
      </c>
    </row>
    <row r="29" spans="1:6" ht="12.75">
      <c r="A29" s="48">
        <f>'Encodage réponses Es'!AH$1</f>
        <v>28</v>
      </c>
      <c r="B29" s="61">
        <f>'Encodage réponses Es'!AH$44</f>
      </c>
      <c r="C29" s="434">
        <f>IF('Encodage réponses Es'!AH$45="","",'Encodage réponses Es'!AH$45)</f>
        <v>0.62</v>
      </c>
      <c r="D29" s="422">
        <v>0.54</v>
      </c>
      <c r="E29" s="419" t="s">
        <v>135</v>
      </c>
      <c r="F29" s="48" t="s">
        <v>132</v>
      </c>
    </row>
    <row r="30" spans="1:6" ht="12.75">
      <c r="A30" s="48">
        <f>'Encodage réponses Es'!AI$1</f>
        <v>29</v>
      </c>
      <c r="B30" s="61">
        <f>'Encodage réponses Es'!AI$44</f>
      </c>
      <c r="C30" s="434">
        <f>IF('Encodage réponses Es'!AI$45="","",'Encodage réponses Es'!AI$45)</f>
        <v>0.33</v>
      </c>
      <c r="D30" s="422">
        <v>0.32</v>
      </c>
      <c r="E30" s="419" t="s">
        <v>135</v>
      </c>
      <c r="F30" s="48" t="s">
        <v>132</v>
      </c>
    </row>
    <row r="31" spans="1:6" ht="12.75">
      <c r="A31" s="48">
        <f>'Encodage réponses Es'!AJ$1</f>
        <v>30</v>
      </c>
      <c r="B31" s="61">
        <f>'Encodage réponses Es'!AJ$44</f>
      </c>
      <c r="C31" s="434">
        <f>IF('Encodage réponses Es'!AJ$45="","",'Encodage réponses Es'!AJ$45)</f>
        <v>0.75</v>
      </c>
      <c r="D31" s="422">
        <v>0.7</v>
      </c>
      <c r="E31" s="419" t="s">
        <v>135</v>
      </c>
      <c r="F31" s="48" t="s">
        <v>132</v>
      </c>
    </row>
    <row r="32" spans="1:6" ht="12.75">
      <c r="A32" s="48">
        <f>'Encodage réponses Es'!AK$1</f>
        <v>31</v>
      </c>
      <c r="B32" s="61">
        <f>'Encodage réponses Es'!AK$44</f>
      </c>
      <c r="C32" s="434">
        <f>IF('Encodage réponses Es'!AK$45="","",'Encodage réponses Es'!AK$45)</f>
        <v>0.71</v>
      </c>
      <c r="D32" s="422">
        <v>0.68</v>
      </c>
      <c r="E32" s="419" t="s">
        <v>135</v>
      </c>
      <c r="F32" s="48" t="s">
        <v>132</v>
      </c>
    </row>
    <row r="33" spans="1:6" ht="12.75">
      <c r="A33" s="48">
        <f>'Encodage réponses Es'!AL$1</f>
        <v>32</v>
      </c>
      <c r="B33" s="61">
        <f>'Encodage réponses Es'!AL$44</f>
      </c>
      <c r="C33" s="434">
        <f>IF('Encodage réponses Es'!AL$45="","",'Encodage réponses Es'!AL$45)</f>
        <v>0.2</v>
      </c>
      <c r="D33" s="422">
        <v>0.13</v>
      </c>
      <c r="E33" s="420" t="s">
        <v>83</v>
      </c>
      <c r="F33" s="48" t="s">
        <v>132</v>
      </c>
    </row>
    <row r="34" spans="1:6" ht="12.75">
      <c r="A34" s="48">
        <f>'Encodage réponses Es'!AM$1</f>
        <v>33</v>
      </c>
      <c r="B34" s="61">
        <f>'Encodage réponses Es'!AM$44</f>
      </c>
      <c r="C34" s="434">
        <f>IF('Encodage réponses Es'!AM$45="","",'Encodage réponses Es'!AM$45)</f>
        <v>0.85</v>
      </c>
      <c r="D34" s="422">
        <v>0.71</v>
      </c>
      <c r="E34" s="419" t="s">
        <v>135</v>
      </c>
      <c r="F34" s="48" t="s">
        <v>132</v>
      </c>
    </row>
    <row r="35" spans="1:6" ht="12.75">
      <c r="A35" s="48">
        <f>'Encodage réponses Es'!AN$1</f>
        <v>34</v>
      </c>
      <c r="B35" s="61">
        <f>'Encodage réponses Es'!AN$44</f>
      </c>
      <c r="C35" s="434">
        <f>IF('Encodage réponses Es'!AN$45="","",'Encodage réponses Es'!AN$45)</f>
        <v>0.7</v>
      </c>
      <c r="D35" s="422">
        <v>0.56</v>
      </c>
      <c r="E35" s="419" t="s">
        <v>135</v>
      </c>
      <c r="F35" s="48" t="s">
        <v>132</v>
      </c>
    </row>
    <row r="36" spans="1:6" ht="12.75">
      <c r="A36" s="48">
        <f>'Encodage réponses Es'!AO$1</f>
        <v>35</v>
      </c>
      <c r="B36" s="61">
        <f>'Encodage réponses Es'!AO$44</f>
      </c>
      <c r="C36" s="434">
        <f>IF('Encodage réponses Es'!AO$45="","",'Encodage réponses Es'!AO$45)</f>
        <v>0.79</v>
      </c>
      <c r="D36" s="422">
        <v>0.66</v>
      </c>
      <c r="E36" s="419" t="s">
        <v>135</v>
      </c>
      <c r="F36" s="48" t="s">
        <v>132</v>
      </c>
    </row>
    <row r="37" spans="1:6" ht="12.75">
      <c r="A37" s="48">
        <f>'Encodage réponses Es'!AP$1</f>
        <v>36</v>
      </c>
      <c r="B37" s="61">
        <f>'Encodage réponses Es'!AP$44</f>
      </c>
      <c r="C37" s="434">
        <f>IF('Encodage réponses Es'!AP$45="","",'Encodage réponses Es'!AP$45)</f>
        <v>0.49</v>
      </c>
      <c r="D37" s="422">
        <v>0.29</v>
      </c>
      <c r="E37" s="419" t="s">
        <v>135</v>
      </c>
      <c r="F37" s="48" t="s">
        <v>132</v>
      </c>
    </row>
    <row r="38" spans="1:6" ht="12.75">
      <c r="A38" s="48">
        <f>'Encodage réponses Es'!AQ$1</f>
        <v>37</v>
      </c>
      <c r="B38" s="61">
        <f>'Encodage réponses Es'!AQ$44</f>
      </c>
      <c r="C38" s="434">
        <f>IF('Encodage réponses Es'!AQ$45="","",'Encodage réponses Es'!AQ$45)</f>
        <v>0.55</v>
      </c>
      <c r="D38" s="422">
        <v>0.3</v>
      </c>
      <c r="E38" s="419" t="s">
        <v>135</v>
      </c>
      <c r="F38" s="48" t="s">
        <v>132</v>
      </c>
    </row>
    <row r="39" spans="1:6" ht="12.75">
      <c r="A39" s="48">
        <f>'Encodage réponses Es'!AR$1</f>
        <v>38</v>
      </c>
      <c r="B39" s="61">
        <f>'Encodage réponses Es'!AR$44</f>
      </c>
      <c r="C39" s="434">
        <f>IF('Encodage réponses Es'!AR$45="","",'Encodage réponses Es'!AR$45)</f>
        <v>0.33</v>
      </c>
      <c r="D39" s="422">
        <v>0.15</v>
      </c>
      <c r="E39" s="419" t="s">
        <v>135</v>
      </c>
      <c r="F39" s="48" t="s">
        <v>132</v>
      </c>
    </row>
    <row r="40" spans="1:6" ht="12.75">
      <c r="A40" s="48">
        <f>'Encodage réponses Es'!AS$1</f>
        <v>39</v>
      </c>
      <c r="B40" s="61">
        <f>'Encodage réponses Es'!AS$44</f>
      </c>
      <c r="C40" s="434">
        <f>IF('Encodage réponses Es'!AS$45="","",'Encodage réponses Es'!AS$45)</f>
        <v>0.75</v>
      </c>
      <c r="D40" s="422">
        <v>0.65</v>
      </c>
      <c r="E40" s="419" t="s">
        <v>135</v>
      </c>
      <c r="F40" s="48" t="s">
        <v>132</v>
      </c>
    </row>
    <row r="41" spans="1:6" ht="12.75">
      <c r="A41" s="48">
        <f>'Encodage réponses Es'!AT$1</f>
        <v>40</v>
      </c>
      <c r="B41" s="61">
        <f>'Encodage réponses Es'!AT$44</f>
      </c>
      <c r="C41" s="434">
        <f>IF('Encodage réponses Es'!AT$45="","",'Encodage réponses Es'!AT$45)</f>
        <v>0.38</v>
      </c>
      <c r="D41" s="422">
        <v>0.37</v>
      </c>
      <c r="E41" s="419" t="s">
        <v>135</v>
      </c>
      <c r="F41" s="48" t="s">
        <v>132</v>
      </c>
    </row>
    <row r="42" spans="1:6" ht="12.75">
      <c r="A42" s="48">
        <f>'Encodage réponses Es'!AU$1</f>
        <v>41</v>
      </c>
      <c r="B42" s="61">
        <f>'Encodage réponses Es'!AU$44</f>
      </c>
      <c r="C42" s="434">
        <f>IF('Encodage réponses Es'!AU$45="","",'Encodage réponses Es'!AU$45)</f>
        <v>0.32</v>
      </c>
      <c r="D42" s="422">
        <v>0.26</v>
      </c>
      <c r="E42" s="419" t="s">
        <v>135</v>
      </c>
      <c r="F42" s="48" t="s">
        <v>132</v>
      </c>
    </row>
    <row r="43" spans="1:6" ht="12.75">
      <c r="A43" s="48">
        <f>'Encodage réponses Es'!AV$1</f>
        <v>42</v>
      </c>
      <c r="B43" s="61">
        <f>'Encodage réponses Es'!AV$44</f>
      </c>
      <c r="C43" s="434">
        <f>IF('Encodage réponses Es'!AV$45="","",'Encodage réponses Es'!AV$45)</f>
        <v>0.56</v>
      </c>
      <c r="D43" s="422">
        <v>0.36</v>
      </c>
      <c r="E43" s="419" t="s">
        <v>135</v>
      </c>
      <c r="F43" s="48" t="s">
        <v>132</v>
      </c>
    </row>
    <row r="44" spans="1:6" ht="12.75">
      <c r="A44" s="48">
        <f>'Encodage réponses Es'!AW$1</f>
        <v>43</v>
      </c>
      <c r="B44" s="61">
        <f>'Encodage réponses Es'!AW$44</f>
      </c>
      <c r="C44" s="434">
        <f>IF('Encodage réponses Es'!AW$45="","",'Encodage réponses Es'!AW$45)</f>
        <v>0.81</v>
      </c>
      <c r="D44" s="422">
        <v>0.72</v>
      </c>
      <c r="E44" s="419" t="s">
        <v>135</v>
      </c>
      <c r="F44" s="48" t="s">
        <v>132</v>
      </c>
    </row>
    <row r="45" spans="1:6" ht="12.75">
      <c r="A45" s="48">
        <f>'Encodage réponses Es'!AX$1</f>
        <v>44</v>
      </c>
      <c r="B45" s="61">
        <f>'Encodage réponses Es'!AX$44</f>
      </c>
      <c r="C45" s="434">
        <f>IF('Encodage réponses Es'!AX$45="","",'Encodage réponses Es'!AX$45)</f>
        <v>0.64</v>
      </c>
      <c r="D45" s="422">
        <v>0.45</v>
      </c>
      <c r="E45" s="419" t="s">
        <v>135</v>
      </c>
      <c r="F45" s="48" t="s">
        <v>132</v>
      </c>
    </row>
    <row r="46" spans="1:6" ht="12.75">
      <c r="A46" s="48">
        <f>'Encodage réponses Es'!AY$1</f>
        <v>45</v>
      </c>
      <c r="B46" s="61">
        <f>'Encodage réponses Es'!AY$44</f>
      </c>
      <c r="C46" s="434">
        <f>IF('Encodage réponses Es'!AY$45="","",'Encodage réponses Es'!AY$45)</f>
        <v>0.72</v>
      </c>
      <c r="D46" s="422">
        <v>0.7</v>
      </c>
      <c r="E46" s="419" t="s">
        <v>135</v>
      </c>
      <c r="F46" s="48" t="s">
        <v>132</v>
      </c>
    </row>
    <row r="47" spans="1:6" ht="12.75">
      <c r="A47" s="48">
        <f>'Encodage réponses Es'!AZ$1</f>
        <v>46</v>
      </c>
      <c r="B47" s="61">
        <f>'Encodage réponses Es'!AZ$44</f>
      </c>
      <c r="C47" s="434">
        <f>IF('Encodage réponses Es'!AZ$45="","",'Encodage réponses Es'!AZ$45)</f>
        <v>0.85</v>
      </c>
      <c r="D47" s="422">
        <v>0.73</v>
      </c>
      <c r="E47" s="419" t="s">
        <v>135</v>
      </c>
      <c r="F47" s="48" t="s">
        <v>132</v>
      </c>
    </row>
    <row r="48" spans="1:6" ht="12.75">
      <c r="A48" s="48">
        <f>'Encodage réponses Es'!BA$1</f>
        <v>47</v>
      </c>
      <c r="B48" s="61">
        <f>'Encodage réponses Es'!BA$44</f>
      </c>
      <c r="C48" s="434">
        <f>IF('Encodage réponses Es'!BA$45="","",'Encodage réponses Es'!BA$45)</f>
        <v>0.93</v>
      </c>
      <c r="D48" s="422">
        <v>0.85</v>
      </c>
      <c r="E48" s="419" t="s">
        <v>135</v>
      </c>
      <c r="F48" s="48" t="s">
        <v>132</v>
      </c>
    </row>
    <row r="49" spans="1:6" ht="12.75">
      <c r="A49" s="48">
        <f>'Encodage réponses Es'!BB$1</f>
        <v>48</v>
      </c>
      <c r="B49" s="61">
        <f>'Encodage réponses Es'!BB$44</f>
      </c>
      <c r="C49" s="434">
        <f>IF('Encodage réponses Es'!BB$45="","",'Encodage réponses Es'!BB$45)</f>
        <v>0.91</v>
      </c>
      <c r="D49" s="422">
        <v>0.82</v>
      </c>
      <c r="E49" s="419" t="s">
        <v>135</v>
      </c>
      <c r="F49" s="48" t="s">
        <v>132</v>
      </c>
    </row>
    <row r="50" spans="1:6" ht="12.75">
      <c r="A50" s="48">
        <f>'Encodage réponses Es'!BC$1</f>
        <v>49</v>
      </c>
      <c r="B50" s="61">
        <f>'Encodage réponses Es'!BC$44</f>
      </c>
      <c r="C50" s="434">
        <f>IF('Encodage réponses Es'!BC$45="","",'Encodage réponses Es'!BC$45)</f>
        <v>0.56</v>
      </c>
      <c r="D50" s="422">
        <v>0.46</v>
      </c>
      <c r="E50" s="419" t="s">
        <v>135</v>
      </c>
      <c r="F50" s="48" t="s">
        <v>132</v>
      </c>
    </row>
    <row r="51" spans="1:6" ht="12.75">
      <c r="A51" s="48">
        <f>'Encodage réponses Es'!BD$1</f>
        <v>50</v>
      </c>
      <c r="B51" s="61">
        <f>'Encodage réponses Es'!BD$44</f>
      </c>
      <c r="C51" s="434">
        <f>IF('Encodage réponses Es'!BD$45="","",'Encodage réponses Es'!BD$45)</f>
        <v>0.5</v>
      </c>
      <c r="D51" s="422">
        <v>0.4</v>
      </c>
      <c r="E51" s="419" t="s">
        <v>135</v>
      </c>
      <c r="F51" s="48" t="s">
        <v>132</v>
      </c>
    </row>
    <row r="52" spans="1:6" ht="12.75">
      <c r="A52" s="48">
        <f>'Encodage réponses Es'!BE$1</f>
        <v>51</v>
      </c>
      <c r="B52" s="61">
        <f>'Encodage réponses Es'!BE$44</f>
      </c>
      <c r="C52" s="434">
        <f>IF('Encodage réponses Es'!BE$45="","",'Encodage réponses Es'!BE$45)</f>
        <v>0.77</v>
      </c>
      <c r="D52" s="422">
        <v>0.69</v>
      </c>
      <c r="E52" s="419" t="s">
        <v>135</v>
      </c>
      <c r="F52" s="48" t="s">
        <v>132</v>
      </c>
    </row>
    <row r="53" spans="1:6" ht="12.75">
      <c r="A53" s="48">
        <f>'Encodage réponses Es'!BF$1</f>
        <v>52</v>
      </c>
      <c r="B53" s="61">
        <f>'Encodage réponses Es'!BF$44</f>
      </c>
      <c r="C53" s="434">
        <f>IF('Encodage réponses Es'!BF$45="","",'Encodage réponses Es'!BF$45)</f>
        <v>0.25</v>
      </c>
      <c r="D53" s="422">
        <v>0.13</v>
      </c>
      <c r="E53" s="421" t="s">
        <v>136</v>
      </c>
      <c r="F53" s="48" t="s">
        <v>132</v>
      </c>
    </row>
    <row r="54" spans="1:6" ht="12.75">
      <c r="A54" s="48">
        <f>'Encodage réponses Es'!BG$1</f>
        <v>53</v>
      </c>
      <c r="B54" s="61">
        <f>'Encodage réponses Es'!BG$44</f>
      </c>
      <c r="C54" s="434">
        <f>IF('Encodage réponses Es'!BG$45="","",'Encodage réponses Es'!BG$45)</f>
        <v>0.59</v>
      </c>
      <c r="D54" s="422">
        <v>0.41</v>
      </c>
      <c r="E54" s="420" t="s">
        <v>83</v>
      </c>
      <c r="F54" s="48" t="s">
        <v>132</v>
      </c>
    </row>
    <row r="55" spans="1:6" ht="12.75">
      <c r="A55" s="48">
        <f>'Encodage réponses Es'!BH$1</f>
        <v>54</v>
      </c>
      <c r="B55" s="61">
        <f>'Encodage réponses Es'!BH$44</f>
      </c>
      <c r="C55" s="434">
        <f>IF('Encodage réponses Es'!BH$45="","",'Encodage réponses Es'!BH$45)</f>
        <v>0.27</v>
      </c>
      <c r="D55" s="422">
        <v>0.14</v>
      </c>
      <c r="E55" s="420" t="s">
        <v>83</v>
      </c>
      <c r="F55" s="48" t="s">
        <v>132</v>
      </c>
    </row>
    <row r="56" spans="1:6" ht="12.75">
      <c r="A56" s="48">
        <f>'Encodage réponses Es'!BI$1</f>
        <v>55</v>
      </c>
      <c r="B56" s="61">
        <f>'Encodage réponses Es'!BI$44</f>
      </c>
      <c r="C56" s="434">
        <f>IF('Encodage réponses Es'!BI$45="","",'Encodage réponses Es'!BI$45)</f>
        <v>0.85</v>
      </c>
      <c r="D56" s="422">
        <v>0.78</v>
      </c>
      <c r="E56" s="420" t="s">
        <v>83</v>
      </c>
      <c r="F56" s="48" t="s">
        <v>132</v>
      </c>
    </row>
    <row r="57" spans="1:6" ht="12.75">
      <c r="A57" s="48">
        <f>'Encodage réponses Es'!BJ$1</f>
        <v>56</v>
      </c>
      <c r="B57" s="61">
        <f>'Encodage réponses Es'!BJ$44</f>
      </c>
      <c r="C57" s="434">
        <f>IF('Encodage réponses Es'!BJ$45="","",'Encodage réponses Es'!BJ$45)</f>
        <v>0.82</v>
      </c>
      <c r="D57" s="422">
        <v>0.67</v>
      </c>
      <c r="E57" s="420" t="s">
        <v>83</v>
      </c>
      <c r="F57" s="48" t="s">
        <v>132</v>
      </c>
    </row>
    <row r="58" spans="1:6" ht="12.75">
      <c r="A58" s="48">
        <f>'Encodage réponses Es'!BK$1</f>
        <v>57</v>
      </c>
      <c r="B58" s="61">
        <f>'Encodage réponses Es'!BK$44</f>
      </c>
      <c r="C58" s="434">
        <f>IF('Encodage réponses Es'!BK$45="","",'Encodage réponses Es'!BK$45)</f>
        <v>0.96</v>
      </c>
      <c r="D58" s="422">
        <v>0.91</v>
      </c>
      <c r="E58" s="420" t="s">
        <v>83</v>
      </c>
      <c r="F58" s="48" t="s">
        <v>132</v>
      </c>
    </row>
    <row r="59" spans="1:6" ht="12.75">
      <c r="A59" s="48">
        <f>'Encodage réponses Es'!BL$1</f>
        <v>58</v>
      </c>
      <c r="B59" s="61">
        <f>'Encodage réponses Es'!BL$44</f>
      </c>
      <c r="C59" s="434">
        <f>IF('Encodage réponses Es'!BL$45="","",'Encodage réponses Es'!BL$45)</f>
        <v>0.69</v>
      </c>
      <c r="D59" s="422">
        <v>0.6</v>
      </c>
      <c r="E59" s="420" t="s">
        <v>83</v>
      </c>
      <c r="F59" s="48" t="s">
        <v>132</v>
      </c>
    </row>
    <row r="60" spans="1:6" ht="12.75">
      <c r="A60" s="48">
        <f>'Encodage réponses Es'!BM$1</f>
        <v>59</v>
      </c>
      <c r="B60" s="61">
        <f>'Encodage réponses Es'!BM$44</f>
      </c>
      <c r="C60" s="434">
        <f>IF('Encodage réponses Es'!BM$45="","",'Encodage réponses Es'!BM$45)</f>
        <v>0.92</v>
      </c>
      <c r="D60" s="422">
        <v>0.84</v>
      </c>
      <c r="E60" s="420" t="s">
        <v>83</v>
      </c>
      <c r="F60" s="48" t="s">
        <v>132</v>
      </c>
    </row>
    <row r="61" spans="1:6" ht="14.25" customHeight="1">
      <c r="A61" s="48">
        <f>'Encodage réponses Es'!BN$1</f>
        <v>60</v>
      </c>
      <c r="B61" s="61">
        <f>'Encodage réponses Es'!BN$44</f>
      </c>
      <c r="C61" s="434">
        <f>IF('Encodage réponses Es'!BN$45="","",'Encodage réponses Es'!BN$45)</f>
        <v>0.97</v>
      </c>
      <c r="D61" s="422">
        <v>0.91</v>
      </c>
      <c r="E61" s="420" t="s">
        <v>83</v>
      </c>
      <c r="F61" s="48" t="s">
        <v>132</v>
      </c>
    </row>
  </sheetData>
  <sheetProtection/>
  <autoFilter ref="A1:F1"/>
  <printOptions/>
  <pageMargins left="0.34" right="0.34" top="0.5" bottom="0.41" header="0.4921259845" footer="0.25"/>
  <pageSetup horizontalDpi="600" verticalDpi="600" orientation="landscape" paperSize="9" scale="73" r:id="rId1"/>
  <headerFooter alignWithMargins="0">
    <oddFooter>&amp;LEENC 2012 - &amp;A&amp;C3e sec (G, TT, AT, TQ, AQ) &amp;F&amp;RPage &amp;P / &amp;N</oddFooter>
  </headerFooter>
  <rowBreaks count="1" manualBreakCount="1">
    <brk id="3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S181"/>
  <sheetViews>
    <sheetView view="pageBreakPreview" zoomScale="115" zoomScaleNormal="85" zoomScaleSheetLayoutView="115" zoomScalePageLayoutView="0" workbookViewId="0" topLeftCell="A1">
      <selection activeCell="A1" sqref="A1:K1"/>
    </sheetView>
  </sheetViews>
  <sheetFormatPr defaultColWidth="11.421875" defaultRowHeight="12.75"/>
  <cols>
    <col min="1" max="11" width="8.7109375" style="319" customWidth="1"/>
    <col min="12" max="12" width="8.7109375" style="0" customWidth="1"/>
  </cols>
  <sheetData>
    <row r="1" spans="1:12" ht="16.5" thickBot="1">
      <c r="A1" s="588" t="s">
        <v>181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384"/>
    </row>
    <row r="2" spans="1:12" ht="22.5" customHeight="1" thickTop="1">
      <c r="A2" s="343"/>
      <c r="B2" s="343"/>
      <c r="C2" s="344"/>
      <c r="D2" s="598" t="s">
        <v>182</v>
      </c>
      <c r="E2" s="598"/>
      <c r="F2" s="599"/>
      <c r="G2" s="600" t="s">
        <v>183</v>
      </c>
      <c r="H2" s="600"/>
      <c r="I2" s="601"/>
      <c r="J2" s="358" t="s">
        <v>148</v>
      </c>
      <c r="K2" s="338"/>
      <c r="L2" s="384"/>
    </row>
    <row r="3" spans="1:12" ht="13.5" thickBot="1">
      <c r="A3" s="345"/>
      <c r="B3" s="345"/>
      <c r="C3" s="346"/>
      <c r="D3" s="347" t="s">
        <v>34</v>
      </c>
      <c r="E3" s="347" t="s">
        <v>149</v>
      </c>
      <c r="F3" s="348" t="s">
        <v>206</v>
      </c>
      <c r="G3" s="347" t="s">
        <v>34</v>
      </c>
      <c r="H3" s="347" t="s">
        <v>149</v>
      </c>
      <c r="I3" s="348" t="s">
        <v>206</v>
      </c>
      <c r="J3" s="347"/>
      <c r="K3" s="347"/>
      <c r="L3" s="384"/>
    </row>
    <row r="4" spans="1:12" ht="29.25" customHeight="1" thickBot="1">
      <c r="A4" s="602" t="s">
        <v>205</v>
      </c>
      <c r="B4" s="602"/>
      <c r="C4" s="603"/>
      <c r="D4" s="339">
        <v>0.68</v>
      </c>
      <c r="E4" s="339">
        <v>0.69</v>
      </c>
      <c r="F4" s="341">
        <v>0.6</v>
      </c>
      <c r="G4" s="339">
        <v>0.54</v>
      </c>
      <c r="H4" s="339">
        <v>0.56</v>
      </c>
      <c r="I4" s="341">
        <v>0.51</v>
      </c>
      <c r="J4" s="597">
        <f>IF(Compétences!G$42="","",Compétences!G$42)</f>
      </c>
      <c r="K4" s="597"/>
      <c r="L4" s="384"/>
    </row>
    <row r="5" spans="1:16" ht="15" customHeight="1" thickBot="1">
      <c r="A5" s="589" t="s">
        <v>219</v>
      </c>
      <c r="B5" s="589"/>
      <c r="C5" s="590"/>
      <c r="D5" s="340"/>
      <c r="E5" s="340"/>
      <c r="F5" s="342"/>
      <c r="G5" s="340"/>
      <c r="H5" s="340"/>
      <c r="I5" s="342"/>
      <c r="J5" s="340"/>
      <c r="K5" s="340"/>
      <c r="L5" s="384"/>
      <c r="P5" s="389"/>
    </row>
    <row r="6" spans="1:12" ht="33" customHeight="1">
      <c r="A6" s="593" t="s">
        <v>203</v>
      </c>
      <c r="B6" s="593"/>
      <c r="C6" s="594"/>
      <c r="D6" s="349">
        <v>0.69</v>
      </c>
      <c r="E6" s="349">
        <v>0.7</v>
      </c>
      <c r="F6" s="350">
        <v>0.59</v>
      </c>
      <c r="G6" s="349">
        <v>0.52</v>
      </c>
      <c r="H6" s="349">
        <v>0.53</v>
      </c>
      <c r="I6" s="350">
        <v>0.48</v>
      </c>
      <c r="J6" s="595">
        <f>IF(Compétences!J$42="","",Compétences!J$42)</f>
      </c>
      <c r="K6" s="595"/>
      <c r="L6" s="384"/>
    </row>
    <row r="7" spans="1:12" ht="27" customHeight="1" thickBot="1">
      <c r="A7" s="604" t="s">
        <v>204</v>
      </c>
      <c r="B7" s="604"/>
      <c r="C7" s="605"/>
      <c r="D7" s="351">
        <v>0.67</v>
      </c>
      <c r="E7" s="351">
        <v>0.68</v>
      </c>
      <c r="F7" s="352">
        <v>0.6</v>
      </c>
      <c r="G7" s="351">
        <v>0.56</v>
      </c>
      <c r="H7" s="351">
        <v>0.58</v>
      </c>
      <c r="I7" s="352">
        <v>0.52</v>
      </c>
      <c r="J7" s="596">
        <f>IF(Compétences!L$42="","",Compétences!L$42)</f>
      </c>
      <c r="K7" s="596"/>
      <c r="L7" s="384"/>
    </row>
    <row r="8" spans="1:12" ht="15" customHeight="1" thickBot="1">
      <c r="A8" s="589" t="s">
        <v>184</v>
      </c>
      <c r="B8" s="589"/>
      <c r="C8" s="590"/>
      <c r="D8" s="340"/>
      <c r="E8" s="340"/>
      <c r="F8" s="342"/>
      <c r="G8" s="340"/>
      <c r="H8" s="340"/>
      <c r="I8" s="342"/>
      <c r="J8" s="340"/>
      <c r="K8" s="340"/>
      <c r="L8" s="384"/>
    </row>
    <row r="9" spans="1:12" ht="33" customHeight="1">
      <c r="A9" s="593" t="s">
        <v>185</v>
      </c>
      <c r="B9" s="593"/>
      <c r="C9" s="594"/>
      <c r="D9" s="349">
        <v>0.68</v>
      </c>
      <c r="E9" s="349">
        <v>0.7</v>
      </c>
      <c r="F9" s="350">
        <v>0.61</v>
      </c>
      <c r="G9" s="349">
        <v>0.55</v>
      </c>
      <c r="H9" s="349">
        <v>0.57</v>
      </c>
      <c r="I9" s="350">
        <v>0.51</v>
      </c>
      <c r="J9" s="595">
        <f>IF(Compétences!BC$41="","",Compétences!BC$41/36)</f>
      </c>
      <c r="K9" s="595"/>
      <c r="L9" s="384"/>
    </row>
    <row r="10" spans="1:12" ht="27" customHeight="1">
      <c r="A10" s="591" t="s">
        <v>186</v>
      </c>
      <c r="B10" s="591"/>
      <c r="C10" s="592"/>
      <c r="D10" s="353">
        <v>0.69</v>
      </c>
      <c r="E10" s="353">
        <v>0.7</v>
      </c>
      <c r="F10" s="354">
        <v>0.61</v>
      </c>
      <c r="G10" s="353">
        <v>0.56</v>
      </c>
      <c r="H10" s="353">
        <v>0.56</v>
      </c>
      <c r="I10" s="354">
        <v>0.53</v>
      </c>
      <c r="J10" s="585">
        <f>IF(Compétences!CF$41="","",Compétences!CF$41/22)</f>
      </c>
      <c r="K10" s="585"/>
      <c r="L10" s="384"/>
    </row>
    <row r="11" spans="1:12" ht="43.5" customHeight="1">
      <c r="A11" s="591" t="s">
        <v>220</v>
      </c>
      <c r="B11" s="591"/>
      <c r="C11" s="592"/>
      <c r="D11" s="353">
        <v>0.67</v>
      </c>
      <c r="E11" s="353">
        <v>0.69</v>
      </c>
      <c r="F11" s="354">
        <v>0.59</v>
      </c>
      <c r="G11" s="353">
        <v>0.53</v>
      </c>
      <c r="H11" s="353">
        <v>0.55</v>
      </c>
      <c r="I11" s="354">
        <v>0.5</v>
      </c>
      <c r="J11" s="585">
        <f>IF(Compétences!CK$41="","",Compétences!CK$41/24)</f>
      </c>
      <c r="K11" s="585"/>
      <c r="L11" s="384"/>
    </row>
    <row r="12" spans="1:12" ht="43.5" customHeight="1">
      <c r="A12" s="359"/>
      <c r="B12" s="359"/>
      <c r="C12" s="359"/>
      <c r="D12" s="360"/>
      <c r="E12" s="360"/>
      <c r="F12" s="360"/>
      <c r="G12" s="360"/>
      <c r="H12" s="360"/>
      <c r="I12" s="360"/>
      <c r="J12" s="360"/>
      <c r="K12" s="360"/>
      <c r="L12" s="384"/>
    </row>
    <row r="13" spans="1:12" ht="13.5" customHeight="1">
      <c r="A13" s="355"/>
      <c r="B13" s="355"/>
      <c r="C13" s="355"/>
      <c r="D13" s="356"/>
      <c r="E13" s="356"/>
      <c r="F13" s="356"/>
      <c r="G13" s="356"/>
      <c r="H13" s="356"/>
      <c r="I13" s="356"/>
      <c r="J13" s="356"/>
      <c r="K13" s="357"/>
      <c r="L13" s="384"/>
    </row>
    <row r="14" spans="1:12" ht="51" customHeight="1">
      <c r="A14" s="606" t="s">
        <v>207</v>
      </c>
      <c r="B14" s="606"/>
      <c r="C14" s="606"/>
      <c r="D14" s="606"/>
      <c r="E14" s="606"/>
      <c r="F14" s="606"/>
      <c r="G14" s="606"/>
      <c r="H14" s="606"/>
      <c r="I14" s="606"/>
      <c r="J14" s="606"/>
      <c r="K14" s="606"/>
      <c r="L14" s="384"/>
    </row>
    <row r="15" spans="1:12" ht="11.25" customHeight="1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84"/>
    </row>
    <row r="16" spans="1:12" ht="16.5" thickBot="1">
      <c r="A16" s="586" t="s">
        <v>208</v>
      </c>
      <c r="B16" s="586"/>
      <c r="C16" s="586"/>
      <c r="D16" s="586"/>
      <c r="E16" s="586"/>
      <c r="F16" s="586"/>
      <c r="G16" s="586"/>
      <c r="H16" s="586"/>
      <c r="I16" s="586"/>
      <c r="J16" s="586"/>
      <c r="K16" s="586"/>
      <c r="L16" s="384"/>
    </row>
    <row r="17" spans="1:12" ht="12.75">
      <c r="A17" s="321" t="s">
        <v>149</v>
      </c>
      <c r="B17" s="321"/>
      <c r="C17" s="321"/>
      <c r="D17" s="321" t="s">
        <v>150</v>
      </c>
      <c r="E17" s="321"/>
      <c r="F17" s="321"/>
      <c r="G17" s="322"/>
      <c r="H17" s="322"/>
      <c r="I17" s="322"/>
      <c r="J17" s="322"/>
      <c r="K17" s="357"/>
      <c r="L17" s="384"/>
    </row>
    <row r="18" spans="1:12" ht="12.75">
      <c r="A18" s="321" t="s">
        <v>151</v>
      </c>
      <c r="B18" s="323">
        <v>0</v>
      </c>
      <c r="C18" s="323"/>
      <c r="D18" s="321" t="s">
        <v>151</v>
      </c>
      <c r="E18" s="324">
        <v>0</v>
      </c>
      <c r="F18" s="322"/>
      <c r="G18" s="322"/>
      <c r="H18" s="322"/>
      <c r="I18" s="322"/>
      <c r="K18" s="357"/>
      <c r="L18" s="384"/>
    </row>
    <row r="19" spans="1:12" ht="12.75">
      <c r="A19" s="321" t="s">
        <v>152</v>
      </c>
      <c r="B19" s="323">
        <v>0</v>
      </c>
      <c r="C19" s="323"/>
      <c r="D19" s="321" t="s">
        <v>152</v>
      </c>
      <c r="E19" s="324">
        <v>0</v>
      </c>
      <c r="F19" s="322"/>
      <c r="G19" s="322"/>
      <c r="H19" s="322"/>
      <c r="I19" s="322"/>
      <c r="K19" s="357"/>
      <c r="L19" s="384"/>
    </row>
    <row r="20" spans="1:12" ht="12.75">
      <c r="A20" s="321" t="s">
        <v>153</v>
      </c>
      <c r="B20" s="323">
        <v>0</v>
      </c>
      <c r="C20" s="323"/>
      <c r="D20" s="321" t="s">
        <v>153</v>
      </c>
      <c r="E20" s="324">
        <v>0</v>
      </c>
      <c r="F20" s="322"/>
      <c r="G20" s="322"/>
      <c r="H20" s="322"/>
      <c r="I20" s="322"/>
      <c r="K20" s="357"/>
      <c r="L20" s="384"/>
    </row>
    <row r="21" spans="1:12" ht="12.75">
      <c r="A21" s="321" t="s">
        <v>154</v>
      </c>
      <c r="B21" s="323">
        <v>0</v>
      </c>
      <c r="C21" s="323"/>
      <c r="D21" s="321" t="s">
        <v>154</v>
      </c>
      <c r="E21" s="324">
        <v>0</v>
      </c>
      <c r="F21" s="322"/>
      <c r="G21" s="322"/>
      <c r="H21" s="322"/>
      <c r="I21" s="322"/>
      <c r="K21" s="357"/>
      <c r="L21" s="384"/>
    </row>
    <row r="22" spans="1:12" ht="12.75">
      <c r="A22" s="321" t="s">
        <v>155</v>
      </c>
      <c r="B22" s="323">
        <v>0</v>
      </c>
      <c r="C22" s="323"/>
      <c r="D22" s="321" t="s">
        <v>155</v>
      </c>
      <c r="E22" s="324">
        <v>0</v>
      </c>
      <c r="F22" s="322"/>
      <c r="G22" s="322"/>
      <c r="H22" s="322"/>
      <c r="I22" s="322"/>
      <c r="K22" s="357"/>
      <c r="L22" s="384"/>
    </row>
    <row r="23" spans="1:12" ht="12.75">
      <c r="A23" s="321" t="s">
        <v>156</v>
      </c>
      <c r="B23" s="323">
        <v>0.08</v>
      </c>
      <c r="C23" s="323"/>
      <c r="D23" s="321" t="s">
        <v>156</v>
      </c>
      <c r="E23" s="324">
        <v>0.64</v>
      </c>
      <c r="F23" s="322"/>
      <c r="G23" s="322"/>
      <c r="H23" s="322"/>
      <c r="I23" s="322"/>
      <c r="K23" s="357"/>
      <c r="L23" s="384"/>
    </row>
    <row r="24" spans="1:12" ht="12.75">
      <c r="A24" s="321" t="s">
        <v>157</v>
      </c>
      <c r="B24" s="323">
        <v>0.49</v>
      </c>
      <c r="C24" s="323"/>
      <c r="D24" s="321" t="s">
        <v>157</v>
      </c>
      <c r="E24" s="324">
        <v>0.29</v>
      </c>
      <c r="F24" s="322"/>
      <c r="G24" s="322"/>
      <c r="H24" s="322"/>
      <c r="I24" s="322"/>
      <c r="K24" s="357"/>
      <c r="L24" s="384"/>
    </row>
    <row r="25" spans="1:12" ht="12.75">
      <c r="A25" s="321" t="s">
        <v>158</v>
      </c>
      <c r="B25" s="323">
        <v>0.43</v>
      </c>
      <c r="C25" s="323"/>
      <c r="D25" s="321" t="s">
        <v>158</v>
      </c>
      <c r="E25" s="324">
        <v>0.07</v>
      </c>
      <c r="F25" s="322"/>
      <c r="G25" s="322"/>
      <c r="H25" s="322"/>
      <c r="I25" s="322"/>
      <c r="K25" s="357"/>
      <c r="L25" s="384"/>
    </row>
    <row r="26" spans="1:12" ht="12.75">
      <c r="A26" s="321" t="s">
        <v>159</v>
      </c>
      <c r="B26" s="323">
        <v>0</v>
      </c>
      <c r="C26" s="323"/>
      <c r="D26" s="321" t="s">
        <v>159</v>
      </c>
      <c r="E26" s="324">
        <v>0</v>
      </c>
      <c r="F26" s="322"/>
      <c r="G26" s="322"/>
      <c r="H26" s="322"/>
      <c r="I26" s="322"/>
      <c r="K26" s="357"/>
      <c r="L26" s="384"/>
    </row>
    <row r="27" spans="1:12" ht="12.75">
      <c r="A27" s="321" t="s">
        <v>160</v>
      </c>
      <c r="B27" s="323">
        <v>0</v>
      </c>
      <c r="C27" s="323"/>
      <c r="D27" s="321" t="s">
        <v>160</v>
      </c>
      <c r="E27" s="324">
        <v>0</v>
      </c>
      <c r="F27" s="322"/>
      <c r="G27" s="322"/>
      <c r="H27" s="322"/>
      <c r="I27" s="322"/>
      <c r="K27" s="357"/>
      <c r="L27" s="384"/>
    </row>
    <row r="28" spans="1:12" ht="12.75">
      <c r="A28" s="320"/>
      <c r="B28" s="320"/>
      <c r="C28" s="320"/>
      <c r="D28" s="322"/>
      <c r="E28" s="322"/>
      <c r="F28" s="322"/>
      <c r="G28" s="322"/>
      <c r="H28" s="322"/>
      <c r="I28" s="322"/>
      <c r="J28" s="322"/>
      <c r="K28" s="383"/>
      <c r="L28" s="384"/>
    </row>
    <row r="29" spans="1:12" ht="12.75">
      <c r="A29" s="320"/>
      <c r="B29" s="320"/>
      <c r="C29" s="320"/>
      <c r="D29" s="322"/>
      <c r="E29" s="322"/>
      <c r="F29" s="322"/>
      <c r="G29" s="322"/>
      <c r="H29" s="322"/>
      <c r="I29" s="322"/>
      <c r="J29" s="322"/>
      <c r="K29" s="383"/>
      <c r="L29" s="384"/>
    </row>
    <row r="30" spans="1:12" ht="68.25" customHeight="1">
      <c r="A30" s="320"/>
      <c r="B30" s="320"/>
      <c r="C30" s="320"/>
      <c r="D30" s="322"/>
      <c r="E30" s="322"/>
      <c r="F30" s="322"/>
      <c r="G30" s="322"/>
      <c r="H30" s="322"/>
      <c r="I30" s="322"/>
      <c r="J30" s="322"/>
      <c r="K30" s="383"/>
      <c r="L30" s="384"/>
    </row>
    <row r="31" spans="1:11" ht="24.75" customHeight="1">
      <c r="A31" s="326"/>
      <c r="B31" s="613">
        <f>IF($J4="","",IF(AND($J4&gt;=0,$J4&lt;0.1),"↑",""))</f>
      </c>
      <c r="C31" s="613">
        <f>IF($J4="","",IF(AND($J4&gt;=0.1,$J4&lt;0.2),"↑",""))</f>
      </c>
      <c r="D31" s="610">
        <f>IF($J4="","",IF(AND($J4&gt;=0.2,$J4&lt;0.3),"↑",""))</f>
      </c>
      <c r="E31" s="612">
        <f>IF($J4="","",IF(AND($J4&gt;=0.3,$J4&lt;0.4),"↑",""))</f>
      </c>
      <c r="F31" s="613">
        <f>IF($J4="","",IF(AND($J4&gt;=0.4,$J4&lt;0.5),"↑",""))</f>
      </c>
      <c r="G31" s="613">
        <f>IF($J4="","",IF(AND($J4&gt;=0.5,$J4&lt;0.6),"↑",""))</f>
      </c>
      <c r="H31" s="613">
        <f>IF($J4="","",IF(AND($J4&gt;=0.6,$J4&lt;0.7),"↑",""))</f>
      </c>
      <c r="I31" s="417">
        <f>IF($J4="","",IF(AND($J4&gt;=0.7,$J4&lt;0.8),"↑",""))</f>
      </c>
      <c r="J31" s="611">
        <f>IF($J4="","",IF(AND($J4&gt;=0.8,$J4&lt;0.9),"↑",""))</f>
      </c>
      <c r="K31" s="433">
        <f>IF($J4="","",IF($J4&gt;=0.9,"↑",""))</f>
      </c>
    </row>
    <row r="32" spans="1:12" ht="28.5" customHeight="1">
      <c r="A32" s="558" t="s">
        <v>161</v>
      </c>
      <c r="B32" s="558"/>
      <c r="C32" s="558"/>
      <c r="D32" s="558"/>
      <c r="E32" s="558"/>
      <c r="F32" s="558"/>
      <c r="G32" s="558"/>
      <c r="H32" s="558"/>
      <c r="I32" s="558"/>
      <c r="J32" s="558"/>
      <c r="K32" s="558"/>
      <c r="L32" s="384"/>
    </row>
    <row r="33" spans="1:12" ht="12.75">
      <c r="A33" s="327"/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84"/>
    </row>
    <row r="34" spans="1:12" ht="16.5" thickBot="1">
      <c r="A34" s="586" t="s">
        <v>209</v>
      </c>
      <c r="B34" s="586"/>
      <c r="C34" s="586"/>
      <c r="D34" s="586"/>
      <c r="E34" s="586"/>
      <c r="F34" s="586"/>
      <c r="G34" s="586"/>
      <c r="H34" s="586"/>
      <c r="I34" s="586"/>
      <c r="J34" s="586"/>
      <c r="K34" s="586"/>
      <c r="L34" s="384"/>
    </row>
    <row r="35" spans="1:12" ht="12.75">
      <c r="A35" s="320"/>
      <c r="B35" s="320"/>
      <c r="C35" s="320"/>
      <c r="D35" s="328"/>
      <c r="E35" s="328"/>
      <c r="F35" s="328"/>
      <c r="G35" s="328"/>
      <c r="H35" s="328"/>
      <c r="I35" s="328"/>
      <c r="J35" s="328"/>
      <c r="K35" s="328"/>
      <c r="L35" s="384"/>
    </row>
    <row r="36" spans="1:12" ht="12.75">
      <c r="A36" s="320"/>
      <c r="B36" s="320"/>
      <c r="C36" s="320"/>
      <c r="D36" s="328"/>
      <c r="E36" s="328"/>
      <c r="F36" s="328"/>
      <c r="G36" s="328"/>
      <c r="H36" s="328"/>
      <c r="I36" s="328"/>
      <c r="J36" s="328"/>
      <c r="K36" s="328"/>
      <c r="L36" s="384"/>
    </row>
    <row r="37" spans="1:12" ht="12.75">
      <c r="A37" s="320"/>
      <c r="B37" s="320"/>
      <c r="C37" s="320"/>
      <c r="D37" s="328"/>
      <c r="E37" s="328"/>
      <c r="F37" s="328"/>
      <c r="G37" s="328"/>
      <c r="H37" s="328"/>
      <c r="I37" s="328"/>
      <c r="J37" s="328"/>
      <c r="K37" s="328"/>
      <c r="L37" s="384"/>
    </row>
    <row r="38" spans="1:12" ht="12.75">
      <c r="A38" s="320"/>
      <c r="B38" s="320"/>
      <c r="C38" s="320"/>
      <c r="D38" s="328"/>
      <c r="E38" s="328"/>
      <c r="F38" s="328"/>
      <c r="G38" s="328"/>
      <c r="H38" s="328"/>
      <c r="I38" s="328"/>
      <c r="J38" s="328"/>
      <c r="K38" s="328"/>
      <c r="L38" s="384"/>
    </row>
    <row r="39" spans="1:12" ht="12.75">
      <c r="A39" s="320"/>
      <c r="B39" s="320"/>
      <c r="C39" s="320"/>
      <c r="D39" s="328"/>
      <c r="E39" s="328"/>
      <c r="F39" s="328"/>
      <c r="G39" s="328"/>
      <c r="H39" s="328"/>
      <c r="I39" s="328"/>
      <c r="J39" s="328"/>
      <c r="K39" s="328"/>
      <c r="L39" s="384"/>
    </row>
    <row r="40" spans="1:12" ht="12.75">
      <c r="A40" s="320"/>
      <c r="B40" s="320"/>
      <c r="C40" s="320"/>
      <c r="D40" s="328"/>
      <c r="E40" s="328"/>
      <c r="F40" s="328"/>
      <c r="G40" s="328"/>
      <c r="H40" s="328"/>
      <c r="I40" s="328"/>
      <c r="J40" s="328"/>
      <c r="K40" s="328"/>
      <c r="L40" s="384"/>
    </row>
    <row r="41" spans="1:12" ht="12.75">
      <c r="A41" s="320"/>
      <c r="B41" s="320"/>
      <c r="C41" s="320"/>
      <c r="D41" s="328"/>
      <c r="E41" s="328"/>
      <c r="F41" s="328"/>
      <c r="G41" s="328"/>
      <c r="H41" s="328"/>
      <c r="I41" s="328"/>
      <c r="J41" s="328"/>
      <c r="K41" s="328"/>
      <c r="L41" s="384"/>
    </row>
    <row r="42" spans="1:12" ht="12.75">
      <c r="A42" s="320"/>
      <c r="B42" s="320"/>
      <c r="C42" s="320"/>
      <c r="D42" s="328"/>
      <c r="E42" s="328"/>
      <c r="F42" s="328"/>
      <c r="G42" s="328"/>
      <c r="H42" s="328"/>
      <c r="I42" s="328"/>
      <c r="J42" s="328"/>
      <c r="K42" s="328"/>
      <c r="L42" s="384"/>
    </row>
    <row r="43" spans="1:12" ht="12.75">
      <c r="A43" s="320"/>
      <c r="B43" s="320"/>
      <c r="C43" s="320"/>
      <c r="D43" s="328"/>
      <c r="E43" s="328"/>
      <c r="F43" s="328"/>
      <c r="G43" s="328"/>
      <c r="H43" s="328"/>
      <c r="I43" s="328"/>
      <c r="J43" s="328"/>
      <c r="K43" s="328"/>
      <c r="L43" s="384"/>
    </row>
    <row r="44" spans="1:12" ht="12.75">
      <c r="A44" s="320"/>
      <c r="B44" s="320"/>
      <c r="C44" s="320"/>
      <c r="D44" s="328"/>
      <c r="E44" s="328"/>
      <c r="F44" s="328"/>
      <c r="G44" s="328"/>
      <c r="H44" s="328"/>
      <c r="I44" s="328"/>
      <c r="J44" s="328"/>
      <c r="K44" s="328"/>
      <c r="L44" s="384"/>
    </row>
    <row r="45" spans="1:12" ht="12.75">
      <c r="A45" s="320"/>
      <c r="B45" s="320"/>
      <c r="C45" s="320"/>
      <c r="D45" s="328"/>
      <c r="E45" s="328"/>
      <c r="F45" s="328"/>
      <c r="G45" s="328"/>
      <c r="H45" s="328"/>
      <c r="I45" s="328"/>
      <c r="J45" s="328"/>
      <c r="K45" s="328"/>
      <c r="L45" s="384"/>
    </row>
    <row r="46" spans="1:12" ht="12.75">
      <c r="A46" s="320"/>
      <c r="B46" s="320"/>
      <c r="C46" s="320"/>
      <c r="D46" s="328"/>
      <c r="E46" s="328"/>
      <c r="F46" s="328"/>
      <c r="G46" s="328"/>
      <c r="H46" s="328"/>
      <c r="I46" s="328"/>
      <c r="J46" s="328"/>
      <c r="K46" s="328"/>
      <c r="L46" s="384"/>
    </row>
    <row r="47" spans="1:12" ht="12.75">
      <c r="A47" s="320"/>
      <c r="B47" s="320"/>
      <c r="C47" s="320"/>
      <c r="D47" s="328"/>
      <c r="E47" s="328"/>
      <c r="F47" s="328"/>
      <c r="G47" s="328"/>
      <c r="H47" s="328"/>
      <c r="I47" s="328"/>
      <c r="J47" s="328"/>
      <c r="K47" s="328"/>
      <c r="L47" s="384"/>
    </row>
    <row r="48" spans="1:12" ht="12.75">
      <c r="A48" s="329"/>
      <c r="B48" s="329"/>
      <c r="C48" s="329"/>
      <c r="D48" s="330"/>
      <c r="E48" s="330"/>
      <c r="F48" s="330"/>
      <c r="G48" s="330"/>
      <c r="H48" s="330"/>
      <c r="I48" s="331"/>
      <c r="J48" s="331"/>
      <c r="K48" s="332"/>
      <c r="L48" s="384"/>
    </row>
    <row r="49" spans="1:12" ht="78.75" customHeight="1">
      <c r="A49" s="329"/>
      <c r="B49" s="329"/>
      <c r="C49" s="325"/>
      <c r="D49" s="325"/>
      <c r="E49" s="325"/>
      <c r="F49" s="325"/>
      <c r="G49" s="325"/>
      <c r="H49" s="325"/>
      <c r="I49" s="325"/>
      <c r="J49" s="325"/>
      <c r="K49" s="325"/>
      <c r="L49" s="384"/>
    </row>
    <row r="50" spans="1:12" ht="24.75" customHeight="1">
      <c r="A50" s="326"/>
      <c r="B50" s="613">
        <f>IF($J4="","",IF(AND($J4&gt;=0,$J4&lt;0.1),"↑",""))</f>
      </c>
      <c r="C50" s="613">
        <f>IF($J4="","",IF(AND($J4&gt;=0.1,$J4&lt;0.2),"↑",""))</f>
      </c>
      <c r="D50" s="417">
        <f>IF($J4="","",IF(AND($J4&gt;=0.2,$J4&lt;0.3),"↑",""))</f>
      </c>
      <c r="E50" s="613">
        <f>IF($J4="","",IF(AND($J4&gt;=0.3,$J4&lt;0.4),"↑",""))</f>
      </c>
      <c r="F50" s="417">
        <f>IF($J4="","",IF(AND($J4&gt;=0.4,$J4&lt;0.5),"↑",""))</f>
      </c>
      <c r="G50" s="417">
        <f>IF($J4="","",IF(AND($J4&gt;=0.5,$J4&lt;0.6),"↑",""))</f>
      </c>
      <c r="H50" s="417">
        <f>IF($J4="","",IF(AND($J4&gt;=0.6,$J4&lt;0.7),"↑",""))</f>
      </c>
      <c r="I50" s="417">
        <f>IF($J4="","",IF(AND($J4&gt;=0.7,$J4&lt;0.8),"↑",""))</f>
      </c>
      <c r="J50" s="417">
        <f>IF($J4="","",IF(AND($J4&gt;=0.8,$J4&lt;0.9),"↑",""))</f>
      </c>
      <c r="K50" s="417">
        <f>IF($J4="","",IF($J4&gt;=0.9,"↑",""))</f>
      </c>
      <c r="L50" s="384"/>
    </row>
    <row r="51" spans="1:12" ht="30" customHeight="1">
      <c r="A51" s="558" t="s">
        <v>162</v>
      </c>
      <c r="B51" s="558"/>
      <c r="C51" s="558"/>
      <c r="D51" s="558"/>
      <c r="E51" s="558"/>
      <c r="F51" s="558"/>
      <c r="G51" s="558"/>
      <c r="H51" s="558"/>
      <c r="I51" s="558"/>
      <c r="J51" s="558"/>
      <c r="K51" s="558"/>
      <c r="L51" s="384"/>
    </row>
    <row r="52" spans="1:12" ht="15.75" customHeight="1">
      <c r="A52" s="327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84"/>
    </row>
    <row r="53" spans="1:12" ht="28.5" customHeight="1">
      <c r="A53" s="559" t="s">
        <v>210</v>
      </c>
      <c r="B53" s="559"/>
      <c r="C53" s="559"/>
      <c r="D53" s="559"/>
      <c r="E53" s="559"/>
      <c r="F53" s="559"/>
      <c r="G53" s="559"/>
      <c r="H53" s="559"/>
      <c r="I53" s="559"/>
      <c r="J53" s="559"/>
      <c r="K53" s="559"/>
      <c r="L53" s="384"/>
    </row>
    <row r="54" spans="1:12" ht="12.75" customHeight="1">
      <c r="A54" s="361"/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84"/>
    </row>
    <row r="55" spans="1:12" ht="16.5" thickBot="1">
      <c r="A55" s="586" t="s">
        <v>211</v>
      </c>
      <c r="B55" s="586"/>
      <c r="C55" s="586"/>
      <c r="D55" s="586"/>
      <c r="E55" s="586"/>
      <c r="F55" s="586"/>
      <c r="G55" s="586"/>
      <c r="H55" s="586"/>
      <c r="I55" s="586"/>
      <c r="J55" s="586"/>
      <c r="K55" s="586"/>
      <c r="L55" s="384"/>
    </row>
    <row r="56" spans="1:12" ht="12.75">
      <c r="A56" s="321" t="s">
        <v>149</v>
      </c>
      <c r="B56" s="321"/>
      <c r="C56" s="321"/>
      <c r="D56" s="321" t="s">
        <v>150</v>
      </c>
      <c r="E56" s="321"/>
      <c r="F56" s="321"/>
      <c r="G56" s="322"/>
      <c r="H56" s="322"/>
      <c r="I56" s="322"/>
      <c r="J56" s="322"/>
      <c r="L56" s="384"/>
    </row>
    <row r="57" spans="1:12" ht="12.75">
      <c r="A57" s="321" t="s">
        <v>151</v>
      </c>
      <c r="B57" s="323">
        <v>0</v>
      </c>
      <c r="C57" s="323"/>
      <c r="D57" s="321" t="s">
        <v>151</v>
      </c>
      <c r="E57" s="324">
        <v>0</v>
      </c>
      <c r="F57" s="322"/>
      <c r="G57" s="322"/>
      <c r="H57" s="322"/>
      <c r="I57" s="322"/>
      <c r="L57" s="384"/>
    </row>
    <row r="58" spans="1:12" ht="12.75">
      <c r="A58" s="321" t="s">
        <v>152</v>
      </c>
      <c r="B58" s="323">
        <v>0</v>
      </c>
      <c r="C58" s="323"/>
      <c r="D58" s="321" t="s">
        <v>152</v>
      </c>
      <c r="E58" s="324">
        <v>0</v>
      </c>
      <c r="F58" s="322"/>
      <c r="G58" s="322"/>
      <c r="H58" s="322"/>
      <c r="I58" s="322"/>
      <c r="L58" s="384"/>
    </row>
    <row r="59" spans="1:12" ht="12.75">
      <c r="A59" s="321" t="s">
        <v>153</v>
      </c>
      <c r="B59" s="323">
        <v>0</v>
      </c>
      <c r="C59" s="323"/>
      <c r="D59" s="321" t="s">
        <v>153</v>
      </c>
      <c r="E59" s="324">
        <v>0</v>
      </c>
      <c r="F59" s="322"/>
      <c r="G59" s="322"/>
      <c r="H59" s="322"/>
      <c r="I59" s="322"/>
      <c r="L59" s="384"/>
    </row>
    <row r="60" spans="1:12" ht="12.75">
      <c r="A60" s="321" t="s">
        <v>154</v>
      </c>
      <c r="B60" s="323">
        <v>0.02</v>
      </c>
      <c r="C60" s="323"/>
      <c r="D60" s="321" t="s">
        <v>154</v>
      </c>
      <c r="E60" s="324">
        <v>0.12</v>
      </c>
      <c r="F60" s="322"/>
      <c r="G60" s="322"/>
      <c r="H60" s="322"/>
      <c r="I60" s="322"/>
      <c r="L60" s="384"/>
    </row>
    <row r="61" spans="1:12" ht="12.75">
      <c r="A61" s="321" t="s">
        <v>155</v>
      </c>
      <c r="B61" s="323">
        <v>0.15</v>
      </c>
      <c r="C61" s="323"/>
      <c r="D61" s="321" t="s">
        <v>155</v>
      </c>
      <c r="E61" s="324">
        <v>0.38</v>
      </c>
      <c r="F61" s="322"/>
      <c r="G61" s="322"/>
      <c r="H61" s="322"/>
      <c r="I61" s="322"/>
      <c r="L61" s="384"/>
    </row>
    <row r="62" spans="1:12" ht="12.75">
      <c r="A62" s="321" t="s">
        <v>156</v>
      </c>
      <c r="B62" s="323">
        <v>0.61</v>
      </c>
      <c r="C62" s="323"/>
      <c r="D62" s="321" t="s">
        <v>156</v>
      </c>
      <c r="E62" s="324">
        <v>0.41</v>
      </c>
      <c r="F62" s="322"/>
      <c r="G62" s="322"/>
      <c r="H62" s="322"/>
      <c r="I62" s="322"/>
      <c r="L62" s="384"/>
    </row>
    <row r="63" spans="1:12" ht="12.75">
      <c r="A63" s="321" t="s">
        <v>157</v>
      </c>
      <c r="B63" s="323">
        <v>0.2</v>
      </c>
      <c r="C63" s="323"/>
      <c r="D63" s="321" t="s">
        <v>157</v>
      </c>
      <c r="E63" s="324">
        <v>0.09</v>
      </c>
      <c r="F63" s="322"/>
      <c r="G63" s="322"/>
      <c r="H63" s="322"/>
      <c r="I63" s="322"/>
      <c r="L63" s="384"/>
    </row>
    <row r="64" spans="1:12" ht="12.75">
      <c r="A64" s="321" t="s">
        <v>158</v>
      </c>
      <c r="B64" s="323">
        <v>0.02</v>
      </c>
      <c r="C64" s="323"/>
      <c r="D64" s="321" t="s">
        <v>158</v>
      </c>
      <c r="E64" s="324">
        <v>0</v>
      </c>
      <c r="F64" s="322"/>
      <c r="G64" s="322"/>
      <c r="H64" s="322"/>
      <c r="I64" s="322"/>
      <c r="L64" s="384"/>
    </row>
    <row r="65" spans="1:12" ht="12.75">
      <c r="A65" s="321" t="s">
        <v>159</v>
      </c>
      <c r="B65" s="323">
        <v>0</v>
      </c>
      <c r="C65" s="323"/>
      <c r="D65" s="321" t="s">
        <v>159</v>
      </c>
      <c r="E65" s="324">
        <v>0</v>
      </c>
      <c r="F65" s="322"/>
      <c r="G65" s="322"/>
      <c r="H65" s="322"/>
      <c r="I65" s="322"/>
      <c r="L65" s="384"/>
    </row>
    <row r="66" spans="1:12" ht="12.75">
      <c r="A66" s="321" t="s">
        <v>160</v>
      </c>
      <c r="B66" s="323">
        <v>0</v>
      </c>
      <c r="C66" s="323"/>
      <c r="D66" s="321" t="s">
        <v>160</v>
      </c>
      <c r="E66" s="324">
        <v>0</v>
      </c>
      <c r="F66" s="322"/>
      <c r="G66" s="322"/>
      <c r="H66" s="322"/>
      <c r="I66" s="322"/>
      <c r="L66" s="384"/>
    </row>
    <row r="67" spans="1:12" ht="12.75">
      <c r="A67" s="320"/>
      <c r="B67" s="320"/>
      <c r="C67" s="320"/>
      <c r="D67" s="322"/>
      <c r="E67" s="322"/>
      <c r="F67" s="322"/>
      <c r="G67" s="322"/>
      <c r="H67" s="322"/>
      <c r="I67" s="322"/>
      <c r="J67" s="322"/>
      <c r="K67" s="322"/>
      <c r="L67" s="384"/>
    </row>
    <row r="68" spans="1:12" ht="12.75">
      <c r="A68" s="320"/>
      <c r="B68" s="320"/>
      <c r="C68" s="320"/>
      <c r="D68" s="322"/>
      <c r="E68" s="322"/>
      <c r="F68" s="322"/>
      <c r="G68" s="322"/>
      <c r="H68" s="322"/>
      <c r="I68" s="322"/>
      <c r="J68" s="322"/>
      <c r="K68" s="322"/>
      <c r="L68" s="384"/>
    </row>
    <row r="69" spans="1:12" ht="75.75" customHeight="1">
      <c r="A69" s="320"/>
      <c r="B69" s="320"/>
      <c r="C69" s="320"/>
      <c r="D69" s="322"/>
      <c r="E69" s="322"/>
      <c r="F69" s="322"/>
      <c r="G69" s="322"/>
      <c r="H69" s="322"/>
      <c r="I69" s="322"/>
      <c r="J69" s="322"/>
      <c r="K69" s="322"/>
      <c r="L69" s="384"/>
    </row>
    <row r="70" spans="1:12" ht="30.75" customHeight="1">
      <c r="A70" s="416"/>
      <c r="B70" s="417">
        <f>IF($J4="","",IF(AND($J4&gt;=0,$J4&lt;0.1),"↑",""))</f>
      </c>
      <c r="C70" s="417">
        <f>IF($J4="","",IF(AND($J4&gt;=0.1,$J4&lt;0.2),"↑",""))</f>
      </c>
      <c r="D70" s="417">
        <f>IF($J4="","",IF(AND($J4&gt;=0.2,$J4&lt;0.3),"↑",""))</f>
      </c>
      <c r="E70" s="417">
        <f>IF($J4="","",IF(AND($J4&gt;=0.3,$J4&lt;0.4),"↑",""))</f>
      </c>
      <c r="F70" s="417">
        <f>IF($J4="","",IF(AND($J4&gt;=0.4,$J4&lt;0.5),"↑",""))</f>
      </c>
      <c r="G70" s="417">
        <f>IF($J4="","",IF(AND($J4&gt;=0.5,$J4&lt;0.6),"↑",""))</f>
      </c>
      <c r="H70" s="417">
        <f>IF($J4="","",IF(AND($J4&gt;=0.6,$J4&lt;0.7),"↑",""))</f>
      </c>
      <c r="I70" s="417">
        <f>IF($J4="","",IF(AND($J4&gt;=0.7,$J4&lt;0.8),"↑",""))</f>
      </c>
      <c r="J70" s="417">
        <f>IF($J4="","",IF(AND($J4&gt;=0.8,$J4&lt;0.9),"↑",""))</f>
      </c>
      <c r="K70" s="417">
        <f>IF($J4="","",IF($J4&gt;=0.9,"↑",""))</f>
      </c>
      <c r="L70" s="384"/>
    </row>
    <row r="71" spans="1:12" ht="27.75" customHeight="1">
      <c r="A71" s="558" t="s">
        <v>161</v>
      </c>
      <c r="B71" s="558"/>
      <c r="C71" s="558"/>
      <c r="D71" s="558"/>
      <c r="E71" s="558"/>
      <c r="F71" s="558"/>
      <c r="G71" s="558"/>
      <c r="H71" s="558"/>
      <c r="I71" s="558"/>
      <c r="J71" s="558"/>
      <c r="K71" s="558"/>
      <c r="L71" s="384"/>
    </row>
    <row r="72" spans="1:12" ht="12.75">
      <c r="A72" s="327"/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84"/>
    </row>
    <row r="73" spans="1:12" ht="16.5" thickBot="1">
      <c r="A73" s="586" t="s">
        <v>212</v>
      </c>
      <c r="B73" s="586"/>
      <c r="C73" s="586"/>
      <c r="D73" s="586"/>
      <c r="E73" s="586"/>
      <c r="F73" s="586"/>
      <c r="G73" s="586"/>
      <c r="H73" s="586"/>
      <c r="I73" s="586"/>
      <c r="J73" s="586"/>
      <c r="K73" s="586"/>
      <c r="L73" s="384"/>
    </row>
    <row r="74" spans="1:12" ht="12.75">
      <c r="A74" s="320"/>
      <c r="B74" s="320"/>
      <c r="C74" s="320"/>
      <c r="D74" s="328"/>
      <c r="E74" s="328"/>
      <c r="F74" s="328"/>
      <c r="G74" s="328"/>
      <c r="H74" s="328"/>
      <c r="I74" s="328"/>
      <c r="J74" s="328"/>
      <c r="K74" s="328"/>
      <c r="L74" s="384"/>
    </row>
    <row r="75" spans="1:12" ht="12.75">
      <c r="A75" s="320"/>
      <c r="B75" s="320"/>
      <c r="C75" s="320"/>
      <c r="D75" s="328"/>
      <c r="E75" s="328"/>
      <c r="F75" s="328"/>
      <c r="G75" s="328"/>
      <c r="H75" s="328"/>
      <c r="I75" s="328"/>
      <c r="J75" s="328"/>
      <c r="K75" s="328"/>
      <c r="L75" s="384"/>
    </row>
    <row r="76" spans="1:12" ht="12.75">
      <c r="A76" s="320"/>
      <c r="B76" s="320"/>
      <c r="C76" s="320"/>
      <c r="D76" s="328"/>
      <c r="E76" s="328"/>
      <c r="F76" s="328"/>
      <c r="G76" s="328"/>
      <c r="H76" s="328"/>
      <c r="I76" s="328"/>
      <c r="J76" s="328"/>
      <c r="K76" s="328"/>
      <c r="L76" s="384"/>
    </row>
    <row r="77" spans="1:12" ht="12.75">
      <c r="A77" s="320"/>
      <c r="B77" s="320"/>
      <c r="C77" s="320"/>
      <c r="D77" s="328"/>
      <c r="E77" s="328"/>
      <c r="F77" s="328"/>
      <c r="G77" s="328"/>
      <c r="H77" s="328"/>
      <c r="I77" s="328"/>
      <c r="J77" s="328"/>
      <c r="K77" s="328"/>
      <c r="L77" s="384"/>
    </row>
    <row r="78" spans="1:12" ht="12.75">
      <c r="A78" s="320"/>
      <c r="B78" s="320"/>
      <c r="C78" s="320"/>
      <c r="D78" s="328"/>
      <c r="E78" s="328"/>
      <c r="F78" s="328"/>
      <c r="G78" s="328"/>
      <c r="H78" s="328"/>
      <c r="I78" s="328"/>
      <c r="J78" s="328"/>
      <c r="K78" s="328"/>
      <c r="L78" s="384"/>
    </row>
    <row r="79" spans="1:12" ht="12.75">
      <c r="A79" s="320"/>
      <c r="B79" s="320"/>
      <c r="C79" s="320"/>
      <c r="D79" s="328"/>
      <c r="E79" s="328"/>
      <c r="F79" s="328"/>
      <c r="G79" s="328"/>
      <c r="H79" s="328"/>
      <c r="I79" s="328"/>
      <c r="J79" s="328"/>
      <c r="K79" s="328"/>
      <c r="L79" s="384"/>
    </row>
    <row r="80" spans="1:12" ht="12.75">
      <c r="A80" s="320"/>
      <c r="B80" s="320"/>
      <c r="C80" s="320"/>
      <c r="D80" s="328"/>
      <c r="E80" s="328"/>
      <c r="F80" s="328"/>
      <c r="G80" s="328"/>
      <c r="H80" s="328"/>
      <c r="I80" s="328"/>
      <c r="J80" s="328"/>
      <c r="K80" s="328"/>
      <c r="L80" s="384"/>
    </row>
    <row r="81" spans="1:12" ht="12.75">
      <c r="A81" s="320"/>
      <c r="B81" s="320"/>
      <c r="C81" s="320"/>
      <c r="D81" s="328"/>
      <c r="E81" s="328"/>
      <c r="F81" s="328"/>
      <c r="G81" s="328"/>
      <c r="H81" s="328"/>
      <c r="I81" s="328"/>
      <c r="J81" s="328"/>
      <c r="K81" s="328"/>
      <c r="L81" s="384"/>
    </row>
    <row r="82" spans="1:12" ht="12.75">
      <c r="A82" s="320"/>
      <c r="B82" s="320"/>
      <c r="C82" s="320"/>
      <c r="D82" s="328"/>
      <c r="E82" s="328"/>
      <c r="F82" s="328"/>
      <c r="G82" s="328"/>
      <c r="H82" s="328"/>
      <c r="I82" s="328"/>
      <c r="J82" s="328"/>
      <c r="K82" s="328"/>
      <c r="L82" s="384"/>
    </row>
    <row r="83" spans="1:12" ht="12.75">
      <c r="A83" s="320"/>
      <c r="B83" s="320"/>
      <c r="C83" s="320"/>
      <c r="D83" s="328"/>
      <c r="E83" s="328"/>
      <c r="F83" s="328"/>
      <c r="G83" s="328"/>
      <c r="H83" s="328"/>
      <c r="I83" s="328"/>
      <c r="J83" s="328"/>
      <c r="K83" s="328"/>
      <c r="L83" s="384"/>
    </row>
    <row r="84" spans="1:12" ht="12.75">
      <c r="A84" s="320"/>
      <c r="B84" s="320"/>
      <c r="C84" s="320"/>
      <c r="D84" s="328"/>
      <c r="E84" s="328"/>
      <c r="F84" s="328"/>
      <c r="G84" s="328"/>
      <c r="H84" s="328"/>
      <c r="I84" s="328"/>
      <c r="J84" s="328"/>
      <c r="K84" s="328"/>
      <c r="L84" s="384"/>
    </row>
    <row r="85" spans="1:12" ht="12.75">
      <c r="A85" s="320"/>
      <c r="B85" s="320"/>
      <c r="C85" s="320"/>
      <c r="D85" s="328"/>
      <c r="E85" s="328"/>
      <c r="F85" s="328"/>
      <c r="G85" s="328"/>
      <c r="H85" s="328"/>
      <c r="I85" s="328"/>
      <c r="J85" s="328"/>
      <c r="K85" s="328"/>
      <c r="L85" s="384"/>
    </row>
    <row r="86" spans="1:12" ht="12.75">
      <c r="A86" s="320"/>
      <c r="B86" s="320"/>
      <c r="C86" s="320"/>
      <c r="D86" s="328"/>
      <c r="E86" s="328"/>
      <c r="F86" s="328"/>
      <c r="G86" s="328"/>
      <c r="H86" s="328"/>
      <c r="I86" s="328"/>
      <c r="J86" s="328"/>
      <c r="K86" s="328"/>
      <c r="L86" s="384"/>
    </row>
    <row r="87" spans="1:12" ht="12.75">
      <c r="A87" s="329"/>
      <c r="B87" s="329"/>
      <c r="C87" s="329"/>
      <c r="D87" s="330"/>
      <c r="E87" s="330"/>
      <c r="F87" s="330"/>
      <c r="G87" s="330"/>
      <c r="H87" s="330"/>
      <c r="I87" s="331"/>
      <c r="J87" s="331"/>
      <c r="K87" s="332"/>
      <c r="L87" s="384"/>
    </row>
    <row r="88" spans="1:12" ht="56.25" customHeight="1">
      <c r="A88" s="329"/>
      <c r="B88" s="329"/>
      <c r="C88" s="325"/>
      <c r="D88" s="325"/>
      <c r="E88" s="325"/>
      <c r="F88" s="325"/>
      <c r="G88" s="325"/>
      <c r="H88" s="325"/>
      <c r="I88" s="325"/>
      <c r="J88" s="325"/>
      <c r="K88" s="325"/>
      <c r="L88" s="384"/>
    </row>
    <row r="89" spans="1:12" ht="24.75" customHeight="1">
      <c r="A89" s="416"/>
      <c r="B89" s="417">
        <f>IF($J4="","",IF(AND($J4&gt;=0,$J4&lt;0.1),"↑",""))</f>
      </c>
      <c r="C89" s="417">
        <f>IF($J4="","",IF(AND($J4&gt;=0.1,$J4&lt;0.2),"↑",""))</f>
      </c>
      <c r="D89" s="417">
        <f>IF($J4="","",IF(AND($J4&gt;=0.2,$J4&lt;0.3),"↑",""))</f>
      </c>
      <c r="E89" s="417">
        <f>IF($J4="","",IF(AND($J4&gt;=0.3,$J4&lt;0.4),"↑",""))</f>
      </c>
      <c r="F89" s="417">
        <f>IF($J4="","",IF(AND($J4&gt;=0.4,$J4&lt;0.5),"↑",""))</f>
      </c>
      <c r="G89" s="417">
        <f>IF($J4="","",IF(AND($J4&gt;=0.5,$J4&lt;0.6),"↑",""))</f>
      </c>
      <c r="H89" s="417">
        <f>IF($J4="","",IF(AND($J4&gt;=0.6,$J4&lt;0.7),"↑",""))</f>
      </c>
      <c r="I89" s="417">
        <f>IF($J4="","",IF(AND($J4&gt;=0.7,$J4&lt;0.8),"↑",""))</f>
      </c>
      <c r="J89" s="417">
        <f>IF($J4="","",IF(AND($J4&gt;=0.8,$J4&lt;0.9),"↑",""))</f>
      </c>
      <c r="K89" s="417">
        <f>IF($J4="","",IF($J4&gt;=0.9,"↑",""))</f>
      </c>
      <c r="L89" s="384"/>
    </row>
    <row r="90" spans="1:12" ht="29.25" customHeight="1">
      <c r="A90" s="558" t="s">
        <v>162</v>
      </c>
      <c r="B90" s="558"/>
      <c r="C90" s="558"/>
      <c r="D90" s="558"/>
      <c r="E90" s="558"/>
      <c r="F90" s="558"/>
      <c r="G90" s="558"/>
      <c r="H90" s="558"/>
      <c r="I90" s="558"/>
      <c r="J90" s="558"/>
      <c r="K90" s="558"/>
      <c r="L90" s="384"/>
    </row>
    <row r="91" spans="1:19" ht="12.75">
      <c r="A91" s="327"/>
      <c r="B91" s="327"/>
      <c r="C91" s="327"/>
      <c r="D91" s="327"/>
      <c r="E91" s="327"/>
      <c r="F91" s="327"/>
      <c r="G91" s="327"/>
      <c r="H91" s="327"/>
      <c r="I91" s="327"/>
      <c r="J91" s="327"/>
      <c r="K91" s="327"/>
      <c r="L91" s="385"/>
      <c r="M91" s="333"/>
      <c r="N91" s="333"/>
      <c r="O91" s="333"/>
      <c r="P91" s="333"/>
      <c r="Q91" s="333"/>
      <c r="R91" s="333"/>
      <c r="S91" s="333"/>
    </row>
    <row r="92" spans="1:19" ht="17.25" customHeight="1">
      <c r="A92" s="552" t="s">
        <v>216</v>
      </c>
      <c r="B92" s="552"/>
      <c r="C92" s="552"/>
      <c r="D92" s="552"/>
      <c r="E92" s="552"/>
      <c r="F92" s="552"/>
      <c r="G92" s="552"/>
      <c r="H92" s="552"/>
      <c r="I92" s="552"/>
      <c r="J92" s="552"/>
      <c r="K92" s="552"/>
      <c r="L92" s="385"/>
      <c r="M92" s="333"/>
      <c r="N92" s="333"/>
      <c r="O92" s="333"/>
      <c r="P92" s="333"/>
      <c r="Q92" s="333"/>
      <c r="R92" s="333"/>
      <c r="S92" s="333"/>
    </row>
    <row r="93" spans="1:19" ht="13.5" customHeight="1">
      <c r="A93" s="587" t="s">
        <v>223</v>
      </c>
      <c r="B93" s="588"/>
      <c r="C93" s="588"/>
      <c r="D93" s="588"/>
      <c r="E93" s="588"/>
      <c r="F93" s="588"/>
      <c r="G93" s="588"/>
      <c r="H93" s="588"/>
      <c r="I93" s="588"/>
      <c r="J93" s="588"/>
      <c r="K93" s="588"/>
      <c r="L93" s="385"/>
      <c r="M93" s="607" t="s">
        <v>197</v>
      </c>
      <c r="N93" s="607"/>
      <c r="O93" s="607"/>
      <c r="P93" s="334"/>
      <c r="Q93" s="608" t="s">
        <v>198</v>
      </c>
      <c r="R93" s="608"/>
      <c r="S93" s="608"/>
    </row>
    <row r="94" spans="1:19" ht="12.75" customHeight="1">
      <c r="A94" s="362"/>
      <c r="B94" s="362"/>
      <c r="C94" s="362"/>
      <c r="D94" s="560" t="s">
        <v>163</v>
      </c>
      <c r="E94" s="560"/>
      <c r="F94" s="560"/>
      <c r="G94" s="560"/>
      <c r="H94" s="560"/>
      <c r="I94" s="560"/>
      <c r="J94" s="363"/>
      <c r="K94" s="363"/>
      <c r="L94" s="335"/>
      <c r="M94" s="334" t="s">
        <v>199</v>
      </c>
      <c r="N94" s="334" t="s">
        <v>200</v>
      </c>
      <c r="O94" s="334" t="s">
        <v>201</v>
      </c>
      <c r="P94" s="334"/>
      <c r="Q94" s="334" t="s">
        <v>199</v>
      </c>
      <c r="R94" s="334" t="s">
        <v>200</v>
      </c>
      <c r="S94" s="334" t="s">
        <v>201</v>
      </c>
    </row>
    <row r="95" spans="1:19" ht="30" customHeight="1">
      <c r="A95" s="369" t="s">
        <v>164</v>
      </c>
      <c r="B95" s="368" t="s">
        <v>165</v>
      </c>
      <c r="C95" s="368"/>
      <c r="D95" s="561" t="s">
        <v>214</v>
      </c>
      <c r="E95" s="561"/>
      <c r="F95" s="365" t="s">
        <v>215</v>
      </c>
      <c r="G95" s="365"/>
      <c r="H95" s="366" t="s">
        <v>148</v>
      </c>
      <c r="I95" s="367"/>
      <c r="J95" s="544" t="s">
        <v>213</v>
      </c>
      <c r="K95" s="544"/>
      <c r="L95" s="335"/>
      <c r="M95" s="334"/>
      <c r="N95" s="334"/>
      <c r="O95" s="334"/>
      <c r="P95" s="334"/>
      <c r="Q95" s="334"/>
      <c r="R95" s="334"/>
      <c r="S95" s="334"/>
    </row>
    <row r="96" spans="1:19" ht="19.5" customHeight="1">
      <c r="A96" s="549" t="s">
        <v>166</v>
      </c>
      <c r="B96" s="374">
        <v>1</v>
      </c>
      <c r="C96" s="374"/>
      <c r="D96" s="553">
        <v>0.7</v>
      </c>
      <c r="E96" s="553"/>
      <c r="F96" s="553">
        <v>0.43</v>
      </c>
      <c r="G96" s="553"/>
      <c r="H96" s="571">
        <f>IF('Encodage réponses Es'!G$44="","",'Encodage réponses Es'!G$44)</f>
      </c>
      <c r="I96" s="571"/>
      <c r="J96" s="572" t="s">
        <v>202</v>
      </c>
      <c r="K96" s="573"/>
      <c r="L96" s="386"/>
      <c r="M96" s="336">
        <v>0.33</v>
      </c>
      <c r="N96" s="336">
        <v>0.67</v>
      </c>
      <c r="O96" s="336">
        <v>0</v>
      </c>
      <c r="P96" s="336"/>
      <c r="Q96" s="336">
        <v>0.14</v>
      </c>
      <c r="R96" s="336">
        <v>0.81</v>
      </c>
      <c r="S96" s="336">
        <v>0.15</v>
      </c>
    </row>
    <row r="97" spans="1:19" ht="19.5" customHeight="1">
      <c r="A97" s="549"/>
      <c r="B97" s="379">
        <v>2</v>
      </c>
      <c r="C97" s="379"/>
      <c r="D97" s="554">
        <v>0.6</v>
      </c>
      <c r="E97" s="554"/>
      <c r="F97" s="554">
        <v>0.31</v>
      </c>
      <c r="G97" s="554"/>
      <c r="H97" s="554">
        <f>IF('Encodage réponses Es'!H$44="","",'Encodage réponses Es'!H$44)</f>
      </c>
      <c r="I97" s="554"/>
      <c r="J97" s="573"/>
      <c r="K97" s="573"/>
      <c r="L97" s="386"/>
      <c r="M97" s="336"/>
      <c r="N97" s="336"/>
      <c r="O97" s="336"/>
      <c r="P97" s="336"/>
      <c r="Q97" s="336"/>
      <c r="R97" s="336"/>
      <c r="S97" s="336"/>
    </row>
    <row r="98" spans="1:19" ht="19.5" customHeight="1">
      <c r="A98" s="550"/>
      <c r="B98" s="378">
        <v>3</v>
      </c>
      <c r="C98" s="378"/>
      <c r="D98" s="555">
        <v>0.89</v>
      </c>
      <c r="E98" s="555"/>
      <c r="F98" s="555">
        <v>0.61</v>
      </c>
      <c r="G98" s="555"/>
      <c r="H98" s="555">
        <f>IF('Encodage réponses Es'!I$44="","",'Encodage réponses Es'!I$44)</f>
      </c>
      <c r="I98" s="555"/>
      <c r="J98" s="574"/>
      <c r="K98" s="574"/>
      <c r="L98" s="386"/>
      <c r="M98" s="336"/>
      <c r="N98" s="336"/>
      <c r="O98" s="336"/>
      <c r="P98" s="336"/>
      <c r="Q98" s="336"/>
      <c r="R98" s="336"/>
      <c r="S98" s="336"/>
    </row>
    <row r="99" spans="1:19" ht="39.75" customHeight="1">
      <c r="A99" s="370" t="s">
        <v>167</v>
      </c>
      <c r="B99" s="372">
        <v>4</v>
      </c>
      <c r="C99" s="372"/>
      <c r="D99" s="585">
        <v>0.97</v>
      </c>
      <c r="E99" s="585"/>
      <c r="F99" s="585">
        <v>0.92</v>
      </c>
      <c r="G99" s="585"/>
      <c r="H99" s="585">
        <f>IF('Encodage réponses Es'!J$44="","",'Encodage réponses Es'!J$44)</f>
      </c>
      <c r="I99" s="585"/>
      <c r="J99" s="562" t="s">
        <v>202</v>
      </c>
      <c r="K99" s="562"/>
      <c r="L99" s="386"/>
      <c r="M99" s="336">
        <v>0.41</v>
      </c>
      <c r="N99" s="336">
        <v>0.59</v>
      </c>
      <c r="O99" s="336">
        <v>0</v>
      </c>
      <c r="P99" s="336"/>
      <c r="Q99" s="336">
        <v>0.33</v>
      </c>
      <c r="R99" s="336">
        <v>0.63</v>
      </c>
      <c r="S99" s="336">
        <v>0.05</v>
      </c>
    </row>
    <row r="100" spans="1:19" ht="19.5" customHeight="1">
      <c r="A100" s="549" t="s">
        <v>170</v>
      </c>
      <c r="B100" s="374">
        <v>5</v>
      </c>
      <c r="C100" s="374"/>
      <c r="D100" s="553">
        <v>0.73</v>
      </c>
      <c r="E100" s="553"/>
      <c r="F100" s="553">
        <v>0.67</v>
      </c>
      <c r="G100" s="553"/>
      <c r="H100" s="571">
        <f>IF('Encodage réponses Es'!K$44="","",'Encodage réponses Es'!K$44)</f>
      </c>
      <c r="I100" s="571"/>
      <c r="J100" s="563" t="s">
        <v>202</v>
      </c>
      <c r="K100" s="564"/>
      <c r="L100" s="386"/>
      <c r="M100" s="336">
        <v>0.16</v>
      </c>
      <c r="N100" s="336">
        <v>0.8</v>
      </c>
      <c r="O100" s="336">
        <v>0.04</v>
      </c>
      <c r="P100" s="336"/>
      <c r="Q100" s="336">
        <v>0.09</v>
      </c>
      <c r="R100" s="336">
        <v>0.82</v>
      </c>
      <c r="S100" s="336">
        <v>0.09</v>
      </c>
    </row>
    <row r="101" spans="1:19" ht="19.5" customHeight="1">
      <c r="A101" s="550"/>
      <c r="B101" s="375">
        <v>6</v>
      </c>
      <c r="C101" s="375"/>
      <c r="D101" s="548">
        <v>0.55</v>
      </c>
      <c r="E101" s="548"/>
      <c r="F101" s="548">
        <v>0.44</v>
      </c>
      <c r="G101" s="548"/>
      <c r="H101" s="548">
        <f>IF('Encodage réponses Es'!L$44="","",'Encodage réponses Es'!L$44)</f>
      </c>
      <c r="I101" s="548"/>
      <c r="J101" s="565"/>
      <c r="K101" s="565"/>
      <c r="L101" s="386"/>
      <c r="M101" s="336"/>
      <c r="N101" s="336"/>
      <c r="O101" s="336"/>
      <c r="P101" s="336"/>
      <c r="Q101" s="336"/>
      <c r="R101" s="336"/>
      <c r="S101" s="336"/>
    </row>
    <row r="102" spans="1:19" ht="39.75" customHeight="1">
      <c r="A102" s="370" t="s">
        <v>171</v>
      </c>
      <c r="B102" s="371">
        <v>8</v>
      </c>
      <c r="C102" s="371"/>
      <c r="D102" s="566">
        <v>0.78</v>
      </c>
      <c r="E102" s="566"/>
      <c r="F102" s="566">
        <v>0.69</v>
      </c>
      <c r="G102" s="566"/>
      <c r="H102" s="566">
        <f>IF('Encodage réponses Es'!N$44="","",'Encodage réponses Es'!N$44)</f>
      </c>
      <c r="I102" s="566"/>
      <c r="J102" s="562" t="s">
        <v>202</v>
      </c>
      <c r="K102" s="562"/>
      <c r="L102" s="386"/>
      <c r="M102" s="336">
        <v>0.53</v>
      </c>
      <c r="N102" s="336">
        <v>0.46</v>
      </c>
      <c r="O102" s="336">
        <v>0.01</v>
      </c>
      <c r="P102" s="336"/>
      <c r="Q102" s="336">
        <v>0.4</v>
      </c>
      <c r="R102" s="336">
        <v>0.58</v>
      </c>
      <c r="S102" s="336">
        <v>0.03</v>
      </c>
    </row>
    <row r="103" spans="1:19" ht="19.5" customHeight="1">
      <c r="A103" s="549" t="s">
        <v>176</v>
      </c>
      <c r="B103" s="376">
        <v>9</v>
      </c>
      <c r="C103" s="376"/>
      <c r="D103" s="556">
        <v>0.83</v>
      </c>
      <c r="E103" s="556"/>
      <c r="F103" s="556">
        <v>0.58</v>
      </c>
      <c r="G103" s="556"/>
      <c r="H103" s="554">
        <f>IF('Encodage réponses Es'!O$44="","",'Encodage réponses Es'!O$44)</f>
      </c>
      <c r="I103" s="554"/>
      <c r="J103" s="572" t="s">
        <v>202</v>
      </c>
      <c r="K103" s="573"/>
      <c r="L103" s="386"/>
      <c r="M103" s="336">
        <v>0.13</v>
      </c>
      <c r="N103" s="336">
        <v>0.87</v>
      </c>
      <c r="O103" s="336">
        <v>0</v>
      </c>
      <c r="P103" s="336"/>
      <c r="Q103" s="336">
        <v>0.04</v>
      </c>
      <c r="R103" s="336">
        <v>0.91</v>
      </c>
      <c r="S103" s="336">
        <v>0.05</v>
      </c>
    </row>
    <row r="104" spans="1:19" ht="19.5" customHeight="1">
      <c r="A104" s="549"/>
      <c r="B104" s="377">
        <v>10</v>
      </c>
      <c r="C104" s="377"/>
      <c r="D104" s="571">
        <v>0.64</v>
      </c>
      <c r="E104" s="571"/>
      <c r="F104" s="571">
        <v>0.46</v>
      </c>
      <c r="G104" s="571"/>
      <c r="H104" s="571">
        <f>IF('Encodage réponses Es'!P$44="","",'Encodage réponses Es'!P$44)</f>
      </c>
      <c r="I104" s="571"/>
      <c r="J104" s="573"/>
      <c r="K104" s="573"/>
      <c r="L104" s="386"/>
      <c r="M104" s="336"/>
      <c r="N104" s="336"/>
      <c r="O104" s="336"/>
      <c r="P104" s="336"/>
      <c r="Q104" s="336"/>
      <c r="R104" s="336"/>
      <c r="S104" s="336"/>
    </row>
    <row r="105" spans="1:19" ht="19.5" customHeight="1">
      <c r="A105" s="550"/>
      <c r="B105" s="375">
        <v>11</v>
      </c>
      <c r="C105" s="375"/>
      <c r="D105" s="548">
        <v>0.3</v>
      </c>
      <c r="E105" s="548"/>
      <c r="F105" s="548">
        <v>0.1</v>
      </c>
      <c r="G105" s="548"/>
      <c r="H105" s="614">
        <f>IF('Encodage réponses Es'!Q$44="","",'Encodage réponses Es'!Q$44)</f>
      </c>
      <c r="I105" s="614"/>
      <c r="J105" s="574"/>
      <c r="K105" s="574"/>
      <c r="L105" s="386"/>
      <c r="M105" s="336"/>
      <c r="N105" s="336"/>
      <c r="O105" s="336"/>
      <c r="P105" s="336"/>
      <c r="Q105" s="336"/>
      <c r="R105" s="336"/>
      <c r="S105" s="336"/>
    </row>
    <row r="106" spans="1:19" ht="19.5" customHeight="1">
      <c r="A106" s="549" t="s">
        <v>174</v>
      </c>
      <c r="B106" s="374">
        <v>25</v>
      </c>
      <c r="C106" s="374"/>
      <c r="D106" s="553">
        <v>0.68</v>
      </c>
      <c r="E106" s="553"/>
      <c r="F106" s="553">
        <v>0.54</v>
      </c>
      <c r="G106" s="553"/>
      <c r="H106" s="553">
        <f>IF('Encodage réponses Es'!AE$44="","",'Encodage réponses Es'!AE$44)</f>
      </c>
      <c r="I106" s="553"/>
      <c r="J106" s="572" t="s">
        <v>202</v>
      </c>
      <c r="K106" s="573"/>
      <c r="L106" s="387"/>
      <c r="M106" s="336">
        <v>0.3</v>
      </c>
      <c r="N106" s="336">
        <v>0.7</v>
      </c>
      <c r="O106" s="336">
        <v>0</v>
      </c>
      <c r="P106" s="336"/>
      <c r="Q106" s="336">
        <v>0.15</v>
      </c>
      <c r="R106" s="336">
        <v>0.8</v>
      </c>
      <c r="S106" s="336">
        <v>0.05</v>
      </c>
    </row>
    <row r="107" spans="1:19" ht="19.5" customHeight="1">
      <c r="A107" s="549"/>
      <c r="B107" s="379">
        <v>26</v>
      </c>
      <c r="C107" s="379"/>
      <c r="D107" s="554">
        <v>0.8</v>
      </c>
      <c r="E107" s="554"/>
      <c r="F107" s="554">
        <v>0.61</v>
      </c>
      <c r="G107" s="554"/>
      <c r="H107" s="554">
        <f>IF('Encodage réponses Es'!AF$44="","",'Encodage réponses Es'!AF$44)</f>
      </c>
      <c r="I107" s="554"/>
      <c r="J107" s="573"/>
      <c r="K107" s="573"/>
      <c r="L107" s="387"/>
      <c r="M107" s="336"/>
      <c r="N107" s="336"/>
      <c r="O107" s="336"/>
      <c r="P107" s="336"/>
      <c r="Q107" s="336"/>
      <c r="R107" s="336"/>
      <c r="S107" s="336"/>
    </row>
    <row r="108" spans="1:19" ht="19.5" customHeight="1">
      <c r="A108" s="550"/>
      <c r="B108" s="378">
        <v>27</v>
      </c>
      <c r="C108" s="378"/>
      <c r="D108" s="555">
        <v>0.82</v>
      </c>
      <c r="E108" s="555"/>
      <c r="F108" s="555">
        <v>0.62</v>
      </c>
      <c r="G108" s="555"/>
      <c r="H108" s="555">
        <f>IF('Encodage réponses Es'!AG$44="","",'Encodage réponses Es'!AG$44)</f>
      </c>
      <c r="I108" s="555"/>
      <c r="J108" s="574"/>
      <c r="K108" s="574"/>
      <c r="L108" s="387"/>
      <c r="M108" s="336"/>
      <c r="N108" s="380"/>
      <c r="O108" s="336"/>
      <c r="P108" s="336"/>
      <c r="Q108" s="336"/>
      <c r="R108" s="336"/>
      <c r="S108" s="336"/>
    </row>
    <row r="109" spans="1:19" ht="12.75">
      <c r="A109" s="373"/>
      <c r="B109" s="373"/>
      <c r="C109" s="373"/>
      <c r="D109" s="373"/>
      <c r="E109" s="373"/>
      <c r="F109" s="373"/>
      <c r="G109" s="373"/>
      <c r="H109" s="373"/>
      <c r="I109" s="373"/>
      <c r="J109" s="373"/>
      <c r="K109" s="373"/>
      <c r="L109" s="388"/>
      <c r="M109" s="336"/>
      <c r="N109" s="336"/>
      <c r="O109" s="336"/>
      <c r="P109" s="336"/>
      <c r="Q109" s="336"/>
      <c r="R109" s="336"/>
      <c r="S109" s="336"/>
    </row>
    <row r="110" spans="1:19" ht="15.75">
      <c r="A110" s="552" t="s">
        <v>216</v>
      </c>
      <c r="B110" s="552"/>
      <c r="C110" s="552"/>
      <c r="D110" s="552"/>
      <c r="E110" s="552"/>
      <c r="F110" s="552"/>
      <c r="G110" s="552"/>
      <c r="H110" s="552"/>
      <c r="I110" s="552"/>
      <c r="J110" s="552"/>
      <c r="K110" s="552"/>
      <c r="L110" s="388"/>
      <c r="M110" s="336"/>
      <c r="N110" s="336"/>
      <c r="O110" s="336"/>
      <c r="P110" s="336"/>
      <c r="Q110" s="336"/>
      <c r="R110" s="336"/>
      <c r="S110" s="336"/>
    </row>
    <row r="111" spans="1:19" ht="17.25" customHeight="1">
      <c r="A111" s="587" t="s">
        <v>217</v>
      </c>
      <c r="B111" s="588"/>
      <c r="C111" s="588"/>
      <c r="D111" s="588"/>
      <c r="E111" s="588"/>
      <c r="F111" s="588"/>
      <c r="G111" s="588"/>
      <c r="H111" s="588"/>
      <c r="I111" s="588"/>
      <c r="J111" s="588"/>
      <c r="K111" s="588"/>
      <c r="L111" s="385"/>
      <c r="M111" s="336"/>
      <c r="N111" s="336"/>
      <c r="O111" s="336"/>
      <c r="P111" s="336"/>
      <c r="Q111" s="336"/>
      <c r="R111" s="336"/>
      <c r="S111" s="336"/>
    </row>
    <row r="112" spans="1:19" ht="12.75" customHeight="1">
      <c r="A112" s="362"/>
      <c r="B112" s="362"/>
      <c r="C112" s="362"/>
      <c r="D112" s="560" t="s">
        <v>163</v>
      </c>
      <c r="E112" s="560"/>
      <c r="F112" s="560"/>
      <c r="G112" s="560"/>
      <c r="H112" s="560"/>
      <c r="I112" s="560"/>
      <c r="J112" s="363"/>
      <c r="K112" s="363"/>
      <c r="L112" s="335"/>
      <c r="M112" s="334" t="s">
        <v>199</v>
      </c>
      <c r="N112" s="334" t="s">
        <v>200</v>
      </c>
      <c r="O112" s="334" t="s">
        <v>201</v>
      </c>
      <c r="P112" s="334"/>
      <c r="Q112" s="334" t="s">
        <v>199</v>
      </c>
      <c r="R112" s="334" t="s">
        <v>200</v>
      </c>
      <c r="S112" s="334" t="s">
        <v>201</v>
      </c>
    </row>
    <row r="113" spans="1:19" ht="30" customHeight="1">
      <c r="A113" s="369" t="s">
        <v>164</v>
      </c>
      <c r="B113" s="368" t="s">
        <v>165</v>
      </c>
      <c r="C113" s="368"/>
      <c r="D113" s="561" t="s">
        <v>214</v>
      </c>
      <c r="E113" s="561"/>
      <c r="F113" s="365" t="s">
        <v>215</v>
      </c>
      <c r="G113" s="365"/>
      <c r="H113" s="366" t="s">
        <v>148</v>
      </c>
      <c r="I113" s="367"/>
      <c r="J113" s="544" t="s">
        <v>213</v>
      </c>
      <c r="K113" s="544"/>
      <c r="L113" s="335"/>
      <c r="M113" s="334"/>
      <c r="N113" s="334"/>
      <c r="O113" s="334"/>
      <c r="P113" s="334"/>
      <c r="Q113" s="334"/>
      <c r="R113" s="334"/>
      <c r="S113" s="334"/>
    </row>
    <row r="114" spans="1:19" ht="21.75" customHeight="1">
      <c r="A114" s="551" t="s">
        <v>175</v>
      </c>
      <c r="B114" s="569">
        <v>7</v>
      </c>
      <c r="C114" s="371" t="s">
        <v>168</v>
      </c>
      <c r="D114" s="566">
        <v>0.27</v>
      </c>
      <c r="E114" s="566"/>
      <c r="F114" s="566">
        <v>0.14</v>
      </c>
      <c r="G114" s="566"/>
      <c r="H114" s="566">
        <f>IF('Encodage réponses Es'!M$44="","",'Encodage réponses Es'!M$44)</f>
      </c>
      <c r="I114" s="566"/>
      <c r="J114" s="575" t="s">
        <v>202</v>
      </c>
      <c r="K114" s="576"/>
      <c r="L114" s="385"/>
      <c r="M114" s="364">
        <v>0.08</v>
      </c>
      <c r="N114" s="336">
        <v>0.76</v>
      </c>
      <c r="O114" s="336">
        <v>0.16</v>
      </c>
      <c r="P114" s="336"/>
      <c r="Q114" s="336">
        <v>0.03</v>
      </c>
      <c r="R114" s="336">
        <v>0.57</v>
      </c>
      <c r="S114" s="336">
        <v>0.4</v>
      </c>
    </row>
    <row r="115" spans="1:19" ht="21.75" customHeight="1">
      <c r="A115" s="550"/>
      <c r="B115" s="570"/>
      <c r="C115" s="371" t="s">
        <v>169</v>
      </c>
      <c r="D115" s="555">
        <v>0.16</v>
      </c>
      <c r="E115" s="555"/>
      <c r="F115" s="555">
        <v>0.13</v>
      </c>
      <c r="G115" s="555"/>
      <c r="H115" s="555">
        <f>IF('Encodage réponses Es'!M38=0,"",COUNTIF('Encodage réponses Es'!M$3:M$36,8)/'Encodage réponses Es'!M$38)</f>
      </c>
      <c r="I115" s="555"/>
      <c r="J115" s="577"/>
      <c r="K115" s="577"/>
      <c r="L115" s="385"/>
      <c r="M115" s="336"/>
      <c r="N115" s="336"/>
      <c r="O115" s="336"/>
      <c r="P115" s="336"/>
      <c r="Q115" s="336"/>
      <c r="R115" s="336"/>
      <c r="S115" s="336"/>
    </row>
    <row r="116" spans="1:19" ht="21.75" customHeight="1">
      <c r="A116" s="551" t="s">
        <v>177</v>
      </c>
      <c r="B116" s="376">
        <v>12</v>
      </c>
      <c r="C116" s="376"/>
      <c r="D116" s="556">
        <v>0.61</v>
      </c>
      <c r="E116" s="556"/>
      <c r="F116" s="556">
        <v>0.38</v>
      </c>
      <c r="G116" s="556"/>
      <c r="H116" s="556">
        <f>IF('Encodage réponses Es'!R$44="","",'Encodage réponses Es'!R$44)</f>
      </c>
      <c r="I116" s="556"/>
      <c r="J116" s="575" t="s">
        <v>202</v>
      </c>
      <c r="K116" s="576"/>
      <c r="L116" s="385"/>
      <c r="M116" s="336">
        <v>0.07</v>
      </c>
      <c r="N116" s="336">
        <v>0.76</v>
      </c>
      <c r="O116" s="336">
        <v>0.17</v>
      </c>
      <c r="P116" s="336"/>
      <c r="Q116" s="336">
        <v>0</v>
      </c>
      <c r="R116" s="336">
        <v>0.69</v>
      </c>
      <c r="S116" s="336">
        <v>0.31</v>
      </c>
    </row>
    <row r="117" spans="1:19" ht="21.75" customHeight="1">
      <c r="A117" s="549"/>
      <c r="B117" s="377">
        <v>13</v>
      </c>
      <c r="C117" s="377"/>
      <c r="D117" s="571">
        <v>0.59</v>
      </c>
      <c r="E117" s="571"/>
      <c r="F117" s="571">
        <v>0.37</v>
      </c>
      <c r="G117" s="571"/>
      <c r="H117" s="571">
        <f>IF('Encodage réponses Es'!S$44="","",'Encodage réponses Es'!S$44)</f>
      </c>
      <c r="I117" s="571"/>
      <c r="J117" s="578"/>
      <c r="K117" s="578"/>
      <c r="L117" s="388"/>
      <c r="M117" s="336"/>
      <c r="N117" s="336"/>
      <c r="O117" s="336"/>
      <c r="P117" s="336"/>
      <c r="Q117" s="336"/>
      <c r="R117" s="336"/>
      <c r="S117" s="336"/>
    </row>
    <row r="118" spans="1:19" ht="21.75" customHeight="1">
      <c r="A118" s="549"/>
      <c r="B118" s="379">
        <v>14</v>
      </c>
      <c r="C118" s="379"/>
      <c r="D118" s="554">
        <v>0.7</v>
      </c>
      <c r="E118" s="554"/>
      <c r="F118" s="554">
        <v>0.49</v>
      </c>
      <c r="G118" s="554"/>
      <c r="H118" s="554">
        <f>IF('Encodage réponses Es'!T$44="","",'Encodage réponses Es'!T$44)</f>
      </c>
      <c r="I118" s="554"/>
      <c r="J118" s="578"/>
      <c r="K118" s="578"/>
      <c r="L118" s="385"/>
      <c r="M118" s="336"/>
      <c r="N118" s="336"/>
      <c r="O118" s="336"/>
      <c r="P118" s="336"/>
      <c r="Q118" s="336"/>
      <c r="R118" s="336"/>
      <c r="S118" s="336"/>
    </row>
    <row r="119" spans="1:19" ht="21.75" customHeight="1">
      <c r="A119" s="549"/>
      <c r="B119" s="381">
        <v>15</v>
      </c>
      <c r="C119" s="381"/>
      <c r="D119" s="571">
        <v>0.66</v>
      </c>
      <c r="E119" s="571"/>
      <c r="F119" s="571">
        <v>0.44</v>
      </c>
      <c r="G119" s="571"/>
      <c r="H119" s="571">
        <f>IF('Encodage réponses Es'!U$44="","",'Encodage réponses Es'!U$44)</f>
      </c>
      <c r="I119" s="571"/>
      <c r="J119" s="578"/>
      <c r="K119" s="578"/>
      <c r="L119" s="385"/>
      <c r="M119" s="336"/>
      <c r="N119" s="336"/>
      <c r="O119" s="336"/>
      <c r="P119" s="336"/>
      <c r="Q119" s="336"/>
      <c r="R119" s="336"/>
      <c r="S119" s="336"/>
    </row>
    <row r="120" spans="1:19" ht="21.75" customHeight="1">
      <c r="A120" s="549"/>
      <c r="B120" s="379">
        <v>16</v>
      </c>
      <c r="C120" s="379"/>
      <c r="D120" s="554">
        <v>0.65</v>
      </c>
      <c r="E120" s="554"/>
      <c r="F120" s="554">
        <v>0.49</v>
      </c>
      <c r="G120" s="554"/>
      <c r="H120" s="554">
        <f>IF('Encodage réponses Es'!V$44="","",'Encodage réponses Es'!V$44)</f>
      </c>
      <c r="I120" s="554"/>
      <c r="J120" s="578"/>
      <c r="K120" s="578"/>
      <c r="L120" s="385"/>
      <c r="M120" s="336"/>
      <c r="N120" s="336"/>
      <c r="O120" s="336"/>
      <c r="P120" s="336"/>
      <c r="Q120" s="336"/>
      <c r="R120" s="336"/>
      <c r="S120" s="336"/>
    </row>
    <row r="121" spans="1:19" ht="21.75" customHeight="1">
      <c r="A121" s="549"/>
      <c r="B121" s="377">
        <v>17</v>
      </c>
      <c r="C121" s="377"/>
      <c r="D121" s="571">
        <v>0.22</v>
      </c>
      <c r="E121" s="571"/>
      <c r="F121" s="571">
        <v>0.09</v>
      </c>
      <c r="G121" s="571"/>
      <c r="H121" s="571">
        <f>IF('Encodage réponses Es'!W$44="","",'Encodage réponses Es'!W$44)</f>
      </c>
      <c r="I121" s="571"/>
      <c r="J121" s="578"/>
      <c r="K121" s="578"/>
      <c r="L121" s="385"/>
      <c r="M121" s="336"/>
      <c r="N121" s="336"/>
      <c r="O121" s="336"/>
      <c r="P121" s="336"/>
      <c r="Q121" s="336"/>
      <c r="R121" s="336"/>
      <c r="S121" s="336"/>
    </row>
    <row r="122" spans="1:19" ht="21.75" customHeight="1">
      <c r="A122" s="550"/>
      <c r="B122" s="375">
        <v>18</v>
      </c>
      <c r="C122" s="375"/>
      <c r="D122" s="548">
        <v>0.64</v>
      </c>
      <c r="E122" s="548"/>
      <c r="F122" s="548">
        <v>0.41</v>
      </c>
      <c r="G122" s="548"/>
      <c r="H122" s="548">
        <f>IF('Encodage réponses Es'!X$44="","",'Encodage réponses Es'!X$44)</f>
      </c>
      <c r="I122" s="548"/>
      <c r="J122" s="577"/>
      <c r="K122" s="577"/>
      <c r="L122" s="385"/>
      <c r="M122" s="336"/>
      <c r="N122" s="336"/>
      <c r="O122" s="336"/>
      <c r="P122" s="336"/>
      <c r="Q122" s="336"/>
      <c r="R122" s="336"/>
      <c r="S122" s="336"/>
    </row>
    <row r="123" spans="1:19" ht="21.75" customHeight="1">
      <c r="A123" s="549" t="s">
        <v>172</v>
      </c>
      <c r="B123" s="374">
        <v>19</v>
      </c>
      <c r="C123" s="374"/>
      <c r="D123" s="553">
        <v>0.91</v>
      </c>
      <c r="E123" s="553"/>
      <c r="F123" s="553">
        <v>0.83</v>
      </c>
      <c r="G123" s="553"/>
      <c r="H123" s="553">
        <f>IF('Encodage réponses Es'!Y$44="","",'Encodage réponses Es'!Y$44)</f>
      </c>
      <c r="I123" s="553"/>
      <c r="J123" s="579" t="s">
        <v>202</v>
      </c>
      <c r="K123" s="578"/>
      <c r="L123" s="385"/>
      <c r="M123" s="336">
        <v>0.38</v>
      </c>
      <c r="N123" s="336">
        <v>0.6</v>
      </c>
      <c r="O123" s="336">
        <v>0.02</v>
      </c>
      <c r="P123" s="336"/>
      <c r="Q123" s="336">
        <v>0.19</v>
      </c>
      <c r="R123" s="336">
        <v>0.75</v>
      </c>
      <c r="S123" s="336">
        <v>0.06</v>
      </c>
    </row>
    <row r="124" spans="1:19" ht="21.75" customHeight="1">
      <c r="A124" s="549"/>
      <c r="B124" s="379">
        <v>20</v>
      </c>
      <c r="C124" s="379"/>
      <c r="D124" s="554">
        <v>0.91</v>
      </c>
      <c r="E124" s="554"/>
      <c r="F124" s="554">
        <v>0.78</v>
      </c>
      <c r="G124" s="554"/>
      <c r="H124" s="554">
        <f>IF('Encodage réponses Es'!Z$44="","",'Encodage réponses Es'!Z$44)</f>
      </c>
      <c r="I124" s="554"/>
      <c r="J124" s="578"/>
      <c r="K124" s="578"/>
      <c r="L124" s="385"/>
      <c r="M124" s="336"/>
      <c r="N124" s="336"/>
      <c r="O124" s="336"/>
      <c r="P124" s="336"/>
      <c r="Q124" s="336"/>
      <c r="R124" s="336"/>
      <c r="S124" s="336"/>
    </row>
    <row r="125" spans="1:19" ht="21.75" customHeight="1">
      <c r="A125" s="549"/>
      <c r="B125" s="377">
        <v>21</v>
      </c>
      <c r="C125" s="377"/>
      <c r="D125" s="571">
        <v>0.91</v>
      </c>
      <c r="E125" s="571"/>
      <c r="F125" s="571">
        <v>0.8</v>
      </c>
      <c r="G125" s="571"/>
      <c r="H125" s="571">
        <f>IF('Encodage réponses Es'!AA$44="","",'Encodage réponses Es'!AA$44)</f>
      </c>
      <c r="I125" s="571"/>
      <c r="J125" s="578"/>
      <c r="K125" s="578"/>
      <c r="L125" s="385"/>
      <c r="M125" s="336"/>
      <c r="N125" s="336"/>
      <c r="O125" s="336"/>
      <c r="P125" s="336"/>
      <c r="Q125" s="336"/>
      <c r="R125" s="336"/>
      <c r="S125" s="336"/>
    </row>
    <row r="126" spans="1:19" ht="21.75" customHeight="1">
      <c r="A126" s="549"/>
      <c r="B126" s="379">
        <v>22</v>
      </c>
      <c r="C126" s="379"/>
      <c r="D126" s="554">
        <v>0.69</v>
      </c>
      <c r="E126" s="554"/>
      <c r="F126" s="554">
        <v>0.65</v>
      </c>
      <c r="G126" s="554"/>
      <c r="H126" s="554">
        <f>IF('Encodage réponses Es'!AB$44="","",'Encodage réponses Es'!AB$44)</f>
      </c>
      <c r="I126" s="554"/>
      <c r="J126" s="578"/>
      <c r="K126" s="578"/>
      <c r="L126" s="385"/>
      <c r="M126" s="336"/>
      <c r="N126" s="336"/>
      <c r="O126" s="336"/>
      <c r="P126" s="336"/>
      <c r="Q126" s="336"/>
      <c r="R126" s="336"/>
      <c r="S126" s="336"/>
    </row>
    <row r="127" spans="1:19" ht="21.75" customHeight="1">
      <c r="A127" s="550"/>
      <c r="B127" s="378">
        <v>23</v>
      </c>
      <c r="C127" s="378"/>
      <c r="D127" s="555">
        <v>0.91</v>
      </c>
      <c r="E127" s="555"/>
      <c r="F127" s="555">
        <v>0.81</v>
      </c>
      <c r="G127" s="555"/>
      <c r="H127" s="555">
        <f>IF('Encodage réponses Es'!AC$44="","",'Encodage réponses Es'!AC$44)</f>
      </c>
      <c r="I127" s="555"/>
      <c r="J127" s="577"/>
      <c r="K127" s="577"/>
      <c r="L127" s="385"/>
      <c r="M127" s="336"/>
      <c r="N127" s="336"/>
      <c r="O127" s="336"/>
      <c r="P127" s="336"/>
      <c r="Q127" s="336"/>
      <c r="R127" s="336"/>
      <c r="S127" s="336"/>
    </row>
    <row r="128" spans="1:19" ht="21.75" customHeight="1">
      <c r="A128" s="567" t="s">
        <v>173</v>
      </c>
      <c r="B128" s="545">
        <v>24</v>
      </c>
      <c r="C128" s="372" t="s">
        <v>168</v>
      </c>
      <c r="D128" s="585">
        <v>0.39</v>
      </c>
      <c r="E128" s="585"/>
      <c r="F128" s="585">
        <v>0.22</v>
      </c>
      <c r="G128" s="585"/>
      <c r="H128" s="585">
        <f>IF('Encodage réponses Es'!AD$44="","",'Encodage réponses Es'!AD$44)</f>
      </c>
      <c r="I128" s="585"/>
      <c r="J128" s="580" t="s">
        <v>202</v>
      </c>
      <c r="K128" s="581"/>
      <c r="L128" s="385"/>
      <c r="M128" s="336">
        <v>0.07</v>
      </c>
      <c r="N128" s="336">
        <v>0.86</v>
      </c>
      <c r="O128" s="336">
        <v>0.07</v>
      </c>
      <c r="P128" s="336"/>
      <c r="Q128" s="336">
        <v>0.04</v>
      </c>
      <c r="R128" s="336">
        <v>0.79</v>
      </c>
      <c r="S128" s="336">
        <v>0.17</v>
      </c>
    </row>
    <row r="129" spans="1:19" ht="21.75" customHeight="1">
      <c r="A129" s="568"/>
      <c r="B129" s="547"/>
      <c r="C129" s="375" t="s">
        <v>169</v>
      </c>
      <c r="D129" s="548">
        <v>0.12</v>
      </c>
      <c r="E129" s="548"/>
      <c r="F129" s="548">
        <v>0.07</v>
      </c>
      <c r="G129" s="548"/>
      <c r="H129" s="548">
        <f>IF('Encodage réponses Es'!AD38=0,"",COUNTIF('Encodage réponses Es'!AD$3:AD$36,8)/'Encodage réponses Es'!AD$38)</f>
      </c>
      <c r="I129" s="548"/>
      <c r="J129" s="582"/>
      <c r="K129" s="582"/>
      <c r="L129" s="385"/>
      <c r="M129" s="336"/>
      <c r="N129" s="336"/>
      <c r="O129" s="336"/>
      <c r="P129" s="336"/>
      <c r="Q129" s="336"/>
      <c r="R129" s="336"/>
      <c r="S129" s="336"/>
    </row>
    <row r="130" spans="1:19" ht="12.75">
      <c r="A130" s="373"/>
      <c r="B130" s="373"/>
      <c r="C130" s="373"/>
      <c r="D130" s="373"/>
      <c r="E130" s="373"/>
      <c r="F130" s="373"/>
      <c r="G130" s="373"/>
      <c r="H130" s="373"/>
      <c r="I130" s="373"/>
      <c r="J130" s="373"/>
      <c r="K130" s="373"/>
      <c r="L130" s="333"/>
      <c r="M130" s="336"/>
      <c r="N130" s="336"/>
      <c r="O130" s="336"/>
      <c r="P130" s="336"/>
      <c r="Q130" s="336"/>
      <c r="R130" s="336"/>
      <c r="S130" s="336"/>
    </row>
    <row r="131" spans="1:19" ht="12.75">
      <c r="A131" s="557" t="s">
        <v>218</v>
      </c>
      <c r="B131" s="557"/>
      <c r="C131" s="557"/>
      <c r="D131" s="557"/>
      <c r="E131" s="557"/>
      <c r="F131" s="557"/>
      <c r="G131" s="557"/>
      <c r="H131" s="557"/>
      <c r="I131" s="557"/>
      <c r="J131" s="557"/>
      <c r="K131" s="557"/>
      <c r="L131" s="385"/>
      <c r="M131" s="336"/>
      <c r="N131" s="336"/>
      <c r="O131" s="336"/>
      <c r="P131" s="336"/>
      <c r="Q131" s="336"/>
      <c r="R131" s="336"/>
      <c r="S131" s="336"/>
    </row>
    <row r="132" spans="1:19" ht="17.25" customHeight="1">
      <c r="A132" s="583" t="s">
        <v>223</v>
      </c>
      <c r="B132" s="584"/>
      <c r="C132" s="584"/>
      <c r="D132" s="584"/>
      <c r="E132" s="584"/>
      <c r="F132" s="584"/>
      <c r="G132" s="584"/>
      <c r="H132" s="584"/>
      <c r="I132" s="584"/>
      <c r="J132" s="584"/>
      <c r="K132" s="584"/>
      <c r="L132" s="385"/>
      <c r="M132" s="336"/>
      <c r="N132" s="336"/>
      <c r="O132" s="336"/>
      <c r="P132" s="336"/>
      <c r="Q132" s="336"/>
      <c r="R132" s="336"/>
      <c r="S132" s="336"/>
    </row>
    <row r="133" spans="1:19" ht="12.75" customHeight="1">
      <c r="A133" s="362"/>
      <c r="B133" s="362"/>
      <c r="C133" s="362"/>
      <c r="D133" s="560" t="s">
        <v>163</v>
      </c>
      <c r="E133" s="560"/>
      <c r="F133" s="560"/>
      <c r="G133" s="560"/>
      <c r="H133" s="560"/>
      <c r="I133" s="560"/>
      <c r="J133" s="363"/>
      <c r="K133" s="363"/>
      <c r="L133" s="335"/>
      <c r="M133" s="334" t="s">
        <v>199</v>
      </c>
      <c r="N133" s="334" t="s">
        <v>200</v>
      </c>
      <c r="O133" s="334" t="s">
        <v>201</v>
      </c>
      <c r="P133" s="334"/>
      <c r="Q133" s="334" t="s">
        <v>199</v>
      </c>
      <c r="R133" s="334" t="s">
        <v>200</v>
      </c>
      <c r="S133" s="334" t="s">
        <v>201</v>
      </c>
    </row>
    <row r="134" spans="1:19" ht="30" customHeight="1">
      <c r="A134" s="369" t="s">
        <v>164</v>
      </c>
      <c r="B134" s="368" t="s">
        <v>165</v>
      </c>
      <c r="C134" s="368"/>
      <c r="D134" s="561" t="s">
        <v>214</v>
      </c>
      <c r="E134" s="561"/>
      <c r="F134" s="365" t="s">
        <v>215</v>
      </c>
      <c r="G134" s="365"/>
      <c r="H134" s="366" t="s">
        <v>148</v>
      </c>
      <c r="I134" s="367"/>
      <c r="J134" s="544" t="s">
        <v>213</v>
      </c>
      <c r="K134" s="544"/>
      <c r="L134" s="335"/>
      <c r="M134" s="334"/>
      <c r="N134" s="334"/>
      <c r="O134" s="334"/>
      <c r="P134" s="334"/>
      <c r="Q134" s="334"/>
      <c r="R134" s="334"/>
      <c r="S134" s="334"/>
    </row>
    <row r="135" spans="1:19" ht="19.5" customHeight="1">
      <c r="A135" s="549" t="s">
        <v>178</v>
      </c>
      <c r="B135" s="377">
        <v>28</v>
      </c>
      <c r="C135" s="377"/>
      <c r="D135" s="571">
        <v>0.62</v>
      </c>
      <c r="E135" s="571"/>
      <c r="F135" s="571">
        <v>0.54</v>
      </c>
      <c r="G135" s="571"/>
      <c r="H135" s="571">
        <f>IF('Encodage réponses Es'!AH$44="","",'Encodage réponses Es'!AH$44)</f>
      </c>
      <c r="I135" s="571"/>
      <c r="J135" s="579" t="s">
        <v>202</v>
      </c>
      <c r="K135" s="578"/>
      <c r="L135" s="385"/>
      <c r="M135" s="336">
        <v>0.31</v>
      </c>
      <c r="N135" s="336">
        <v>0.68</v>
      </c>
      <c r="O135" s="336">
        <v>0</v>
      </c>
      <c r="P135" s="336"/>
      <c r="Q135" s="336">
        <v>0.15</v>
      </c>
      <c r="R135" s="336">
        <v>0.78</v>
      </c>
      <c r="S135" s="336">
        <v>0.07</v>
      </c>
    </row>
    <row r="136" spans="1:19" ht="19.5" customHeight="1">
      <c r="A136" s="549"/>
      <c r="B136" s="379">
        <v>29</v>
      </c>
      <c r="C136" s="379"/>
      <c r="D136" s="554">
        <v>0.33</v>
      </c>
      <c r="E136" s="554"/>
      <c r="F136" s="554">
        <v>0.32</v>
      </c>
      <c r="G136" s="554"/>
      <c r="H136" s="554">
        <f>IF('Encodage réponses Es'!AI$44="","",'Encodage réponses Es'!AI$44)</f>
      </c>
      <c r="I136" s="554"/>
      <c r="J136" s="578"/>
      <c r="K136" s="578"/>
      <c r="L136" s="385"/>
      <c r="M136" s="336"/>
      <c r="N136" s="336"/>
      <c r="O136" s="336"/>
      <c r="P136" s="336"/>
      <c r="Q136" s="336"/>
      <c r="R136" s="336"/>
      <c r="S136" s="336"/>
    </row>
    <row r="137" spans="1:19" ht="19.5" customHeight="1">
      <c r="A137" s="549"/>
      <c r="B137" s="377">
        <v>30</v>
      </c>
      <c r="C137" s="377"/>
      <c r="D137" s="571">
        <v>0.75</v>
      </c>
      <c r="E137" s="571"/>
      <c r="F137" s="571">
        <v>0.7</v>
      </c>
      <c r="G137" s="571"/>
      <c r="H137" s="571">
        <f>IF('Encodage réponses Es'!AJ$44="","",'Encodage réponses Es'!AJ$44)</f>
      </c>
      <c r="I137" s="571"/>
      <c r="J137" s="578"/>
      <c r="K137" s="578"/>
      <c r="L137" s="385"/>
      <c r="M137" s="336"/>
      <c r="N137" s="336"/>
      <c r="O137" s="336"/>
      <c r="P137" s="336"/>
      <c r="Q137" s="336"/>
      <c r="R137" s="336"/>
      <c r="S137" s="336"/>
    </row>
    <row r="138" spans="1:19" ht="19.5" customHeight="1">
      <c r="A138" s="550"/>
      <c r="B138" s="375">
        <v>31</v>
      </c>
      <c r="C138" s="375"/>
      <c r="D138" s="548">
        <v>0.71</v>
      </c>
      <c r="E138" s="548"/>
      <c r="F138" s="548">
        <v>0.68</v>
      </c>
      <c r="G138" s="548"/>
      <c r="H138" s="548">
        <f>IF('Encodage réponses Es'!AK$44="","",'Encodage réponses Es'!AK$44)</f>
      </c>
      <c r="I138" s="548"/>
      <c r="J138" s="577"/>
      <c r="K138" s="577"/>
      <c r="L138" s="385"/>
      <c r="M138" s="336"/>
      <c r="N138" s="336"/>
      <c r="O138" s="336"/>
      <c r="P138" s="336"/>
      <c r="Q138" s="336"/>
      <c r="R138" s="336"/>
      <c r="S138" s="336"/>
    </row>
    <row r="139" spans="1:19" ht="19.5" customHeight="1">
      <c r="A139" s="549" t="s">
        <v>180</v>
      </c>
      <c r="B139" s="381">
        <v>33</v>
      </c>
      <c r="C139" s="381"/>
      <c r="D139" s="571">
        <v>0.85</v>
      </c>
      <c r="E139" s="571"/>
      <c r="F139" s="571">
        <v>0.71</v>
      </c>
      <c r="G139" s="571"/>
      <c r="H139" s="571">
        <f>IF('Encodage réponses Es'!AM$44="","",'Encodage réponses Es'!AM$44)</f>
      </c>
      <c r="I139" s="571"/>
      <c r="J139" s="579" t="s">
        <v>202</v>
      </c>
      <c r="K139" s="578"/>
      <c r="L139" s="385"/>
      <c r="M139" s="336">
        <v>0.28</v>
      </c>
      <c r="N139" s="336">
        <v>0.69</v>
      </c>
      <c r="O139" s="336">
        <v>0.03</v>
      </c>
      <c r="P139" s="336"/>
      <c r="Q139" s="336">
        <v>0.15</v>
      </c>
      <c r="R139" s="336">
        <v>0.74</v>
      </c>
      <c r="S139" s="336">
        <v>0.11</v>
      </c>
    </row>
    <row r="140" spans="1:19" ht="19.5" customHeight="1">
      <c r="A140" s="549"/>
      <c r="B140" s="379">
        <v>34</v>
      </c>
      <c r="C140" s="379"/>
      <c r="D140" s="554">
        <v>0.7</v>
      </c>
      <c r="E140" s="554"/>
      <c r="F140" s="554">
        <v>0.56</v>
      </c>
      <c r="G140" s="554"/>
      <c r="H140" s="554">
        <f>IF('Encodage réponses Es'!AN$44="","",'Encodage réponses Es'!AN$44)</f>
      </c>
      <c r="I140" s="554"/>
      <c r="J140" s="578"/>
      <c r="K140" s="578"/>
      <c r="L140" s="385"/>
      <c r="M140" s="336"/>
      <c r="N140" s="336"/>
      <c r="O140" s="336"/>
      <c r="P140" s="336"/>
      <c r="Q140" s="336"/>
      <c r="R140" s="336"/>
      <c r="S140" s="336"/>
    </row>
    <row r="141" spans="1:19" ht="19.5" customHeight="1">
      <c r="A141" s="549"/>
      <c r="B141" s="377">
        <v>35</v>
      </c>
      <c r="C141" s="377"/>
      <c r="D141" s="571">
        <v>0.79</v>
      </c>
      <c r="E141" s="571"/>
      <c r="F141" s="571">
        <v>0.66</v>
      </c>
      <c r="G141" s="571"/>
      <c r="H141" s="571">
        <f>IF('Encodage réponses Es'!AO$44="","",'Encodage réponses Es'!AO$44)</f>
      </c>
      <c r="I141" s="571"/>
      <c r="J141" s="578"/>
      <c r="K141" s="578"/>
      <c r="L141" s="385"/>
      <c r="M141" s="336"/>
      <c r="N141" s="336"/>
      <c r="O141" s="336"/>
      <c r="P141" s="336"/>
      <c r="Q141" s="336"/>
      <c r="R141" s="336"/>
      <c r="S141" s="336"/>
    </row>
    <row r="142" spans="1:19" ht="19.5" customHeight="1">
      <c r="A142" s="549"/>
      <c r="B142" s="545">
        <v>36</v>
      </c>
      <c r="C142" s="375" t="s">
        <v>168</v>
      </c>
      <c r="D142" s="548">
        <v>0.49</v>
      </c>
      <c r="E142" s="548"/>
      <c r="F142" s="548">
        <v>0.29</v>
      </c>
      <c r="G142" s="548"/>
      <c r="H142" s="548">
        <f>IF('Encodage réponses Es'!AP$44="","",'Encodage réponses Es'!AP$44)</f>
      </c>
      <c r="I142" s="548"/>
      <c r="J142" s="578"/>
      <c r="K142" s="578"/>
      <c r="L142" s="385"/>
      <c r="M142" s="336"/>
      <c r="N142" s="336"/>
      <c r="O142" s="336"/>
      <c r="P142" s="336"/>
      <c r="Q142" s="336"/>
      <c r="R142" s="336"/>
      <c r="S142" s="336"/>
    </row>
    <row r="143" spans="1:19" ht="19.5" customHeight="1">
      <c r="A143" s="549"/>
      <c r="B143" s="545"/>
      <c r="C143" s="379" t="s">
        <v>169</v>
      </c>
      <c r="D143" s="554">
        <v>0.03</v>
      </c>
      <c r="E143" s="554"/>
      <c r="F143" s="554">
        <v>0.05</v>
      </c>
      <c r="G143" s="554"/>
      <c r="H143" s="554">
        <f>IF('Encodage réponses Es'!AP38=0,"",COUNTIF('Encodage réponses Es'!AP$3:AP$36,8)/'Encodage réponses Es'!AP$38)</f>
      </c>
      <c r="I143" s="554"/>
      <c r="J143" s="578"/>
      <c r="K143" s="578"/>
      <c r="L143" s="385"/>
      <c r="M143" s="336"/>
      <c r="N143" s="336"/>
      <c r="O143" s="336"/>
      <c r="P143" s="336"/>
      <c r="Q143" s="336"/>
      <c r="R143" s="336"/>
      <c r="S143" s="336"/>
    </row>
    <row r="144" spans="1:19" ht="19.5" customHeight="1">
      <c r="A144" s="549"/>
      <c r="B144" s="546">
        <v>37</v>
      </c>
      <c r="C144" s="378" t="s">
        <v>168</v>
      </c>
      <c r="D144" s="555">
        <v>0.55</v>
      </c>
      <c r="E144" s="555"/>
      <c r="F144" s="555">
        <v>0.3</v>
      </c>
      <c r="G144" s="555"/>
      <c r="H144" s="555">
        <f>IF('Encodage réponses Es'!AQ$44="","",'Encodage réponses Es'!AQ$44)</f>
      </c>
      <c r="I144" s="555"/>
      <c r="J144" s="578"/>
      <c r="K144" s="578"/>
      <c r="L144" s="385"/>
      <c r="M144" s="336"/>
      <c r="N144" s="336"/>
      <c r="O144" s="336"/>
      <c r="P144" s="336"/>
      <c r="Q144" s="336"/>
      <c r="R144" s="336"/>
      <c r="S144" s="336"/>
    </row>
    <row r="145" spans="1:19" ht="19.5" customHeight="1">
      <c r="A145" s="549"/>
      <c r="B145" s="546"/>
      <c r="C145" s="377" t="s">
        <v>169</v>
      </c>
      <c r="D145" s="571">
        <v>0.07</v>
      </c>
      <c r="E145" s="571"/>
      <c r="F145" s="571">
        <v>0.04</v>
      </c>
      <c r="G145" s="571"/>
      <c r="H145" s="571">
        <f>IF('Encodage réponses Es'!AQ38=0,"",COUNTIF('Encodage réponses Es'!AQ$3:AQ$36,8)/'Encodage réponses Es'!AQ$38)</f>
      </c>
      <c r="I145" s="571"/>
      <c r="J145" s="578"/>
      <c r="K145" s="578"/>
      <c r="L145" s="385"/>
      <c r="M145" s="336"/>
      <c r="N145" s="336"/>
      <c r="O145" s="336"/>
      <c r="P145" s="336"/>
      <c r="Q145" s="336"/>
      <c r="R145" s="336"/>
      <c r="S145" s="336"/>
    </row>
    <row r="146" spans="1:19" ht="19.5" customHeight="1">
      <c r="A146" s="549"/>
      <c r="B146" s="545">
        <v>38</v>
      </c>
      <c r="C146" s="375" t="s">
        <v>168</v>
      </c>
      <c r="D146" s="548">
        <v>0.33</v>
      </c>
      <c r="E146" s="548"/>
      <c r="F146" s="548">
        <v>0.15</v>
      </c>
      <c r="G146" s="548"/>
      <c r="H146" s="548">
        <f>IF('Encodage réponses Es'!AR$44="","",'Encodage réponses Es'!AR$44)</f>
      </c>
      <c r="I146" s="548"/>
      <c r="J146" s="578"/>
      <c r="K146" s="578"/>
      <c r="L146" s="385"/>
      <c r="M146" s="336"/>
      <c r="N146" s="336"/>
      <c r="O146" s="336"/>
      <c r="P146" s="336"/>
      <c r="Q146" s="336"/>
      <c r="R146" s="336"/>
      <c r="S146" s="336"/>
    </row>
    <row r="147" spans="1:19" ht="19.5" customHeight="1">
      <c r="A147" s="550"/>
      <c r="B147" s="547"/>
      <c r="C147" s="375" t="s">
        <v>169</v>
      </c>
      <c r="D147" s="548">
        <v>0.12</v>
      </c>
      <c r="E147" s="548"/>
      <c r="F147" s="548">
        <v>0.06</v>
      </c>
      <c r="G147" s="548"/>
      <c r="H147" s="548">
        <f>IF('Encodage réponses Es'!AR38=0,"",COUNTIF('Encodage réponses Es'!AR$3:AR$36,8)/'Encodage réponses Es'!AR$38)</f>
      </c>
      <c r="I147" s="548"/>
      <c r="J147" s="577"/>
      <c r="K147" s="577"/>
      <c r="L147" s="385"/>
      <c r="M147" s="336"/>
      <c r="N147" s="336"/>
      <c r="O147" s="336"/>
      <c r="P147" s="336"/>
      <c r="Q147" s="336"/>
      <c r="R147" s="336"/>
      <c r="S147" s="336"/>
    </row>
    <row r="148" spans="1:19" ht="19.5" customHeight="1">
      <c r="A148" s="549" t="s">
        <v>187</v>
      </c>
      <c r="B148" s="377">
        <v>39</v>
      </c>
      <c r="C148" s="377"/>
      <c r="D148" s="571">
        <v>0.75</v>
      </c>
      <c r="E148" s="571"/>
      <c r="F148" s="571">
        <v>0.65</v>
      </c>
      <c r="G148" s="571"/>
      <c r="H148" s="571">
        <f>IF('Encodage réponses Es'!AS$44="","",'Encodage réponses Es'!AS$44)</f>
      </c>
      <c r="I148" s="571"/>
      <c r="J148" s="579" t="s">
        <v>202</v>
      </c>
      <c r="K148" s="578"/>
      <c r="L148" s="385"/>
      <c r="M148" s="364">
        <v>0.22</v>
      </c>
      <c r="N148" s="336">
        <v>0.76</v>
      </c>
      <c r="O148" s="336">
        <v>0.02</v>
      </c>
      <c r="P148" s="336"/>
      <c r="Q148" s="336">
        <v>0.1</v>
      </c>
      <c r="R148" s="336">
        <v>0.78</v>
      </c>
      <c r="S148" s="336">
        <v>0.12</v>
      </c>
    </row>
    <row r="149" spans="1:19" ht="19.5" customHeight="1">
      <c r="A149" s="549"/>
      <c r="B149" s="545">
        <v>40</v>
      </c>
      <c r="C149" s="375" t="s">
        <v>168</v>
      </c>
      <c r="D149" s="548">
        <v>0.38</v>
      </c>
      <c r="E149" s="548"/>
      <c r="F149" s="548">
        <v>0.37</v>
      </c>
      <c r="G149" s="548"/>
      <c r="H149" s="548">
        <f>IF('Encodage réponses Es'!AT$44="","",'Encodage réponses Es'!AT$44)</f>
      </c>
      <c r="I149" s="548"/>
      <c r="J149" s="578"/>
      <c r="K149" s="578"/>
      <c r="L149" s="385"/>
      <c r="M149" s="336"/>
      <c r="N149" s="336"/>
      <c r="O149" s="336"/>
      <c r="P149" s="336"/>
      <c r="Q149" s="336"/>
      <c r="R149" s="336"/>
      <c r="S149" s="336"/>
    </row>
    <row r="150" spans="1:19" ht="19.5" customHeight="1">
      <c r="A150" s="549"/>
      <c r="B150" s="545"/>
      <c r="C150" s="379" t="s">
        <v>169</v>
      </c>
      <c r="D150" s="554">
        <v>0.47</v>
      </c>
      <c r="E150" s="554"/>
      <c r="F150" s="554">
        <v>0.38</v>
      </c>
      <c r="G150" s="554"/>
      <c r="H150" s="554">
        <f>IF('Encodage réponses Es'!AT38=0,"",COUNTIF('Encodage réponses Es'!AT$3:AT$36,8)/'Encodage réponses Es'!AT$38)</f>
      </c>
      <c r="I150" s="554"/>
      <c r="J150" s="578"/>
      <c r="K150" s="578"/>
      <c r="L150" s="385"/>
      <c r="M150" s="336"/>
      <c r="N150" s="336"/>
      <c r="O150" s="336"/>
      <c r="P150" s="336"/>
      <c r="Q150" s="336"/>
      <c r="R150" s="336"/>
      <c r="S150" s="336"/>
    </row>
    <row r="151" spans="1:19" ht="19.5" customHeight="1">
      <c r="A151" s="549"/>
      <c r="B151" s="546">
        <v>41</v>
      </c>
      <c r="C151" s="378" t="s">
        <v>168</v>
      </c>
      <c r="D151" s="555">
        <v>0.32</v>
      </c>
      <c r="E151" s="555"/>
      <c r="F151" s="555">
        <v>0.26</v>
      </c>
      <c r="G151" s="555"/>
      <c r="H151" s="555">
        <f>IF('Encodage réponses Es'!AU$44="","",'Encodage réponses Es'!AU$44)</f>
      </c>
      <c r="I151" s="555"/>
      <c r="J151" s="578"/>
      <c r="K151" s="578"/>
      <c r="L151" s="385"/>
      <c r="M151" s="336"/>
      <c r="N151" s="336"/>
      <c r="O151" s="336"/>
      <c r="P151" s="336"/>
      <c r="Q151" s="336"/>
      <c r="R151" s="336"/>
      <c r="S151" s="336"/>
    </row>
    <row r="152" spans="1:19" ht="19.5" customHeight="1">
      <c r="A152" s="550"/>
      <c r="B152" s="570"/>
      <c r="C152" s="378" t="s">
        <v>169</v>
      </c>
      <c r="D152" s="555">
        <v>0.3</v>
      </c>
      <c r="E152" s="555"/>
      <c r="F152" s="555">
        <v>0.24</v>
      </c>
      <c r="G152" s="555"/>
      <c r="H152" s="555">
        <f>IF('Encodage réponses Es'!AU38=0,"",COUNTIF('Encodage réponses Es'!AU$3:AU$36,8)/'Encodage réponses Es'!AU$38)</f>
      </c>
      <c r="I152" s="555"/>
      <c r="J152" s="577"/>
      <c r="K152" s="577"/>
      <c r="L152" s="385"/>
      <c r="M152" s="336"/>
      <c r="N152" s="336"/>
      <c r="O152" s="336"/>
      <c r="P152" s="336"/>
      <c r="Q152" s="336"/>
      <c r="R152" s="336"/>
      <c r="S152" s="336"/>
    </row>
    <row r="153" spans="1:19" ht="19.5" customHeight="1">
      <c r="A153" s="549" t="s">
        <v>188</v>
      </c>
      <c r="B153" s="379">
        <v>42</v>
      </c>
      <c r="C153" s="379"/>
      <c r="D153" s="554">
        <v>0.56</v>
      </c>
      <c r="E153" s="554"/>
      <c r="F153" s="554">
        <v>0.36</v>
      </c>
      <c r="G153" s="554"/>
      <c r="H153" s="554">
        <f>IF('Encodage réponses Es'!AV$44="","",'Encodage réponses Es'!AV$44)</f>
      </c>
      <c r="I153" s="554"/>
      <c r="J153" s="579" t="s">
        <v>202</v>
      </c>
      <c r="K153" s="578"/>
      <c r="L153" s="385"/>
      <c r="M153" s="336">
        <v>0.17</v>
      </c>
      <c r="N153" s="336">
        <v>0.74</v>
      </c>
      <c r="O153" s="336">
        <v>0.08</v>
      </c>
      <c r="P153" s="336"/>
      <c r="Q153" s="336">
        <v>0.09</v>
      </c>
      <c r="R153" s="336">
        <v>0.68</v>
      </c>
      <c r="S153" s="336">
        <v>0.23</v>
      </c>
    </row>
    <row r="154" spans="1:19" ht="19.5" customHeight="1">
      <c r="A154" s="549"/>
      <c r="B154" s="377">
        <v>43</v>
      </c>
      <c r="C154" s="377"/>
      <c r="D154" s="571">
        <v>0.81</v>
      </c>
      <c r="E154" s="571"/>
      <c r="F154" s="571">
        <v>0.72</v>
      </c>
      <c r="G154" s="571"/>
      <c r="H154" s="571">
        <f>IF('Encodage réponses Es'!AW$44="","",'Encodage réponses Es'!AW$44)</f>
      </c>
      <c r="I154" s="571"/>
      <c r="J154" s="578"/>
      <c r="K154" s="578"/>
      <c r="L154" s="385"/>
      <c r="M154" s="336"/>
      <c r="N154" s="336"/>
      <c r="O154" s="336"/>
      <c r="P154" s="336"/>
      <c r="Q154" s="336"/>
      <c r="R154" s="336"/>
      <c r="S154" s="336"/>
    </row>
    <row r="155" spans="1:19" ht="19.5" customHeight="1">
      <c r="A155" s="549"/>
      <c r="B155" s="379">
        <v>44</v>
      </c>
      <c r="C155" s="379"/>
      <c r="D155" s="554">
        <v>0.64</v>
      </c>
      <c r="E155" s="554"/>
      <c r="F155" s="554">
        <v>0.45</v>
      </c>
      <c r="G155" s="554"/>
      <c r="H155" s="554">
        <f>IF('Encodage réponses Es'!AX$44="","",'Encodage réponses Es'!AX$44)</f>
      </c>
      <c r="I155" s="554"/>
      <c r="J155" s="578"/>
      <c r="K155" s="578"/>
      <c r="L155" s="385"/>
      <c r="M155" s="336"/>
      <c r="N155" s="336"/>
      <c r="O155" s="336"/>
      <c r="P155" s="336"/>
      <c r="Q155" s="336"/>
      <c r="R155" s="336"/>
      <c r="S155" s="336"/>
    </row>
    <row r="156" spans="1:19" ht="19.5" customHeight="1">
      <c r="A156" s="549"/>
      <c r="B156" s="381">
        <v>45</v>
      </c>
      <c r="C156" s="381"/>
      <c r="D156" s="571">
        <v>0.72</v>
      </c>
      <c r="E156" s="571"/>
      <c r="F156" s="571">
        <v>0.7</v>
      </c>
      <c r="G156" s="571"/>
      <c r="H156" s="571">
        <f>IF('Encodage réponses Es'!AY$44="","",'Encodage réponses Es'!AY$44)</f>
      </c>
      <c r="I156" s="571"/>
      <c r="J156" s="578"/>
      <c r="K156" s="578"/>
      <c r="L156" s="385"/>
      <c r="M156" s="336"/>
      <c r="N156" s="336"/>
      <c r="O156" s="336"/>
      <c r="P156" s="336"/>
      <c r="Q156" s="336"/>
      <c r="R156" s="336"/>
      <c r="S156" s="336"/>
    </row>
    <row r="157" spans="1:19" ht="19.5" customHeight="1">
      <c r="A157" s="549"/>
      <c r="B157" s="379">
        <v>46</v>
      </c>
      <c r="C157" s="379"/>
      <c r="D157" s="554">
        <v>0.85</v>
      </c>
      <c r="E157" s="554"/>
      <c r="F157" s="554">
        <v>0.73</v>
      </c>
      <c r="G157" s="554"/>
      <c r="H157" s="554">
        <f>IF('Encodage réponses Es'!AZ$44="","",'Encodage réponses Es'!AZ$44)</f>
      </c>
      <c r="I157" s="554"/>
      <c r="J157" s="578"/>
      <c r="K157" s="578"/>
      <c r="L157" s="385"/>
      <c r="M157" s="336"/>
      <c r="N157" s="336"/>
      <c r="O157" s="336"/>
      <c r="P157" s="336"/>
      <c r="Q157" s="336"/>
      <c r="R157" s="336"/>
      <c r="S157" s="336"/>
    </row>
    <row r="158" spans="1:19" ht="19.5" customHeight="1">
      <c r="A158" s="549"/>
      <c r="B158" s="377">
        <v>47</v>
      </c>
      <c r="C158" s="377"/>
      <c r="D158" s="571">
        <v>0.93</v>
      </c>
      <c r="E158" s="571"/>
      <c r="F158" s="571">
        <v>0.85</v>
      </c>
      <c r="G158" s="571"/>
      <c r="H158" s="571">
        <f>IF('Encodage réponses Es'!BA$44="","",'Encodage réponses Es'!BA$44)</f>
      </c>
      <c r="I158" s="571"/>
      <c r="J158" s="578"/>
      <c r="K158" s="578"/>
      <c r="L158" s="385"/>
      <c r="M158" s="336"/>
      <c r="N158" s="336"/>
      <c r="O158" s="336"/>
      <c r="P158" s="336"/>
      <c r="Q158" s="336"/>
      <c r="R158" s="336"/>
      <c r="S158" s="336"/>
    </row>
    <row r="159" spans="1:19" ht="19.5" customHeight="1">
      <c r="A159" s="549"/>
      <c r="B159" s="379">
        <v>48</v>
      </c>
      <c r="C159" s="379"/>
      <c r="D159" s="554">
        <v>0.91</v>
      </c>
      <c r="E159" s="554"/>
      <c r="F159" s="554">
        <v>0.82</v>
      </c>
      <c r="G159" s="554"/>
      <c r="H159" s="554">
        <f>IF('Encodage réponses Es'!BB$44="","",'Encodage réponses Es'!BB$44)</f>
      </c>
      <c r="I159" s="554"/>
      <c r="J159" s="578"/>
      <c r="K159" s="578"/>
      <c r="L159" s="385"/>
      <c r="M159" s="336"/>
      <c r="N159" s="336"/>
      <c r="O159" s="336"/>
      <c r="P159" s="336"/>
      <c r="Q159" s="336"/>
      <c r="R159" s="336"/>
      <c r="S159" s="336"/>
    </row>
    <row r="160" spans="1:19" ht="19.5" customHeight="1">
      <c r="A160" s="549"/>
      <c r="B160" s="377">
        <v>49</v>
      </c>
      <c r="C160" s="377"/>
      <c r="D160" s="571">
        <v>0.56</v>
      </c>
      <c r="E160" s="571"/>
      <c r="F160" s="571">
        <v>0.46</v>
      </c>
      <c r="G160" s="571"/>
      <c r="H160" s="571">
        <f>IF('Encodage réponses Es'!BC$44="","",'Encodage réponses Es'!BC$44)</f>
      </c>
      <c r="I160" s="571"/>
      <c r="J160" s="578"/>
      <c r="K160" s="578"/>
      <c r="L160" s="385"/>
      <c r="M160" s="336"/>
      <c r="N160" s="336"/>
      <c r="O160" s="336"/>
      <c r="P160" s="336"/>
      <c r="Q160" s="336"/>
      <c r="R160" s="336"/>
      <c r="S160" s="336"/>
    </row>
    <row r="161" spans="1:19" ht="19.5" customHeight="1">
      <c r="A161" s="549"/>
      <c r="B161" s="379">
        <v>50</v>
      </c>
      <c r="C161" s="379"/>
      <c r="D161" s="554">
        <v>0.5</v>
      </c>
      <c r="E161" s="554"/>
      <c r="F161" s="554">
        <v>0.4</v>
      </c>
      <c r="G161" s="554"/>
      <c r="H161" s="554">
        <f>IF('Encodage réponses Es'!BD$44="","",'Encodage réponses Es'!BD$44)</f>
      </c>
      <c r="I161" s="554"/>
      <c r="J161" s="578"/>
      <c r="K161" s="578"/>
      <c r="L161" s="385"/>
      <c r="M161" s="336"/>
      <c r="N161" s="336"/>
      <c r="O161" s="336"/>
      <c r="P161" s="336"/>
      <c r="Q161" s="336"/>
      <c r="R161" s="336"/>
      <c r="S161" s="336"/>
    </row>
    <row r="162" spans="1:19" ht="19.5" customHeight="1">
      <c r="A162" s="550"/>
      <c r="B162" s="378">
        <v>51</v>
      </c>
      <c r="C162" s="378"/>
      <c r="D162" s="555">
        <v>0.77</v>
      </c>
      <c r="E162" s="555"/>
      <c r="F162" s="555">
        <v>0.69</v>
      </c>
      <c r="G162" s="555"/>
      <c r="H162" s="555">
        <f>IF('Encodage réponses Es'!BA$44="","",'Encodage réponses Es'!BA$44)</f>
      </c>
      <c r="I162" s="555"/>
      <c r="J162" s="577"/>
      <c r="K162" s="577"/>
      <c r="L162" s="385"/>
      <c r="M162" s="336"/>
      <c r="N162" s="336"/>
      <c r="O162" s="336"/>
      <c r="P162" s="336"/>
      <c r="Q162" s="336"/>
      <c r="R162" s="336"/>
      <c r="S162" s="336"/>
    </row>
    <row r="163" spans="1:19" ht="12.75">
      <c r="A163" s="357"/>
      <c r="B163" s="357"/>
      <c r="C163" s="357"/>
      <c r="D163" s="357"/>
      <c r="E163" s="357"/>
      <c r="F163" s="357"/>
      <c r="G163" s="357"/>
      <c r="H163" s="357"/>
      <c r="I163" s="357"/>
      <c r="J163" s="357"/>
      <c r="K163" s="357"/>
      <c r="L163" s="385"/>
      <c r="M163" s="336"/>
      <c r="N163" s="336"/>
      <c r="O163" s="336"/>
      <c r="P163" s="336"/>
      <c r="Q163" s="336"/>
      <c r="R163" s="336"/>
      <c r="S163" s="336"/>
    </row>
    <row r="164" spans="1:19" ht="12.75">
      <c r="A164" s="557" t="s">
        <v>218</v>
      </c>
      <c r="B164" s="557"/>
      <c r="C164" s="557"/>
      <c r="D164" s="557"/>
      <c r="E164" s="557"/>
      <c r="F164" s="557"/>
      <c r="G164" s="557"/>
      <c r="H164" s="557"/>
      <c r="I164" s="557"/>
      <c r="J164" s="557"/>
      <c r="K164" s="557"/>
      <c r="L164" s="385"/>
      <c r="M164" s="336"/>
      <c r="N164" s="336"/>
      <c r="O164" s="336"/>
      <c r="P164" s="336"/>
      <c r="Q164" s="336"/>
      <c r="R164" s="336"/>
      <c r="S164" s="336"/>
    </row>
    <row r="165" spans="1:19" ht="18.75" customHeight="1">
      <c r="A165" s="583" t="s">
        <v>217</v>
      </c>
      <c r="B165" s="584"/>
      <c r="C165" s="584"/>
      <c r="D165" s="584"/>
      <c r="E165" s="584"/>
      <c r="F165" s="584"/>
      <c r="G165" s="584"/>
      <c r="H165" s="584"/>
      <c r="I165" s="584"/>
      <c r="J165" s="584"/>
      <c r="K165" s="584"/>
      <c r="L165" s="385"/>
      <c r="M165" s="336"/>
      <c r="N165" s="336"/>
      <c r="O165" s="336"/>
      <c r="P165" s="336"/>
      <c r="Q165" s="336"/>
      <c r="R165" s="336"/>
      <c r="S165" s="336"/>
    </row>
    <row r="166" spans="1:19" ht="12.75" customHeight="1">
      <c r="A166" s="362"/>
      <c r="B166" s="362"/>
      <c r="C166" s="362"/>
      <c r="D166" s="560" t="s">
        <v>163</v>
      </c>
      <c r="E166" s="560"/>
      <c r="F166" s="560"/>
      <c r="G166" s="560"/>
      <c r="H166" s="560"/>
      <c r="I166" s="560"/>
      <c r="J166" s="363"/>
      <c r="K166" s="363"/>
      <c r="L166" s="335"/>
      <c r="M166" s="334" t="s">
        <v>199</v>
      </c>
      <c r="N166" s="334" t="s">
        <v>200</v>
      </c>
      <c r="O166" s="334" t="s">
        <v>201</v>
      </c>
      <c r="P166" s="334"/>
      <c r="Q166" s="334" t="s">
        <v>199</v>
      </c>
      <c r="R166" s="334" t="s">
        <v>200</v>
      </c>
      <c r="S166" s="334" t="s">
        <v>201</v>
      </c>
    </row>
    <row r="167" spans="1:19" ht="30" customHeight="1">
      <c r="A167" s="369" t="s">
        <v>164</v>
      </c>
      <c r="B167" s="368" t="s">
        <v>165</v>
      </c>
      <c r="C167" s="368"/>
      <c r="D167" s="561" t="s">
        <v>214</v>
      </c>
      <c r="E167" s="561"/>
      <c r="F167" s="365" t="s">
        <v>215</v>
      </c>
      <c r="G167" s="365"/>
      <c r="H167" s="366" t="s">
        <v>148</v>
      </c>
      <c r="I167" s="367"/>
      <c r="J167" s="544" t="s">
        <v>213</v>
      </c>
      <c r="K167" s="544"/>
      <c r="L167" s="335"/>
      <c r="M167" s="334"/>
      <c r="N167" s="334"/>
      <c r="O167" s="334"/>
      <c r="P167" s="334"/>
      <c r="Q167" s="334"/>
      <c r="R167" s="334"/>
      <c r="S167" s="334"/>
    </row>
    <row r="168" spans="1:19" ht="19.5" customHeight="1">
      <c r="A168" s="549" t="s">
        <v>179</v>
      </c>
      <c r="B168" s="546">
        <v>32</v>
      </c>
      <c r="C168" s="371" t="s">
        <v>168</v>
      </c>
      <c r="D168" s="566">
        <v>0.2</v>
      </c>
      <c r="E168" s="566"/>
      <c r="F168" s="566">
        <v>0.13</v>
      </c>
      <c r="G168" s="566"/>
      <c r="H168" s="566">
        <f>IF('Encodage réponses Es'!R$44="","",'Encodage réponses Es'!R$44)</f>
      </c>
      <c r="I168" s="566"/>
      <c r="J168" s="579" t="s">
        <v>202</v>
      </c>
      <c r="K168" s="578"/>
      <c r="L168" s="385"/>
      <c r="M168" s="336">
        <v>0.12</v>
      </c>
      <c r="N168" s="336">
        <v>0.76</v>
      </c>
      <c r="O168" s="336">
        <v>0.12</v>
      </c>
      <c r="P168" s="336"/>
      <c r="Q168" s="336">
        <v>0.04</v>
      </c>
      <c r="R168" s="336">
        <v>0.78</v>
      </c>
      <c r="S168" s="336">
        <v>0.19</v>
      </c>
    </row>
    <row r="169" spans="1:19" ht="19.5" customHeight="1">
      <c r="A169" s="550"/>
      <c r="B169" s="570"/>
      <c r="C169" s="378" t="s">
        <v>169</v>
      </c>
      <c r="D169" s="555">
        <v>0.09</v>
      </c>
      <c r="E169" s="555"/>
      <c r="F169" s="555">
        <v>0.09</v>
      </c>
      <c r="G169" s="555"/>
      <c r="H169" s="555">
        <f>IF('Encodage réponses Es'!R38=0,"",COUNTIF('Encodage réponses Es'!R$3:R$36,8)/'Encodage réponses Es'!T$38)</f>
      </c>
      <c r="I169" s="555"/>
      <c r="J169" s="577"/>
      <c r="K169" s="577"/>
      <c r="L169" s="385"/>
      <c r="M169" s="336"/>
      <c r="N169" s="336"/>
      <c r="O169" s="336"/>
      <c r="P169" s="336"/>
      <c r="Q169" s="336"/>
      <c r="R169" s="336"/>
      <c r="S169" s="336"/>
    </row>
    <row r="170" spans="1:19" ht="19.5" customHeight="1">
      <c r="A170" s="549" t="s">
        <v>189</v>
      </c>
      <c r="B170" s="545">
        <v>52</v>
      </c>
      <c r="C170" s="372" t="s">
        <v>168</v>
      </c>
      <c r="D170" s="585">
        <v>0.25</v>
      </c>
      <c r="E170" s="585"/>
      <c r="F170" s="585">
        <v>0.13</v>
      </c>
      <c r="G170" s="585"/>
      <c r="H170" s="585">
        <f>IF('Encodage réponses Es'!BF$44="","",'Encodage réponses Es'!BF$44)</f>
      </c>
      <c r="I170" s="585"/>
      <c r="J170" s="580" t="s">
        <v>202</v>
      </c>
      <c r="K170" s="581"/>
      <c r="L170" s="385"/>
      <c r="M170" s="336">
        <v>0.06</v>
      </c>
      <c r="N170" s="336">
        <v>0.74</v>
      </c>
      <c r="O170" s="336">
        <v>0.2</v>
      </c>
      <c r="P170" s="336"/>
      <c r="Q170" s="336">
        <v>0</v>
      </c>
      <c r="R170" s="336">
        <v>0.66</v>
      </c>
      <c r="S170" s="336">
        <v>0.34</v>
      </c>
    </row>
    <row r="171" spans="1:19" ht="19.5" customHeight="1">
      <c r="A171" s="550"/>
      <c r="B171" s="547"/>
      <c r="C171" s="375" t="s">
        <v>169</v>
      </c>
      <c r="D171" s="548">
        <v>0.42</v>
      </c>
      <c r="E171" s="548"/>
      <c r="F171" s="548">
        <v>0.29</v>
      </c>
      <c r="G171" s="548"/>
      <c r="H171" s="548">
        <f>IF('Encodage réponses Es'!BF38=0,"",COUNTIF('Encodage réponses Es'!BF$3:BF$36,8)/'Encodage réponses Es'!BF$38)</f>
      </c>
      <c r="I171" s="548"/>
      <c r="J171" s="582"/>
      <c r="K171" s="582"/>
      <c r="L171" s="385"/>
      <c r="M171" s="336"/>
      <c r="N171" s="336"/>
      <c r="O171" s="336"/>
      <c r="P171" s="336"/>
      <c r="Q171" s="336"/>
      <c r="R171" s="336"/>
      <c r="S171" s="336"/>
    </row>
    <row r="172" spans="1:19" ht="19.5" customHeight="1">
      <c r="A172" s="549" t="s">
        <v>190</v>
      </c>
      <c r="B172" s="374">
        <v>53</v>
      </c>
      <c r="C172" s="374"/>
      <c r="D172" s="553">
        <v>0.59</v>
      </c>
      <c r="E172" s="553"/>
      <c r="F172" s="553">
        <v>0.41</v>
      </c>
      <c r="G172" s="553"/>
      <c r="H172" s="553">
        <f>IF('Encodage réponses Es'!BG$44="","",'Encodage réponses Es'!BG$44)</f>
      </c>
      <c r="I172" s="553"/>
      <c r="J172" s="579" t="s">
        <v>202</v>
      </c>
      <c r="K172" s="578"/>
      <c r="L172" s="385"/>
      <c r="M172" s="336">
        <v>0.14</v>
      </c>
      <c r="N172" s="336">
        <v>0.8</v>
      </c>
      <c r="O172" s="336">
        <v>0.06</v>
      </c>
      <c r="P172" s="336"/>
      <c r="Q172" s="336">
        <v>0.06</v>
      </c>
      <c r="R172" s="336">
        <v>0.74</v>
      </c>
      <c r="S172" s="336">
        <v>0.2</v>
      </c>
    </row>
    <row r="173" spans="1:19" ht="19.5" customHeight="1">
      <c r="A173" s="549"/>
      <c r="B173" s="545">
        <v>54</v>
      </c>
      <c r="C173" s="375" t="s">
        <v>168</v>
      </c>
      <c r="D173" s="548">
        <v>0.27</v>
      </c>
      <c r="E173" s="548"/>
      <c r="F173" s="548">
        <v>0.14</v>
      </c>
      <c r="G173" s="548"/>
      <c r="H173" s="548">
        <f>IF('Encodage réponses Es'!BH$44="","",'Encodage réponses Es'!BH$44)</f>
      </c>
      <c r="I173" s="548"/>
      <c r="J173" s="578"/>
      <c r="K173" s="578"/>
      <c r="L173" s="385"/>
      <c r="M173" s="336"/>
      <c r="N173" s="336"/>
      <c r="O173" s="336"/>
      <c r="P173" s="336"/>
      <c r="Q173" s="336"/>
      <c r="R173" s="336"/>
      <c r="S173" s="336"/>
    </row>
    <row r="174" spans="1:19" ht="19.5" customHeight="1">
      <c r="A174" s="550"/>
      <c r="B174" s="547"/>
      <c r="C174" s="375" t="s">
        <v>169</v>
      </c>
      <c r="D174" s="548">
        <v>0.3</v>
      </c>
      <c r="E174" s="548"/>
      <c r="F174" s="548">
        <v>0.15</v>
      </c>
      <c r="G174" s="548"/>
      <c r="H174" s="548">
        <f>IF('Encodage réponses Es'!BH38=0,"",COUNTIF('Encodage réponses Es'!BH$3:BH$36,8)/'Encodage réponses Es'!BH$38)</f>
      </c>
      <c r="I174" s="548"/>
      <c r="J174" s="577"/>
      <c r="K174" s="577"/>
      <c r="L174" s="385"/>
      <c r="M174" s="336"/>
      <c r="N174" s="336"/>
      <c r="O174" s="336"/>
      <c r="P174" s="336"/>
      <c r="Q174" s="336"/>
      <c r="R174" s="336"/>
      <c r="S174" s="336"/>
    </row>
    <row r="175" spans="1:19" ht="19.5" customHeight="1">
      <c r="A175" s="549" t="s">
        <v>191</v>
      </c>
      <c r="B175" s="374">
        <v>55</v>
      </c>
      <c r="C175" s="374"/>
      <c r="D175" s="553">
        <v>0.85</v>
      </c>
      <c r="E175" s="553"/>
      <c r="F175" s="553">
        <v>0.78</v>
      </c>
      <c r="G175" s="553"/>
      <c r="H175" s="553">
        <f>IF('Encodage réponses Es'!BI$44="","",'Encodage réponses Es'!BI$44)</f>
      </c>
      <c r="I175" s="553"/>
      <c r="J175" s="579" t="s">
        <v>202</v>
      </c>
      <c r="K175" s="578"/>
      <c r="L175" s="385"/>
      <c r="M175" s="336">
        <v>0.39</v>
      </c>
      <c r="N175" s="336">
        <v>0.56</v>
      </c>
      <c r="O175" s="336">
        <v>0.05</v>
      </c>
      <c r="P175" s="336"/>
      <c r="Q175" s="336">
        <v>0.19</v>
      </c>
      <c r="R175" s="336">
        <v>0.77</v>
      </c>
      <c r="S175" s="336">
        <v>0.04</v>
      </c>
    </row>
    <row r="176" spans="1:19" ht="19.5" customHeight="1">
      <c r="A176" s="549"/>
      <c r="B176" s="379">
        <v>56</v>
      </c>
      <c r="C176" s="379"/>
      <c r="D176" s="554">
        <v>0.82</v>
      </c>
      <c r="E176" s="554"/>
      <c r="F176" s="554">
        <v>0.67</v>
      </c>
      <c r="G176" s="554"/>
      <c r="H176" s="554">
        <f>IF('Encodage réponses Es'!BJ$44="","",'Encodage réponses Es'!BJ$44)</f>
      </c>
      <c r="I176" s="554"/>
      <c r="J176" s="578"/>
      <c r="K176" s="578"/>
      <c r="L176" s="385"/>
      <c r="M176" s="336"/>
      <c r="N176" s="336"/>
      <c r="O176" s="336"/>
      <c r="P176" s="336"/>
      <c r="Q176" s="336"/>
      <c r="R176" s="336"/>
      <c r="S176" s="336"/>
    </row>
    <row r="177" spans="1:19" ht="19.5" customHeight="1">
      <c r="A177" s="550"/>
      <c r="B177" s="382">
        <v>57</v>
      </c>
      <c r="C177" s="382"/>
      <c r="D177" s="555">
        <v>0.96</v>
      </c>
      <c r="E177" s="555"/>
      <c r="F177" s="555">
        <v>0.91</v>
      </c>
      <c r="G177" s="555"/>
      <c r="H177" s="555">
        <f>IF('Encodage réponses Es'!BK$44="","",'Encodage réponses Es'!BK$44)</f>
      </c>
      <c r="I177" s="555"/>
      <c r="J177" s="577"/>
      <c r="K177" s="577"/>
      <c r="L177" s="385"/>
      <c r="M177" s="336"/>
      <c r="N177" s="336"/>
      <c r="O177" s="336"/>
      <c r="P177" s="336"/>
      <c r="Q177" s="336"/>
      <c r="R177" s="336"/>
      <c r="S177" s="336"/>
    </row>
    <row r="178" spans="1:19" ht="19.5" customHeight="1">
      <c r="A178" s="549" t="s">
        <v>192</v>
      </c>
      <c r="B178" s="376">
        <v>58</v>
      </c>
      <c r="C178" s="376"/>
      <c r="D178" s="556">
        <v>0.69</v>
      </c>
      <c r="E178" s="556"/>
      <c r="F178" s="556">
        <v>0.6</v>
      </c>
      <c r="G178" s="556"/>
      <c r="H178" s="556">
        <f>IF('Encodage réponses Es'!BL$44="","",'Encodage réponses Es'!BL$44)</f>
      </c>
      <c r="I178" s="556"/>
      <c r="J178" s="579" t="s">
        <v>202</v>
      </c>
      <c r="K178" s="578"/>
      <c r="L178" s="385"/>
      <c r="M178" s="336">
        <v>0.43</v>
      </c>
      <c r="N178" s="336">
        <v>0.54</v>
      </c>
      <c r="O178" s="336">
        <v>0.03</v>
      </c>
      <c r="P178" s="336"/>
      <c r="Q178" s="336">
        <v>0.23</v>
      </c>
      <c r="R178" s="336">
        <v>0.65</v>
      </c>
      <c r="S178" s="336">
        <v>0.13</v>
      </c>
    </row>
    <row r="179" spans="1:19" ht="19.5" customHeight="1">
      <c r="A179" s="549"/>
      <c r="B179" s="377">
        <v>59</v>
      </c>
      <c r="C179" s="377"/>
      <c r="D179" s="571">
        <v>0.92</v>
      </c>
      <c r="E179" s="571"/>
      <c r="F179" s="571">
        <v>0.84</v>
      </c>
      <c r="G179" s="571"/>
      <c r="H179" s="571">
        <f>IF('Encodage réponses Es'!BM$44="","",'Encodage réponses Es'!BM$44)</f>
      </c>
      <c r="I179" s="571"/>
      <c r="J179" s="578"/>
      <c r="K179" s="578"/>
      <c r="L179" s="385"/>
      <c r="M179" s="336"/>
      <c r="N179" s="336"/>
      <c r="O179" s="336"/>
      <c r="P179" s="336"/>
      <c r="Q179" s="336"/>
      <c r="R179" s="336"/>
      <c r="S179" s="336"/>
    </row>
    <row r="180" spans="1:19" ht="19.5" customHeight="1">
      <c r="A180" s="550"/>
      <c r="B180" s="375">
        <v>60</v>
      </c>
      <c r="C180" s="375"/>
      <c r="D180" s="548">
        <v>0.97</v>
      </c>
      <c r="E180" s="548"/>
      <c r="F180" s="548">
        <v>0.91</v>
      </c>
      <c r="G180" s="548"/>
      <c r="H180" s="548">
        <f>IF('Encodage réponses Es'!BN$44="","",'Encodage réponses Es'!BN$44)</f>
      </c>
      <c r="I180" s="548"/>
      <c r="J180" s="577"/>
      <c r="K180" s="577"/>
      <c r="L180" s="385"/>
      <c r="M180" s="337"/>
      <c r="N180" s="337"/>
      <c r="O180" s="337"/>
      <c r="P180" s="337"/>
      <c r="Q180" s="337"/>
      <c r="R180" s="337"/>
      <c r="S180" s="337"/>
    </row>
    <row r="181" spans="1:19" ht="12.75">
      <c r="A181" s="357"/>
      <c r="B181" s="357"/>
      <c r="C181" s="357"/>
      <c r="D181" s="357"/>
      <c r="E181" s="357"/>
      <c r="F181" s="357"/>
      <c r="G181" s="357"/>
      <c r="H181" s="357"/>
      <c r="I181" s="357"/>
      <c r="J181" s="357"/>
      <c r="K181" s="357"/>
      <c r="L181" s="333"/>
      <c r="M181" s="333"/>
      <c r="N181" s="333"/>
      <c r="O181" s="333"/>
      <c r="P181" s="333"/>
      <c r="Q181" s="333"/>
      <c r="R181" s="333"/>
      <c r="S181" s="333"/>
    </row>
  </sheetData>
  <sheetProtection password="CC48" sheet="1"/>
  <mergeCells count="305">
    <mergeCell ref="M93:O93"/>
    <mergeCell ref="Q93:S93"/>
    <mergeCell ref="J153:K162"/>
    <mergeCell ref="D160:E160"/>
    <mergeCell ref="F160:G160"/>
    <mergeCell ref="H157:I157"/>
    <mergeCell ref="H158:I158"/>
    <mergeCell ref="H159:I159"/>
    <mergeCell ref="H160:I160"/>
    <mergeCell ref="H99:I99"/>
    <mergeCell ref="H179:I179"/>
    <mergeCell ref="H180:I180"/>
    <mergeCell ref="H168:I168"/>
    <mergeCell ref="H174:I174"/>
    <mergeCell ref="H175:I175"/>
    <mergeCell ref="H176:I176"/>
    <mergeCell ref="H177:I177"/>
    <mergeCell ref="H173:I173"/>
    <mergeCell ref="H178:I178"/>
    <mergeCell ref="H172:I172"/>
    <mergeCell ref="H169:I169"/>
    <mergeCell ref="A165:K165"/>
    <mergeCell ref="H105:I105"/>
    <mergeCell ref="D106:E106"/>
    <mergeCell ref="D107:E107"/>
    <mergeCell ref="D108:E108"/>
    <mergeCell ref="H117:I117"/>
    <mergeCell ref="H156:I156"/>
    <mergeCell ref="H114:I114"/>
    <mergeCell ref="H135:I135"/>
    <mergeCell ref="H115:I115"/>
    <mergeCell ref="H116:I116"/>
    <mergeCell ref="H118:I118"/>
    <mergeCell ref="H119:I119"/>
    <mergeCell ref="H120:I120"/>
    <mergeCell ref="H121:I121"/>
    <mergeCell ref="H124:I124"/>
    <mergeCell ref="H125:I125"/>
    <mergeCell ref="H122:I122"/>
    <mergeCell ref="H123:I123"/>
    <mergeCell ref="F173:G173"/>
    <mergeCell ref="H100:I100"/>
    <mergeCell ref="H101:I101"/>
    <mergeCell ref="H102:I102"/>
    <mergeCell ref="H103:I103"/>
    <mergeCell ref="H104:I104"/>
    <mergeCell ref="H128:I128"/>
    <mergeCell ref="H161:I161"/>
    <mergeCell ref="H162:I162"/>
    <mergeCell ref="H129:I129"/>
    <mergeCell ref="J178:K180"/>
    <mergeCell ref="F126:G126"/>
    <mergeCell ref="F168:G168"/>
    <mergeCell ref="F169:G169"/>
    <mergeCell ref="F171:G171"/>
    <mergeCell ref="H126:I126"/>
    <mergeCell ref="H127:I127"/>
    <mergeCell ref="H170:I170"/>
    <mergeCell ref="H171:I171"/>
    <mergeCell ref="J170:K171"/>
    <mergeCell ref="J175:K177"/>
    <mergeCell ref="D96:E96"/>
    <mergeCell ref="D97:E97"/>
    <mergeCell ref="D98:E98"/>
    <mergeCell ref="F101:G101"/>
    <mergeCell ref="F102:G102"/>
    <mergeCell ref="A111:K111"/>
    <mergeCell ref="H106:I106"/>
    <mergeCell ref="H107:I107"/>
    <mergeCell ref="D173:E173"/>
    <mergeCell ref="A16:K16"/>
    <mergeCell ref="A34:K34"/>
    <mergeCell ref="A6:C6"/>
    <mergeCell ref="A7:C7"/>
    <mergeCell ref="A10:C10"/>
    <mergeCell ref="A32:K32"/>
    <mergeCell ref="J10:K10"/>
    <mergeCell ref="A14:K14"/>
    <mergeCell ref="J4:K4"/>
    <mergeCell ref="A1:K1"/>
    <mergeCell ref="D2:F2"/>
    <mergeCell ref="G2:I2"/>
    <mergeCell ref="A4:C4"/>
    <mergeCell ref="A5:C5"/>
    <mergeCell ref="A11:C11"/>
    <mergeCell ref="J11:K11"/>
    <mergeCell ref="A8:C8"/>
    <mergeCell ref="A9:C9"/>
    <mergeCell ref="J9:K9"/>
    <mergeCell ref="J6:K6"/>
    <mergeCell ref="J7:K7"/>
    <mergeCell ref="A55:K55"/>
    <mergeCell ref="J172:K174"/>
    <mergeCell ref="D168:E168"/>
    <mergeCell ref="D169:E169"/>
    <mergeCell ref="D171:E171"/>
    <mergeCell ref="D172:E172"/>
    <mergeCell ref="F172:G172"/>
    <mergeCell ref="D170:E170"/>
    <mergeCell ref="F170:G170"/>
    <mergeCell ref="A71:K71"/>
    <mergeCell ref="A73:K73"/>
    <mergeCell ref="A93:K93"/>
    <mergeCell ref="A90:K90"/>
    <mergeCell ref="H96:I96"/>
    <mergeCell ref="J96:K98"/>
    <mergeCell ref="H97:I97"/>
    <mergeCell ref="H98:I98"/>
    <mergeCell ref="D104:E104"/>
    <mergeCell ref="D105:E105"/>
    <mergeCell ref="D99:E99"/>
    <mergeCell ref="D100:E100"/>
    <mergeCell ref="D101:E101"/>
    <mergeCell ref="J168:K169"/>
    <mergeCell ref="F96:G96"/>
    <mergeCell ref="F97:G97"/>
    <mergeCell ref="F98:G98"/>
    <mergeCell ref="F99:G99"/>
    <mergeCell ref="F100:G100"/>
    <mergeCell ref="H108:I108"/>
    <mergeCell ref="F103:G103"/>
    <mergeCell ref="F104:G104"/>
    <mergeCell ref="F105:G105"/>
    <mergeCell ref="F116:G116"/>
    <mergeCell ref="F117:G117"/>
    <mergeCell ref="F118:G118"/>
    <mergeCell ref="F124:G124"/>
    <mergeCell ref="F120:G120"/>
    <mergeCell ref="F121:G121"/>
    <mergeCell ref="F122:G122"/>
    <mergeCell ref="D114:E114"/>
    <mergeCell ref="D115:E115"/>
    <mergeCell ref="D116:E116"/>
    <mergeCell ref="D117:E117"/>
    <mergeCell ref="D123:E123"/>
    <mergeCell ref="D124:E124"/>
    <mergeCell ref="D125:E125"/>
    <mergeCell ref="F119:G119"/>
    <mergeCell ref="F123:G123"/>
    <mergeCell ref="D121:E121"/>
    <mergeCell ref="F125:G125"/>
    <mergeCell ref="H136:I136"/>
    <mergeCell ref="D126:E126"/>
    <mergeCell ref="D127:E127"/>
    <mergeCell ref="D128:E128"/>
    <mergeCell ref="D129:E129"/>
    <mergeCell ref="F136:G136"/>
    <mergeCell ref="D134:E134"/>
    <mergeCell ref="D113:E113"/>
    <mergeCell ref="F127:G127"/>
    <mergeCell ref="F128:G128"/>
    <mergeCell ref="F129:G129"/>
    <mergeCell ref="F114:G114"/>
    <mergeCell ref="F115:G115"/>
    <mergeCell ref="D118:E118"/>
    <mergeCell ref="D119:E119"/>
    <mergeCell ref="D120:E120"/>
    <mergeCell ref="D122:E122"/>
    <mergeCell ref="J148:K152"/>
    <mergeCell ref="H137:I137"/>
    <mergeCell ref="H138:I138"/>
    <mergeCell ref="H139:I139"/>
    <mergeCell ref="H140:I140"/>
    <mergeCell ref="H141:I141"/>
    <mergeCell ref="H142:I142"/>
    <mergeCell ref="H143:I143"/>
    <mergeCell ref="H150:I150"/>
    <mergeCell ref="H144:I144"/>
    <mergeCell ref="D137:E137"/>
    <mergeCell ref="F137:G137"/>
    <mergeCell ref="D135:E135"/>
    <mergeCell ref="F135:G135"/>
    <mergeCell ref="D136:E136"/>
    <mergeCell ref="D140:E140"/>
    <mergeCell ref="F140:G140"/>
    <mergeCell ref="D141:E141"/>
    <mergeCell ref="F141:G141"/>
    <mergeCell ref="D138:E138"/>
    <mergeCell ref="F138:G138"/>
    <mergeCell ref="D139:E139"/>
    <mergeCell ref="F139:G139"/>
    <mergeCell ref="J167:K167"/>
    <mergeCell ref="J103:K105"/>
    <mergeCell ref="J106:K108"/>
    <mergeCell ref="J114:K115"/>
    <mergeCell ref="J116:K122"/>
    <mergeCell ref="J123:K127"/>
    <mergeCell ref="J128:K129"/>
    <mergeCell ref="J135:K138"/>
    <mergeCell ref="J139:K147"/>
    <mergeCell ref="A132:K132"/>
    <mergeCell ref="F142:G142"/>
    <mergeCell ref="D143:E143"/>
    <mergeCell ref="F143:G143"/>
    <mergeCell ref="D167:E167"/>
    <mergeCell ref="D166:I166"/>
    <mergeCell ref="F148:G148"/>
    <mergeCell ref="D149:E149"/>
    <mergeCell ref="F149:G149"/>
    <mergeCell ref="D146:E146"/>
    <mergeCell ref="F146:G146"/>
    <mergeCell ref="F147:G147"/>
    <mergeCell ref="F152:G152"/>
    <mergeCell ref="D153:E153"/>
    <mergeCell ref="F153:G153"/>
    <mergeCell ref="D150:E150"/>
    <mergeCell ref="F150:G150"/>
    <mergeCell ref="D151:E151"/>
    <mergeCell ref="F151:G151"/>
    <mergeCell ref="D152:E152"/>
    <mergeCell ref="H148:I148"/>
    <mergeCell ref="H149:I149"/>
    <mergeCell ref="F162:G162"/>
    <mergeCell ref="D156:E156"/>
    <mergeCell ref="F156:G156"/>
    <mergeCell ref="D157:E157"/>
    <mergeCell ref="F157:G157"/>
    <mergeCell ref="D154:E154"/>
    <mergeCell ref="F154:G154"/>
    <mergeCell ref="D155:E155"/>
    <mergeCell ref="H154:I154"/>
    <mergeCell ref="H155:I155"/>
    <mergeCell ref="F158:G158"/>
    <mergeCell ref="D159:E159"/>
    <mergeCell ref="F159:G159"/>
    <mergeCell ref="F155:G155"/>
    <mergeCell ref="B151:B152"/>
    <mergeCell ref="D162:E162"/>
    <mergeCell ref="D148:E148"/>
    <mergeCell ref="D144:E144"/>
    <mergeCell ref="D161:E161"/>
    <mergeCell ref="B149:B150"/>
    <mergeCell ref="D158:E158"/>
    <mergeCell ref="D145:E145"/>
    <mergeCell ref="D147:E147"/>
    <mergeCell ref="F178:G178"/>
    <mergeCell ref="H151:I151"/>
    <mergeCell ref="D175:E175"/>
    <mergeCell ref="F175:G175"/>
    <mergeCell ref="D176:E176"/>
    <mergeCell ref="F176:G176"/>
    <mergeCell ref="D174:E174"/>
    <mergeCell ref="F174:G174"/>
    <mergeCell ref="F161:G161"/>
    <mergeCell ref="H153:I153"/>
    <mergeCell ref="F179:G179"/>
    <mergeCell ref="A135:A138"/>
    <mergeCell ref="A139:A147"/>
    <mergeCell ref="A148:A152"/>
    <mergeCell ref="A153:A162"/>
    <mergeCell ref="A168:A169"/>
    <mergeCell ref="A170:A171"/>
    <mergeCell ref="A172:A174"/>
    <mergeCell ref="D177:E177"/>
    <mergeCell ref="F177:G177"/>
    <mergeCell ref="A128:A129"/>
    <mergeCell ref="B114:B115"/>
    <mergeCell ref="B128:B129"/>
    <mergeCell ref="D179:E179"/>
    <mergeCell ref="D178:E178"/>
    <mergeCell ref="A175:A177"/>
    <mergeCell ref="A178:A180"/>
    <mergeCell ref="B168:B169"/>
    <mergeCell ref="B173:B174"/>
    <mergeCell ref="B170:B171"/>
    <mergeCell ref="J102:K102"/>
    <mergeCell ref="D180:E180"/>
    <mergeCell ref="F180:G180"/>
    <mergeCell ref="D102:E102"/>
    <mergeCell ref="A164:K164"/>
    <mergeCell ref="D112:I112"/>
    <mergeCell ref="J113:K113"/>
    <mergeCell ref="D133:I133"/>
    <mergeCell ref="A116:A122"/>
    <mergeCell ref="A123:A127"/>
    <mergeCell ref="A51:K51"/>
    <mergeCell ref="A53:K53"/>
    <mergeCell ref="A96:A98"/>
    <mergeCell ref="A100:A101"/>
    <mergeCell ref="A92:K92"/>
    <mergeCell ref="D94:I94"/>
    <mergeCell ref="J95:K95"/>
    <mergeCell ref="D95:E95"/>
    <mergeCell ref="J99:K99"/>
    <mergeCell ref="J100:K101"/>
    <mergeCell ref="A103:A105"/>
    <mergeCell ref="A106:A108"/>
    <mergeCell ref="A114:A115"/>
    <mergeCell ref="H152:I152"/>
    <mergeCell ref="A110:K110"/>
    <mergeCell ref="F106:G106"/>
    <mergeCell ref="F107:G107"/>
    <mergeCell ref="F108:G108"/>
    <mergeCell ref="D103:E103"/>
    <mergeCell ref="A131:K131"/>
    <mergeCell ref="J134:K134"/>
    <mergeCell ref="B142:B143"/>
    <mergeCell ref="B144:B145"/>
    <mergeCell ref="B146:B147"/>
    <mergeCell ref="H145:I145"/>
    <mergeCell ref="H146:I146"/>
    <mergeCell ref="H147:I147"/>
    <mergeCell ref="F144:G144"/>
    <mergeCell ref="F145:G145"/>
    <mergeCell ref="D142:E142"/>
  </mergeCells>
  <printOptions/>
  <pageMargins left="0.58" right="0.11811023622047245" top="0.56" bottom="0.7480314960629921" header="0.31496062992125984" footer="0.31496062992125984"/>
  <pageSetup horizontalDpi="200" verticalDpi="200" orientation="portrait" paperSize="9" scale="92" r:id="rId2"/>
  <rowBreaks count="5" manualBreakCount="5">
    <brk id="13" max="11" man="1"/>
    <brk id="52" max="11" man="1"/>
    <brk id="91" max="11" man="1"/>
    <brk id="130" max="11" man="1"/>
    <brk id="163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S34"/>
  <sheetViews>
    <sheetView showGridLines="0" zoomScalePageLayoutView="0" workbookViewId="0" topLeftCell="A1">
      <selection activeCell="D37" sqref="D37"/>
    </sheetView>
  </sheetViews>
  <sheetFormatPr defaultColWidth="11.421875" defaultRowHeight="12.75"/>
  <sheetData>
    <row r="1" spans="1:19" ht="15.75">
      <c r="A1" s="10" t="s">
        <v>137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2"/>
      <c r="Q1" s="12"/>
      <c r="R1" s="12"/>
      <c r="S1" s="12"/>
    </row>
    <row r="2" spans="1:14" ht="15">
      <c r="A2" s="51" t="s">
        <v>138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4"/>
      <c r="N2" s="14"/>
    </row>
    <row r="3" spans="1:14" ht="1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>
      <c r="A4" s="13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5.75">
      <c r="A5" s="15" t="s">
        <v>13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4"/>
      <c r="N5" s="14"/>
    </row>
    <row r="6" spans="1:14" ht="1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4"/>
      <c r="N6" s="14"/>
    </row>
    <row r="7" spans="1:14" ht="1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4"/>
      <c r="N7" s="14"/>
    </row>
    <row r="8" spans="1:14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4"/>
      <c r="N8" s="14"/>
    </row>
    <row r="9" spans="1:10" ht="15.75">
      <c r="A9" s="15"/>
      <c r="B9" s="15"/>
      <c r="C9" s="17" t="s">
        <v>60</v>
      </c>
      <c r="D9" s="18"/>
      <c r="E9" s="18"/>
      <c r="F9" s="18"/>
      <c r="G9" s="18"/>
      <c r="H9" s="18"/>
      <c r="I9" s="18"/>
      <c r="J9" s="18"/>
    </row>
    <row r="10" spans="1:14" ht="15">
      <c r="A10" s="14"/>
      <c r="B10" s="14"/>
      <c r="C10" s="17" t="s">
        <v>61</v>
      </c>
      <c r="D10" s="17"/>
      <c r="E10" s="17"/>
      <c r="F10" s="17"/>
      <c r="G10" s="17"/>
      <c r="H10" s="17"/>
      <c r="I10" s="17"/>
      <c r="J10" s="17"/>
      <c r="K10" s="14"/>
      <c r="L10" s="14"/>
      <c r="M10" s="14"/>
      <c r="N10" s="14"/>
    </row>
    <row r="11" spans="1:14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.75">
      <c r="A14" s="19" t="s">
        <v>14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.75">
      <c r="A15" s="19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5">
      <c r="A16" s="13" t="s">
        <v>62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.75">
      <c r="A17" s="13" t="s">
        <v>63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">
      <c r="A18" s="13" t="s">
        <v>140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5.75">
      <c r="A19" s="13" t="s">
        <v>15</v>
      </c>
      <c r="B19" s="14"/>
      <c r="C19" s="14"/>
      <c r="D19" s="14"/>
      <c r="E19" s="14"/>
      <c r="F19" s="13" t="s">
        <v>16</v>
      </c>
      <c r="G19" s="20" t="s">
        <v>17</v>
      </c>
      <c r="H19" s="13"/>
      <c r="I19" s="14"/>
      <c r="J19" s="14"/>
      <c r="K19" s="14"/>
      <c r="L19" s="14"/>
      <c r="M19" s="14"/>
      <c r="N19" s="14"/>
    </row>
    <row r="20" spans="1:14" ht="15.75">
      <c r="A20" s="13"/>
      <c r="B20" s="14"/>
      <c r="C20" s="14"/>
      <c r="D20" s="14"/>
      <c r="E20" s="14"/>
      <c r="F20" s="13" t="s">
        <v>18</v>
      </c>
      <c r="G20" s="20" t="s">
        <v>19</v>
      </c>
      <c r="H20" s="13"/>
      <c r="I20" s="14"/>
      <c r="J20" s="14"/>
      <c r="K20" s="14"/>
      <c r="L20" s="14"/>
      <c r="M20" s="14"/>
      <c r="N20" s="14"/>
    </row>
    <row r="21" spans="1:14" ht="15.75">
      <c r="A21" s="13"/>
      <c r="B21" s="14"/>
      <c r="C21" s="14"/>
      <c r="D21" s="14"/>
      <c r="E21" s="14"/>
      <c r="F21" s="13" t="s">
        <v>20</v>
      </c>
      <c r="G21" s="20" t="s">
        <v>21</v>
      </c>
      <c r="H21" s="13"/>
      <c r="I21" s="14"/>
      <c r="J21" s="14"/>
      <c r="K21" s="14"/>
      <c r="L21" s="14"/>
      <c r="M21" s="14"/>
      <c r="N21" s="14"/>
    </row>
    <row r="22" spans="1:14" ht="15.75">
      <c r="A22" s="13"/>
      <c r="B22" s="14"/>
      <c r="C22" s="14"/>
      <c r="D22" s="14"/>
      <c r="E22" s="14"/>
      <c r="F22" s="13" t="s">
        <v>22</v>
      </c>
      <c r="G22" s="20" t="s">
        <v>23</v>
      </c>
      <c r="H22" s="13"/>
      <c r="I22" s="14"/>
      <c r="J22" s="14"/>
      <c r="K22" s="14"/>
      <c r="L22" s="14"/>
      <c r="M22" s="14"/>
      <c r="N22" s="14"/>
    </row>
    <row r="23" spans="1:14" ht="15.75">
      <c r="A23" s="13"/>
      <c r="B23" s="14"/>
      <c r="C23" s="14"/>
      <c r="D23" s="14"/>
      <c r="E23" s="14"/>
      <c r="F23" s="13" t="s">
        <v>24</v>
      </c>
      <c r="G23" s="20" t="s">
        <v>25</v>
      </c>
      <c r="H23" s="13"/>
      <c r="I23" s="14"/>
      <c r="J23" s="14"/>
      <c r="K23" s="14"/>
      <c r="L23" s="14"/>
      <c r="M23" s="14"/>
      <c r="N23" s="14"/>
    </row>
    <row r="24" spans="1:14" ht="15">
      <c r="A24" s="13" t="s">
        <v>26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5">
      <c r="A25" s="13" t="s">
        <v>27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5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.75">
      <c r="A29" s="19" t="s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5">
      <c r="A31" s="21" t="s">
        <v>29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2:4" ht="15.75">
      <c r="B33" s="54"/>
      <c r="C33" s="55" t="s">
        <v>72</v>
      </c>
      <c r="D33" s="54"/>
    </row>
    <row r="34" spans="2:4" ht="15.75">
      <c r="B34" s="14"/>
      <c r="C34" s="64"/>
      <c r="D34" s="14"/>
    </row>
  </sheetData>
  <sheetProtection password="CC48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Evaluation externe</dc:subject>
  <dc:creator>Léo</dc:creator>
  <cp:keywords/>
  <dc:description/>
  <cp:lastModifiedBy>Windows User</cp:lastModifiedBy>
  <cp:lastPrinted>2013-02-20T11:28:08Z</cp:lastPrinted>
  <dcterms:created xsi:type="dcterms:W3CDTF">2011-10-07T11:26:39Z</dcterms:created>
  <dcterms:modified xsi:type="dcterms:W3CDTF">2013-02-20T11:29:15Z</dcterms:modified>
  <cp:category/>
  <cp:version/>
  <cp:contentType/>
  <cp:contentStatus/>
</cp:coreProperties>
</file>