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5" windowHeight="3720" activeTab="0"/>
  </bookViews>
  <sheets>
    <sheet name="Encodage réponses Es" sheetId="1" r:id="rId1"/>
    <sheet name="Compétences" sheetId="2" r:id="rId2"/>
    <sheet name="Tri" sheetId="3" r:id="rId3"/>
    <sheet name="Résultats et commentaires" sheetId="4" r:id="rId4"/>
    <sheet name="Instructions" sheetId="5" r:id="rId5"/>
  </sheets>
  <definedNames>
    <definedName name="_xlnm._FilterDatabase" localSheetId="2" hidden="1">'Tri'!$A$1:$D$1</definedName>
    <definedName name="_xlnm.Print_Titles" localSheetId="1">'Compétences'!$A:$D,'Compétences'!$1:$47</definedName>
    <definedName name="_xlnm.Print_Titles" localSheetId="0">'Encodage réponses Es'!$A:$F</definedName>
    <definedName name="_xlnm.Print_Titles" localSheetId="2">'Tri'!$1:$1</definedName>
    <definedName name="_xlnm.Print_Area" localSheetId="1">'Compétences'!$A$1:$AU$55</definedName>
    <definedName name="_xlnm.Print_Area" localSheetId="0">'Encodage réponses Es'!$A$1:$AJ$47</definedName>
    <definedName name="_xlnm.Print_Area" localSheetId="3">'Résultats et commentaires'!$A$1:$L$92</definedName>
    <definedName name="_xlnm.Print_Area" localSheetId="2">'Tri'!$A$1:$D$30</definedName>
  </definedNames>
  <calcPr fullCalcOnLoad="1"/>
</workbook>
</file>

<file path=xl/sharedStrings.xml><?xml version="1.0" encoding="utf-8"?>
<sst xmlns="http://schemas.openxmlformats.org/spreadsheetml/2006/main" count="273" uniqueCount="143">
  <si>
    <t>Ecole :</t>
  </si>
  <si>
    <t>Classe :</t>
  </si>
  <si>
    <t>FASE ETAB :</t>
  </si>
  <si>
    <t>FASE IMPL :</t>
  </si>
  <si>
    <t>Nombre de réponses</t>
  </si>
  <si>
    <t>Réponses correctes</t>
  </si>
  <si>
    <t>Réponses incorrectes</t>
  </si>
  <si>
    <t>Réponses  partiellement correctes</t>
  </si>
  <si>
    <t xml:space="preserve">   Pas de réponse</t>
  </si>
  <si>
    <t>Proportion d'élèves ayant réussi l'item</t>
  </si>
  <si>
    <t>Proportion d'élèves ayant réussi l'item en"FWB"</t>
  </si>
  <si>
    <t>1-0-9</t>
  </si>
  <si>
    <t>a</t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</si>
  <si>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</si>
  <si>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</si>
  <si>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t>Fonctionnalités</t>
  </si>
  <si>
    <t>* Seuls les codes admis pourront être introduits.</t>
  </si>
  <si>
    <r>
      <t>Code</t>
    </r>
    <r>
      <rPr>
        <b/>
        <sz val="12"/>
        <rFont val="Arial"/>
        <family val="0"/>
      </rPr>
      <t xml:space="preserve"> 1</t>
    </r>
  </si>
  <si>
    <t>réponse correcte</t>
  </si>
  <si>
    <r>
      <t>Code</t>
    </r>
    <r>
      <rPr>
        <b/>
        <sz val="12"/>
        <rFont val="Arial"/>
        <family val="0"/>
      </rPr>
      <t xml:space="preserve"> 0</t>
    </r>
  </si>
  <si>
    <t>réponse incorrecte</t>
  </si>
  <si>
    <r>
      <t>Code</t>
    </r>
    <r>
      <rPr>
        <b/>
        <sz val="12"/>
        <rFont val="Arial"/>
        <family val="0"/>
      </rPr>
      <t xml:space="preserve"> 8</t>
    </r>
  </si>
  <si>
    <t>réponse partiellement correcte</t>
  </si>
  <si>
    <r>
      <t>Code</t>
    </r>
    <r>
      <rPr>
        <b/>
        <sz val="12"/>
        <rFont val="Arial"/>
        <family val="0"/>
      </rPr>
      <t xml:space="preserve"> 9</t>
    </r>
  </si>
  <si>
    <t>pas de réponse (omission)</t>
  </si>
  <si>
    <r>
      <t>Code</t>
    </r>
    <r>
      <rPr>
        <b/>
        <sz val="12"/>
        <rFont val="Arial"/>
        <family val="0"/>
      </rPr>
      <t xml:space="preserve"> a</t>
    </r>
  </si>
  <si>
    <t>absence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</si>
  <si>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</si>
  <si>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</si>
  <si>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</si>
  <si>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Léopold KROEMMER : 02/690.82.12 ou leopold.kroemmer@cfwb.be</t>
  </si>
  <si>
    <t>Résultats globaux</t>
  </si>
  <si>
    <t>Total en %</t>
  </si>
  <si>
    <t>Participants</t>
  </si>
  <si>
    <t>Ecart-type</t>
  </si>
  <si>
    <t>Moyenne</t>
  </si>
  <si>
    <t>Pas de réponse</t>
  </si>
  <si>
    <t>Proportion d'élèves ayant réussi l'item en FWB</t>
  </si>
  <si>
    <t>4 - 4,5</t>
  </si>
  <si>
    <t>Items</t>
  </si>
  <si>
    <t>% réussite</t>
  </si>
  <si>
    <t>% FWB</t>
  </si>
  <si>
    <t>1-0-8-9</t>
  </si>
  <si>
    <t>[30 , 40[</t>
  </si>
  <si>
    <t>[20 , 30[</t>
  </si>
  <si>
    <t>[10 , 20[</t>
  </si>
  <si>
    <t>[0 , 10[</t>
  </si>
  <si>
    <t>[50 , 60[</t>
  </si>
  <si>
    <t>[40 , 50[</t>
  </si>
  <si>
    <t>[60 , 70[</t>
  </si>
  <si>
    <t>[70 , 80[</t>
  </si>
  <si>
    <t>[80 , 90[</t>
  </si>
  <si>
    <t>[90 , 100]</t>
  </si>
  <si>
    <t>Ecole</t>
  </si>
  <si>
    <t>Classe</t>
  </si>
  <si>
    <t>Elèves</t>
  </si>
  <si>
    <t>Moy FWB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</si>
  <si>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</si>
  <si>
    <t>le N° FASE de l'établissement (obligatoire) et le N° FASE de l'implantation (si nécessaire).</t>
  </si>
  <si>
    <t>* Si un élève est absent, il faut encoder "a" dans les différents items concernés, ce qui fera apparaitre "a" dans la colonne finale "Abs"</t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</si>
  <si>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apparait dans la colonne "Abs"</t>
    </r>
  </si>
  <si>
    <t>Commencer l'encodage ici !</t>
  </si>
  <si>
    <t>Abs</t>
  </si>
  <si>
    <t xml:space="preserve">                                Encodage
Elèves                   </t>
  </si>
  <si>
    <t>SCORE GLOBAL A L'ENSEMBLE DE L'EPREUVE
SCIENCES</t>
  </si>
  <si>
    <t>Les êtres vivants - l'organisme</t>
  </si>
  <si>
    <t>Savoirs</t>
  </si>
  <si>
    <t>Savoir-faire</t>
  </si>
  <si>
    <t>0 - 1,5</t>
  </si>
  <si>
    <t>2 - 3,5</t>
  </si>
  <si>
    <t>4 - 5,5</t>
  </si>
  <si>
    <t>6 - 7,5</t>
  </si>
  <si>
    <t>8 - 9,5</t>
  </si>
  <si>
    <t>10 - 11,5</t>
  </si>
  <si>
    <t>12 - 13,5</t>
  </si>
  <si>
    <t>14 - 15,5</t>
  </si>
  <si>
    <t>Savoir</t>
  </si>
  <si>
    <t>Cette grille a été conçue dans le cadre de l'évaluation externe non certificative en sciences</t>
  </si>
  <si>
    <t>Total / 29</t>
  </si>
  <si>
    <t>Total /17</t>
  </si>
  <si>
    <t>Total / 12</t>
  </si>
  <si>
    <t>Items réussis / 17</t>
  </si>
  <si>
    <t>Moyenne /17</t>
  </si>
  <si>
    <t>16 - 17</t>
  </si>
  <si>
    <t>Moyenne / 12</t>
  </si>
  <si>
    <t>2 -3,5</t>
  </si>
  <si>
    <t>10 - 12</t>
  </si>
  <si>
    <t>Savoir ou savoir-faire</t>
  </si>
  <si>
    <t>2012 – 3e année secondaire - enseignement professionnel</t>
  </si>
  <si>
    <t xml:space="preserve">        Évaluation externe non certificative
        Sciences - 2012
        3e année secondaire
        enseignement professionnel</t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</si>
  <si>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 xml:space="preserve">, des indications apparaissent vous renseignant :  </t>
    </r>
    <r>
      <rPr>
        <sz val="12"/>
        <color indexed="17"/>
        <rFont val="Arial"/>
        <family val="2"/>
      </rPr>
      <t>le nombre d'élèves encodés</t>
    </r>
    <r>
      <rPr>
        <sz val="12"/>
        <rFont val="Arial"/>
        <family val="2"/>
      </rPr>
      <t xml:space="preserve">, </t>
    </r>
    <r>
      <rPr>
        <sz val="12"/>
        <color indexed="46"/>
        <rFont val="Arial"/>
        <family val="2"/>
      </rPr>
      <t>le nombre d'élèves absents</t>
    </r>
    <r>
      <rPr>
        <sz val="12"/>
        <rFont val="Arial"/>
        <family val="2"/>
      </rPr>
      <t xml:space="preserve">, </t>
    </r>
    <r>
      <rPr>
        <sz val="12"/>
        <color indexed="48"/>
        <rFont val="Arial"/>
        <family val="2"/>
      </rPr>
      <t>le nombre de lignes complètes</t>
    </r>
    <r>
      <rPr>
        <sz val="12"/>
        <rFont val="Arial"/>
        <family val="2"/>
      </rPr>
      <t xml:space="preserve"> et </t>
    </r>
    <r>
      <rPr>
        <sz val="12"/>
        <color indexed="10"/>
        <rFont val="Arial"/>
        <family val="2"/>
      </rPr>
      <t>le nombre de lignes à compléter</t>
    </r>
    <r>
      <rPr>
        <sz val="12"/>
        <rFont val="Arial"/>
        <family val="2"/>
      </rPr>
      <t>.</t>
    </r>
  </si>
  <si>
    <r>
      <t xml:space="preserve">          Evaluation externe non certificative
          Sciences - 2012
          3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année secondaire
          enseignement professionnel</t>
    </r>
  </si>
  <si>
    <t>Items réussis / 12</t>
  </si>
  <si>
    <t>Élèves en FWB</t>
  </si>
  <si>
    <t>Élèves hors ED</t>
  </si>
  <si>
    <t>Élèves ED</t>
  </si>
  <si>
    <t>Ma classe</t>
  </si>
  <si>
    <t>Hors ED</t>
  </si>
  <si>
    <t>ED</t>
  </si>
  <si>
    <t>[0,10[</t>
  </si>
  <si>
    <t>[10,20[</t>
  </si>
  <si>
    <t>[20,30[</t>
  </si>
  <si>
    <t>[30,40[</t>
  </si>
  <si>
    <t>[40,50[</t>
  </si>
  <si>
    <t>[50,60[</t>
  </si>
  <si>
    <t>[60,70[</t>
  </si>
  <si>
    <t>[70,80[</t>
  </si>
  <si>
    <t>[80,90[</t>
  </si>
  <si>
    <t>[90,100]</t>
  </si>
  <si>
    <t>Position de votre classe si celle-ci se trouve dans une implantation ne bénéficiant pas d'un encadrement différencié</t>
  </si>
  <si>
    <t xml:space="preserve">Pourcentage d'élèves ayant réussi l'item </t>
  </si>
  <si>
    <t>Question</t>
  </si>
  <si>
    <t>Item</t>
  </si>
  <si>
    <t>Total FWB</t>
  </si>
  <si>
    <t>Avis sur la difficulté
de la question</t>
  </si>
  <si>
    <t>Q1</t>
  </si>
  <si>
    <t>Q2</t>
  </si>
  <si>
    <t>Q4</t>
  </si>
  <si>
    <t>Q6</t>
  </si>
  <si>
    <t>Q7</t>
  </si>
  <si>
    <t>Q8</t>
  </si>
  <si>
    <t>Q9</t>
  </si>
  <si>
    <t>Q3</t>
  </si>
  <si>
    <t>Q5</t>
  </si>
  <si>
    <t>Code 1</t>
  </si>
  <si>
    <t>Code 8</t>
  </si>
  <si>
    <t>Q10</t>
  </si>
  <si>
    <t>Ensemble du test (29 items)</t>
  </si>
  <si>
    <t>Questions portant sur des savoirs (17 items)</t>
  </si>
  <si>
    <t>Questions portant sur des savoir-faire (12 items)</t>
  </si>
  <si>
    <t>Maitrise des savoirs</t>
  </si>
  <si>
    <t>Maitrise des savoir-faire</t>
  </si>
  <si>
    <t>Q11</t>
  </si>
  <si>
    <t>Q12</t>
  </si>
  <si>
    <t>Q13</t>
  </si>
  <si>
    <t>Position de votre classe si celle-ci se trouve dans une implantation bénéficiant d'un encadrement différencié</t>
  </si>
  <si>
    <t>Facile</t>
  </si>
  <si>
    <t>Moyen</t>
  </si>
  <si>
    <t>Difficile</t>
  </si>
  <si>
    <t>Moyenne à l'ensemble du test de sciences et sous-scores</t>
  </si>
  <si>
    <t>GRAPHIQUE 3a - Distribution du score global des classes de professionnel hors ED</t>
  </si>
  <si>
    <t>GRAPHIQUE 3b - Distribution du score global des classes de professionnel en ED</t>
  </si>
  <si>
    <t>ANATOMIE DESCRIPTIVE DE L'ORGANISME HUMAIN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</si>
</sst>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0.0%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&quot;€&quot;;\-#,##0&quot;€&quot;"/>
    <numFmt numFmtId="191" formatCode="#,##0&quot;€&quot;;[Red]\-#,##0&quot;€&quot;"/>
    <numFmt numFmtId="192" formatCode="#,##0.00&quot;€&quot;;\-#,##0.00&quot;€&quot;"/>
    <numFmt numFmtId="193" formatCode="#,##0.00&quot;€&quot;;[Red]\-#,##0.00&quot;€&quot;"/>
    <numFmt numFmtId="194" formatCode="_-* #,##0&quot;€&quot;_-;\-* #,##0&quot;€&quot;_-;_-* &quot;-&quot;&quot;€&quot;_-;_-@_-"/>
    <numFmt numFmtId="195" formatCode="_-* #,##0_€_-;\-* #,##0_€_-;_-* &quot;-&quot;_€_-;_-@_-"/>
    <numFmt numFmtId="196" formatCode="_-* #,##0.00&quot;€&quot;_-;\-* #,##0.00&quot;€&quot;_-;_-* &quot;-&quot;??&quot;€&quot;_-;_-@_-"/>
    <numFmt numFmtId="197" formatCode="_-* #,##0.00_€_-;\-* #,##0.00_€_-;_-* &quot;-&quot;??_€_-;_-@_-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\ &quot;F&quot;_-;\-* #,##0\ &quot;F&quot;_-;_-* &quot;-&quot;\ &quot;F&quot;_-;_-@_-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#0.00\ %"/>
    <numFmt numFmtId="207" formatCode="0.000000"/>
    <numFmt numFmtId="208" formatCode="0.000000000"/>
    <numFmt numFmtId="209" formatCode="0.00000000"/>
    <numFmt numFmtId="210" formatCode="0.0000000"/>
    <numFmt numFmtId="211" formatCode="0.00000"/>
    <numFmt numFmtId="212" formatCode="0.0000"/>
    <numFmt numFmtId="213" formatCode="0.000"/>
    <numFmt numFmtId="214" formatCode="0.0000000000"/>
    <numFmt numFmtId="215" formatCode="&quot;Vrai&quot;;&quot;Vrai&quot;;&quot;Faux&quot;"/>
    <numFmt numFmtId="216" formatCode="&quot;Actif&quot;;&quot;Actif&quot;;&quot;Inactif&quot;"/>
    <numFmt numFmtId="217" formatCode="0.000000%"/>
  </numFmts>
  <fonts count="7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8"/>
      <color indexed="12"/>
      <name val="Arial"/>
      <family val="2"/>
    </font>
    <font>
      <sz val="10"/>
      <color indexed="8"/>
      <name val="Arial"/>
      <family val="0"/>
    </font>
    <font>
      <sz val="10"/>
      <color indexed="29"/>
      <name val="Arial"/>
      <family val="2"/>
    </font>
    <font>
      <b/>
      <sz val="18"/>
      <name val="Arial"/>
      <family val="2"/>
    </font>
    <font>
      <sz val="12"/>
      <color indexed="37"/>
      <name val="Arial"/>
      <family val="2"/>
    </font>
    <font>
      <sz val="10"/>
      <color indexed="37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b/>
      <sz val="18"/>
      <color indexed="9"/>
      <name val="Arial"/>
      <family val="2"/>
    </font>
    <font>
      <sz val="12"/>
      <color indexed="17"/>
      <name val="Arial"/>
      <family val="2"/>
    </font>
    <font>
      <sz val="12"/>
      <color indexed="46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3.25"/>
      <color indexed="8"/>
      <name val="Arial"/>
      <family val="2"/>
    </font>
    <font>
      <sz val="8"/>
      <color indexed="9"/>
      <name val="Arial"/>
      <family val="2"/>
    </font>
    <font>
      <sz val="7"/>
      <color indexed="8"/>
      <name val="Arial"/>
      <family val="2"/>
    </font>
    <font>
      <sz val="3"/>
      <color indexed="8"/>
      <name val="Arial"/>
      <family val="2"/>
    </font>
    <font>
      <sz val="8.5"/>
      <color indexed="9"/>
      <name val="Arial"/>
      <family val="2"/>
    </font>
    <font>
      <sz val="2.75"/>
      <color indexed="8"/>
      <name val="Arial"/>
      <family val="2"/>
    </font>
    <font>
      <sz val="9"/>
      <color indexed="9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.75"/>
      <color indexed="8"/>
      <name val="Arial"/>
      <family val="2"/>
    </font>
    <font>
      <sz val="1.75"/>
      <color indexed="8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2"/>
    </font>
    <font>
      <sz val="10"/>
      <color indexed="55"/>
      <name val="Arial"/>
      <family val="2"/>
    </font>
    <font>
      <b/>
      <sz val="36"/>
      <color indexed="1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ashed"/>
      <top style="thin"/>
      <bottom style="thin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medium"/>
      <top style="medium"/>
      <bottom style="thin"/>
      <diagonal style="thin"/>
    </border>
    <border>
      <left style="dotted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dotted"/>
      <right style="thin"/>
      <top style="medium"/>
      <bottom style="medium"/>
    </border>
    <border>
      <left style="dott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ashed"/>
      <top style="medium"/>
      <bottom style="thin"/>
    </border>
    <border>
      <left style="dotted"/>
      <right style="dashed"/>
      <top style="thin"/>
      <bottom style="thin"/>
    </border>
    <border>
      <left style="dotted"/>
      <right style="dashed"/>
      <top style="thin"/>
      <bottom style="medium"/>
    </border>
    <border>
      <left style="dashed"/>
      <right style="dashed"/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0" fillId="4" borderId="3" applyNumberFormat="0" applyFont="0" applyAlignment="0" applyProtection="0"/>
    <xf numFmtId="0" fontId="45" fillId="6" borderId="1" applyNumberFormat="0" applyAlignment="0" applyProtection="0"/>
    <xf numFmtId="0" fontId="46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15" borderId="0" applyNumberFormat="0" applyBorder="0" applyAlignment="0" applyProtection="0"/>
    <xf numFmtId="9" fontId="0" fillId="0" borderId="0" applyFont="0" applyFill="0" applyBorder="0" applyAlignment="0" applyProtection="0"/>
    <xf numFmtId="0" fontId="48" fillId="16" borderId="0" applyNumberFormat="0" applyBorder="0" applyAlignment="0" applyProtection="0"/>
    <xf numFmtId="0" fontId="49" fillId="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17" borderId="9" applyNumberFormat="0" applyAlignment="0" applyProtection="0"/>
  </cellStyleXfs>
  <cellXfs count="45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textRotation="90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0" fontId="11" fillId="15" borderId="0" xfId="0" applyFont="1" applyFill="1" applyAlignment="1">
      <alignment/>
    </xf>
    <xf numFmtId="0" fontId="11" fillId="15" borderId="0" xfId="0" applyFont="1" applyFill="1" applyAlignment="1">
      <alignment horizontal="left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49" fontId="16" fillId="0" borderId="0" xfId="0" applyNumberFormat="1" applyFont="1" applyAlignment="1" applyProtection="1">
      <alignment/>
      <protection hidden="1"/>
    </xf>
    <xf numFmtId="1" fontId="1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9" fontId="16" fillId="0" borderId="0" xfId="0" applyNumberFormat="1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16" fillId="0" borderId="0" xfId="0" applyNumberFormat="1" applyFont="1" applyAlignment="1" applyProtection="1">
      <alignment/>
      <protection hidden="1"/>
    </xf>
    <xf numFmtId="1" fontId="16" fillId="0" borderId="0" xfId="0" applyNumberFormat="1" applyFont="1" applyFill="1" applyBorder="1" applyAlignment="1" applyProtection="1">
      <alignment/>
      <protection hidden="1"/>
    </xf>
    <xf numFmtId="0" fontId="0" fillId="6" borderId="13" xfId="0" applyNumberFormat="1" applyFill="1" applyBorder="1" applyAlignment="1">
      <alignment/>
    </xf>
    <xf numFmtId="9" fontId="0" fillId="6" borderId="13" xfId="0" applyNumberFormat="1" applyFill="1" applyBorder="1" applyAlignment="1">
      <alignment/>
    </xf>
    <xf numFmtId="0" fontId="0" fillId="6" borderId="13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7" fillId="0" borderId="0" xfId="0" applyFont="1" applyFill="1" applyAlignment="1">
      <alignment/>
    </xf>
    <xf numFmtId="49" fontId="0" fillId="0" borderId="0" xfId="0" applyNumberFormat="1" applyBorder="1" applyAlignment="1" applyProtection="1">
      <alignment/>
      <protection hidden="1"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1" fillId="0" borderId="1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right" inden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right" indent="1"/>
      <protection hidden="1"/>
    </xf>
    <xf numFmtId="9" fontId="0" fillId="0" borderId="13" xfId="0" applyNumberForma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Border="1" applyAlignment="1" applyProtection="1">
      <alignment/>
      <protection hidden="1"/>
    </xf>
    <xf numFmtId="49" fontId="16" fillId="0" borderId="0" xfId="0" applyNumberFormat="1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/>
      <protection hidden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shrinkToFit="1"/>
      <protection hidden="1" locked="0"/>
    </xf>
    <xf numFmtId="0" fontId="0" fillId="0" borderId="25" xfId="0" applyFont="1" applyBorder="1" applyAlignment="1" applyProtection="1">
      <alignment shrinkToFit="1"/>
      <protection hidden="1"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16" borderId="26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7" fillId="19" borderId="26" xfId="0" applyFont="1" applyFill="1" applyBorder="1" applyAlignment="1" applyProtection="1">
      <alignment horizontal="center"/>
      <protection hidden="1"/>
    </xf>
    <xf numFmtId="0" fontId="1" fillId="16" borderId="14" xfId="0" applyFont="1" applyFill="1" applyBorder="1" applyAlignment="1" applyProtection="1">
      <alignment horizontal="center"/>
      <protection hidden="1"/>
    </xf>
    <xf numFmtId="0" fontId="7" fillId="19" borderId="14" xfId="0" applyFont="1" applyFill="1" applyBorder="1" applyAlignment="1" applyProtection="1">
      <alignment horizontal="center"/>
      <protection hidden="1"/>
    </xf>
    <xf numFmtId="0" fontId="0" fillId="20" borderId="14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9" fontId="1" fillId="0" borderId="29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30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31" xfId="0" applyNumberFormat="1" applyFont="1" applyFill="1" applyBorder="1" applyAlignment="1" applyProtection="1">
      <alignment horizontal="center" vertical="center" shrinkToFit="1"/>
      <protection locked="0"/>
    </xf>
    <xf numFmtId="9" fontId="1" fillId="17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8" fillId="7" borderId="31" xfId="0" applyFont="1" applyFill="1" applyBorder="1" applyAlignment="1" applyProtection="1">
      <alignment horizontal="center"/>
      <protection hidden="1"/>
    </xf>
    <xf numFmtId="0" fontId="8" fillId="7" borderId="32" xfId="0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2" fillId="15" borderId="35" xfId="0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 horizontal="center"/>
      <protection locked="0"/>
    </xf>
    <xf numFmtId="1" fontId="1" fillId="16" borderId="36" xfId="0" applyNumberFormat="1" applyFont="1" applyFill="1" applyBorder="1" applyAlignment="1" applyProtection="1">
      <alignment horizontal="center" vertical="center"/>
      <protection hidden="1"/>
    </xf>
    <xf numFmtId="0" fontId="1" fillId="16" borderId="37" xfId="0" applyFont="1" applyFill="1" applyBorder="1" applyAlignment="1" applyProtection="1">
      <alignment horizontal="center" vertical="center"/>
      <protection hidden="1"/>
    </xf>
    <xf numFmtId="1" fontId="1" fillId="6" borderId="36" xfId="0" applyNumberFormat="1" applyFont="1" applyFill="1" applyBorder="1" applyAlignment="1" applyProtection="1">
      <alignment horizontal="center" vertical="center"/>
      <protection hidden="1"/>
    </xf>
    <xf numFmtId="1" fontId="2" fillId="18" borderId="38" xfId="0" applyNumberFormat="1" applyFont="1" applyFill="1" applyBorder="1" applyAlignment="1" applyProtection="1">
      <alignment horizontal="right"/>
      <protection hidden="1"/>
    </xf>
    <xf numFmtId="1" fontId="2" fillId="18" borderId="39" xfId="0" applyNumberFormat="1" applyFont="1" applyFill="1" applyBorder="1" applyAlignment="1" applyProtection="1">
      <alignment horizontal="center"/>
      <protection hidden="1"/>
    </xf>
    <xf numFmtId="0" fontId="1" fillId="18" borderId="40" xfId="0" applyFont="1" applyFill="1" applyBorder="1" applyAlignment="1" applyProtection="1">
      <alignment/>
      <protection hidden="1"/>
    </xf>
    <xf numFmtId="9" fontId="2" fillId="18" borderId="41" xfId="0" applyNumberFormat="1" applyFont="1" applyFill="1" applyBorder="1" applyAlignment="1" applyProtection="1">
      <alignment horizontal="center"/>
      <protection hidden="1"/>
    </xf>
    <xf numFmtId="0" fontId="1" fillId="18" borderId="42" xfId="0" applyFont="1" applyFill="1" applyBorder="1" applyAlignment="1" applyProtection="1">
      <alignment/>
      <protection hidden="1"/>
    </xf>
    <xf numFmtId="9" fontId="2" fillId="18" borderId="43" xfId="0" applyNumberFormat="1" applyFont="1" applyFill="1" applyBorder="1" applyAlignment="1" applyProtection="1">
      <alignment horizontal="center"/>
      <protection hidden="1"/>
    </xf>
    <xf numFmtId="0" fontId="1" fillId="7" borderId="44" xfId="0" applyFont="1" applyFill="1" applyBorder="1" applyAlignment="1" applyProtection="1">
      <alignment/>
      <protection hidden="1"/>
    </xf>
    <xf numFmtId="0" fontId="1" fillId="6" borderId="38" xfId="0" applyFont="1" applyFill="1" applyBorder="1" applyAlignment="1" applyProtection="1">
      <alignment/>
      <protection hidden="1"/>
    </xf>
    <xf numFmtId="1" fontId="2" fillId="6" borderId="39" xfId="0" applyNumberFormat="1" applyFont="1" applyFill="1" applyBorder="1" applyAlignment="1" applyProtection="1">
      <alignment horizontal="center"/>
      <protection hidden="1"/>
    </xf>
    <xf numFmtId="0" fontId="1" fillId="6" borderId="40" xfId="0" applyFont="1" applyFill="1" applyBorder="1" applyAlignment="1" applyProtection="1">
      <alignment/>
      <protection hidden="1"/>
    </xf>
    <xf numFmtId="0" fontId="1" fillId="6" borderId="42" xfId="0" applyFont="1" applyFill="1" applyBorder="1" applyAlignment="1" applyProtection="1">
      <alignment/>
      <protection hidden="1"/>
    </xf>
    <xf numFmtId="9" fontId="2" fillId="6" borderId="43" xfId="0" applyNumberFormat="1" applyFont="1" applyFill="1" applyBorder="1" applyAlignment="1" applyProtection="1">
      <alignment horizontal="center"/>
      <protection hidden="1"/>
    </xf>
    <xf numFmtId="0" fontId="1" fillId="16" borderId="38" xfId="0" applyFont="1" applyFill="1" applyBorder="1" applyAlignment="1" applyProtection="1">
      <alignment/>
      <protection hidden="1"/>
    </xf>
    <xf numFmtId="1" fontId="2" fillId="16" borderId="39" xfId="0" applyNumberFormat="1" applyFont="1" applyFill="1" applyBorder="1" applyAlignment="1" applyProtection="1">
      <alignment horizontal="center"/>
      <protection hidden="1"/>
    </xf>
    <xf numFmtId="0" fontId="1" fillId="16" borderId="40" xfId="0" applyFont="1" applyFill="1" applyBorder="1" applyAlignment="1" applyProtection="1">
      <alignment/>
      <protection hidden="1"/>
    </xf>
    <xf numFmtId="0" fontId="1" fillId="16" borderId="42" xfId="0" applyFont="1" applyFill="1" applyBorder="1" applyAlignment="1" applyProtection="1">
      <alignment/>
      <protection hidden="1"/>
    </xf>
    <xf numFmtId="9" fontId="2" fillId="16" borderId="43" xfId="0" applyNumberFormat="1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45" xfId="0" applyFont="1" applyBorder="1" applyAlignment="1" applyProtection="1">
      <alignment/>
      <protection hidden="1"/>
    </xf>
    <xf numFmtId="0" fontId="0" fillId="0" borderId="46" xfId="0" applyFont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1" fontId="2" fillId="6" borderId="38" xfId="0" applyNumberFormat="1" applyFont="1" applyFill="1" applyBorder="1" applyAlignment="1" applyProtection="1">
      <alignment horizontal="left"/>
      <protection hidden="1"/>
    </xf>
    <xf numFmtId="0" fontId="1" fillId="6" borderId="44" xfId="0" applyFont="1" applyFill="1" applyBorder="1" applyAlignment="1" applyProtection="1">
      <alignment/>
      <protection hidden="1"/>
    </xf>
    <xf numFmtId="0" fontId="1" fillId="6" borderId="47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1" fontId="1" fillId="18" borderId="44" xfId="0" applyNumberFormat="1" applyFont="1" applyFill="1" applyBorder="1" applyAlignment="1" applyProtection="1">
      <alignment horizontal="center" vertical="center"/>
      <protection hidden="1"/>
    </xf>
    <xf numFmtId="1" fontId="1" fillId="18" borderId="36" xfId="0" applyNumberFormat="1" applyFont="1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right" indent="1"/>
      <protection hidden="1"/>
    </xf>
    <xf numFmtId="0" fontId="1" fillId="0" borderId="34" xfId="0" applyFont="1" applyBorder="1" applyAlignment="1" applyProtection="1">
      <alignment horizontal="right" indent="1"/>
      <protection hidden="1"/>
    </xf>
    <xf numFmtId="0" fontId="1" fillId="0" borderId="34" xfId="0" applyFont="1" applyBorder="1" applyAlignment="1" applyProtection="1">
      <alignment horizontal="right" indent="1"/>
      <protection hidden="1"/>
    </xf>
    <xf numFmtId="0" fontId="1" fillId="0" borderId="50" xfId="0" applyFont="1" applyFill="1" applyBorder="1" applyAlignment="1" applyProtection="1">
      <alignment horizontal="right" indent="1"/>
      <protection hidden="1"/>
    </xf>
    <xf numFmtId="0" fontId="1" fillId="6" borderId="51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wrapText="1"/>
      <protection hidden="1"/>
    </xf>
    <xf numFmtId="0" fontId="5" fillId="0" borderId="53" xfId="0" applyFont="1" applyFill="1" applyBorder="1" applyAlignment="1" applyProtection="1">
      <alignment/>
      <protection hidden="1"/>
    </xf>
    <xf numFmtId="0" fontId="1" fillId="0" borderId="45" xfId="0" applyFont="1" applyBorder="1" applyAlignment="1" applyProtection="1">
      <alignment/>
      <protection hidden="1"/>
    </xf>
    <xf numFmtId="0" fontId="1" fillId="0" borderId="53" xfId="0" applyFont="1" applyFill="1" applyBorder="1" applyAlignment="1" applyProtection="1">
      <alignment/>
      <protection hidden="1"/>
    </xf>
    <xf numFmtId="0" fontId="1" fillId="6" borderId="45" xfId="0" applyFont="1" applyFill="1" applyBorder="1" applyAlignment="1" applyProtection="1">
      <alignment horizontal="center"/>
      <protection hidden="1"/>
    </xf>
    <xf numFmtId="0" fontId="1" fillId="6" borderId="54" xfId="0" applyFont="1" applyFill="1" applyBorder="1" applyAlignment="1" applyProtection="1">
      <alignment horizontal="center"/>
      <protection hidden="1"/>
    </xf>
    <xf numFmtId="0" fontId="1" fillId="6" borderId="11" xfId="0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/>
      <protection hidden="1"/>
    </xf>
    <xf numFmtId="0" fontId="6" fillId="15" borderId="30" xfId="0" applyFont="1" applyFill="1" applyBorder="1" applyAlignment="1" applyProtection="1">
      <alignment horizontal="center" vertical="center" textRotation="90"/>
      <protection hidden="1"/>
    </xf>
    <xf numFmtId="0" fontId="6" fillId="15" borderId="29" xfId="0" applyFont="1" applyFill="1" applyBorder="1" applyAlignment="1" applyProtection="1">
      <alignment horizontal="center" vertical="center" textRotation="90"/>
      <protection hidden="1"/>
    </xf>
    <xf numFmtId="0" fontId="1" fillId="6" borderId="57" xfId="0" applyFont="1" applyFill="1" applyBorder="1" applyAlignment="1" applyProtection="1">
      <alignment horizontal="center" vertical="center"/>
      <protection hidden="1"/>
    </xf>
    <xf numFmtId="0" fontId="4" fillId="15" borderId="57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57" xfId="0" applyFont="1" applyFill="1" applyBorder="1" applyAlignment="1" applyProtection="1">
      <alignment horizontal="center"/>
      <protection hidden="1"/>
    </xf>
    <xf numFmtId="0" fontId="0" fillId="0" borderId="58" xfId="0" applyFont="1" applyFill="1" applyBorder="1" applyAlignment="1" applyProtection="1">
      <alignment horizontal="center"/>
      <protection hidden="1"/>
    </xf>
    <xf numFmtId="0" fontId="7" fillId="19" borderId="57" xfId="0" applyFont="1" applyFill="1" applyBorder="1" applyAlignment="1" applyProtection="1">
      <alignment horizontal="center"/>
      <protection hidden="1"/>
    </xf>
    <xf numFmtId="9" fontId="1" fillId="17" borderId="59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58" xfId="0" applyNumberFormat="1" applyFont="1" applyFill="1" applyBorder="1" applyAlignment="1" applyProtection="1">
      <alignment horizontal="center" vertical="center" shrinkToFit="1"/>
      <protection hidden="1"/>
    </xf>
    <xf numFmtId="180" fontId="2" fillId="6" borderId="60" xfId="0" applyNumberFormat="1" applyFont="1" applyFill="1" applyBorder="1" applyAlignment="1" applyProtection="1">
      <alignment horizontal="center"/>
      <protection hidden="1"/>
    </xf>
    <xf numFmtId="9" fontId="2" fillId="6" borderId="41" xfId="0" applyNumberFormat="1" applyFont="1" applyFill="1" applyBorder="1" applyAlignment="1" applyProtection="1">
      <alignment horizontal="center"/>
      <protection hidden="1"/>
    </xf>
    <xf numFmtId="9" fontId="2" fillId="16" borderId="41" xfId="0" applyNumberFormat="1" applyFont="1" applyFill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left" vertical="center" wrapText="1"/>
      <protection hidden="1"/>
    </xf>
    <xf numFmtId="0" fontId="6" fillId="15" borderId="62" xfId="0" applyFont="1" applyFill="1" applyBorder="1" applyAlignment="1" applyProtection="1">
      <alignment horizontal="center" vertical="center" textRotation="90"/>
      <protection hidden="1"/>
    </xf>
    <xf numFmtId="0" fontId="0" fillId="0" borderId="21" xfId="0" applyBorder="1" applyAlignment="1" applyProtection="1">
      <alignment shrinkToFit="1"/>
      <protection hidden="1" locked="0"/>
    </xf>
    <xf numFmtId="0" fontId="0" fillId="0" borderId="23" xfId="0" applyBorder="1" applyAlignment="1" applyProtection="1">
      <alignment shrinkToFit="1"/>
      <protection hidden="1" locked="0"/>
    </xf>
    <xf numFmtId="0" fontId="1" fillId="6" borderId="37" xfId="0" applyFont="1" applyFill="1" applyBorder="1" applyAlignment="1" applyProtection="1">
      <alignment horizontal="center" vertical="center" wrapText="1"/>
      <protection hidden="1"/>
    </xf>
    <xf numFmtId="0" fontId="1" fillId="15" borderId="63" xfId="0" applyFont="1" applyFill="1" applyBorder="1" applyAlignment="1" applyProtection="1">
      <alignment horizontal="center"/>
      <protection locked="0"/>
    </xf>
    <xf numFmtId="0" fontId="1" fillId="15" borderId="37" xfId="0" applyFont="1" applyFill="1" applyBorder="1" applyAlignment="1" applyProtection="1">
      <alignment horizontal="center"/>
      <protection locked="0"/>
    </xf>
    <xf numFmtId="0" fontId="1" fillId="16" borderId="57" xfId="0" applyFont="1" applyFill="1" applyBorder="1" applyAlignment="1" applyProtection="1">
      <alignment horizontal="center" vertical="center"/>
      <protection hidden="1"/>
    </xf>
    <xf numFmtId="1" fontId="2" fillId="16" borderId="38" xfId="0" applyNumberFormat="1" applyFont="1" applyFill="1" applyBorder="1" applyAlignment="1" applyProtection="1">
      <alignment horizontal="left"/>
      <protection hidden="1"/>
    </xf>
    <xf numFmtId="0" fontId="1" fillId="16" borderId="44" xfId="0" applyFont="1" applyFill="1" applyBorder="1" applyAlignment="1" applyProtection="1">
      <alignment/>
      <protection hidden="1"/>
    </xf>
    <xf numFmtId="9" fontId="0" fillId="16" borderId="13" xfId="0" applyNumberForma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21" borderId="0" xfId="0" applyFont="1" applyFill="1" applyAlignment="1" applyProtection="1">
      <alignment/>
      <protection hidden="1"/>
    </xf>
    <xf numFmtId="0" fontId="0" fillId="21" borderId="0" xfId="0" applyFont="1" applyFill="1" applyAlignment="1" applyProtection="1">
      <alignment/>
      <protection hidden="1"/>
    </xf>
    <xf numFmtId="0" fontId="22" fillId="0" borderId="41" xfId="0" applyFont="1" applyFill="1" applyBorder="1" applyAlignment="1" applyProtection="1">
      <alignment horizontal="center"/>
      <protection hidden="1"/>
    </xf>
    <xf numFmtId="0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37" xfId="0" applyNumberFormat="1" applyFont="1" applyFill="1" applyBorder="1" applyAlignment="1" applyProtection="1">
      <alignment horizontal="center" vertical="center"/>
      <protection hidden="1"/>
    </xf>
    <xf numFmtId="180" fontId="2" fillId="0" borderId="39" xfId="0" applyNumberFormat="1" applyFont="1" applyFill="1" applyBorder="1" applyAlignment="1" applyProtection="1">
      <alignment horizontal="center" vertical="center"/>
      <protection hidden="1"/>
    </xf>
    <xf numFmtId="180" fontId="2" fillId="0" borderId="64" xfId="0" applyNumberFormat="1" applyFont="1" applyFill="1" applyBorder="1" applyAlignment="1" applyProtection="1">
      <alignment horizontal="center" vertical="center"/>
      <protection hidden="1"/>
    </xf>
    <xf numFmtId="180" fontId="2" fillId="0" borderId="36" xfId="0" applyNumberFormat="1" applyFont="1" applyFill="1" applyBorder="1" applyAlignment="1" applyProtection="1">
      <alignment horizontal="center" vertical="center"/>
      <protection hidden="1"/>
    </xf>
    <xf numFmtId="0" fontId="1" fillId="6" borderId="65" xfId="0" applyFont="1" applyFill="1" applyBorder="1" applyAlignment="1" applyProtection="1">
      <alignment horizontal="center" vertical="center"/>
      <protection hidden="1"/>
    </xf>
    <xf numFmtId="0" fontId="4" fillId="15" borderId="65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0" fillId="0" borderId="59" xfId="0" applyFont="1" applyFill="1" applyBorder="1" applyAlignment="1" applyProtection="1">
      <alignment horizontal="center"/>
      <protection hidden="1"/>
    </xf>
    <xf numFmtId="0" fontId="1" fillId="6" borderId="66" xfId="0" applyFont="1" applyFill="1" applyBorder="1" applyAlignment="1" applyProtection="1">
      <alignment horizontal="center" vertical="center"/>
      <protection hidden="1"/>
    </xf>
    <xf numFmtId="0" fontId="4" fillId="15" borderId="66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66" xfId="0" applyFont="1" applyFill="1" applyBorder="1" applyAlignment="1" applyProtection="1">
      <alignment horizontal="center"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horizontal="center"/>
      <protection hidden="1"/>
    </xf>
    <xf numFmtId="0" fontId="1" fillId="16" borderId="65" xfId="0" applyFont="1" applyFill="1" applyBorder="1" applyAlignment="1" applyProtection="1">
      <alignment horizontal="center" vertical="center"/>
      <protection hidden="1"/>
    </xf>
    <xf numFmtId="0" fontId="1" fillId="16" borderId="6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1" fillId="6" borderId="70" xfId="0" applyFont="1" applyFill="1" applyBorder="1" applyAlignment="1" applyProtection="1">
      <alignment horizontal="center"/>
      <protection hidden="1"/>
    </xf>
    <xf numFmtId="0" fontId="6" fillId="15" borderId="71" xfId="0" applyFont="1" applyFill="1" applyBorder="1" applyAlignment="1" applyProtection="1">
      <alignment horizontal="center" vertical="center" textRotation="90"/>
      <protection hidden="1"/>
    </xf>
    <xf numFmtId="0" fontId="0" fillId="0" borderId="72" xfId="0" applyFont="1" applyFill="1" applyBorder="1" applyAlignment="1" applyProtection="1">
      <alignment horizontal="center"/>
      <protection hidden="1"/>
    </xf>
    <xf numFmtId="0" fontId="1" fillId="16" borderId="19" xfId="0" applyFont="1" applyFill="1" applyBorder="1" applyAlignment="1" applyProtection="1">
      <alignment horizontal="center"/>
      <protection hidden="1"/>
    </xf>
    <xf numFmtId="0" fontId="7" fillId="19" borderId="19" xfId="0" applyFont="1" applyFill="1" applyBorder="1" applyAlignment="1" applyProtection="1">
      <alignment horizontal="center"/>
      <protection hidden="1"/>
    </xf>
    <xf numFmtId="0" fontId="8" fillId="7" borderId="37" xfId="0" applyFont="1" applyFill="1" applyBorder="1" applyAlignment="1" applyProtection="1">
      <alignment horizontal="center"/>
      <protection hidden="1"/>
    </xf>
    <xf numFmtId="0" fontId="0" fillId="0" borderId="73" xfId="0" applyFont="1" applyBorder="1" applyAlignment="1" applyProtection="1">
      <alignment horizontal="center"/>
      <protection hidden="1"/>
    </xf>
    <xf numFmtId="9" fontId="1" fillId="0" borderId="72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/>
      <protection hidden="1"/>
    </xf>
    <xf numFmtId="0" fontId="0" fillId="0" borderId="75" xfId="0" applyFont="1" applyFill="1" applyBorder="1" applyAlignment="1" applyProtection="1">
      <alignment horizontal="center"/>
      <protection hidden="1"/>
    </xf>
    <xf numFmtId="0" fontId="1" fillId="16" borderId="76" xfId="0" applyFont="1" applyFill="1" applyBorder="1" applyAlignment="1" applyProtection="1">
      <alignment horizontal="center"/>
      <protection hidden="1"/>
    </xf>
    <xf numFmtId="0" fontId="0" fillId="0" borderId="76" xfId="0" applyFont="1" applyFill="1" applyBorder="1" applyAlignment="1" applyProtection="1">
      <alignment horizontal="center"/>
      <protection hidden="1"/>
    </xf>
    <xf numFmtId="0" fontId="0" fillId="20" borderId="76" xfId="0" applyFont="1" applyFill="1" applyBorder="1" applyAlignment="1" applyProtection="1">
      <alignment horizontal="center"/>
      <protection hidden="1"/>
    </xf>
    <xf numFmtId="0" fontId="8" fillId="7" borderId="77" xfId="0" applyFont="1" applyFill="1" applyBorder="1" applyAlignment="1" applyProtection="1">
      <alignment horizontal="center"/>
      <protection hidden="1"/>
    </xf>
    <xf numFmtId="0" fontId="0" fillId="0" borderId="78" xfId="0" applyFont="1" applyFill="1" applyBorder="1" applyAlignment="1" applyProtection="1">
      <alignment horizontal="center"/>
      <protection hidden="1"/>
    </xf>
    <xf numFmtId="0" fontId="1" fillId="16" borderId="66" xfId="0" applyFont="1" applyFill="1" applyBorder="1" applyAlignment="1" applyProtection="1">
      <alignment horizontal="center"/>
      <protection hidden="1"/>
    </xf>
    <xf numFmtId="0" fontId="0" fillId="20" borderId="66" xfId="0" applyFont="1" applyFill="1" applyBorder="1" applyAlignment="1" applyProtection="1">
      <alignment horizontal="center"/>
      <protection hidden="1"/>
    </xf>
    <xf numFmtId="0" fontId="8" fillId="7" borderId="67" xfId="0" applyFont="1" applyFill="1" applyBorder="1" applyAlignment="1" applyProtection="1">
      <alignment horizontal="center"/>
      <protection hidden="1"/>
    </xf>
    <xf numFmtId="9" fontId="1" fillId="0" borderId="79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80" xfId="0" applyNumberFormat="1" applyFont="1" applyFill="1" applyBorder="1" applyAlignment="1" applyProtection="1">
      <alignment horizontal="center" vertical="center" shrinkToFit="1"/>
      <protection locked="0"/>
    </xf>
    <xf numFmtId="9" fontId="1" fillId="0" borderId="75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9" xfId="0" applyFont="1" applyFill="1" applyBorder="1" applyAlignment="1" applyProtection="1">
      <alignment horizontal="center"/>
      <protection hidden="1"/>
    </xf>
    <xf numFmtId="0" fontId="1" fillId="16" borderId="65" xfId="0" applyFont="1" applyFill="1" applyBorder="1" applyAlignment="1" applyProtection="1">
      <alignment horizontal="center"/>
      <protection hidden="1"/>
    </xf>
    <xf numFmtId="0" fontId="0" fillId="20" borderId="65" xfId="0" applyFont="1" applyFill="1" applyBorder="1" applyAlignment="1" applyProtection="1">
      <alignment horizontal="center"/>
      <protection hidden="1"/>
    </xf>
    <xf numFmtId="0" fontId="8" fillId="7" borderId="80" xfId="0" applyFont="1" applyFill="1" applyBorder="1" applyAlignment="1" applyProtection="1">
      <alignment horizontal="center"/>
      <protection hidden="1"/>
    </xf>
    <xf numFmtId="9" fontId="1" fillId="17" borderId="59" xfId="0" applyNumberFormat="1" applyFont="1" applyFill="1" applyBorder="1" applyAlignment="1" applyProtection="1">
      <alignment horizontal="center" vertical="center" shrinkToFit="1"/>
      <protection locked="0"/>
    </xf>
    <xf numFmtId="0" fontId="1" fillId="16" borderId="57" xfId="0" applyFont="1" applyFill="1" applyBorder="1" applyAlignment="1" applyProtection="1">
      <alignment horizontal="center"/>
      <protection hidden="1"/>
    </xf>
    <xf numFmtId="0" fontId="8" fillId="7" borderId="59" xfId="0" applyFont="1" applyFill="1" applyBorder="1" applyAlignment="1" applyProtection="1">
      <alignment horizontal="center"/>
      <protection hidden="1"/>
    </xf>
    <xf numFmtId="9" fontId="1" fillId="17" borderId="81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80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78" xfId="0" applyNumberFormat="1" applyFont="1" applyFill="1" applyBorder="1" applyAlignment="1" applyProtection="1">
      <alignment horizontal="center" vertical="center" shrinkToFit="1"/>
      <protection hidden="1"/>
    </xf>
    <xf numFmtId="9" fontId="1" fillId="17" borderId="67" xfId="0" applyNumberFormat="1" applyFont="1" applyFill="1" applyBorder="1" applyAlignment="1" applyProtection="1">
      <alignment horizontal="center" vertical="center" shrinkToFit="1"/>
      <protection hidden="1"/>
    </xf>
    <xf numFmtId="0" fontId="7" fillId="19" borderId="65" xfId="0" applyFont="1" applyFill="1" applyBorder="1" applyAlignment="1" applyProtection="1">
      <alignment horizontal="center"/>
      <protection hidden="1"/>
    </xf>
    <xf numFmtId="0" fontId="7" fillId="19" borderId="66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1" fillId="16" borderId="39" xfId="0" applyFont="1" applyFill="1" applyBorder="1" applyAlignment="1" applyProtection="1">
      <alignment horizontal="center"/>
      <protection hidden="1"/>
    </xf>
    <xf numFmtId="180" fontId="2" fillId="16" borderId="36" xfId="0" applyNumberFormat="1" applyFont="1" applyFill="1" applyBorder="1" applyAlignment="1" applyProtection="1">
      <alignment horizontal="center"/>
      <protection hidden="1"/>
    </xf>
    <xf numFmtId="0" fontId="0" fillId="21" borderId="0" xfId="0" applyFont="1" applyFill="1" applyBorder="1" applyAlignment="1" applyProtection="1">
      <alignment/>
      <protection hidden="1"/>
    </xf>
    <xf numFmtId="0" fontId="1" fillId="21" borderId="0" xfId="0" applyFont="1" applyFill="1" applyBorder="1" applyAlignment="1" applyProtection="1">
      <alignment horizontal="right"/>
      <protection hidden="1"/>
    </xf>
    <xf numFmtId="0" fontId="15" fillId="21" borderId="0" xfId="0" applyFont="1" applyFill="1" applyBorder="1" applyAlignment="1" applyProtection="1">
      <alignment vertical="center" textRotation="90"/>
      <protection hidden="1"/>
    </xf>
    <xf numFmtId="0" fontId="0" fillId="21" borderId="45" xfId="0" applyFont="1" applyFill="1" applyBorder="1" applyAlignment="1" applyProtection="1">
      <alignment/>
      <protection hidden="1"/>
    </xf>
    <xf numFmtId="0" fontId="0" fillId="21" borderId="11" xfId="0" applyFont="1" applyFill="1" applyBorder="1" applyAlignment="1" applyProtection="1">
      <alignment/>
      <protection hidden="1"/>
    </xf>
    <xf numFmtId="0" fontId="1" fillId="21" borderId="49" xfId="0" applyFont="1" applyFill="1" applyBorder="1" applyAlignment="1" applyProtection="1">
      <alignment horizontal="right"/>
      <protection hidden="1"/>
    </xf>
    <xf numFmtId="0" fontId="15" fillId="21" borderId="0" xfId="0" applyFont="1" applyFill="1" applyBorder="1" applyAlignment="1" applyProtection="1">
      <alignment horizontal="center" vertical="center" textRotation="90"/>
      <protection hidden="1"/>
    </xf>
    <xf numFmtId="0" fontId="0" fillId="21" borderId="46" xfId="0" applyFont="1" applyFill="1" applyBorder="1" applyAlignment="1" applyProtection="1">
      <alignment/>
      <protection hidden="1"/>
    </xf>
    <xf numFmtId="0" fontId="1" fillId="21" borderId="34" xfId="0" applyFont="1" applyFill="1" applyBorder="1" applyAlignment="1" applyProtection="1">
      <alignment horizontal="right"/>
      <protection hidden="1"/>
    </xf>
    <xf numFmtId="0" fontId="0" fillId="21" borderId="0" xfId="0" applyFont="1" applyFill="1" applyBorder="1" applyAlignment="1" applyProtection="1">
      <alignment/>
      <protection hidden="1"/>
    </xf>
    <xf numFmtId="0" fontId="1" fillId="21" borderId="34" xfId="0" applyFont="1" applyFill="1" applyBorder="1" applyAlignment="1" applyProtection="1">
      <alignment horizontal="right" vertical="center"/>
      <protection hidden="1"/>
    </xf>
    <xf numFmtId="0" fontId="0" fillId="21" borderId="53" xfId="0" applyFont="1" applyFill="1" applyBorder="1" applyAlignment="1" applyProtection="1">
      <alignment/>
      <protection hidden="1"/>
    </xf>
    <xf numFmtId="0" fontId="0" fillId="21" borderId="10" xfId="0" applyFont="1" applyFill="1" applyBorder="1" applyAlignment="1" applyProtection="1">
      <alignment/>
      <protection hidden="1"/>
    </xf>
    <xf numFmtId="0" fontId="1" fillId="21" borderId="50" xfId="0" applyFont="1" applyFill="1" applyBorder="1" applyAlignment="1" applyProtection="1">
      <alignment horizontal="right"/>
      <protection hidden="1"/>
    </xf>
    <xf numFmtId="0" fontId="0" fillId="21" borderId="0" xfId="0" applyFont="1" applyFill="1" applyAlignment="1" applyProtection="1">
      <alignment/>
      <protection hidden="1"/>
    </xf>
    <xf numFmtId="0" fontId="0" fillId="21" borderId="0" xfId="0" applyFill="1" applyAlignment="1" applyProtection="1">
      <alignment/>
      <protection hidden="1"/>
    </xf>
    <xf numFmtId="0" fontId="0" fillId="21" borderId="0" xfId="0" applyFont="1" applyFill="1" applyBorder="1" applyAlignment="1" applyProtection="1">
      <alignment horizontal="center"/>
      <protection hidden="1"/>
    </xf>
    <xf numFmtId="49" fontId="16" fillId="21" borderId="0" xfId="0" applyNumberFormat="1" applyFont="1" applyFill="1" applyBorder="1" applyAlignment="1" applyProtection="1">
      <alignment/>
      <protection hidden="1"/>
    </xf>
    <xf numFmtId="1" fontId="16" fillId="21" borderId="0" xfId="0" applyNumberFormat="1" applyFont="1" applyFill="1" applyBorder="1" applyAlignment="1" applyProtection="1">
      <alignment/>
      <protection hidden="1"/>
    </xf>
    <xf numFmtId="49" fontId="0" fillId="21" borderId="0" xfId="0" applyNumberFormat="1" applyFont="1" applyFill="1" applyAlignment="1" applyProtection="1">
      <alignment/>
      <protection hidden="1"/>
    </xf>
    <xf numFmtId="0" fontId="0" fillId="21" borderId="46" xfId="0" applyFill="1" applyBorder="1" applyAlignment="1">
      <alignment/>
    </xf>
    <xf numFmtId="0" fontId="0" fillId="21" borderId="0" xfId="0" applyFill="1" applyAlignment="1">
      <alignment/>
    </xf>
    <xf numFmtId="1" fontId="2" fillId="21" borderId="0" xfId="0" applyNumberFormat="1" applyFont="1" applyFill="1" applyBorder="1" applyAlignment="1" applyProtection="1">
      <alignment horizontal="center"/>
      <protection hidden="1"/>
    </xf>
    <xf numFmtId="0" fontId="0" fillId="21" borderId="82" xfId="0" applyFont="1" applyFill="1" applyBorder="1" applyAlignment="1" applyProtection="1">
      <alignment horizontal="center"/>
      <protection hidden="1"/>
    </xf>
    <xf numFmtId="0" fontId="0" fillId="21" borderId="33" xfId="0" applyFont="1" applyFill="1" applyBorder="1" applyAlignment="1" applyProtection="1">
      <alignment horizontal="center"/>
      <protection hidden="1"/>
    </xf>
    <xf numFmtId="0" fontId="1" fillId="21" borderId="34" xfId="0" applyFont="1" applyFill="1" applyBorder="1" applyAlignment="1" applyProtection="1">
      <alignment horizontal="center" vertical="center" wrapText="1"/>
      <protection hidden="1"/>
    </xf>
    <xf numFmtId="1" fontId="1" fillId="21" borderId="34" xfId="0" applyNumberFormat="1" applyFont="1" applyFill="1" applyBorder="1" applyAlignment="1" applyProtection="1">
      <alignment horizontal="center" vertical="center"/>
      <protection hidden="1"/>
    </xf>
    <xf numFmtId="1" fontId="2" fillId="21" borderId="34" xfId="0" applyNumberFormat="1" applyFont="1" applyFill="1" applyBorder="1" applyAlignment="1" applyProtection="1">
      <alignment horizontal="center"/>
      <protection hidden="1"/>
    </xf>
    <xf numFmtId="9" fontId="2" fillId="21" borderId="0" xfId="0" applyNumberFormat="1" applyFont="1" applyFill="1" applyBorder="1" applyAlignment="1" applyProtection="1">
      <alignment horizontal="center"/>
      <protection hidden="1"/>
    </xf>
    <xf numFmtId="9" fontId="0" fillId="21" borderId="0" xfId="0" applyNumberFormat="1" applyFont="1" applyFill="1" applyBorder="1" applyAlignment="1" applyProtection="1">
      <alignment horizontal="center"/>
      <protection hidden="1"/>
    </xf>
    <xf numFmtId="1" fontId="0" fillId="21" borderId="0" xfId="0" applyNumberFormat="1" applyFont="1" applyFill="1" applyBorder="1" applyAlignment="1" applyProtection="1">
      <alignment/>
      <protection hidden="1"/>
    </xf>
    <xf numFmtId="1" fontId="16" fillId="21" borderId="0" xfId="0" applyNumberFormat="1" applyFont="1" applyFill="1" applyBorder="1" applyAlignment="1" applyProtection="1">
      <alignment/>
      <protection hidden="1"/>
    </xf>
    <xf numFmtId="0" fontId="0" fillId="20" borderId="57" xfId="0" applyFont="1" applyFill="1" applyBorder="1" applyAlignment="1" applyProtection="1">
      <alignment horizontal="center"/>
      <protection hidden="1"/>
    </xf>
    <xf numFmtId="0" fontId="28" fillId="0" borderId="0" xfId="0" applyFont="1" applyFill="1" applyAlignment="1" applyProtection="1">
      <alignment shrinkToFit="1"/>
      <protection hidden="1"/>
    </xf>
    <xf numFmtId="0" fontId="28" fillId="21" borderId="0" xfId="0" applyFont="1" applyFill="1" applyAlignment="1" applyProtection="1">
      <alignment shrinkToFit="1"/>
      <protection hidden="1"/>
    </xf>
    <xf numFmtId="0" fontId="2" fillId="22" borderId="35" xfId="0" applyFont="1" applyFill="1" applyBorder="1" applyAlignment="1" applyProtection="1">
      <alignment/>
      <protection hidden="1"/>
    </xf>
    <xf numFmtId="0" fontId="1" fillId="22" borderId="83" xfId="0" applyFont="1" applyFill="1" applyBorder="1" applyAlignment="1" applyProtection="1">
      <alignment vertical="center"/>
      <protection hidden="1"/>
    </xf>
    <xf numFmtId="0" fontId="1" fillId="22" borderId="84" xfId="0" applyFont="1" applyFill="1" applyBorder="1" applyAlignment="1" applyProtection="1">
      <alignment vertical="center"/>
      <protection hidden="1"/>
    </xf>
    <xf numFmtId="0" fontId="2" fillId="22" borderId="85" xfId="0" applyFont="1" applyFill="1" applyBorder="1" applyAlignment="1" applyProtection="1">
      <alignment vertical="center" wrapText="1"/>
      <protection hidden="1"/>
    </xf>
    <xf numFmtId="0" fontId="2" fillId="22" borderId="86" xfId="0" applyFont="1" applyFill="1" applyBorder="1" applyAlignment="1" applyProtection="1">
      <alignment/>
      <protection hidden="1"/>
    </xf>
    <xf numFmtId="0" fontId="31" fillId="0" borderId="0" xfId="0" applyFont="1" applyAlignment="1">
      <alignment/>
    </xf>
    <xf numFmtId="0" fontId="35" fillId="0" borderId="0" xfId="0" applyFont="1" applyFill="1" applyBorder="1" applyAlignment="1">
      <alignment wrapText="1"/>
    </xf>
    <xf numFmtId="0" fontId="35" fillId="0" borderId="0" xfId="0" applyFont="1" applyBorder="1" applyAlignment="1">
      <alignment wrapText="1"/>
    </xf>
    <xf numFmtId="0" fontId="35" fillId="0" borderId="0" xfId="0" applyFont="1" applyFill="1" applyAlignment="1">
      <alignment horizontal="center"/>
    </xf>
    <xf numFmtId="9" fontId="35" fillId="0" borderId="0" xfId="0" applyNumberFormat="1" applyFont="1" applyBorder="1" applyAlignment="1">
      <alignment wrapText="1"/>
    </xf>
    <xf numFmtId="9" fontId="35" fillId="0" borderId="0" xfId="0" applyNumberFormat="1" applyFont="1" applyAlignment="1">
      <alignment horizontal="center"/>
    </xf>
    <xf numFmtId="0" fontId="6" fillId="21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1" fillId="21" borderId="0" xfId="0" applyFont="1" applyFill="1" applyAlignment="1">
      <alignment horizontal="center" vertical="top" wrapText="1"/>
    </xf>
    <xf numFmtId="0" fontId="31" fillId="21" borderId="0" xfId="0" applyFont="1" applyFill="1" applyAlignment="1">
      <alignment/>
    </xf>
    <xf numFmtId="0" fontId="31" fillId="21" borderId="87" xfId="0" applyFont="1" applyFill="1" applyBorder="1" applyAlignment="1">
      <alignment/>
    </xf>
    <xf numFmtId="0" fontId="32" fillId="21" borderId="87" xfId="0" applyFont="1" applyFill="1" applyBorder="1" applyAlignment="1">
      <alignment horizontal="centerContinuous" vertical="center"/>
    </xf>
    <xf numFmtId="0" fontId="31" fillId="21" borderId="87" xfId="0" applyFont="1" applyFill="1" applyBorder="1" applyAlignment="1">
      <alignment horizontal="centerContinuous"/>
    </xf>
    <xf numFmtId="0" fontId="32" fillId="21" borderId="87" xfId="0" applyFont="1" applyFill="1" applyBorder="1" applyAlignment="1">
      <alignment horizontal="centerContinuous" vertical="center" wrapText="1"/>
    </xf>
    <xf numFmtId="0" fontId="33" fillId="21" borderId="87" xfId="0" applyFont="1" applyFill="1" applyBorder="1" applyAlignment="1">
      <alignment horizontal="centerContinuous" vertical="center" wrapText="1"/>
    </xf>
    <xf numFmtId="0" fontId="34" fillId="21" borderId="87" xfId="0" applyFont="1" applyFill="1" applyBorder="1" applyAlignment="1">
      <alignment horizontal="centerContinuous" vertical="center"/>
    </xf>
    <xf numFmtId="0" fontId="31" fillId="21" borderId="87" xfId="0" applyFont="1" applyFill="1" applyBorder="1" applyAlignment="1">
      <alignment horizontal="centerContinuous" vertical="center"/>
    </xf>
    <xf numFmtId="0" fontId="31" fillId="21" borderId="88" xfId="0" applyFont="1" applyFill="1" applyBorder="1" applyAlignment="1">
      <alignment/>
    </xf>
    <xf numFmtId="0" fontId="32" fillId="21" borderId="88" xfId="0" applyFont="1" applyFill="1" applyBorder="1" applyAlignment="1">
      <alignment horizontal="centerContinuous" vertical="center"/>
    </xf>
    <xf numFmtId="0" fontId="31" fillId="21" borderId="88" xfId="0" applyFont="1" applyFill="1" applyBorder="1" applyAlignment="1">
      <alignment horizontal="centerContinuous"/>
    </xf>
    <xf numFmtId="0" fontId="32" fillId="21" borderId="88" xfId="0" applyFont="1" applyFill="1" applyBorder="1" applyAlignment="1">
      <alignment horizontal="centerContinuous" vertical="center" wrapText="1"/>
    </xf>
    <xf numFmtId="0" fontId="33" fillId="21" borderId="88" xfId="0" applyFont="1" applyFill="1" applyBorder="1" applyAlignment="1">
      <alignment horizontal="centerContinuous" vertical="center" wrapText="1"/>
    </xf>
    <xf numFmtId="0" fontId="34" fillId="17" borderId="88" xfId="0" applyFont="1" applyFill="1" applyBorder="1" applyAlignment="1">
      <alignment horizontal="centerContinuous" vertical="center"/>
    </xf>
    <xf numFmtId="0" fontId="31" fillId="17" borderId="88" xfId="0" applyFont="1" applyFill="1" applyBorder="1" applyAlignment="1">
      <alignment horizontal="centerContinuous" vertical="center"/>
    </xf>
    <xf numFmtId="0" fontId="35" fillId="21" borderId="0" xfId="0" applyFont="1" applyFill="1" applyBorder="1" applyAlignment="1">
      <alignment wrapText="1"/>
    </xf>
    <xf numFmtId="9" fontId="35" fillId="21" borderId="0" xfId="0" applyNumberFormat="1" applyFont="1" applyFill="1" applyBorder="1" applyAlignment="1">
      <alignment horizontal="center" vertical="center"/>
    </xf>
    <xf numFmtId="0" fontId="35" fillId="21" borderId="0" xfId="0" applyFont="1" applyFill="1" applyBorder="1" applyAlignment="1">
      <alignment horizontal="center"/>
    </xf>
    <xf numFmtId="0" fontId="36" fillId="21" borderId="89" xfId="0" applyFont="1" applyFill="1" applyBorder="1" applyAlignment="1">
      <alignment horizontal="center" vertical="center" shrinkToFit="1"/>
    </xf>
    <xf numFmtId="0" fontId="38" fillId="21" borderId="89" xfId="0" applyFont="1" applyFill="1" applyBorder="1" applyAlignment="1">
      <alignment horizontal="center" vertical="center"/>
    </xf>
    <xf numFmtId="0" fontId="38" fillId="21" borderId="89" xfId="0" applyFont="1" applyFill="1" applyBorder="1" applyAlignment="1">
      <alignment vertical="center"/>
    </xf>
    <xf numFmtId="0" fontId="38" fillId="21" borderId="89" xfId="0" applyFont="1" applyFill="1" applyBorder="1" applyAlignment="1">
      <alignment horizontal="center" vertical="center" wrapText="1"/>
    </xf>
    <xf numFmtId="0" fontId="39" fillId="23" borderId="89" xfId="0" applyFont="1" applyFill="1" applyBorder="1" applyAlignment="1">
      <alignment horizontal="centerContinuous" vertical="center"/>
    </xf>
    <xf numFmtId="0" fontId="31" fillId="0" borderId="90" xfId="0" applyFont="1" applyFill="1" applyBorder="1" applyAlignment="1">
      <alignment horizontal="center" vertical="center"/>
    </xf>
    <xf numFmtId="0" fontId="31" fillId="24" borderId="90" xfId="0" applyNumberFormat="1" applyFont="1" applyFill="1" applyBorder="1" applyAlignment="1">
      <alignment horizontal="center" vertical="center"/>
    </xf>
    <xf numFmtId="9" fontId="31" fillId="24" borderId="90" xfId="0" applyNumberFormat="1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31" fillId="21" borderId="89" xfId="0" applyNumberFormat="1" applyFont="1" applyFill="1" applyBorder="1" applyAlignment="1">
      <alignment horizontal="center" vertical="center"/>
    </xf>
    <xf numFmtId="9" fontId="31" fillId="21" borderId="89" xfId="0" applyNumberFormat="1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/>
    </xf>
    <xf numFmtId="0" fontId="31" fillId="21" borderId="0" xfId="0" applyNumberFormat="1" applyFont="1" applyFill="1" applyBorder="1" applyAlignment="1">
      <alignment horizontal="center" vertical="center"/>
    </xf>
    <xf numFmtId="0" fontId="31" fillId="21" borderId="90" xfId="0" applyNumberFormat="1" applyFont="1" applyFill="1" applyBorder="1" applyAlignment="1">
      <alignment horizontal="center" vertical="center"/>
    </xf>
    <xf numFmtId="9" fontId="31" fillId="21" borderId="90" xfId="0" applyNumberFormat="1" applyFont="1" applyFill="1" applyBorder="1" applyAlignment="1">
      <alignment horizontal="center" vertical="center"/>
    </xf>
    <xf numFmtId="0" fontId="31" fillId="24" borderId="91" xfId="0" applyNumberFormat="1" applyFont="1" applyFill="1" applyBorder="1" applyAlignment="1">
      <alignment horizontal="center" vertical="center"/>
    </xf>
    <xf numFmtId="9" fontId="31" fillId="24" borderId="91" xfId="0" applyNumberFormat="1" applyFont="1" applyFill="1" applyBorder="1" applyAlignment="1">
      <alignment horizontal="center" vertical="center"/>
    </xf>
    <xf numFmtId="9" fontId="31" fillId="21" borderId="0" xfId="0" applyNumberFormat="1" applyFont="1" applyFill="1" applyBorder="1" applyAlignment="1">
      <alignment horizontal="center" vertical="center"/>
    </xf>
    <xf numFmtId="0" fontId="31" fillId="24" borderId="89" xfId="0" applyNumberFormat="1" applyFont="1" applyFill="1" applyBorder="1" applyAlignment="1">
      <alignment horizontal="center" vertical="center"/>
    </xf>
    <xf numFmtId="9" fontId="31" fillId="24" borderId="89" xfId="0" applyNumberFormat="1" applyFont="1" applyFill="1" applyBorder="1" applyAlignment="1">
      <alignment horizontal="center" vertical="center"/>
    </xf>
    <xf numFmtId="0" fontId="31" fillId="24" borderId="0" xfId="0" applyNumberFormat="1" applyFont="1" applyFill="1" applyBorder="1" applyAlignment="1">
      <alignment horizontal="center" vertical="center"/>
    </xf>
    <xf numFmtId="0" fontId="31" fillId="21" borderId="91" xfId="0" applyNumberFormat="1" applyFont="1" applyFill="1" applyBorder="1" applyAlignment="1">
      <alignment horizontal="center" vertical="center"/>
    </xf>
    <xf numFmtId="9" fontId="31" fillId="21" borderId="91" xfId="0" applyNumberFormat="1" applyFont="1" applyFill="1" applyBorder="1" applyAlignment="1">
      <alignment horizontal="center" vertical="center"/>
    </xf>
    <xf numFmtId="9" fontId="31" fillId="24" borderId="0" xfId="0" applyNumberFormat="1" applyFont="1" applyFill="1" applyBorder="1" applyAlignment="1">
      <alignment horizontal="center" vertical="center"/>
    </xf>
    <xf numFmtId="1" fontId="31" fillId="24" borderId="91" xfId="0" applyNumberFormat="1" applyFont="1" applyFill="1" applyBorder="1" applyAlignment="1">
      <alignment horizontal="center" vertical="center"/>
    </xf>
    <xf numFmtId="0" fontId="31" fillId="21" borderId="90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9" fontId="73" fillId="0" borderId="0" xfId="0" applyNumberFormat="1" applyFont="1" applyAlignment="1">
      <alignment/>
    </xf>
    <xf numFmtId="0" fontId="2" fillId="22" borderId="36" xfId="0" applyFont="1" applyFill="1" applyBorder="1" applyAlignment="1" applyProtection="1">
      <alignment horizontal="left" vertical="center" wrapText="1"/>
      <protection hidden="1"/>
    </xf>
    <xf numFmtId="0" fontId="2" fillId="15" borderId="45" xfId="0" applyFont="1" applyFill="1" applyBorder="1" applyAlignment="1" applyProtection="1">
      <alignment horizontal="center" vertical="center"/>
      <protection hidden="1"/>
    </xf>
    <xf numFmtId="0" fontId="2" fillId="15" borderId="49" xfId="0" applyFont="1" applyFill="1" applyBorder="1" applyAlignment="1" applyProtection="1">
      <alignment horizontal="center" vertical="center"/>
      <protection hidden="1"/>
    </xf>
    <xf numFmtId="0" fontId="2" fillId="15" borderId="53" xfId="0" applyFont="1" applyFill="1" applyBorder="1" applyAlignment="1" applyProtection="1">
      <alignment horizontal="center" vertical="center"/>
      <protection hidden="1"/>
    </xf>
    <xf numFmtId="9" fontId="1" fillId="7" borderId="36" xfId="0" applyNumberFormat="1" applyFont="1" applyFill="1" applyBorder="1" applyAlignment="1" applyProtection="1">
      <alignment horizontal="center"/>
      <protection hidden="1"/>
    </xf>
    <xf numFmtId="9" fontId="0" fillId="17" borderId="13" xfId="0" applyNumberFormat="1" applyFill="1" applyBorder="1" applyAlignment="1">
      <alignment horizontal="center"/>
    </xf>
    <xf numFmtId="0" fontId="15" fillId="0" borderId="92" xfId="0" applyFont="1" applyBorder="1" applyAlignment="1" applyProtection="1">
      <alignment horizontal="center" vertical="center" textRotation="90"/>
      <protection hidden="1"/>
    </xf>
    <xf numFmtId="0" fontId="1" fillId="18" borderId="19" xfId="0" applyFont="1" applyFill="1" applyBorder="1" applyAlignment="1" applyProtection="1">
      <alignment horizontal="center" vertical="center" wrapText="1"/>
      <protection hidden="1"/>
    </xf>
    <xf numFmtId="0" fontId="1" fillId="18" borderId="41" xfId="0" applyFont="1" applyFill="1" applyBorder="1" applyAlignment="1" applyProtection="1">
      <alignment horizontal="center" vertical="center" wrapText="1"/>
      <protection hidden="1"/>
    </xf>
    <xf numFmtId="0" fontId="2" fillId="22" borderId="64" xfId="0" applyFont="1" applyFill="1" applyBorder="1" applyAlignment="1" applyProtection="1">
      <alignment horizontal="left" vertical="center" wrapText="1"/>
      <protection hidden="1"/>
    </xf>
    <xf numFmtId="0" fontId="0" fillId="21" borderId="0" xfId="0" applyFill="1" applyBorder="1" applyAlignment="1">
      <alignment/>
    </xf>
    <xf numFmtId="0" fontId="28" fillId="0" borderId="0" xfId="0" applyFont="1" applyFill="1" applyAlignment="1" applyProtection="1">
      <alignment horizontal="center"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" fillId="22" borderId="42" xfId="0" applyFont="1" applyFill="1" applyBorder="1" applyAlignment="1" applyProtection="1">
      <alignment horizontal="center" vertical="center" wrapText="1"/>
      <protection locked="0"/>
    </xf>
    <xf numFmtId="0" fontId="1" fillId="22" borderId="93" xfId="0" applyFont="1" applyFill="1" applyBorder="1" applyAlignment="1" applyProtection="1">
      <alignment horizontal="center" vertical="center" wrapText="1"/>
      <protection locked="0"/>
    </xf>
    <xf numFmtId="0" fontId="1" fillId="22" borderId="43" xfId="0" applyFont="1" applyFill="1" applyBorder="1" applyAlignment="1" applyProtection="1">
      <alignment horizontal="center" vertical="center" wrapText="1"/>
      <protection locked="0"/>
    </xf>
    <xf numFmtId="49" fontId="1" fillId="22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22" borderId="94" xfId="0" applyNumberFormat="1" applyFont="1" applyFill="1" applyBorder="1" applyAlignment="1" applyProtection="1">
      <alignment horizontal="center" vertical="center" shrinkToFit="1"/>
      <protection locked="0"/>
    </xf>
    <xf numFmtId="0" fontId="29" fillId="25" borderId="45" xfId="0" applyFont="1" applyFill="1" applyBorder="1" applyAlignment="1" applyProtection="1">
      <alignment horizontal="center" vertical="center" textRotation="90" wrapText="1"/>
      <protection hidden="1"/>
    </xf>
    <xf numFmtId="0" fontId="29" fillId="25" borderId="49" xfId="0" applyFont="1" applyFill="1" applyBorder="1" applyAlignment="1" applyProtection="1">
      <alignment horizontal="center" vertical="center" textRotation="90" wrapText="1"/>
      <protection hidden="1"/>
    </xf>
    <xf numFmtId="0" fontId="29" fillId="25" borderId="46" xfId="0" applyFont="1" applyFill="1" applyBorder="1" applyAlignment="1" applyProtection="1">
      <alignment horizontal="center" vertical="center" textRotation="90" wrapText="1"/>
      <protection hidden="1"/>
    </xf>
    <xf numFmtId="0" fontId="29" fillId="25" borderId="34" xfId="0" applyFont="1" applyFill="1" applyBorder="1" applyAlignment="1" applyProtection="1">
      <alignment horizontal="center" vertical="center" textRotation="90" wrapText="1"/>
      <protection hidden="1"/>
    </xf>
    <xf numFmtId="0" fontId="29" fillId="25" borderId="53" xfId="0" applyFont="1" applyFill="1" applyBorder="1" applyAlignment="1" applyProtection="1">
      <alignment horizontal="center" vertical="center" textRotation="90" wrapText="1"/>
      <protection hidden="1"/>
    </xf>
    <xf numFmtId="0" fontId="29" fillId="25" borderId="50" xfId="0" applyFont="1" applyFill="1" applyBorder="1" applyAlignment="1" applyProtection="1">
      <alignment horizontal="center" vertical="center" textRotation="90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21" borderId="33" xfId="0" applyFont="1" applyFill="1" applyBorder="1" applyAlignment="1" applyProtection="1">
      <alignment horizontal="center"/>
      <protection hidden="1"/>
    </xf>
    <xf numFmtId="0" fontId="2" fillId="0" borderId="60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22" borderId="41" xfId="0" applyFont="1" applyFill="1" applyBorder="1" applyAlignment="1" applyProtection="1">
      <alignment horizontal="left" vertical="center"/>
      <protection hidden="1"/>
    </xf>
    <xf numFmtId="0" fontId="1" fillId="22" borderId="36" xfId="0" applyFont="1" applyFill="1" applyBorder="1" applyAlignment="1" applyProtection="1">
      <alignment horizontal="left" vertical="center"/>
      <protection hidden="1"/>
    </xf>
    <xf numFmtId="0" fontId="1" fillId="22" borderId="19" xfId="0" applyFont="1" applyFill="1" applyBorder="1" applyAlignment="1" applyProtection="1">
      <alignment horizontal="center" vertical="center"/>
      <protection hidden="1"/>
    </xf>
    <xf numFmtId="0" fontId="1" fillId="22" borderId="13" xfId="0" applyFont="1" applyFill="1" applyBorder="1" applyAlignment="1" applyProtection="1">
      <alignment horizontal="center" vertical="center"/>
      <protection hidden="1"/>
    </xf>
    <xf numFmtId="0" fontId="1" fillId="22" borderId="41" xfId="0" applyFont="1" applyFill="1" applyBorder="1" applyAlignment="1" applyProtection="1">
      <alignment horizontal="center" vertical="center"/>
      <protection hidden="1"/>
    </xf>
    <xf numFmtId="0" fontId="1" fillId="22" borderId="37" xfId="0" applyFont="1" applyFill="1" applyBorder="1" applyAlignment="1" applyProtection="1">
      <alignment horizontal="center" vertical="center"/>
      <protection hidden="1"/>
    </xf>
    <xf numFmtId="0" fontId="1" fillId="22" borderId="94" xfId="0" applyFont="1" applyFill="1" applyBorder="1" applyAlignment="1" applyProtection="1">
      <alignment horizontal="center" vertical="center"/>
      <protection hidden="1"/>
    </xf>
    <xf numFmtId="0" fontId="1" fillId="22" borderId="36" xfId="0" applyFont="1" applyFill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 textRotation="90"/>
      <protection hidden="1"/>
    </xf>
    <xf numFmtId="0" fontId="2" fillId="15" borderId="50" xfId="0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6" borderId="95" xfId="0" applyFont="1" applyFill="1" applyBorder="1" applyAlignment="1" applyProtection="1">
      <alignment horizontal="center" vertical="center" wrapText="1"/>
      <protection hidden="1"/>
    </xf>
    <xf numFmtId="0" fontId="1" fillId="6" borderId="92" xfId="0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Border="1" applyAlignment="1" applyProtection="1">
      <alignment horizontal="center" vertical="center" wrapText="1"/>
      <protection hidden="1"/>
    </xf>
    <xf numFmtId="0" fontId="1" fillId="6" borderId="34" xfId="0" applyFont="1" applyFill="1" applyBorder="1" applyAlignment="1" applyProtection="1">
      <alignment horizontal="center" vertical="center" wrapText="1"/>
      <protection hidden="1"/>
    </xf>
    <xf numFmtId="0" fontId="1" fillId="6" borderId="27" xfId="0" applyFont="1" applyFill="1" applyBorder="1" applyAlignment="1" applyProtection="1">
      <alignment horizontal="center" vertical="center" wrapText="1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1" fillId="16" borderId="95" xfId="0" applyFont="1" applyFill="1" applyBorder="1" applyAlignment="1" applyProtection="1">
      <alignment horizontal="center" vertical="center" wrapText="1"/>
      <protection hidden="1"/>
    </xf>
    <xf numFmtId="0" fontId="1" fillId="16" borderId="0" xfId="0" applyFont="1" applyFill="1" applyBorder="1" applyAlignment="1" applyProtection="1">
      <alignment horizontal="center" vertical="center" wrapText="1"/>
      <protection hidden="1"/>
    </xf>
    <xf numFmtId="0" fontId="1" fillId="16" borderId="34" xfId="0" applyFont="1" applyFill="1" applyBorder="1" applyAlignment="1" applyProtection="1">
      <alignment horizontal="center" vertical="center" wrapText="1"/>
      <protection hidden="1"/>
    </xf>
    <xf numFmtId="0" fontId="1" fillId="16" borderId="27" xfId="0" applyFont="1" applyFill="1" applyBorder="1" applyAlignment="1" applyProtection="1">
      <alignment horizontal="center" vertical="center" wrapText="1"/>
      <protection hidden="1"/>
    </xf>
    <xf numFmtId="0" fontId="1" fillId="16" borderId="22" xfId="0" applyFont="1" applyFill="1" applyBorder="1" applyAlignment="1" applyProtection="1">
      <alignment horizontal="center" vertical="center" wrapText="1"/>
      <protection hidden="1"/>
    </xf>
    <xf numFmtId="0" fontId="1" fillId="16" borderId="38" xfId="0" applyFont="1" applyFill="1" applyBorder="1" applyAlignment="1" applyProtection="1">
      <alignment horizontal="center" vertical="center" wrapText="1"/>
      <protection hidden="1"/>
    </xf>
    <xf numFmtId="0" fontId="1" fillId="16" borderId="96" xfId="0" applyFont="1" applyFill="1" applyBorder="1" applyAlignment="1" applyProtection="1">
      <alignment horizontal="center" vertical="center" wrapText="1"/>
      <protection hidden="1"/>
    </xf>
    <xf numFmtId="0" fontId="1" fillId="16" borderId="39" xfId="0" applyFont="1" applyFill="1" applyBorder="1" applyAlignment="1" applyProtection="1">
      <alignment horizontal="center" vertical="center" wrapText="1"/>
      <protection hidden="1"/>
    </xf>
    <xf numFmtId="0" fontId="1" fillId="16" borderId="97" xfId="0" applyFont="1" applyFill="1" applyBorder="1" applyAlignment="1" applyProtection="1">
      <alignment horizontal="center" vertical="center"/>
      <protection hidden="1"/>
    </xf>
    <xf numFmtId="0" fontId="1" fillId="16" borderId="92" xfId="0" applyFont="1" applyFill="1" applyBorder="1" applyAlignment="1" applyProtection="1">
      <alignment horizontal="center" vertical="center"/>
      <protection hidden="1"/>
    </xf>
    <xf numFmtId="0" fontId="1" fillId="16" borderId="16" xfId="0" applyFont="1" applyFill="1" applyBorder="1" applyAlignment="1" applyProtection="1">
      <alignment horizontal="center" vertical="center"/>
      <protection hidden="1"/>
    </xf>
    <xf numFmtId="0" fontId="1" fillId="16" borderId="22" xfId="0" applyFont="1" applyFill="1" applyBorder="1" applyAlignment="1" applyProtection="1">
      <alignment horizontal="center" vertical="center"/>
      <protection hidden="1"/>
    </xf>
    <xf numFmtId="0" fontId="1" fillId="6" borderId="97" xfId="0" applyFont="1" applyFill="1" applyBorder="1" applyAlignment="1" applyProtection="1">
      <alignment horizontal="center" vertical="center"/>
      <protection hidden="1"/>
    </xf>
    <xf numFmtId="0" fontId="1" fillId="6" borderId="92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 vertical="center"/>
      <protection hidden="1"/>
    </xf>
    <xf numFmtId="0" fontId="23" fillId="25" borderId="45" xfId="0" applyFont="1" applyFill="1" applyBorder="1" applyAlignment="1" applyProtection="1">
      <alignment horizontal="center" vertical="center" textRotation="90" wrapText="1"/>
      <protection hidden="1"/>
    </xf>
    <xf numFmtId="0" fontId="23" fillId="25" borderId="49" xfId="0" applyFont="1" applyFill="1" applyBorder="1" applyAlignment="1" applyProtection="1">
      <alignment horizontal="center" vertical="center" textRotation="90" wrapText="1"/>
      <protection hidden="1"/>
    </xf>
    <xf numFmtId="0" fontId="23" fillId="25" borderId="46" xfId="0" applyFont="1" applyFill="1" applyBorder="1" applyAlignment="1" applyProtection="1">
      <alignment horizontal="center" vertical="center" textRotation="90" wrapText="1"/>
      <protection hidden="1"/>
    </xf>
    <xf numFmtId="0" fontId="23" fillId="25" borderId="34" xfId="0" applyFont="1" applyFill="1" applyBorder="1" applyAlignment="1" applyProtection="1">
      <alignment horizontal="center" vertical="center" textRotation="90" wrapText="1"/>
      <protection hidden="1"/>
    </xf>
    <xf numFmtId="0" fontId="23" fillId="25" borderId="53" xfId="0" applyFont="1" applyFill="1" applyBorder="1" applyAlignment="1" applyProtection="1">
      <alignment horizontal="center" vertical="center" textRotation="90" wrapText="1"/>
      <protection hidden="1"/>
    </xf>
    <xf numFmtId="0" fontId="23" fillId="25" borderId="50" xfId="0" applyFont="1" applyFill="1" applyBorder="1" applyAlignment="1" applyProtection="1">
      <alignment horizontal="center" vertical="center" textRotation="90" wrapText="1"/>
      <protection hidden="1"/>
    </xf>
    <xf numFmtId="0" fontId="18" fillId="16" borderId="81" xfId="0" applyFont="1" applyFill="1" applyBorder="1" applyAlignment="1" applyProtection="1">
      <alignment horizontal="center" vertical="center"/>
      <protection hidden="1"/>
    </xf>
    <xf numFmtId="0" fontId="18" fillId="16" borderId="32" xfId="0" applyFont="1" applyFill="1" applyBorder="1" applyAlignment="1" applyProtection="1">
      <alignment horizontal="center" vertical="center"/>
      <protection hidden="1"/>
    </xf>
    <xf numFmtId="0" fontId="1" fillId="6" borderId="38" xfId="0" applyFont="1" applyFill="1" applyBorder="1" applyAlignment="1" applyProtection="1">
      <alignment horizontal="center" vertical="center" wrapText="1"/>
      <protection hidden="1"/>
    </xf>
    <xf numFmtId="0" fontId="1" fillId="6" borderId="96" xfId="0" applyFont="1" applyFill="1" applyBorder="1" applyAlignment="1" applyProtection="1">
      <alignment horizontal="center" vertical="center" wrapText="1"/>
      <protection hidden="1"/>
    </xf>
    <xf numFmtId="0" fontId="1" fillId="6" borderId="39" xfId="0" applyFont="1" applyFill="1" applyBorder="1" applyAlignment="1" applyProtection="1">
      <alignment horizontal="center" vertical="center" wrapText="1"/>
      <protection hidden="1"/>
    </xf>
    <xf numFmtId="0" fontId="18" fillId="6" borderId="32" xfId="0" applyFont="1" applyFill="1" applyBorder="1" applyAlignment="1" applyProtection="1">
      <alignment horizontal="center" vertical="center"/>
      <protection hidden="1"/>
    </xf>
    <xf numFmtId="0" fontId="18" fillId="0" borderId="98" xfId="0" applyFont="1" applyFill="1" applyBorder="1" applyAlignment="1" applyProtection="1">
      <alignment horizontal="center" vertical="center" textRotation="90"/>
      <protection hidden="1"/>
    </xf>
    <xf numFmtId="0" fontId="18" fillId="0" borderId="46" xfId="0" applyFont="1" applyFill="1" applyBorder="1" applyAlignment="1" applyProtection="1">
      <alignment horizontal="center" vertical="center" textRotation="90"/>
      <protection hidden="1"/>
    </xf>
    <xf numFmtId="0" fontId="18" fillId="0" borderId="0" xfId="0" applyFont="1" applyFill="1" applyBorder="1" applyAlignment="1" applyProtection="1">
      <alignment horizontal="center" vertical="center" textRotation="90"/>
      <protection hidden="1"/>
    </xf>
    <xf numFmtId="9" fontId="36" fillId="26" borderId="99" xfId="0" applyNumberFormat="1" applyFont="1" applyFill="1" applyBorder="1" applyAlignment="1">
      <alignment horizontal="center" vertical="center"/>
    </xf>
    <xf numFmtId="9" fontId="31" fillId="21" borderId="100" xfId="0" applyNumberFormat="1" applyFont="1" applyFill="1" applyBorder="1" applyAlignment="1">
      <alignment horizontal="center" vertical="center"/>
    </xf>
    <xf numFmtId="9" fontId="31" fillId="21" borderId="87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9" fontId="31" fillId="0" borderId="89" xfId="0" applyNumberFormat="1" applyFont="1" applyFill="1" applyBorder="1" applyAlignment="1">
      <alignment horizontal="center" vertical="center"/>
    </xf>
    <xf numFmtId="0" fontId="1" fillId="21" borderId="0" xfId="0" applyFont="1" applyFill="1" applyAlignment="1">
      <alignment horizontal="center" vertical="top" wrapText="1"/>
    </xf>
    <xf numFmtId="0" fontId="39" fillId="23" borderId="89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33" fillId="21" borderId="89" xfId="0" applyFont="1" applyFill="1" applyBorder="1" applyAlignment="1">
      <alignment horizontal="center" vertical="center" wrapText="1"/>
    </xf>
    <xf numFmtId="9" fontId="31" fillId="0" borderId="90" xfId="0" applyNumberFormat="1" applyFont="1" applyFill="1" applyBorder="1" applyAlignment="1">
      <alignment horizontal="center" vertical="center"/>
    </xf>
    <xf numFmtId="0" fontId="71" fillId="27" borderId="101" xfId="0" applyFont="1" applyFill="1" applyBorder="1" applyAlignment="1">
      <alignment horizontal="center" vertical="center"/>
    </xf>
    <xf numFmtId="0" fontId="71" fillId="27" borderId="87" xfId="0" applyFont="1" applyFill="1" applyBorder="1" applyAlignment="1">
      <alignment horizontal="center" vertical="center" shrinkToFit="1"/>
    </xf>
    <xf numFmtId="0" fontId="28" fillId="27" borderId="101" xfId="0" applyFont="1" applyFill="1" applyBorder="1" applyAlignment="1">
      <alignment horizontal="center" vertical="center"/>
    </xf>
    <xf numFmtId="0" fontId="36" fillId="26" borderId="102" xfId="0" applyFont="1" applyFill="1" applyBorder="1" applyAlignment="1">
      <alignment horizontal="left" vertical="center" wrapText="1"/>
    </xf>
    <xf numFmtId="0" fontId="36" fillId="26" borderId="99" xfId="0" applyFont="1" applyFill="1" applyBorder="1" applyAlignment="1">
      <alignment horizontal="left" vertical="center" wrapText="1"/>
    </xf>
    <xf numFmtId="0" fontId="37" fillId="21" borderId="100" xfId="0" applyFont="1" applyFill="1" applyBorder="1" applyAlignment="1">
      <alignment horizontal="left" vertical="center" wrapText="1"/>
    </xf>
    <xf numFmtId="0" fontId="37" fillId="21" borderId="103" xfId="0" applyFont="1" applyFill="1" applyBorder="1" applyAlignment="1">
      <alignment horizontal="left" vertical="center" wrapText="1"/>
    </xf>
    <xf numFmtId="0" fontId="31" fillId="21" borderId="91" xfId="0" applyNumberFormat="1" applyFont="1" applyFill="1" applyBorder="1" applyAlignment="1">
      <alignment horizontal="center" vertical="center"/>
    </xf>
    <xf numFmtId="0" fontId="31" fillId="21" borderId="89" xfId="0" applyNumberFormat="1" applyFont="1" applyFill="1" applyBorder="1" applyAlignment="1">
      <alignment horizontal="center" vertical="center"/>
    </xf>
    <xf numFmtId="0" fontId="72" fillId="27" borderId="0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6" fillId="21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1" fillId="24" borderId="91" xfId="0" applyNumberFormat="1" applyFont="1" applyFill="1" applyBorder="1" applyAlignment="1">
      <alignment horizontal="center" vertical="center"/>
    </xf>
    <xf numFmtId="0" fontId="31" fillId="24" borderId="0" xfId="0" applyNumberFormat="1" applyFont="1" applyFill="1" applyBorder="1" applyAlignment="1">
      <alignment horizontal="center" vertical="center"/>
    </xf>
    <xf numFmtId="0" fontId="31" fillId="21" borderId="0" xfId="0" applyNumberFormat="1" applyFont="1" applyFill="1" applyBorder="1" applyAlignment="1">
      <alignment horizontal="center" vertical="center"/>
    </xf>
    <xf numFmtId="0" fontId="31" fillId="24" borderId="89" xfId="0" applyNumberFormat="1" applyFont="1" applyFill="1" applyBorder="1" applyAlignment="1">
      <alignment horizontal="center" vertical="center"/>
    </xf>
    <xf numFmtId="9" fontId="31" fillId="24" borderId="90" xfId="0" applyNumberFormat="1" applyFont="1" applyFill="1" applyBorder="1" applyAlignment="1">
      <alignment horizontal="center" vertical="center"/>
    </xf>
    <xf numFmtId="9" fontId="31" fillId="21" borderId="90" xfId="0" applyNumberFormat="1" applyFont="1" applyFill="1" applyBorder="1" applyAlignment="1">
      <alignment horizontal="center" vertical="center"/>
    </xf>
    <xf numFmtId="9" fontId="31" fillId="21" borderId="89" xfId="0" applyNumberFormat="1" applyFont="1" applyFill="1" applyBorder="1" applyAlignment="1">
      <alignment horizontal="center" vertical="center"/>
    </xf>
    <xf numFmtId="9" fontId="31" fillId="24" borderId="91" xfId="0" applyNumberFormat="1" applyFont="1" applyFill="1" applyBorder="1" applyAlignment="1">
      <alignment horizontal="center" vertical="center"/>
    </xf>
    <xf numFmtId="9" fontId="31" fillId="21" borderId="0" xfId="0" applyNumberFormat="1" applyFont="1" applyFill="1" applyBorder="1" applyAlignment="1">
      <alignment horizontal="center" vertical="center"/>
    </xf>
    <xf numFmtId="9" fontId="31" fillId="24" borderId="89" xfId="0" applyNumberFormat="1" applyFont="1" applyFill="1" applyBorder="1" applyAlignment="1">
      <alignment horizontal="center" vertical="center"/>
    </xf>
    <xf numFmtId="9" fontId="31" fillId="21" borderId="91" xfId="0" applyNumberFormat="1" applyFont="1" applyFill="1" applyBorder="1" applyAlignment="1">
      <alignment horizontal="center" vertical="center"/>
    </xf>
    <xf numFmtId="9" fontId="31" fillId="24" borderId="0" xfId="0" applyNumberFormat="1" applyFont="1" applyFill="1" applyBorder="1" applyAlignment="1">
      <alignment horizontal="center" vertical="center"/>
    </xf>
    <xf numFmtId="0" fontId="74" fillId="21" borderId="0" xfId="0" applyFont="1" applyFill="1" applyAlignment="1">
      <alignment horizontal="left" vertical="center" wrapText="1" indent="1"/>
    </xf>
    <xf numFmtId="0" fontId="74" fillId="21" borderId="0" xfId="0" applyFont="1" applyFill="1" applyAlignment="1">
      <alignment vertical="center" wrapText="1"/>
    </xf>
    <xf numFmtId="0" fontId="74" fillId="21" borderId="0" xfId="0" applyFont="1" applyFill="1" applyAlignment="1">
      <alignment horizontal="right" vertical="center" wrapText="1" indent="3"/>
    </xf>
    <xf numFmtId="0" fontId="74" fillId="21" borderId="0" xfId="0" applyFont="1" applyFill="1" applyAlignment="1">
      <alignment horizontal="right" vertical="center" wrapText="1" indent="4"/>
    </xf>
    <xf numFmtId="0" fontId="74" fillId="21" borderId="0" xfId="0" applyFont="1" applyFill="1" applyAlignment="1">
      <alignment horizontal="left" vertical="center" wrapText="1"/>
    </xf>
    <xf numFmtId="0" fontId="33" fillId="21" borderId="88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9">
    <dxf>
      <font>
        <color indexed="9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2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7"/>
        </patternFill>
      </fill>
    </dxf>
    <dxf>
      <fill>
        <patternFill>
          <bgColor indexed="46"/>
        </patternFill>
      </fill>
    </dxf>
    <dxf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17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5FFFBE"/>
      <rgbColor rgb="00008E7F"/>
      <rgbColor rgb="00C4E1DD"/>
      <rgbColor rgb="00000080"/>
      <rgbColor rgb="008CC7C2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ED7921"/>
      <rgbColor rgb="00BA5A0C"/>
      <rgbColor rgb="00F6B186"/>
      <rgbColor rgb="00CCCCFF"/>
      <rgbColor rgb="00000080"/>
      <rgbColor rgb="00FF00FF"/>
      <rgbColor rgb="00FFFF00"/>
      <rgbColor rgb="0000FFFF"/>
      <rgbColor rgb="00800080"/>
      <rgbColor rgb="0001A298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009D92"/>
      <rgbColor rgb="00666699"/>
      <rgbColor rgb="00969696"/>
      <rgbColor rgb="00003366"/>
      <rgbColor rgb="00008E7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038"/>
          <c:w val="0.89525"/>
          <c:h val="0.9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Compétences!$F$46:$F$55</c:f>
              <c:strCache/>
            </c:strRef>
          </c:cat>
          <c:val>
            <c:numRef>
              <c:f>Compétences!$G$46:$G$55</c:f>
              <c:numCache/>
            </c:numRef>
          </c:val>
        </c:ser>
        <c:gapWidth val="20"/>
        <c:axId val="38142015"/>
        <c:axId val="7733816"/>
      </c:barChart>
      <c:catAx>
        <c:axId val="381420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</c:scaling>
        <c:axPos val="t"/>
        <c:delete val="1"/>
        <c:majorTickMark val="out"/>
        <c:minorTickMark val="none"/>
        <c:tickLblPos val="nextTo"/>
        <c:crossAx val="38142015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2"/>
          <c:w val="0.55475"/>
          <c:h val="0.622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commentaires'!$M$58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commentaires'!$N$58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commentaires'!$O$58</c:f>
              <c:numCache/>
            </c:numRef>
          </c:val>
        </c:ser>
        <c:overlap val="100"/>
        <c:axId val="24651337"/>
        <c:axId val="20535442"/>
      </c:barChart>
      <c:catAx>
        <c:axId val="24651337"/>
        <c:scaling>
          <c:orientation val="minMax"/>
        </c:scaling>
        <c:axPos val="l"/>
        <c:delete val="1"/>
        <c:majorTickMark val="out"/>
        <c:minorTickMark val="none"/>
        <c:tickLblPos val="nextTo"/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</c:scaling>
        <c:axPos val="b"/>
        <c:delete val="1"/>
        <c:majorTickMark val="out"/>
        <c:minorTickMark val="none"/>
        <c:tickLblPos val="nextTo"/>
        <c:crossAx val="24651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7"/>
          <c:w val="0.55375"/>
          <c:h val="0.622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commentaires'!$M$54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commentaires'!$N$54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commentaires'!$O$54</c:f>
              <c:numCache/>
            </c:numRef>
          </c:val>
        </c:ser>
        <c:overlap val="100"/>
        <c:axId val="50601251"/>
        <c:axId val="52758076"/>
      </c:barChart>
      <c:catAx>
        <c:axId val="50601251"/>
        <c:scaling>
          <c:orientation val="minMax"/>
        </c:scaling>
        <c:axPos val="l"/>
        <c:delete val="1"/>
        <c:majorTickMark val="out"/>
        <c:minorTickMark val="none"/>
        <c:tickLblPos val="nextTo"/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</c:scaling>
        <c:axPos val="b"/>
        <c:delete val="1"/>
        <c:majorTickMark val="out"/>
        <c:minorTickMark val="none"/>
        <c:tickLblPos val="nextTo"/>
        <c:crossAx val="50601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1525"/>
          <c:w val="0.5535"/>
          <c:h val="0.626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commentaires'!$M$63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commentaires'!$N$63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commentaires'!$O$63</c:f>
              <c:numCache/>
            </c:numRef>
          </c:val>
        </c:ser>
        <c:overlap val="100"/>
        <c:axId val="5060637"/>
        <c:axId val="45545734"/>
      </c:barChart>
      <c:catAx>
        <c:axId val="5060637"/>
        <c:scaling>
          <c:orientation val="minMax"/>
        </c:scaling>
        <c:axPos val="l"/>
        <c:delete val="1"/>
        <c:majorTickMark val="out"/>
        <c:minorTickMark val="none"/>
        <c:tickLblPos val="nextTo"/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b"/>
        <c:delete val="1"/>
        <c:majorTickMark val="out"/>
        <c:minorTickMark val="none"/>
        <c:tickLblPos val="nextTo"/>
        <c:crossAx val="5060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1525"/>
          <c:w val="0.5535"/>
          <c:h val="0.626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commentaires'!$M$66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commentaires'!$N$66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commentaires'!$O$66</c:f>
              <c:numCache/>
            </c:numRef>
          </c:val>
        </c:ser>
        <c:overlap val="100"/>
        <c:axId val="7258423"/>
        <c:axId val="65325808"/>
      </c:barChart>
      <c:catAx>
        <c:axId val="7258423"/>
        <c:scaling>
          <c:orientation val="minMax"/>
        </c:scaling>
        <c:axPos val="l"/>
        <c:delete val="1"/>
        <c:majorTickMark val="out"/>
        <c:minorTickMark val="none"/>
        <c:tickLblPos val="nextTo"/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</c:scaling>
        <c:axPos val="b"/>
        <c:delete val="1"/>
        <c:majorTickMark val="out"/>
        <c:minorTickMark val="none"/>
        <c:tickLblPos val="nextTo"/>
        <c:crossAx val="7258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7"/>
          <c:w val="0.55475"/>
          <c:h val="0.622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commentaires'!$M$67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commentaires'!$N$67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commentaires'!$O$67</c:f>
              <c:numCache/>
            </c:numRef>
          </c:val>
        </c:ser>
        <c:overlap val="100"/>
        <c:axId val="51061361"/>
        <c:axId val="56899066"/>
      </c:barChart>
      <c:catAx>
        <c:axId val="51061361"/>
        <c:scaling>
          <c:orientation val="minMax"/>
        </c:scaling>
        <c:axPos val="l"/>
        <c:delete val="1"/>
        <c:majorTickMark val="out"/>
        <c:minorTickMark val="none"/>
        <c:tickLblPos val="nextTo"/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</c:scaling>
        <c:axPos val="b"/>
        <c:delete val="1"/>
        <c:majorTickMark val="out"/>
        <c:minorTickMark val="none"/>
        <c:tickLblPos val="nextTo"/>
        <c:crossAx val="51061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525"/>
          <c:w val="0.55125"/>
          <c:h val="0.626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commentaires'!$M$76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commentaires'!$N$76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commentaires'!$O$76</c:f>
              <c:numCache/>
            </c:numRef>
          </c:val>
        </c:ser>
        <c:overlap val="100"/>
        <c:axId val="42329547"/>
        <c:axId val="45421604"/>
      </c:barChart>
      <c:catAx>
        <c:axId val="42329547"/>
        <c:scaling>
          <c:orientation val="minMax"/>
        </c:scaling>
        <c:axPos val="l"/>
        <c:delete val="1"/>
        <c:majorTickMark val="out"/>
        <c:minorTickMark val="none"/>
        <c:tickLblPos val="nextTo"/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b"/>
        <c:delete val="1"/>
        <c:majorTickMark val="out"/>
        <c:minorTickMark val="none"/>
        <c:tickLblPos val="nextTo"/>
        <c:crossAx val="42329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55125"/>
          <c:h val="0.608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commentaires'!$M$80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commentaires'!$N$80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commentaires'!$O$80</c:f>
              <c:numCache/>
            </c:numRef>
          </c:val>
        </c:ser>
        <c:overlap val="100"/>
        <c:axId val="6141253"/>
        <c:axId val="55271278"/>
      </c:barChart>
      <c:catAx>
        <c:axId val="6141253"/>
        <c:scaling>
          <c:orientation val="minMax"/>
        </c:scaling>
        <c:axPos val="l"/>
        <c:delete val="1"/>
        <c:majorTickMark val="out"/>
        <c:minorTickMark val="none"/>
        <c:tickLblPos val="nextTo"/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b"/>
        <c:delete val="1"/>
        <c:majorTickMark val="out"/>
        <c:minorTickMark val="none"/>
        <c:tickLblPos val="nextTo"/>
        <c:crossAx val="6141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55125"/>
          <c:h val="0.608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commentaires'!$M$81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commentaires'!$N$81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commentaires'!$O$81</c:f>
              <c:numCache/>
            </c:numRef>
          </c:val>
        </c:ser>
        <c:overlap val="100"/>
        <c:axId val="27679455"/>
        <c:axId val="47788504"/>
      </c:barChart>
      <c:catAx>
        <c:axId val="27679455"/>
        <c:scaling>
          <c:orientation val="minMax"/>
        </c:scaling>
        <c:axPos val="l"/>
        <c:delete val="1"/>
        <c:majorTickMark val="out"/>
        <c:minorTickMark val="none"/>
        <c:tickLblPos val="nextTo"/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679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55125"/>
          <c:h val="0.608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commentaires'!$M$82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commentaires'!$N$82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commentaires'!$O$82</c:f>
              <c:numCache/>
            </c:numRef>
          </c:val>
        </c:ser>
        <c:overlap val="100"/>
        <c:axId val="27443353"/>
        <c:axId val="45663586"/>
      </c:barChart>
      <c:catAx>
        <c:axId val="27443353"/>
        <c:scaling>
          <c:orientation val="minMax"/>
        </c:scaling>
        <c:axPos val="l"/>
        <c:delete val="1"/>
        <c:majorTickMark val="out"/>
        <c:minorTickMark val="none"/>
        <c:tickLblPos val="nextTo"/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</c:scaling>
        <c:axPos val="b"/>
        <c:delete val="1"/>
        <c:majorTickMark val="out"/>
        <c:minorTickMark val="none"/>
        <c:tickLblPos val="nextTo"/>
        <c:crossAx val="27443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"/>
          <c:w val="0.5545"/>
          <c:h val="0.612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commentaires'!$M$85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commentaires'!$N$85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commentaires'!$O$85</c:f>
              <c:numCache/>
            </c:numRef>
          </c:val>
        </c:ser>
        <c:overlap val="100"/>
        <c:axId val="8319091"/>
        <c:axId val="7762956"/>
      </c:barChart>
      <c:catAx>
        <c:axId val="8319091"/>
        <c:scaling>
          <c:orientation val="minMax"/>
        </c:scaling>
        <c:axPos val="l"/>
        <c:delete val="1"/>
        <c:majorTickMark val="out"/>
        <c:minorTickMark val="none"/>
        <c:tickLblPos val="nextTo"/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</c:scaling>
        <c:axPos val="b"/>
        <c:delete val="1"/>
        <c:majorTickMark val="out"/>
        <c:minorTickMark val="none"/>
        <c:tickLblPos val="nextTo"/>
        <c:crossAx val="8319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2775"/>
          <c:w val="0.894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Compétences!$I$46:$I$55</c:f>
              <c:strCache/>
            </c:strRef>
          </c:cat>
          <c:val>
            <c:numRef>
              <c:f>Compétences!$J$46:$J$55</c:f>
              <c:numCache/>
            </c:numRef>
          </c:val>
        </c:ser>
        <c:gapWidth val="20"/>
        <c:axId val="2495481"/>
        <c:axId val="22459330"/>
      </c:barChart>
      <c:catAx>
        <c:axId val="24954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</c:scaling>
        <c:axPos val="t"/>
        <c:delete val="1"/>
        <c:majorTickMark val="out"/>
        <c:minorTickMark val="none"/>
        <c:tickLblPos val="nextTo"/>
        <c:crossAx val="249548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55075"/>
          <c:h val="0.608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commentaires'!$M$88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commentaires'!$N$88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commentaires'!$O$88</c:f>
              <c:numCache/>
            </c:numRef>
          </c:val>
        </c:ser>
        <c:overlap val="100"/>
        <c:axId val="2757741"/>
        <c:axId val="24819670"/>
      </c:barChart>
      <c:catAx>
        <c:axId val="2757741"/>
        <c:scaling>
          <c:orientation val="minMax"/>
        </c:scaling>
        <c:axPos val="l"/>
        <c:delete val="1"/>
        <c:majorTickMark val="out"/>
        <c:minorTickMark val="none"/>
        <c:tickLblPos val="nextTo"/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</c:scaling>
        <c:axPos val="b"/>
        <c:delete val="1"/>
        <c:majorTickMark val="out"/>
        <c:minorTickMark val="none"/>
        <c:tickLblPos val="nextTo"/>
        <c:crossAx val="2757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8"/>
          <c:w val="0.94575"/>
          <c:h val="0.9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Compétences!$K$46:$K$55</c:f>
              <c:strCache/>
            </c:strRef>
          </c:cat>
          <c:val>
            <c:numRef>
              <c:f>Compétences!$L$46:$L$55</c:f>
              <c:numCache/>
            </c:numRef>
          </c:val>
        </c:ser>
        <c:gapWidth val="20"/>
        <c:axId val="807379"/>
        <c:axId val="7266412"/>
      </c:barChart>
      <c:catAx>
        <c:axId val="8073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inMax"/>
        </c:scaling>
        <c:axPos val="t"/>
        <c:delete val="1"/>
        <c:majorTickMark val="out"/>
        <c:minorTickMark val="none"/>
        <c:tickLblPos val="nextTo"/>
        <c:crossAx val="807379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"/>
          <c:w val="1"/>
          <c:h val="0.99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Compétences!$AE$42:$AE$50</c:f>
              <c:strCache/>
            </c:strRef>
          </c:cat>
          <c:val>
            <c:numRef>
              <c:f>Compétences!$AF$42:$AF$50</c:f>
              <c:numCache/>
            </c:numRef>
          </c:val>
        </c:ser>
        <c:gapWidth val="20"/>
        <c:axId val="65397709"/>
        <c:axId val="51708470"/>
      </c:barChart>
      <c:catAx>
        <c:axId val="653977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</c:scaling>
        <c:axPos val="t"/>
        <c:delete val="1"/>
        <c:majorTickMark val="out"/>
        <c:minorTickMark val="none"/>
        <c:tickLblPos val="nextTo"/>
        <c:crossAx val="6539770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1625"/>
          <c:w val="0.908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Compétences!$AT$42:$AT$47</c:f>
              <c:strCache/>
            </c:strRef>
          </c:cat>
          <c:val>
            <c:numRef>
              <c:f>Compétences!$AU$42:$AU$47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20"/>
        <c:axId val="62723047"/>
        <c:axId val="27636512"/>
      </c:barChart>
      <c:catAx>
        <c:axId val="627230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auto val="1"/>
        <c:lblOffset val="100"/>
        <c:tickLblSkip val="1"/>
        <c:noMultiLvlLbl val="0"/>
      </c:catAx>
      <c:valAx>
        <c:axId val="27636512"/>
        <c:scaling>
          <c:orientation val="minMax"/>
        </c:scaling>
        <c:axPos val="t"/>
        <c:delete val="1"/>
        <c:majorTickMark val="out"/>
        <c:minorTickMark val="none"/>
        <c:tickLblPos val="nextTo"/>
        <c:crossAx val="62723047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4"/>
          <c:w val="0.935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E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commentaires'!$A$10:$A$19</c:f>
              <c:strCache/>
            </c:strRef>
          </c:cat>
          <c:val>
            <c:numRef>
              <c:f>'Résultats et commentaires'!$B$10:$B$19</c:f>
              <c:numCache/>
            </c:numRef>
          </c:val>
        </c:ser>
        <c:axId val="47402017"/>
        <c:axId val="23964970"/>
      </c:barChart>
      <c:catAx>
        <c:axId val="474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4970"/>
        <c:crosses val="autoZero"/>
        <c:auto val="1"/>
        <c:lblOffset val="100"/>
        <c:tickLblSkip val="1"/>
        <c:noMultiLvlLbl val="0"/>
      </c:catAx>
      <c:valAx>
        <c:axId val="23964970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2017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425"/>
          <c:w val="0.936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E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commentaires'!$D$10:$D$19</c:f>
              <c:strCache/>
            </c:strRef>
          </c:cat>
          <c:val>
            <c:numRef>
              <c:f>'Résultats et commentaires'!$E$10:$E$19</c:f>
              <c:numCache/>
            </c:numRef>
          </c:val>
        </c:ser>
        <c:axId val="14358139"/>
        <c:axId val="62114388"/>
      </c:barChart>
      <c:cat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4388"/>
        <c:crosses val="autoZero"/>
        <c:auto val="1"/>
        <c:lblOffset val="100"/>
        <c:tickLblSkip val="1"/>
        <c:noMultiLvlLbl val="0"/>
      </c:catAx>
      <c:valAx>
        <c:axId val="6211438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8139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55575"/>
          <c:h val="0.596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commentaires'!$M$51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commentaires'!$N$51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commentaires'!$O$51</c:f>
              <c:numCache/>
            </c:numRef>
          </c:val>
        </c:ser>
        <c:overlap val="100"/>
        <c:axId val="22158581"/>
        <c:axId val="65209502"/>
      </c:barChart>
      <c:catAx>
        <c:axId val="22158581"/>
        <c:scaling>
          <c:orientation val="minMax"/>
        </c:scaling>
        <c:axPos val="l"/>
        <c:delete val="1"/>
        <c:majorTickMark val="out"/>
        <c:minorTickMark val="none"/>
        <c:tickLblPos val="nextTo"/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</c:scaling>
        <c:axPos val="b"/>
        <c:delete val="1"/>
        <c:majorTickMark val="out"/>
        <c:minorTickMark val="none"/>
        <c:tickLblPos val="nextTo"/>
        <c:crossAx val="22158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"/>
          <c:w val="0.55475"/>
          <c:h val="0.596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commentaires'!$M$52</c:f>
              <c:numCache/>
            </c:numRef>
          </c:val>
        </c:ser>
        <c:ser>
          <c:idx val="1"/>
          <c:order val="1"/>
          <c:spPr>
            <a:solidFill>
              <a:srgbClr val="008E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'Résultats et commentaires'!$N$52</c:f>
              <c:numCache/>
            </c:numRef>
          </c:val>
        </c:ser>
        <c:ser>
          <c:idx val="2"/>
          <c:order val="2"/>
          <c:spPr>
            <a:solidFill>
              <a:srgbClr val="4A452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'Résultats et commentaires'!$O$52</c:f>
              <c:numCache/>
            </c:numRef>
          </c:val>
        </c:ser>
        <c:overlap val="100"/>
        <c:axId val="50014607"/>
        <c:axId val="47478280"/>
      </c:barChart>
      <c:catAx>
        <c:axId val="50014607"/>
        <c:scaling>
          <c:orientation val="minMax"/>
        </c:scaling>
        <c:axPos val="l"/>
        <c:delete val="1"/>
        <c:majorTickMark val="out"/>
        <c:minorTickMark val="none"/>
        <c:tickLblPos val="nextTo"/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</c:scaling>
        <c:axPos val="b"/>
        <c:delete val="1"/>
        <c:majorTickMark val="out"/>
        <c:minorTickMark val="none"/>
        <c:tickLblPos val="nextTo"/>
        <c:crossAx val="50014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Relationship Id="rId14" Type="http://schemas.openxmlformats.org/officeDocument/2006/relationships/chart" Target="/xl/charts/chart19.xml" /><Relationship Id="rId15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9525</xdr:rowOff>
    </xdr:from>
    <xdr:to>
      <xdr:col>6</xdr:col>
      <xdr:colOff>847725</xdr:colOff>
      <xdr:row>55</xdr:row>
      <xdr:rowOff>19050</xdr:rowOff>
    </xdr:to>
    <xdr:graphicFrame>
      <xdr:nvGraphicFramePr>
        <xdr:cNvPr id="1" name="Graphique 1027"/>
        <xdr:cNvGraphicFramePr/>
      </xdr:nvGraphicFramePr>
      <xdr:xfrm>
        <a:off x="3800475" y="7477125"/>
        <a:ext cx="1695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43</xdr:row>
      <xdr:rowOff>0</xdr:rowOff>
    </xdr:from>
    <xdr:to>
      <xdr:col>10</xdr:col>
      <xdr:colOff>0</xdr:colOff>
      <xdr:row>55</xdr:row>
      <xdr:rowOff>19050</xdr:rowOff>
    </xdr:to>
    <xdr:graphicFrame>
      <xdr:nvGraphicFramePr>
        <xdr:cNvPr id="2" name="Graphique 1028"/>
        <xdr:cNvGraphicFramePr/>
      </xdr:nvGraphicFramePr>
      <xdr:xfrm>
        <a:off x="5619750" y="7467600"/>
        <a:ext cx="16287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43</xdr:row>
      <xdr:rowOff>19050</xdr:rowOff>
    </xdr:from>
    <xdr:to>
      <xdr:col>12</xdr:col>
      <xdr:colOff>19050</xdr:colOff>
      <xdr:row>55</xdr:row>
      <xdr:rowOff>38100</xdr:rowOff>
    </xdr:to>
    <xdr:graphicFrame>
      <xdr:nvGraphicFramePr>
        <xdr:cNvPr id="3" name="Graphique 1029"/>
        <xdr:cNvGraphicFramePr/>
      </xdr:nvGraphicFramePr>
      <xdr:xfrm>
        <a:off x="7258050" y="7486650"/>
        <a:ext cx="16287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9525</xdr:colOff>
      <xdr:row>41</xdr:row>
      <xdr:rowOff>0</xdr:rowOff>
    </xdr:from>
    <xdr:to>
      <xdr:col>32</xdr:col>
      <xdr:colOff>9525</xdr:colOff>
      <xdr:row>55</xdr:row>
      <xdr:rowOff>19050</xdr:rowOff>
    </xdr:to>
    <xdr:graphicFrame>
      <xdr:nvGraphicFramePr>
        <xdr:cNvPr id="4" name="Graphique 1030"/>
        <xdr:cNvGraphicFramePr/>
      </xdr:nvGraphicFramePr>
      <xdr:xfrm>
        <a:off x="14344650" y="7134225"/>
        <a:ext cx="15621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9525</xdr:colOff>
      <xdr:row>41</xdr:row>
      <xdr:rowOff>0</xdr:rowOff>
    </xdr:from>
    <xdr:to>
      <xdr:col>46</xdr:col>
      <xdr:colOff>571500</xdr:colOff>
      <xdr:row>54</xdr:row>
      <xdr:rowOff>123825</xdr:rowOff>
    </xdr:to>
    <xdr:graphicFrame>
      <xdr:nvGraphicFramePr>
        <xdr:cNvPr id="5" name="Graphique 1031"/>
        <xdr:cNvGraphicFramePr/>
      </xdr:nvGraphicFramePr>
      <xdr:xfrm>
        <a:off x="19926300" y="7134225"/>
        <a:ext cx="15430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10</xdr:col>
      <xdr:colOff>571500</xdr:colOff>
      <xdr:row>22</xdr:row>
      <xdr:rowOff>76200</xdr:rowOff>
    </xdr:to>
    <xdr:graphicFrame>
      <xdr:nvGraphicFramePr>
        <xdr:cNvPr id="1" name="Graphique 1"/>
        <xdr:cNvGraphicFramePr/>
      </xdr:nvGraphicFramePr>
      <xdr:xfrm>
        <a:off x="0" y="1809750"/>
        <a:ext cx="65627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11</xdr:col>
      <xdr:colOff>0</xdr:colOff>
      <xdr:row>41</xdr:row>
      <xdr:rowOff>0</xdr:rowOff>
    </xdr:to>
    <xdr:graphicFrame>
      <xdr:nvGraphicFramePr>
        <xdr:cNvPr id="2" name="Graphique 2"/>
        <xdr:cNvGraphicFramePr/>
      </xdr:nvGraphicFramePr>
      <xdr:xfrm>
        <a:off x="0" y="6086475"/>
        <a:ext cx="65722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247650</xdr:colOff>
      <xdr:row>49</xdr:row>
      <xdr:rowOff>209550</xdr:rowOff>
    </xdr:from>
    <xdr:to>
      <xdr:col>12</xdr:col>
      <xdr:colOff>238125</xdr:colOff>
      <xdr:row>51</xdr:row>
      <xdr:rowOff>180975</xdr:rowOff>
    </xdr:to>
    <xdr:graphicFrame>
      <xdr:nvGraphicFramePr>
        <xdr:cNvPr id="3" name="Graphique 1029"/>
        <xdr:cNvGraphicFramePr/>
      </xdr:nvGraphicFramePr>
      <xdr:xfrm>
        <a:off x="4495800" y="10820400"/>
        <a:ext cx="289560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238125</xdr:colOff>
      <xdr:row>50</xdr:row>
      <xdr:rowOff>228600</xdr:rowOff>
    </xdr:from>
    <xdr:to>
      <xdr:col>12</xdr:col>
      <xdr:colOff>228600</xdr:colOff>
      <xdr:row>53</xdr:row>
      <xdr:rowOff>38100</xdr:rowOff>
    </xdr:to>
    <xdr:graphicFrame>
      <xdr:nvGraphicFramePr>
        <xdr:cNvPr id="4" name="Graphique 1029"/>
        <xdr:cNvGraphicFramePr/>
      </xdr:nvGraphicFramePr>
      <xdr:xfrm>
        <a:off x="4486275" y="11144250"/>
        <a:ext cx="2895600" cy="55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58</xdr:row>
      <xdr:rowOff>161925</xdr:rowOff>
    </xdr:from>
    <xdr:to>
      <xdr:col>12</xdr:col>
      <xdr:colOff>561975</xdr:colOff>
      <xdr:row>60</xdr:row>
      <xdr:rowOff>190500</xdr:rowOff>
    </xdr:to>
    <xdr:graphicFrame>
      <xdr:nvGraphicFramePr>
        <xdr:cNvPr id="5" name="Graphique 1029"/>
        <xdr:cNvGraphicFramePr/>
      </xdr:nvGraphicFramePr>
      <xdr:xfrm>
        <a:off x="4829175" y="13058775"/>
        <a:ext cx="2886075" cy="523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53</xdr:row>
      <xdr:rowOff>190500</xdr:rowOff>
    </xdr:from>
    <xdr:to>
      <xdr:col>12</xdr:col>
      <xdr:colOff>581025</xdr:colOff>
      <xdr:row>55</xdr:row>
      <xdr:rowOff>228600</xdr:rowOff>
    </xdr:to>
    <xdr:graphicFrame>
      <xdr:nvGraphicFramePr>
        <xdr:cNvPr id="6" name="Graphique 1029"/>
        <xdr:cNvGraphicFramePr/>
      </xdr:nvGraphicFramePr>
      <xdr:xfrm>
        <a:off x="4848225" y="11849100"/>
        <a:ext cx="2886075" cy="533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400050</xdr:colOff>
      <xdr:row>62</xdr:row>
      <xdr:rowOff>123825</xdr:rowOff>
    </xdr:from>
    <xdr:to>
      <xdr:col>12</xdr:col>
      <xdr:colOff>381000</xdr:colOff>
      <xdr:row>64</xdr:row>
      <xdr:rowOff>161925</xdr:rowOff>
    </xdr:to>
    <xdr:graphicFrame>
      <xdr:nvGraphicFramePr>
        <xdr:cNvPr id="7" name="Graphique 1029"/>
        <xdr:cNvGraphicFramePr/>
      </xdr:nvGraphicFramePr>
      <xdr:xfrm>
        <a:off x="4648200" y="14011275"/>
        <a:ext cx="2886075" cy="533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400050</xdr:colOff>
      <xdr:row>64</xdr:row>
      <xdr:rowOff>123825</xdr:rowOff>
    </xdr:from>
    <xdr:to>
      <xdr:col>12</xdr:col>
      <xdr:colOff>381000</xdr:colOff>
      <xdr:row>66</xdr:row>
      <xdr:rowOff>161925</xdr:rowOff>
    </xdr:to>
    <xdr:graphicFrame>
      <xdr:nvGraphicFramePr>
        <xdr:cNvPr id="8" name="Graphique 1029"/>
        <xdr:cNvGraphicFramePr/>
      </xdr:nvGraphicFramePr>
      <xdr:xfrm>
        <a:off x="4648200" y="14506575"/>
        <a:ext cx="2886075" cy="533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371475</xdr:colOff>
      <xdr:row>66</xdr:row>
      <xdr:rowOff>76200</xdr:rowOff>
    </xdr:from>
    <xdr:to>
      <xdr:col>12</xdr:col>
      <xdr:colOff>361950</xdr:colOff>
      <xdr:row>68</xdr:row>
      <xdr:rowOff>114300</xdr:rowOff>
    </xdr:to>
    <xdr:graphicFrame>
      <xdr:nvGraphicFramePr>
        <xdr:cNvPr id="9" name="Graphique 1029"/>
        <xdr:cNvGraphicFramePr/>
      </xdr:nvGraphicFramePr>
      <xdr:xfrm>
        <a:off x="4619625" y="14954250"/>
        <a:ext cx="2895600" cy="533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75</xdr:row>
      <xdr:rowOff>228600</xdr:rowOff>
    </xdr:from>
    <xdr:to>
      <xdr:col>12</xdr:col>
      <xdr:colOff>581025</xdr:colOff>
      <xdr:row>78</xdr:row>
      <xdr:rowOff>38100</xdr:rowOff>
    </xdr:to>
    <xdr:graphicFrame>
      <xdr:nvGraphicFramePr>
        <xdr:cNvPr id="10" name="Graphique 1029"/>
        <xdr:cNvGraphicFramePr/>
      </xdr:nvGraphicFramePr>
      <xdr:xfrm>
        <a:off x="4848225" y="17002125"/>
        <a:ext cx="2886075" cy="552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571500</xdr:colOff>
      <xdr:row>78</xdr:row>
      <xdr:rowOff>142875</xdr:rowOff>
    </xdr:from>
    <xdr:to>
      <xdr:col>12</xdr:col>
      <xdr:colOff>561975</xdr:colOff>
      <xdr:row>80</xdr:row>
      <xdr:rowOff>171450</xdr:rowOff>
    </xdr:to>
    <xdr:graphicFrame>
      <xdr:nvGraphicFramePr>
        <xdr:cNvPr id="11" name="Graphique 1029"/>
        <xdr:cNvGraphicFramePr/>
      </xdr:nvGraphicFramePr>
      <xdr:xfrm>
        <a:off x="4819650" y="17659350"/>
        <a:ext cx="2895600" cy="523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571500</xdr:colOff>
      <xdr:row>79</xdr:row>
      <xdr:rowOff>142875</xdr:rowOff>
    </xdr:from>
    <xdr:to>
      <xdr:col>12</xdr:col>
      <xdr:colOff>561975</xdr:colOff>
      <xdr:row>81</xdr:row>
      <xdr:rowOff>171450</xdr:rowOff>
    </xdr:to>
    <xdr:graphicFrame>
      <xdr:nvGraphicFramePr>
        <xdr:cNvPr id="12" name="Graphique 1029"/>
        <xdr:cNvGraphicFramePr/>
      </xdr:nvGraphicFramePr>
      <xdr:xfrm>
        <a:off x="4819650" y="17907000"/>
        <a:ext cx="2895600" cy="523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81</xdr:row>
      <xdr:rowOff>133350</xdr:rowOff>
    </xdr:from>
    <xdr:to>
      <xdr:col>12</xdr:col>
      <xdr:colOff>561975</xdr:colOff>
      <xdr:row>83</xdr:row>
      <xdr:rowOff>161925</xdr:rowOff>
    </xdr:to>
    <xdr:graphicFrame>
      <xdr:nvGraphicFramePr>
        <xdr:cNvPr id="13" name="Graphique 1029"/>
        <xdr:cNvGraphicFramePr/>
      </xdr:nvGraphicFramePr>
      <xdr:xfrm>
        <a:off x="4829175" y="18392775"/>
        <a:ext cx="2886075" cy="523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84</xdr:row>
      <xdr:rowOff>114300</xdr:rowOff>
    </xdr:from>
    <xdr:to>
      <xdr:col>12</xdr:col>
      <xdr:colOff>590550</xdr:colOff>
      <xdr:row>86</xdr:row>
      <xdr:rowOff>161925</xdr:rowOff>
    </xdr:to>
    <xdr:graphicFrame>
      <xdr:nvGraphicFramePr>
        <xdr:cNvPr id="14" name="Graphique 1029"/>
        <xdr:cNvGraphicFramePr/>
      </xdr:nvGraphicFramePr>
      <xdr:xfrm>
        <a:off x="4848225" y="19116675"/>
        <a:ext cx="2895600" cy="54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87</xdr:row>
      <xdr:rowOff>142875</xdr:rowOff>
    </xdr:from>
    <xdr:to>
      <xdr:col>12</xdr:col>
      <xdr:colOff>571500</xdr:colOff>
      <xdr:row>89</xdr:row>
      <xdr:rowOff>171450</xdr:rowOff>
    </xdr:to>
    <xdr:graphicFrame>
      <xdr:nvGraphicFramePr>
        <xdr:cNvPr id="15" name="Graphique 1029"/>
        <xdr:cNvGraphicFramePr/>
      </xdr:nvGraphicFramePr>
      <xdr:xfrm>
        <a:off x="4838700" y="19888200"/>
        <a:ext cx="2886075" cy="523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6</xdr:row>
      <xdr:rowOff>95250</xdr:rowOff>
    </xdr:from>
    <xdr:to>
      <xdr:col>1</xdr:col>
      <xdr:colOff>657225</xdr:colOff>
      <xdr:row>10</xdr:row>
      <xdr:rowOff>38100</xdr:rowOff>
    </xdr:to>
    <xdr:pic>
      <xdr:nvPicPr>
        <xdr:cNvPr id="1" name="Picture 1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2668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32</xdr:row>
      <xdr:rowOff>180975</xdr:rowOff>
    </xdr:from>
    <xdr:to>
      <xdr:col>1</xdr:col>
      <xdr:colOff>457200</xdr:colOff>
      <xdr:row>38</xdr:row>
      <xdr:rowOff>47625</xdr:rowOff>
    </xdr:to>
    <xdr:sp>
      <xdr:nvSpPr>
        <xdr:cNvPr id="2" name="Line 3"/>
        <xdr:cNvSpPr>
          <a:spLocks/>
        </xdr:cNvSpPr>
      </xdr:nvSpPr>
      <xdr:spPr>
        <a:xfrm flipH="1">
          <a:off x="1209675" y="6257925"/>
          <a:ext cx="9525" cy="91440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J47"/>
  <sheetViews>
    <sheetView showGridLines="0" tabSelected="1"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" sqref="B1:F1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4" width="6.7109375" style="0" hidden="1" customWidth="1"/>
    <col min="5" max="5" width="3.00390625" style="0" customWidth="1"/>
    <col min="6" max="6" width="27.57421875" style="0" customWidth="1"/>
    <col min="7" max="35" width="4.7109375" style="0" bestFit="1" customWidth="1"/>
    <col min="36" max="36" width="5.57421875" style="3" customWidth="1"/>
  </cols>
  <sheetData>
    <row r="1" spans="1:36" ht="38.25" customHeight="1" thickBot="1">
      <c r="A1" s="265" t="s">
        <v>0</v>
      </c>
      <c r="B1" s="342"/>
      <c r="C1" s="343"/>
      <c r="D1" s="343"/>
      <c r="E1" s="343"/>
      <c r="F1" s="344"/>
      <c r="G1" s="134">
        <v>1</v>
      </c>
      <c r="H1" s="135">
        <v>2</v>
      </c>
      <c r="I1" s="136">
        <v>3</v>
      </c>
      <c r="J1" s="137">
        <v>4</v>
      </c>
      <c r="K1" s="137">
        <v>5</v>
      </c>
      <c r="L1" s="137">
        <v>6</v>
      </c>
      <c r="M1" s="137">
        <v>7</v>
      </c>
      <c r="N1" s="135">
        <v>8</v>
      </c>
      <c r="O1" s="136">
        <v>9</v>
      </c>
      <c r="P1" s="135">
        <v>10</v>
      </c>
      <c r="Q1" s="136">
        <v>11</v>
      </c>
      <c r="R1" s="135">
        <v>12</v>
      </c>
      <c r="S1" s="136">
        <v>13</v>
      </c>
      <c r="T1" s="135">
        <v>14</v>
      </c>
      <c r="U1" s="136">
        <v>15</v>
      </c>
      <c r="V1" s="135">
        <v>16</v>
      </c>
      <c r="W1" s="136">
        <v>17</v>
      </c>
      <c r="X1" s="135">
        <v>18</v>
      </c>
      <c r="Y1" s="136">
        <v>19</v>
      </c>
      <c r="Z1" s="135">
        <v>20</v>
      </c>
      <c r="AA1" s="136">
        <v>21</v>
      </c>
      <c r="AB1" s="135">
        <v>22</v>
      </c>
      <c r="AC1" s="129">
        <v>23</v>
      </c>
      <c r="AD1" s="128">
        <v>24</v>
      </c>
      <c r="AE1" s="128">
        <v>25</v>
      </c>
      <c r="AF1" s="128">
        <v>26</v>
      </c>
      <c r="AG1" s="129">
        <v>27</v>
      </c>
      <c r="AH1" s="128">
        <v>28</v>
      </c>
      <c r="AI1" s="187">
        <v>29</v>
      </c>
      <c r="AJ1" s="130" t="s">
        <v>62</v>
      </c>
    </row>
    <row r="2" spans="1:36" ht="37.5" customHeight="1" thickBot="1">
      <c r="A2" s="266" t="s">
        <v>1</v>
      </c>
      <c r="B2" s="345"/>
      <c r="C2" s="346"/>
      <c r="D2" s="346"/>
      <c r="E2" s="346"/>
      <c r="F2" s="151" t="s">
        <v>63</v>
      </c>
      <c r="G2" s="152" t="s">
        <v>11</v>
      </c>
      <c r="H2" s="152" t="s">
        <v>42</v>
      </c>
      <c r="I2" s="140" t="s">
        <v>11</v>
      </c>
      <c r="J2" s="152" t="s">
        <v>11</v>
      </c>
      <c r="K2" s="152" t="s">
        <v>42</v>
      </c>
      <c r="L2" s="152" t="s">
        <v>42</v>
      </c>
      <c r="M2" s="152" t="s">
        <v>42</v>
      </c>
      <c r="N2" s="152" t="s">
        <v>11</v>
      </c>
      <c r="O2" s="140" t="s">
        <v>11</v>
      </c>
      <c r="P2" s="140" t="s">
        <v>11</v>
      </c>
      <c r="Q2" s="139" t="s">
        <v>11</v>
      </c>
      <c r="R2" s="140" t="s">
        <v>11</v>
      </c>
      <c r="S2" s="139" t="s">
        <v>11</v>
      </c>
      <c r="T2" s="140" t="s">
        <v>11</v>
      </c>
      <c r="U2" s="139" t="s">
        <v>11</v>
      </c>
      <c r="V2" s="140" t="s">
        <v>11</v>
      </c>
      <c r="W2" s="139" t="s">
        <v>11</v>
      </c>
      <c r="X2" s="140" t="s">
        <v>11</v>
      </c>
      <c r="Y2" s="139" t="s">
        <v>11</v>
      </c>
      <c r="Z2" s="140" t="s">
        <v>11</v>
      </c>
      <c r="AA2" s="139" t="s">
        <v>11</v>
      </c>
      <c r="AB2" s="140" t="s">
        <v>11</v>
      </c>
      <c r="AC2" s="139" t="s">
        <v>42</v>
      </c>
      <c r="AD2" s="140" t="s">
        <v>11</v>
      </c>
      <c r="AE2" s="139" t="s">
        <v>11</v>
      </c>
      <c r="AF2" s="140" t="s">
        <v>11</v>
      </c>
      <c r="AG2" s="139" t="s">
        <v>11</v>
      </c>
      <c r="AH2" s="140" t="s">
        <v>11</v>
      </c>
      <c r="AI2" s="188" t="s">
        <v>11</v>
      </c>
      <c r="AJ2" s="86" t="s">
        <v>12</v>
      </c>
    </row>
    <row r="3" spans="1:36" ht="12.75">
      <c r="A3" s="267" t="s">
        <v>2</v>
      </c>
      <c r="B3" s="156"/>
      <c r="C3" s="55">
        <f>IF(B$3="","",B$3)</f>
      </c>
      <c r="D3" s="56">
        <f>IF(B$4="","",B$4)</f>
      </c>
      <c r="E3" s="138">
        <v>1</v>
      </c>
      <c r="F3" s="153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8"/>
      <c r="AJ3" s="166">
        <f>IF(COUNTBLANK(G3:AI3)=29,"",IF(COUNTIF(G3:AI3,"a")&gt;0,"a",IF(COUNTA(G3:AI3)&lt;29,"!","OK")))</f>
      </c>
    </row>
    <row r="4" spans="1:36" ht="13.5" thickBot="1">
      <c r="A4" s="268" t="s">
        <v>3</v>
      </c>
      <c r="B4" s="157"/>
      <c r="C4" s="42">
        <f aca="true" t="shared" si="0" ref="C4:C36">IF(B$3="","",B$3)</f>
      </c>
      <c r="D4" s="57">
        <f aca="true" t="shared" si="1" ref="D4:D36">IF(B$4="","",B$4)</f>
      </c>
      <c r="E4" s="61">
        <v>2</v>
      </c>
      <c r="F4" s="154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8"/>
      <c r="AF4" s="88"/>
      <c r="AG4" s="68"/>
      <c r="AH4" s="88"/>
      <c r="AI4" s="68"/>
      <c r="AJ4" s="166">
        <f aca="true" t="shared" si="2" ref="AJ4:AJ36">IF(COUNTBLANK(G4:AI4)=29,"",IF(COUNTIF(G4:AI4,"a")&gt;0,"a",IF(COUNTA(G4:AI4)&lt;29,"!","OK")))</f>
      </c>
    </row>
    <row r="5" spans="1:36" ht="12.75">
      <c r="A5" s="347" t="s">
        <v>91</v>
      </c>
      <c r="B5" s="348"/>
      <c r="C5" s="58">
        <f t="shared" si="0"/>
      </c>
      <c r="D5" s="55">
        <f t="shared" si="1"/>
      </c>
      <c r="E5" s="62">
        <v>3</v>
      </c>
      <c r="F5" s="154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8"/>
      <c r="AF5" s="88"/>
      <c r="AG5" s="68"/>
      <c r="AH5" s="88"/>
      <c r="AI5" s="68"/>
      <c r="AJ5" s="166">
        <f t="shared" si="2"/>
      </c>
    </row>
    <row r="6" spans="1:36" ht="12.75">
      <c r="A6" s="349"/>
      <c r="B6" s="350"/>
      <c r="C6" s="59">
        <f t="shared" si="0"/>
      </c>
      <c r="D6" s="42">
        <f t="shared" si="1"/>
      </c>
      <c r="E6" s="63">
        <v>4</v>
      </c>
      <c r="F6" s="154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8"/>
      <c r="AF6" s="88"/>
      <c r="AG6" s="68"/>
      <c r="AH6" s="88"/>
      <c r="AI6" s="68"/>
      <c r="AJ6" s="166">
        <f t="shared" si="2"/>
      </c>
    </row>
    <row r="7" spans="1:36" ht="12.75">
      <c r="A7" s="349"/>
      <c r="B7" s="350"/>
      <c r="C7" s="59">
        <f t="shared" si="0"/>
      </c>
      <c r="D7" s="42">
        <f t="shared" si="1"/>
      </c>
      <c r="E7" s="63">
        <v>5</v>
      </c>
      <c r="F7" s="154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8"/>
      <c r="AF7" s="88"/>
      <c r="AG7" s="68"/>
      <c r="AH7" s="88"/>
      <c r="AI7" s="68"/>
      <c r="AJ7" s="166">
        <f t="shared" si="2"/>
      </c>
    </row>
    <row r="8" spans="1:36" ht="12.75">
      <c r="A8" s="349"/>
      <c r="B8" s="350"/>
      <c r="C8" s="59">
        <f t="shared" si="0"/>
      </c>
      <c r="D8" s="42">
        <f t="shared" si="1"/>
      </c>
      <c r="E8" s="63">
        <v>6</v>
      </c>
      <c r="F8" s="154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8"/>
      <c r="AF8" s="88"/>
      <c r="AG8" s="68"/>
      <c r="AH8" s="88"/>
      <c r="AI8" s="68"/>
      <c r="AJ8" s="166">
        <f t="shared" si="2"/>
      </c>
    </row>
    <row r="9" spans="1:36" ht="12.75">
      <c r="A9" s="349"/>
      <c r="B9" s="350"/>
      <c r="C9" s="59">
        <f t="shared" si="0"/>
      </c>
      <c r="D9" s="42">
        <f t="shared" si="1"/>
      </c>
      <c r="E9" s="63">
        <v>7</v>
      </c>
      <c r="F9" s="15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88"/>
      <c r="AG9" s="68"/>
      <c r="AH9" s="88"/>
      <c r="AI9" s="68"/>
      <c r="AJ9" s="166">
        <f t="shared" si="2"/>
      </c>
    </row>
    <row r="10" spans="1:36" ht="12.75">
      <c r="A10" s="349"/>
      <c r="B10" s="350"/>
      <c r="C10" s="59">
        <f t="shared" si="0"/>
      </c>
      <c r="D10" s="42">
        <f t="shared" si="1"/>
      </c>
      <c r="E10" s="63">
        <v>8</v>
      </c>
      <c r="F10" s="15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88"/>
      <c r="AG10" s="68"/>
      <c r="AH10" s="88"/>
      <c r="AI10" s="68"/>
      <c r="AJ10" s="166">
        <f t="shared" si="2"/>
      </c>
    </row>
    <row r="11" spans="1:36" ht="12.75">
      <c r="A11" s="349"/>
      <c r="B11" s="350"/>
      <c r="C11" s="59">
        <f t="shared" si="0"/>
      </c>
      <c r="D11" s="42">
        <f t="shared" si="1"/>
      </c>
      <c r="E11" s="63">
        <v>9</v>
      </c>
      <c r="F11" s="154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  <c r="AF11" s="88"/>
      <c r="AG11" s="68"/>
      <c r="AH11" s="88"/>
      <c r="AI11" s="68"/>
      <c r="AJ11" s="166">
        <f t="shared" si="2"/>
      </c>
    </row>
    <row r="12" spans="1:36" ht="12.75">
      <c r="A12" s="349"/>
      <c r="B12" s="350"/>
      <c r="C12" s="59">
        <f t="shared" si="0"/>
      </c>
      <c r="D12" s="42">
        <f t="shared" si="1"/>
      </c>
      <c r="E12" s="63">
        <v>10</v>
      </c>
      <c r="F12" s="154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88"/>
      <c r="AG12" s="68"/>
      <c r="AH12" s="88"/>
      <c r="AI12" s="68"/>
      <c r="AJ12" s="166">
        <f t="shared" si="2"/>
      </c>
    </row>
    <row r="13" spans="1:36" ht="12.75">
      <c r="A13" s="349"/>
      <c r="B13" s="350"/>
      <c r="C13" s="59">
        <f t="shared" si="0"/>
      </c>
      <c r="D13" s="42">
        <f t="shared" si="1"/>
      </c>
      <c r="E13" s="63">
        <v>11</v>
      </c>
      <c r="F13" s="154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/>
      <c r="AF13" s="88"/>
      <c r="AG13" s="68"/>
      <c r="AH13" s="88"/>
      <c r="AI13" s="68"/>
      <c r="AJ13" s="166">
        <f t="shared" si="2"/>
      </c>
    </row>
    <row r="14" spans="1:36" ht="12.75">
      <c r="A14" s="349"/>
      <c r="B14" s="350"/>
      <c r="C14" s="59">
        <f t="shared" si="0"/>
      </c>
      <c r="D14" s="42">
        <f t="shared" si="1"/>
      </c>
      <c r="E14" s="63">
        <v>12</v>
      </c>
      <c r="F14" s="154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8"/>
      <c r="AF14" s="88"/>
      <c r="AG14" s="68"/>
      <c r="AH14" s="88"/>
      <c r="AI14" s="68"/>
      <c r="AJ14" s="166">
        <f t="shared" si="2"/>
      </c>
    </row>
    <row r="15" spans="1:36" ht="12.75">
      <c r="A15" s="349"/>
      <c r="B15" s="350"/>
      <c r="C15" s="59">
        <f t="shared" si="0"/>
      </c>
      <c r="D15" s="42">
        <f t="shared" si="1"/>
      </c>
      <c r="E15" s="63">
        <v>13</v>
      </c>
      <c r="F15" s="154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8"/>
      <c r="AF15" s="88"/>
      <c r="AG15" s="68"/>
      <c r="AH15" s="88"/>
      <c r="AI15" s="68"/>
      <c r="AJ15" s="166">
        <f t="shared" si="2"/>
      </c>
    </row>
    <row r="16" spans="1:36" ht="12.75">
      <c r="A16" s="349"/>
      <c r="B16" s="350"/>
      <c r="C16" s="59">
        <f t="shared" si="0"/>
      </c>
      <c r="D16" s="42">
        <f t="shared" si="1"/>
      </c>
      <c r="E16" s="63">
        <v>14</v>
      </c>
      <c r="F16" s="154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8"/>
      <c r="AF16" s="88"/>
      <c r="AG16" s="68"/>
      <c r="AH16" s="88"/>
      <c r="AI16" s="68"/>
      <c r="AJ16" s="166">
        <f t="shared" si="2"/>
      </c>
    </row>
    <row r="17" spans="1:36" ht="12.75">
      <c r="A17" s="349"/>
      <c r="B17" s="350"/>
      <c r="C17" s="59">
        <f t="shared" si="0"/>
      </c>
      <c r="D17" s="42">
        <f t="shared" si="1"/>
      </c>
      <c r="E17" s="63">
        <v>15</v>
      </c>
      <c r="F17" s="15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8"/>
      <c r="AF17" s="88"/>
      <c r="AG17" s="68"/>
      <c r="AH17" s="88"/>
      <c r="AI17" s="68"/>
      <c r="AJ17" s="166">
        <f t="shared" si="2"/>
      </c>
    </row>
    <row r="18" spans="1:36" ht="12.75">
      <c r="A18" s="349"/>
      <c r="B18" s="350"/>
      <c r="C18" s="59">
        <f t="shared" si="0"/>
      </c>
      <c r="D18" s="42">
        <f t="shared" si="1"/>
      </c>
      <c r="E18" s="63">
        <v>16</v>
      </c>
      <c r="F18" s="65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8"/>
      <c r="AF18" s="88"/>
      <c r="AG18" s="68"/>
      <c r="AH18" s="88"/>
      <c r="AI18" s="68"/>
      <c r="AJ18" s="166">
        <f t="shared" si="2"/>
      </c>
    </row>
    <row r="19" spans="1:36" ht="12.75">
      <c r="A19" s="349"/>
      <c r="B19" s="350"/>
      <c r="C19" s="59">
        <f t="shared" si="0"/>
      </c>
      <c r="D19" s="42">
        <f t="shared" si="1"/>
      </c>
      <c r="E19" s="63">
        <v>17</v>
      </c>
      <c r="F19" s="65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8"/>
      <c r="AF19" s="88"/>
      <c r="AG19" s="68"/>
      <c r="AH19" s="88"/>
      <c r="AI19" s="68"/>
      <c r="AJ19" s="166">
        <f t="shared" si="2"/>
      </c>
    </row>
    <row r="20" spans="1:36" ht="12.75">
      <c r="A20" s="349"/>
      <c r="B20" s="350"/>
      <c r="C20" s="59">
        <f t="shared" si="0"/>
      </c>
      <c r="D20" s="42">
        <f t="shared" si="1"/>
      </c>
      <c r="E20" s="63">
        <v>18</v>
      </c>
      <c r="F20" s="65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/>
      <c r="AF20" s="88"/>
      <c r="AG20" s="68"/>
      <c r="AH20" s="88"/>
      <c r="AI20" s="68"/>
      <c r="AJ20" s="166">
        <f t="shared" si="2"/>
      </c>
    </row>
    <row r="21" spans="1:36" ht="12.75">
      <c r="A21" s="349"/>
      <c r="B21" s="350"/>
      <c r="C21" s="59">
        <f t="shared" si="0"/>
      </c>
      <c r="D21" s="42">
        <f t="shared" si="1"/>
      </c>
      <c r="E21" s="63">
        <v>19</v>
      </c>
      <c r="F21" s="65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8"/>
      <c r="AF21" s="88"/>
      <c r="AG21" s="68"/>
      <c r="AH21" s="88"/>
      <c r="AI21" s="68"/>
      <c r="AJ21" s="166">
        <f t="shared" si="2"/>
      </c>
    </row>
    <row r="22" spans="1:36" ht="12.75">
      <c r="A22" s="349"/>
      <c r="B22" s="350"/>
      <c r="C22" s="59">
        <f t="shared" si="0"/>
      </c>
      <c r="D22" s="42">
        <f t="shared" si="1"/>
      </c>
      <c r="E22" s="63">
        <v>20</v>
      </c>
      <c r="F22" s="65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8"/>
      <c r="AF22" s="88"/>
      <c r="AG22" s="68"/>
      <c r="AH22" s="88"/>
      <c r="AI22" s="68"/>
      <c r="AJ22" s="166">
        <f t="shared" si="2"/>
      </c>
    </row>
    <row r="23" spans="1:36" ht="12.75">
      <c r="A23" s="349"/>
      <c r="B23" s="350"/>
      <c r="C23" s="59">
        <f t="shared" si="0"/>
      </c>
      <c r="D23" s="42">
        <f t="shared" si="1"/>
      </c>
      <c r="E23" s="63">
        <v>21</v>
      </c>
      <c r="F23" s="65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8"/>
      <c r="AF23" s="88"/>
      <c r="AG23" s="68"/>
      <c r="AH23" s="88"/>
      <c r="AI23" s="68"/>
      <c r="AJ23" s="166">
        <f t="shared" si="2"/>
      </c>
    </row>
    <row r="24" spans="1:36" ht="12.75">
      <c r="A24" s="349"/>
      <c r="B24" s="350"/>
      <c r="C24" s="59">
        <f t="shared" si="0"/>
      </c>
      <c r="D24" s="42">
        <f t="shared" si="1"/>
      </c>
      <c r="E24" s="63">
        <v>22</v>
      </c>
      <c r="F24" s="65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88"/>
      <c r="AG24" s="68"/>
      <c r="AH24" s="88"/>
      <c r="AI24" s="68"/>
      <c r="AJ24" s="166">
        <f t="shared" si="2"/>
      </c>
    </row>
    <row r="25" spans="1:36" ht="12.75">
      <c r="A25" s="349"/>
      <c r="B25" s="350"/>
      <c r="C25" s="59">
        <f t="shared" si="0"/>
      </c>
      <c r="D25" s="42">
        <f t="shared" si="1"/>
      </c>
      <c r="E25" s="63">
        <v>23</v>
      </c>
      <c r="F25" s="65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8"/>
      <c r="AF25" s="88"/>
      <c r="AG25" s="68"/>
      <c r="AH25" s="88"/>
      <c r="AI25" s="68"/>
      <c r="AJ25" s="166">
        <f t="shared" si="2"/>
      </c>
    </row>
    <row r="26" spans="1:36" ht="12.75">
      <c r="A26" s="349"/>
      <c r="B26" s="350"/>
      <c r="C26" s="59">
        <f t="shared" si="0"/>
      </c>
      <c r="D26" s="42">
        <f t="shared" si="1"/>
      </c>
      <c r="E26" s="63">
        <v>24</v>
      </c>
      <c r="F26" s="65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8"/>
      <c r="AF26" s="88"/>
      <c r="AG26" s="68"/>
      <c r="AH26" s="88"/>
      <c r="AI26" s="68"/>
      <c r="AJ26" s="166">
        <f t="shared" si="2"/>
      </c>
    </row>
    <row r="27" spans="1:36" ht="12.75">
      <c r="A27" s="349"/>
      <c r="B27" s="350"/>
      <c r="C27" s="59">
        <f t="shared" si="0"/>
      </c>
      <c r="D27" s="42">
        <f t="shared" si="1"/>
      </c>
      <c r="E27" s="63">
        <v>25</v>
      </c>
      <c r="F27" s="65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8"/>
      <c r="AF27" s="88"/>
      <c r="AG27" s="68"/>
      <c r="AH27" s="88"/>
      <c r="AI27" s="68"/>
      <c r="AJ27" s="166">
        <f t="shared" si="2"/>
      </c>
    </row>
    <row r="28" spans="1:36" ht="12.75">
      <c r="A28" s="349"/>
      <c r="B28" s="350"/>
      <c r="C28" s="59">
        <f t="shared" si="0"/>
      </c>
      <c r="D28" s="42">
        <f t="shared" si="1"/>
      </c>
      <c r="E28" s="63">
        <v>26</v>
      </c>
      <c r="F28" s="65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88"/>
      <c r="AG28" s="68"/>
      <c r="AH28" s="88"/>
      <c r="AI28" s="68"/>
      <c r="AJ28" s="166">
        <f t="shared" si="2"/>
      </c>
    </row>
    <row r="29" spans="1:36" ht="12.75">
      <c r="A29" s="349"/>
      <c r="B29" s="350"/>
      <c r="C29" s="59">
        <f t="shared" si="0"/>
      </c>
      <c r="D29" s="42">
        <f t="shared" si="1"/>
      </c>
      <c r="E29" s="63">
        <v>27</v>
      </c>
      <c r="F29" s="65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88"/>
      <c r="AG29" s="68"/>
      <c r="AH29" s="88"/>
      <c r="AI29" s="68"/>
      <c r="AJ29" s="166">
        <f t="shared" si="2"/>
      </c>
    </row>
    <row r="30" spans="1:36" ht="12.75">
      <c r="A30" s="349"/>
      <c r="B30" s="350"/>
      <c r="C30" s="59">
        <f t="shared" si="0"/>
      </c>
      <c r="D30" s="42">
        <f t="shared" si="1"/>
      </c>
      <c r="E30" s="63">
        <v>28</v>
      </c>
      <c r="F30" s="65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8"/>
      <c r="AF30" s="88"/>
      <c r="AG30" s="68"/>
      <c r="AH30" s="88"/>
      <c r="AI30" s="68"/>
      <c r="AJ30" s="166">
        <f t="shared" si="2"/>
      </c>
    </row>
    <row r="31" spans="1:36" ht="12.75">
      <c r="A31" s="349"/>
      <c r="B31" s="350"/>
      <c r="C31" s="59">
        <f t="shared" si="0"/>
      </c>
      <c r="D31" s="42">
        <f t="shared" si="1"/>
      </c>
      <c r="E31" s="63">
        <v>29</v>
      </c>
      <c r="F31" s="65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8"/>
      <c r="AF31" s="88"/>
      <c r="AG31" s="68"/>
      <c r="AH31" s="88"/>
      <c r="AI31" s="68"/>
      <c r="AJ31" s="166">
        <f t="shared" si="2"/>
      </c>
    </row>
    <row r="32" spans="1:36" ht="12.75">
      <c r="A32" s="349"/>
      <c r="B32" s="350"/>
      <c r="C32" s="59">
        <f t="shared" si="0"/>
      </c>
      <c r="D32" s="42">
        <f t="shared" si="1"/>
      </c>
      <c r="E32" s="63">
        <v>30</v>
      </c>
      <c r="F32" s="65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  <c r="AF32" s="88"/>
      <c r="AG32" s="68"/>
      <c r="AH32" s="88"/>
      <c r="AI32" s="68"/>
      <c r="AJ32" s="166">
        <f t="shared" si="2"/>
      </c>
    </row>
    <row r="33" spans="1:36" ht="12.75">
      <c r="A33" s="349"/>
      <c r="B33" s="350"/>
      <c r="C33" s="59">
        <f t="shared" si="0"/>
      </c>
      <c r="D33" s="42">
        <f t="shared" si="1"/>
      </c>
      <c r="E33" s="63">
        <v>31</v>
      </c>
      <c r="F33" s="65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  <c r="AF33" s="88"/>
      <c r="AG33" s="68"/>
      <c r="AH33" s="88"/>
      <c r="AI33" s="68"/>
      <c r="AJ33" s="166">
        <f t="shared" si="2"/>
      </c>
    </row>
    <row r="34" spans="1:36" ht="12.75">
      <c r="A34" s="349"/>
      <c r="B34" s="350"/>
      <c r="C34" s="59">
        <f t="shared" si="0"/>
      </c>
      <c r="D34" s="42">
        <f t="shared" si="1"/>
      </c>
      <c r="E34" s="63">
        <v>32</v>
      </c>
      <c r="F34" s="65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8"/>
      <c r="AF34" s="88"/>
      <c r="AG34" s="68"/>
      <c r="AH34" s="88"/>
      <c r="AI34" s="68"/>
      <c r="AJ34" s="166">
        <f t="shared" si="2"/>
      </c>
    </row>
    <row r="35" spans="1:36" ht="12.75">
      <c r="A35" s="349"/>
      <c r="B35" s="350"/>
      <c r="C35" s="59">
        <f t="shared" si="0"/>
      </c>
      <c r="D35" s="42">
        <f t="shared" si="1"/>
      </c>
      <c r="E35" s="63">
        <v>33</v>
      </c>
      <c r="F35" s="65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8"/>
      <c r="AF35" s="88"/>
      <c r="AG35" s="68"/>
      <c r="AH35" s="88"/>
      <c r="AI35" s="68"/>
      <c r="AJ35" s="166">
        <f t="shared" si="2"/>
      </c>
    </row>
    <row r="36" spans="1:36" ht="13.5" thickBot="1">
      <c r="A36" s="351"/>
      <c r="B36" s="352"/>
      <c r="C36" s="59">
        <f t="shared" si="0"/>
      </c>
      <c r="D36" s="42">
        <f t="shared" si="1"/>
      </c>
      <c r="E36" s="64">
        <v>34</v>
      </c>
      <c r="F36" s="6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8"/>
      <c r="AF36" s="197"/>
      <c r="AG36" s="198"/>
      <c r="AH36" s="197"/>
      <c r="AI36" s="198"/>
      <c r="AJ36" s="199">
        <f t="shared" si="2"/>
      </c>
    </row>
    <row r="37" spans="1:36" ht="13.5" thickBot="1">
      <c r="A37" s="1"/>
      <c r="B37" s="2"/>
      <c r="C37" s="2"/>
      <c r="D37" s="2"/>
      <c r="E37" s="2"/>
      <c r="F37" s="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5"/>
    </row>
    <row r="38" spans="1:36" ht="12.75">
      <c r="A38" s="113"/>
      <c r="B38" s="4"/>
      <c r="C38" s="4"/>
      <c r="D38" s="4"/>
      <c r="E38" s="43"/>
      <c r="F38" s="124" t="s">
        <v>4</v>
      </c>
      <c r="G38" s="144">
        <f aca="true" t="shared" si="3" ref="G38:L38">COUNTA(G3:G36)-COUNTIF(G3:G36,"a")</f>
        <v>0</v>
      </c>
      <c r="H38" s="213">
        <f t="shared" si="3"/>
        <v>0</v>
      </c>
      <c r="I38" s="76">
        <f t="shared" si="3"/>
        <v>0</v>
      </c>
      <c r="J38" s="75">
        <f t="shared" si="3"/>
        <v>0</v>
      </c>
      <c r="K38" s="200">
        <f t="shared" si="3"/>
        <v>0</v>
      </c>
      <c r="L38" s="205">
        <f t="shared" si="3"/>
        <v>0</v>
      </c>
      <c r="M38" s="76">
        <f aca="true" t="shared" si="4" ref="M38:AI38">COUNTA(M3:M36)-COUNTIF(M3:M36,"a")</f>
        <v>0</v>
      </c>
      <c r="N38" s="75">
        <f t="shared" si="4"/>
        <v>0</v>
      </c>
      <c r="O38" s="76">
        <f t="shared" si="4"/>
        <v>0</v>
      </c>
      <c r="P38" s="75">
        <f t="shared" si="4"/>
        <v>0</v>
      </c>
      <c r="Q38" s="76">
        <f t="shared" si="4"/>
        <v>0</v>
      </c>
      <c r="R38" s="75">
        <f t="shared" si="4"/>
        <v>0</v>
      </c>
      <c r="S38" s="76">
        <f t="shared" si="4"/>
        <v>0</v>
      </c>
      <c r="T38" s="75">
        <f t="shared" si="4"/>
        <v>0</v>
      </c>
      <c r="U38" s="76">
        <f t="shared" si="4"/>
        <v>0</v>
      </c>
      <c r="V38" s="75">
        <f t="shared" si="4"/>
        <v>0</v>
      </c>
      <c r="W38" s="76">
        <f t="shared" si="4"/>
        <v>0</v>
      </c>
      <c r="X38" s="75">
        <f t="shared" si="4"/>
        <v>0</v>
      </c>
      <c r="Y38" s="76">
        <f t="shared" si="4"/>
        <v>0</v>
      </c>
      <c r="Z38" s="75">
        <f t="shared" si="4"/>
        <v>0</v>
      </c>
      <c r="AA38" s="76">
        <f t="shared" si="4"/>
        <v>0</v>
      </c>
      <c r="AB38" s="75">
        <f t="shared" si="4"/>
        <v>0</v>
      </c>
      <c r="AC38" s="76">
        <f>COUNTA(AC3:AC36)-COUNTIF(AC3:AC36,"a")</f>
        <v>0</v>
      </c>
      <c r="AD38" s="75">
        <f>COUNTA(AD3:AD36)-COUNTIF(AD3:AD36,"a")</f>
        <v>0</v>
      </c>
      <c r="AE38" s="76">
        <f t="shared" si="4"/>
        <v>0</v>
      </c>
      <c r="AF38" s="75">
        <f t="shared" si="4"/>
        <v>0</v>
      </c>
      <c r="AG38" s="76">
        <f t="shared" si="4"/>
        <v>0</v>
      </c>
      <c r="AH38" s="75">
        <f>COUNTA(AH3:AH36)-COUNTIF(AH3:AH36,"a")</f>
        <v>0</v>
      </c>
      <c r="AI38" s="189">
        <f t="shared" si="4"/>
        <v>0</v>
      </c>
      <c r="AJ38" s="5"/>
    </row>
    <row r="39" spans="1:36" ht="12.75">
      <c r="A39" s="114"/>
      <c r="B39" s="5"/>
      <c r="C39" s="5"/>
      <c r="D39" s="5"/>
      <c r="E39" s="44"/>
      <c r="F39" s="125" t="s">
        <v>5</v>
      </c>
      <c r="G39" s="218">
        <f aca="true" t="shared" si="5" ref="G39:L39">COUNTIF(G3:G36,1)</f>
        <v>0</v>
      </c>
      <c r="H39" s="214">
        <f t="shared" si="5"/>
        <v>0</v>
      </c>
      <c r="I39" s="72">
        <f t="shared" si="5"/>
        <v>0</v>
      </c>
      <c r="J39" s="69">
        <f t="shared" si="5"/>
        <v>0</v>
      </c>
      <c r="K39" s="201">
        <f t="shared" si="5"/>
        <v>0</v>
      </c>
      <c r="L39" s="206">
        <f t="shared" si="5"/>
        <v>0</v>
      </c>
      <c r="M39" s="72">
        <f aca="true" t="shared" si="6" ref="M39:AI39">COUNTIF(M3:M36,1)</f>
        <v>0</v>
      </c>
      <c r="N39" s="69">
        <f t="shared" si="6"/>
        <v>0</v>
      </c>
      <c r="O39" s="72">
        <f t="shared" si="6"/>
        <v>0</v>
      </c>
      <c r="P39" s="69">
        <f t="shared" si="6"/>
        <v>0</v>
      </c>
      <c r="Q39" s="72">
        <f t="shared" si="6"/>
        <v>0</v>
      </c>
      <c r="R39" s="69">
        <f t="shared" si="6"/>
        <v>0</v>
      </c>
      <c r="S39" s="72">
        <f t="shared" si="6"/>
        <v>0</v>
      </c>
      <c r="T39" s="69">
        <f t="shared" si="6"/>
        <v>0</v>
      </c>
      <c r="U39" s="72">
        <f t="shared" si="6"/>
        <v>0</v>
      </c>
      <c r="V39" s="69">
        <f t="shared" si="6"/>
        <v>0</v>
      </c>
      <c r="W39" s="72">
        <f t="shared" si="6"/>
        <v>0</v>
      </c>
      <c r="X39" s="69">
        <f t="shared" si="6"/>
        <v>0</v>
      </c>
      <c r="Y39" s="72">
        <f t="shared" si="6"/>
        <v>0</v>
      </c>
      <c r="Z39" s="69">
        <f t="shared" si="6"/>
        <v>0</v>
      </c>
      <c r="AA39" s="72">
        <f t="shared" si="6"/>
        <v>0</v>
      </c>
      <c r="AB39" s="69">
        <f t="shared" si="6"/>
        <v>0</v>
      </c>
      <c r="AC39" s="72">
        <f>COUNTIF(AC3:AC36,1)</f>
        <v>0</v>
      </c>
      <c r="AD39" s="69">
        <f>COUNTIF(AD3:AD36,1)</f>
        <v>0</v>
      </c>
      <c r="AE39" s="72">
        <f t="shared" si="6"/>
        <v>0</v>
      </c>
      <c r="AF39" s="69">
        <f t="shared" si="6"/>
        <v>0</v>
      </c>
      <c r="AG39" s="72">
        <f t="shared" si="6"/>
        <v>0</v>
      </c>
      <c r="AH39" s="69">
        <f>COUNTIF(AH3:AH36,1)</f>
        <v>0</v>
      </c>
      <c r="AI39" s="190">
        <f t="shared" si="6"/>
        <v>0</v>
      </c>
      <c r="AJ39" s="5"/>
    </row>
    <row r="40" spans="1:36" ht="12.75">
      <c r="A40" s="114"/>
      <c r="B40" s="5"/>
      <c r="C40" s="5"/>
      <c r="D40" s="5"/>
      <c r="E40" s="44"/>
      <c r="F40" s="125" t="s">
        <v>6</v>
      </c>
      <c r="G40" s="143">
        <f aca="true" t="shared" si="7" ref="G40:L40">COUNTIF(G3:G36,0)</f>
        <v>0</v>
      </c>
      <c r="H40" s="174">
        <f t="shared" si="7"/>
        <v>0</v>
      </c>
      <c r="I40" s="50">
        <f t="shared" si="7"/>
        <v>0</v>
      </c>
      <c r="J40" s="70">
        <f t="shared" si="7"/>
        <v>0</v>
      </c>
      <c r="K40" s="202">
        <f t="shared" si="7"/>
        <v>0</v>
      </c>
      <c r="L40" s="178">
        <f t="shared" si="7"/>
        <v>0</v>
      </c>
      <c r="M40" s="50">
        <f aca="true" t="shared" si="8" ref="M40:AI40">COUNTIF(M3:M36,0)</f>
        <v>0</v>
      </c>
      <c r="N40" s="70">
        <f t="shared" si="8"/>
        <v>0</v>
      </c>
      <c r="O40" s="50">
        <f t="shared" si="8"/>
        <v>0</v>
      </c>
      <c r="P40" s="70">
        <f t="shared" si="8"/>
        <v>0</v>
      </c>
      <c r="Q40" s="50">
        <f t="shared" si="8"/>
        <v>0</v>
      </c>
      <c r="R40" s="70">
        <f t="shared" si="8"/>
        <v>0</v>
      </c>
      <c r="S40" s="50">
        <f t="shared" si="8"/>
        <v>0</v>
      </c>
      <c r="T40" s="70">
        <f t="shared" si="8"/>
        <v>0</v>
      </c>
      <c r="U40" s="50">
        <f t="shared" si="8"/>
        <v>0</v>
      </c>
      <c r="V40" s="70">
        <f t="shared" si="8"/>
        <v>0</v>
      </c>
      <c r="W40" s="50">
        <f t="shared" si="8"/>
        <v>0</v>
      </c>
      <c r="X40" s="70">
        <f t="shared" si="8"/>
        <v>0</v>
      </c>
      <c r="Y40" s="50">
        <f t="shared" si="8"/>
        <v>0</v>
      </c>
      <c r="Z40" s="70">
        <f t="shared" si="8"/>
        <v>0</v>
      </c>
      <c r="AA40" s="50">
        <f t="shared" si="8"/>
        <v>0</v>
      </c>
      <c r="AB40" s="70">
        <f t="shared" si="8"/>
        <v>0</v>
      </c>
      <c r="AC40" s="50">
        <f>COUNTIF(AC3:AC36,0)</f>
        <v>0</v>
      </c>
      <c r="AD40" s="70">
        <f>COUNTIF(AD3:AD36,0)</f>
        <v>0</v>
      </c>
      <c r="AE40" s="50">
        <f t="shared" si="8"/>
        <v>0</v>
      </c>
      <c r="AF40" s="70">
        <f t="shared" si="8"/>
        <v>0</v>
      </c>
      <c r="AG40" s="50">
        <f t="shared" si="8"/>
        <v>0</v>
      </c>
      <c r="AH40" s="70">
        <f>COUNTIF(AH3:AH36,0)</f>
        <v>0</v>
      </c>
      <c r="AI40" s="184">
        <f t="shared" si="8"/>
        <v>0</v>
      </c>
      <c r="AJ40" s="5"/>
    </row>
    <row r="41" spans="1:36" ht="12.75">
      <c r="A41" s="114"/>
      <c r="B41" s="45"/>
      <c r="C41" s="45"/>
      <c r="D41" s="45"/>
      <c r="E41" s="45"/>
      <c r="F41" s="126" t="s">
        <v>7</v>
      </c>
      <c r="G41" s="145"/>
      <c r="H41" s="215">
        <f>COUNTIF(H3:H36,8)</f>
        <v>0</v>
      </c>
      <c r="I41" s="73"/>
      <c r="J41" s="71"/>
      <c r="K41" s="203">
        <f>COUNTIF(K3:K36,8)</f>
        <v>0</v>
      </c>
      <c r="L41" s="207">
        <f>COUNTIF(L3:L36,8)</f>
        <v>0</v>
      </c>
      <c r="M41" s="74">
        <f>COUNTIF(M3:M36,8)</f>
        <v>0</v>
      </c>
      <c r="N41" s="71"/>
      <c r="O41" s="73"/>
      <c r="P41" s="71"/>
      <c r="Q41" s="73"/>
      <c r="R41" s="71"/>
      <c r="S41" s="73"/>
      <c r="T41" s="71"/>
      <c r="U41" s="73"/>
      <c r="V41" s="71"/>
      <c r="W41" s="73"/>
      <c r="X41" s="71"/>
      <c r="Y41" s="73"/>
      <c r="Z41" s="71"/>
      <c r="AA41" s="73"/>
      <c r="AB41" s="71"/>
      <c r="AC41" s="74">
        <f>COUNTIF(AC3:AC36,8)</f>
        <v>0</v>
      </c>
      <c r="AD41" s="71"/>
      <c r="AE41" s="73"/>
      <c r="AF41" s="71"/>
      <c r="AG41" s="73"/>
      <c r="AH41" s="71"/>
      <c r="AI41" s="191"/>
      <c r="AJ41" s="5"/>
    </row>
    <row r="42" spans="1:36" ht="13.5" thickBot="1">
      <c r="A42" s="131"/>
      <c r="B42" s="81"/>
      <c r="C42" s="81"/>
      <c r="D42" s="81"/>
      <c r="E42" s="82"/>
      <c r="F42" s="127" t="s">
        <v>8</v>
      </c>
      <c r="G42" s="219">
        <f aca="true" t="shared" si="9" ref="G42:L42">COUNTIF(G3:G36,9)</f>
        <v>0</v>
      </c>
      <c r="H42" s="216">
        <f t="shared" si="9"/>
        <v>0</v>
      </c>
      <c r="I42" s="84">
        <f t="shared" si="9"/>
        <v>0</v>
      </c>
      <c r="J42" s="83">
        <f t="shared" si="9"/>
        <v>0</v>
      </c>
      <c r="K42" s="204">
        <f t="shared" si="9"/>
        <v>0</v>
      </c>
      <c r="L42" s="208">
        <f t="shared" si="9"/>
        <v>0</v>
      </c>
      <c r="M42" s="84">
        <f aca="true" t="shared" si="10" ref="M42:AI42">COUNTIF(M3:M36,9)</f>
        <v>0</v>
      </c>
      <c r="N42" s="83">
        <f t="shared" si="10"/>
        <v>0</v>
      </c>
      <c r="O42" s="84">
        <f t="shared" si="10"/>
        <v>0</v>
      </c>
      <c r="P42" s="83">
        <f t="shared" si="10"/>
        <v>0</v>
      </c>
      <c r="Q42" s="84">
        <f t="shared" si="10"/>
        <v>0</v>
      </c>
      <c r="R42" s="83">
        <f t="shared" si="10"/>
        <v>0</v>
      </c>
      <c r="S42" s="84">
        <f t="shared" si="10"/>
        <v>0</v>
      </c>
      <c r="T42" s="83">
        <f t="shared" si="10"/>
        <v>0</v>
      </c>
      <c r="U42" s="84">
        <f t="shared" si="10"/>
        <v>0</v>
      </c>
      <c r="V42" s="83">
        <f t="shared" si="10"/>
        <v>0</v>
      </c>
      <c r="W42" s="84">
        <f t="shared" si="10"/>
        <v>0</v>
      </c>
      <c r="X42" s="83">
        <f t="shared" si="10"/>
        <v>0</v>
      </c>
      <c r="Y42" s="84">
        <f t="shared" si="10"/>
        <v>0</v>
      </c>
      <c r="Z42" s="83">
        <f t="shared" si="10"/>
        <v>0</v>
      </c>
      <c r="AA42" s="84">
        <f t="shared" si="10"/>
        <v>0</v>
      </c>
      <c r="AB42" s="83">
        <f t="shared" si="10"/>
        <v>0</v>
      </c>
      <c r="AC42" s="84">
        <f>COUNTIF(AC3:AC36,9)</f>
        <v>0</v>
      </c>
      <c r="AD42" s="83">
        <f>COUNTIF(AD3:AD36,9)</f>
        <v>0</v>
      </c>
      <c r="AE42" s="84">
        <f t="shared" si="10"/>
        <v>0</v>
      </c>
      <c r="AF42" s="83">
        <f t="shared" si="10"/>
        <v>0</v>
      </c>
      <c r="AG42" s="84">
        <f t="shared" si="10"/>
        <v>0</v>
      </c>
      <c r="AH42" s="83">
        <f>COUNTIF(AH3:AH36,9)</f>
        <v>0</v>
      </c>
      <c r="AI42" s="192">
        <f t="shared" si="10"/>
        <v>0</v>
      </c>
      <c r="AJ42" s="5"/>
    </row>
    <row r="43" spans="1:36" ht="9" customHeight="1" thickBot="1">
      <c r="A43" s="2"/>
      <c r="B43" s="2"/>
      <c r="C43" s="2"/>
      <c r="D43" s="2"/>
      <c r="E43" s="2"/>
      <c r="F43" s="2"/>
      <c r="G43" s="47"/>
      <c r="H43" s="85"/>
      <c r="I43" s="85"/>
      <c r="J43" s="85"/>
      <c r="K43" s="85"/>
      <c r="L43" s="85"/>
      <c r="M43" s="85"/>
      <c r="N43" s="85"/>
      <c r="O43" s="85"/>
      <c r="P43" s="47"/>
      <c r="Q43" s="85"/>
      <c r="R43" s="85"/>
      <c r="S43" s="47"/>
      <c r="T43" s="85"/>
      <c r="U43" s="47"/>
      <c r="V43" s="85"/>
      <c r="W43" s="47"/>
      <c r="X43" s="85"/>
      <c r="Y43" s="85"/>
      <c r="Z43" s="85"/>
      <c r="AA43" s="47"/>
      <c r="AB43" s="85"/>
      <c r="AC43" s="85"/>
      <c r="AD43" s="85"/>
      <c r="AE43" s="47"/>
      <c r="AF43" s="85"/>
      <c r="AG43" s="85"/>
      <c r="AH43" s="47"/>
      <c r="AI43" s="193"/>
      <c r="AJ43" s="5"/>
    </row>
    <row r="44" spans="1:36" ht="12.75">
      <c r="A44" s="132"/>
      <c r="B44" s="4"/>
      <c r="C44" s="4"/>
      <c r="D44" s="4"/>
      <c r="E44" s="6"/>
      <c r="F44" s="48" t="s">
        <v>9</v>
      </c>
      <c r="G44" s="147">
        <f>IF(G38=0,"",INT(G39*100/G38+0.5)/100)</f>
      </c>
      <c r="H44" s="209">
        <f>IF(H38=0,"",INT(H39*100/H38+0.5)/100)</f>
      </c>
      <c r="I44" s="78">
        <f aca="true" t="shared" si="11" ref="I44:AI44">IF(I38=0,"",INT(I39*100/I38+0.5)/100)</f>
      </c>
      <c r="J44" s="77">
        <f t="shared" si="11"/>
      </c>
      <c r="K44" s="211">
        <f>IF(K38=0,"",INT(K39*100/K38+0.5)/100)</f>
      </c>
      <c r="L44" s="209">
        <f>IF(L38=0,"",INT(L39*100/L38+0.5)/100)</f>
      </c>
      <c r="M44" s="78">
        <f t="shared" si="11"/>
      </c>
      <c r="N44" s="77">
        <f t="shared" si="11"/>
      </c>
      <c r="O44" s="78">
        <f t="shared" si="11"/>
      </c>
      <c r="P44" s="77">
        <f t="shared" si="11"/>
      </c>
      <c r="Q44" s="78">
        <f t="shared" si="11"/>
      </c>
      <c r="R44" s="77">
        <f t="shared" si="11"/>
      </c>
      <c r="S44" s="78">
        <f t="shared" si="11"/>
      </c>
      <c r="T44" s="77">
        <f t="shared" si="11"/>
      </c>
      <c r="U44" s="78">
        <f t="shared" si="11"/>
      </c>
      <c r="V44" s="77">
        <f t="shared" si="11"/>
      </c>
      <c r="W44" s="78">
        <f t="shared" si="11"/>
      </c>
      <c r="X44" s="77">
        <f t="shared" si="11"/>
      </c>
      <c r="Y44" s="78">
        <f t="shared" si="11"/>
      </c>
      <c r="Z44" s="77">
        <f t="shared" si="11"/>
      </c>
      <c r="AA44" s="78">
        <f t="shared" si="11"/>
      </c>
      <c r="AB44" s="77">
        <f t="shared" si="11"/>
      </c>
      <c r="AC44" s="78">
        <f>IF(AC38=0,"",INT(AC39*100/AC38+0.5)/100)</f>
      </c>
      <c r="AD44" s="77">
        <f>IF(AD38=0,"",INT(AD39*100/AD38+0.5)/100)</f>
      </c>
      <c r="AE44" s="78">
        <f t="shared" si="11"/>
      </c>
      <c r="AF44" s="77">
        <f t="shared" si="11"/>
      </c>
      <c r="AG44" s="78">
        <f t="shared" si="11"/>
      </c>
      <c r="AH44" s="77">
        <f t="shared" si="11"/>
      </c>
      <c r="AI44" s="194">
        <f t="shared" si="11"/>
      </c>
      <c r="AJ44" s="9"/>
    </row>
    <row r="45" spans="1:36" ht="13.5" thickBot="1">
      <c r="A45" s="133"/>
      <c r="B45" s="7"/>
      <c r="C45" s="7"/>
      <c r="D45" s="7"/>
      <c r="E45" s="8"/>
      <c r="F45" s="46" t="s">
        <v>10</v>
      </c>
      <c r="G45" s="217">
        <v>0.41</v>
      </c>
      <c r="H45" s="210">
        <v>0.64</v>
      </c>
      <c r="I45" s="80">
        <v>0.87</v>
      </c>
      <c r="J45" s="79">
        <v>0.77</v>
      </c>
      <c r="K45" s="212">
        <v>0.66</v>
      </c>
      <c r="L45" s="210">
        <v>0.08</v>
      </c>
      <c r="M45" s="80">
        <v>0.11</v>
      </c>
      <c r="N45" s="79">
        <v>0.75</v>
      </c>
      <c r="O45" s="80">
        <v>0.85</v>
      </c>
      <c r="P45" s="79">
        <v>0.68</v>
      </c>
      <c r="Q45" s="80">
        <v>0.6</v>
      </c>
      <c r="R45" s="79">
        <v>0.57</v>
      </c>
      <c r="S45" s="80">
        <v>0.55</v>
      </c>
      <c r="T45" s="80">
        <v>0.39</v>
      </c>
      <c r="U45" s="79">
        <v>0.82</v>
      </c>
      <c r="V45" s="80">
        <v>0.82</v>
      </c>
      <c r="W45" s="79">
        <v>0.66</v>
      </c>
      <c r="X45" s="80">
        <v>0.8</v>
      </c>
      <c r="Y45" s="79">
        <v>0.36</v>
      </c>
      <c r="Z45" s="80">
        <v>0.71</v>
      </c>
      <c r="AA45" s="79">
        <v>0.79</v>
      </c>
      <c r="AB45" s="80">
        <v>0.76</v>
      </c>
      <c r="AC45" s="79">
        <v>0.17</v>
      </c>
      <c r="AD45" s="80">
        <v>0.62</v>
      </c>
      <c r="AE45" s="79">
        <v>0.79</v>
      </c>
      <c r="AF45" s="80">
        <v>0.85</v>
      </c>
      <c r="AG45" s="80">
        <v>0.32</v>
      </c>
      <c r="AH45" s="79">
        <v>0.24</v>
      </c>
      <c r="AI45" s="195">
        <v>0.18</v>
      </c>
      <c r="AJ45" s="9"/>
    </row>
    <row r="46" ht="12.75">
      <c r="AJ46" s="10"/>
    </row>
    <row r="47" spans="12:35" ht="12.75">
      <c r="L47" s="262">
        <f>34-COUNTIF($AJ$3:$AJ$36,"")</f>
        <v>0</v>
      </c>
      <c r="M47" s="340">
        <f>IF($L$47&gt;1,"élèves encodés",IF($L$47=1," élève encodé",""))</f>
      </c>
      <c r="N47" s="340"/>
      <c r="O47" s="340"/>
      <c r="P47" s="164"/>
      <c r="Q47" s="165"/>
      <c r="R47" s="263">
        <f>COUNTIF($AJ$3:$AJ$36,"a")</f>
        <v>0</v>
      </c>
      <c r="S47" s="340">
        <f>IF($R$47&gt;1,"élèves absents",IF($R$47=1," élève absent",""))</f>
      </c>
      <c r="T47" s="340"/>
      <c r="U47" s="340"/>
      <c r="V47" s="165"/>
      <c r="W47" s="165"/>
      <c r="X47" s="262">
        <f>COUNTIF($AJ$3:$AJ$36,"OK")</f>
        <v>0</v>
      </c>
      <c r="Y47" s="340">
        <f>IF($X$47&gt;1," lignes complètes",IF($X$47=1," ligne complète",""))</f>
      </c>
      <c r="Z47" s="340"/>
      <c r="AA47" s="340"/>
      <c r="AB47" s="340"/>
      <c r="AC47" s="165"/>
      <c r="AD47" s="165"/>
      <c r="AE47" s="165">
        <f>COUNTIF($AJ$3:$AJ$36,"!")</f>
        <v>0</v>
      </c>
      <c r="AF47" s="341">
        <f>IF($AE$47&gt;1," lignes à compléter",IF($AE$47=1," ligne à compléter",""))</f>
      </c>
      <c r="AG47" s="341"/>
      <c r="AH47" s="341"/>
      <c r="AI47" s="341"/>
    </row>
  </sheetData>
  <sheetProtection password="CC48" sheet="1"/>
  <mergeCells count="7">
    <mergeCell ref="S47:U47"/>
    <mergeCell ref="Y47:AB47"/>
    <mergeCell ref="AF47:AI47"/>
    <mergeCell ref="B1:F1"/>
    <mergeCell ref="B2:E2"/>
    <mergeCell ref="A5:B36"/>
    <mergeCell ref="M47:O47"/>
  </mergeCells>
  <conditionalFormatting sqref="G44:AI44">
    <cfRule type="cellIs" priority="1" dxfId="17" operator="equal" stopIfTrue="1">
      <formula>IF(G44="","",G45)</formula>
    </cfRule>
    <cfRule type="cellIs" priority="2" dxfId="16" operator="lessThan" stopIfTrue="1">
      <formula>IF(G45&lt;&gt;"",G45,0)</formula>
    </cfRule>
    <cfRule type="cellIs" priority="3" dxfId="15" operator="greaterThan" stopIfTrue="1">
      <formula>IF(G45&lt;&gt;"",G45,101)</formula>
    </cfRule>
  </conditionalFormatting>
  <conditionalFormatting sqref="G3:AI36">
    <cfRule type="cellIs" priority="6" dxfId="2" operator="equal" stopIfTrue="1">
      <formula>1</formula>
    </cfRule>
    <cfRule type="cellIs" priority="7" dxfId="1" operator="equal" stopIfTrue="1">
      <formula>8</formula>
    </cfRule>
    <cfRule type="cellIs" priority="8" dxfId="12" operator="equal" stopIfTrue="1">
      <formula>9</formula>
    </cfRule>
  </conditionalFormatting>
  <conditionalFormatting sqref="AE47">
    <cfRule type="cellIs" priority="15" dxfId="19" operator="greaterThanOrEqual" stopIfTrue="1">
      <formula>1</formula>
    </cfRule>
    <cfRule type="cellIs" priority="16" dxfId="30" operator="lessThanOrEqual" stopIfTrue="1">
      <formula>0</formula>
    </cfRule>
  </conditionalFormatting>
  <conditionalFormatting sqref="X47">
    <cfRule type="cellIs" priority="17" dxfId="20" operator="greaterThanOrEqual" stopIfTrue="1">
      <formula>1</formula>
    </cfRule>
    <cfRule type="cellIs" priority="18" dxfId="5" operator="lessThanOrEqual" stopIfTrue="1">
      <formula>0</formula>
    </cfRule>
  </conditionalFormatting>
  <conditionalFormatting sqref="L47">
    <cfRule type="cellIs" priority="19" dxfId="21" operator="greaterThanOrEqual" stopIfTrue="1">
      <formula>1</formula>
    </cfRule>
  </conditionalFormatting>
  <conditionalFormatting sqref="R47">
    <cfRule type="cellIs" priority="20" dxfId="4" operator="greaterThanOrEqual" stopIfTrue="1">
      <formula>1</formula>
    </cfRule>
  </conditionalFormatting>
  <conditionalFormatting sqref="AJ3:AJ36">
    <cfRule type="cellIs" priority="21" dxfId="4" operator="equal" stopIfTrue="1">
      <formula>"a"</formula>
    </cfRule>
    <cfRule type="cellIs" priority="22" dxfId="38" operator="equal" stopIfTrue="1">
      <formula>"!"</formula>
    </cfRule>
    <cfRule type="cellIs" priority="23" dxfId="20" operator="equal" stopIfTrue="1">
      <formula>"OK"</formula>
    </cfRule>
  </conditionalFormatting>
  <conditionalFormatting sqref="S47:U47">
    <cfRule type="expression" priority="24" dxfId="4" stopIfTrue="1">
      <formula>$R$47&gt;=1</formula>
    </cfRule>
  </conditionalFormatting>
  <conditionalFormatting sqref="M47:O47">
    <cfRule type="expression" priority="25" dxfId="21" stopIfTrue="1">
      <formula>$L$47&gt;=1</formula>
    </cfRule>
  </conditionalFormatting>
  <conditionalFormatting sqref="Y47:AB47">
    <cfRule type="expression" priority="26" dxfId="20" stopIfTrue="1">
      <formula>$X$47&gt;=1</formula>
    </cfRule>
  </conditionalFormatting>
  <conditionalFormatting sqref="AF47:AI47">
    <cfRule type="expression" priority="27" dxfId="19" stopIfTrue="1">
      <formula>$AE$47&gt;=1</formula>
    </cfRule>
  </conditionalFormatting>
  <dataValidations count="2">
    <dataValidation type="list" operator="equal" allowBlank="1" showDropDown="1" showInputMessage="1" showErrorMessage="1" error="Uniquement 1 0 9  a" sqref="AD3:AI36 G3:G36 I3:J36 N3:AB36">
      <formula1>"1,9,0,a,A"</formula1>
    </dataValidation>
    <dataValidation type="list" operator="equal" allowBlank="1" showDropDown="1" showInputMessage="1" showErrorMessage="1" error="Uniquement 1, 0, 8, 9, a" sqref="H3:H36 K3:M36 AC3:AC36">
      <formula1>"1,8,9,0,a,A"</formula1>
    </dataValidation>
  </dataValidations>
  <printOptions/>
  <pageMargins left="0.5511811023622047" right="0.3937007874015748" top="0.5118110236220472" bottom="0.5118110236220472" header="0.4724409448818898" footer="0.5118110236220472"/>
  <pageSetup horizontalDpi="600" verticalDpi="600" orientation="landscape" paperSize="9" scale="72" r:id="rId1"/>
  <headerFooter alignWithMargins="0">
    <oddFooter>&amp;LEENC 2012 - &amp;A&amp;C3e sec (P) &amp;F&amp;RPage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AU60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:D2"/>
    </sheetView>
  </sheetViews>
  <sheetFormatPr defaultColWidth="11.421875" defaultRowHeight="12.75"/>
  <cols>
    <col min="1" max="1" width="14.57421875" style="3" customWidth="1"/>
    <col min="2" max="2" width="6.7109375" style="3" customWidth="1"/>
    <col min="3" max="3" width="4.00390625" style="3" customWidth="1"/>
    <col min="4" max="4" width="25.7109375" style="3" customWidth="1"/>
    <col min="5" max="5" width="5.8515625" style="27" bestFit="1" customWidth="1"/>
    <col min="6" max="6" width="12.8515625" style="3" customWidth="1"/>
    <col min="7" max="7" width="12.8515625" style="24" customWidth="1"/>
    <col min="8" max="8" width="1.8515625" style="24" customWidth="1"/>
    <col min="9" max="9" width="12.140625" style="3" customWidth="1"/>
    <col min="10" max="10" width="12.140625" style="24" customWidth="1"/>
    <col min="11" max="11" width="12.140625" style="3" customWidth="1"/>
    <col min="12" max="12" width="12.140625" style="24" customWidth="1"/>
    <col min="13" max="13" width="1.8515625" style="0" customWidth="1"/>
    <col min="14" max="30" width="4.7109375" style="3" customWidth="1"/>
    <col min="31" max="31" width="14.7109375" style="27" customWidth="1"/>
    <col min="32" max="32" width="8.7109375" style="27" customWidth="1"/>
    <col min="33" max="33" width="3.7109375" style="27" customWidth="1"/>
    <col min="34" max="45" width="4.7109375" style="3" customWidth="1"/>
    <col min="46" max="46" width="14.7109375" style="27" customWidth="1"/>
    <col min="47" max="47" width="8.7109375" style="27" customWidth="1"/>
  </cols>
  <sheetData>
    <row r="1" spans="1:47" ht="24" thickBot="1">
      <c r="A1" s="360" t="s">
        <v>53</v>
      </c>
      <c r="B1" s="362">
        <f>IF('Encodage réponses Es'!B1="","",'Encodage réponses Es'!B1)</f>
      </c>
      <c r="C1" s="363"/>
      <c r="D1" s="364"/>
      <c r="E1" s="368" t="s">
        <v>31</v>
      </c>
      <c r="F1" s="336" t="s">
        <v>64</v>
      </c>
      <c r="G1" s="337"/>
      <c r="H1" s="254"/>
      <c r="I1" s="372" t="s">
        <v>66</v>
      </c>
      <c r="J1" s="373"/>
      <c r="K1" s="378" t="s">
        <v>67</v>
      </c>
      <c r="L1" s="378"/>
      <c r="M1" s="249"/>
      <c r="N1" s="405" t="s">
        <v>66</v>
      </c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6"/>
      <c r="AH1" s="400" t="s">
        <v>67</v>
      </c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</row>
    <row r="2" spans="1:47" ht="13.5" thickBot="1">
      <c r="A2" s="361"/>
      <c r="B2" s="365"/>
      <c r="C2" s="366"/>
      <c r="D2" s="367"/>
      <c r="E2" s="368"/>
      <c r="F2" s="336"/>
      <c r="G2" s="337"/>
      <c r="H2" s="254"/>
      <c r="I2" s="374"/>
      <c r="J2" s="375"/>
      <c r="K2" s="379"/>
      <c r="L2" s="380"/>
      <c r="M2" s="250"/>
      <c r="N2" s="402" t="s">
        <v>65</v>
      </c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4"/>
      <c r="AG2" s="407"/>
      <c r="AH2" s="383" t="s">
        <v>65</v>
      </c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5"/>
    </row>
    <row r="3" spans="1:47" ht="12.75">
      <c r="A3" s="338" t="s">
        <v>54</v>
      </c>
      <c r="B3" s="330">
        <f>IF('Encodage réponses Es'!B2="","",'Encodage réponses Es'!B2)</f>
      </c>
      <c r="C3" s="331"/>
      <c r="D3" s="370" t="s">
        <v>55</v>
      </c>
      <c r="E3" s="368"/>
      <c r="F3" s="336"/>
      <c r="G3" s="337"/>
      <c r="H3" s="254"/>
      <c r="I3" s="376"/>
      <c r="J3" s="377"/>
      <c r="K3" s="381"/>
      <c r="L3" s="382"/>
      <c r="M3" s="250"/>
      <c r="N3" s="141">
        <f>'Encodage réponses Es'!G1</f>
        <v>1</v>
      </c>
      <c r="O3" s="176">
        <f>'Encodage réponses Es'!H1</f>
        <v>2</v>
      </c>
      <c r="P3" s="176">
        <f>'Encodage réponses Es'!I1</f>
        <v>3</v>
      </c>
      <c r="Q3" s="176">
        <f>'Encodage réponses Es'!J1</f>
        <v>4</v>
      </c>
      <c r="R3" s="176">
        <f>'Encodage réponses Es'!K1</f>
        <v>5</v>
      </c>
      <c r="S3" s="176">
        <f>'Encodage réponses Es'!N1</f>
        <v>8</v>
      </c>
      <c r="T3" s="176">
        <f>'Encodage réponses Es'!O1</f>
        <v>9</v>
      </c>
      <c r="U3" s="176">
        <f>'Encodage réponses Es'!P1</f>
        <v>10</v>
      </c>
      <c r="V3" s="176">
        <f>'Encodage réponses Es'!Q1</f>
        <v>11</v>
      </c>
      <c r="W3" s="176">
        <f>'Encodage réponses Es'!R1</f>
        <v>12</v>
      </c>
      <c r="X3" s="176">
        <f>'Encodage réponses Es'!U1</f>
        <v>15</v>
      </c>
      <c r="Y3" s="176">
        <f>'Encodage réponses Es'!V1</f>
        <v>16</v>
      </c>
      <c r="Z3" s="176">
        <f>'Encodage réponses Es'!W1</f>
        <v>17</v>
      </c>
      <c r="AA3" s="176">
        <f>'Encodage réponses Es'!X1</f>
        <v>18</v>
      </c>
      <c r="AB3" s="176">
        <f>'Encodage réponses Es'!Y1</f>
        <v>19</v>
      </c>
      <c r="AC3" s="176">
        <f>'Encodage réponses Es'!Z1</f>
        <v>20</v>
      </c>
      <c r="AD3" s="172">
        <f>'Encodage réponses Es'!AA1</f>
        <v>21</v>
      </c>
      <c r="AE3" s="390" t="s">
        <v>81</v>
      </c>
      <c r="AF3" s="391"/>
      <c r="AG3" s="407"/>
      <c r="AH3" s="158">
        <f>'Encodage réponses Es'!L1</f>
        <v>6</v>
      </c>
      <c r="AI3" s="183">
        <f>'Encodage réponses Es'!M1</f>
        <v>7</v>
      </c>
      <c r="AJ3" s="182">
        <f>'Encodage réponses Es'!S1</f>
        <v>13</v>
      </c>
      <c r="AK3" s="183">
        <f>'Encodage réponses Es'!T1</f>
        <v>14</v>
      </c>
      <c r="AL3" s="183">
        <f>'Encodage réponses Es'!AB1</f>
        <v>22</v>
      </c>
      <c r="AM3" s="183">
        <f>'Encodage réponses Es'!AC1</f>
        <v>23</v>
      </c>
      <c r="AN3" s="183">
        <f>'Encodage réponses Es'!AD1</f>
        <v>24</v>
      </c>
      <c r="AO3" s="183">
        <f>'Encodage réponses Es'!AE1</f>
        <v>25</v>
      </c>
      <c r="AP3" s="183">
        <f>'Encodage réponses Es'!AF1</f>
        <v>26</v>
      </c>
      <c r="AQ3" s="183">
        <f>'Encodage réponses Es'!AG1</f>
        <v>27</v>
      </c>
      <c r="AR3" s="183">
        <f>'Encodage réponses Es'!AH1</f>
        <v>28</v>
      </c>
      <c r="AS3" s="182">
        <f>'Encodage réponses Es'!AI1</f>
        <v>29</v>
      </c>
      <c r="AT3" s="386" t="s">
        <v>92</v>
      </c>
      <c r="AU3" s="387"/>
    </row>
    <row r="4" spans="1:47" ht="36" thickBot="1">
      <c r="A4" s="329"/>
      <c r="B4" s="332"/>
      <c r="C4" s="369"/>
      <c r="D4" s="371"/>
      <c r="E4" s="368"/>
      <c r="F4" s="122" t="s">
        <v>78</v>
      </c>
      <c r="G4" s="123" t="s">
        <v>32</v>
      </c>
      <c r="H4" s="254"/>
      <c r="I4" s="155" t="s">
        <v>79</v>
      </c>
      <c r="J4" s="91" t="s">
        <v>32</v>
      </c>
      <c r="K4" s="90" t="s">
        <v>80</v>
      </c>
      <c r="L4" s="89" t="s">
        <v>32</v>
      </c>
      <c r="M4" s="250"/>
      <c r="N4" s="142" t="str">
        <f>'Encodage réponses Es'!G2</f>
        <v>1-0-9</v>
      </c>
      <c r="O4" s="177" t="str">
        <f>'Encodage réponses Es'!H2</f>
        <v>1-0-8-9</v>
      </c>
      <c r="P4" s="177" t="str">
        <f>'Encodage réponses Es'!I2</f>
        <v>1-0-9</v>
      </c>
      <c r="Q4" s="177" t="str">
        <f>'Encodage réponses Es'!J2</f>
        <v>1-0-9</v>
      </c>
      <c r="R4" s="177" t="str">
        <f>'Encodage réponses Es'!K2</f>
        <v>1-0-8-9</v>
      </c>
      <c r="S4" s="177" t="str">
        <f>'Encodage réponses Es'!N2</f>
        <v>1-0-9</v>
      </c>
      <c r="T4" s="177" t="str">
        <f>'Encodage réponses Es'!O2</f>
        <v>1-0-9</v>
      </c>
      <c r="U4" s="177" t="str">
        <f>'Encodage réponses Es'!P2</f>
        <v>1-0-9</v>
      </c>
      <c r="V4" s="177" t="str">
        <f>'Encodage réponses Es'!Q2</f>
        <v>1-0-9</v>
      </c>
      <c r="W4" s="177" t="str">
        <f>'Encodage réponses Es'!R2</f>
        <v>1-0-9</v>
      </c>
      <c r="X4" s="177" t="str">
        <f>'Encodage réponses Es'!U2</f>
        <v>1-0-9</v>
      </c>
      <c r="Y4" s="177" t="str">
        <f>'Encodage réponses Es'!V2</f>
        <v>1-0-9</v>
      </c>
      <c r="Z4" s="177" t="str">
        <f>'Encodage réponses Es'!W2</f>
        <v>1-0-9</v>
      </c>
      <c r="AA4" s="177" t="str">
        <f>'Encodage réponses Es'!X2</f>
        <v>1-0-9</v>
      </c>
      <c r="AB4" s="177" t="str">
        <f>'Encodage réponses Es'!Y2</f>
        <v>1-0-9</v>
      </c>
      <c r="AC4" s="177" t="str">
        <f>'Encodage réponses Es'!Z2</f>
        <v>1-0-9</v>
      </c>
      <c r="AD4" s="173" t="str">
        <f>'Encodage réponses Es'!AA2</f>
        <v>1-0-9</v>
      </c>
      <c r="AE4" s="392"/>
      <c r="AF4" s="393"/>
      <c r="AG4" s="407"/>
      <c r="AH4" s="142" t="str">
        <f>'Encodage réponses Es'!L2</f>
        <v>1-0-8-9</v>
      </c>
      <c r="AI4" s="177" t="str">
        <f>'Encodage réponses Es'!M2</f>
        <v>1-0-8-9</v>
      </c>
      <c r="AJ4" s="173" t="str">
        <f>'Encodage réponses Es'!S2</f>
        <v>1-0-9</v>
      </c>
      <c r="AK4" s="177" t="str">
        <f>'Encodage réponses Es'!T2</f>
        <v>1-0-9</v>
      </c>
      <c r="AL4" s="177" t="str">
        <f>'Encodage réponses Es'!AB2</f>
        <v>1-0-9</v>
      </c>
      <c r="AM4" s="177" t="str">
        <f>'Encodage réponses Es'!AC2</f>
        <v>1-0-8-9</v>
      </c>
      <c r="AN4" s="177" t="str">
        <f>'Encodage réponses Es'!AD2</f>
        <v>1-0-9</v>
      </c>
      <c r="AO4" s="177" t="str">
        <f>'Encodage réponses Es'!AE2</f>
        <v>1-0-9</v>
      </c>
      <c r="AP4" s="177" t="str">
        <f>'Encodage réponses Es'!AF2</f>
        <v>1-0-9</v>
      </c>
      <c r="AQ4" s="177" t="str">
        <f>'Encodage réponses Es'!AG2</f>
        <v>1-0-9</v>
      </c>
      <c r="AR4" s="177" t="str">
        <f>'Encodage réponses Es'!AH2</f>
        <v>1-0-9</v>
      </c>
      <c r="AS4" s="173" t="str">
        <f>'Encodage réponses Es'!AI2</f>
        <v>1-0-9</v>
      </c>
      <c r="AT4" s="388"/>
      <c r="AU4" s="389"/>
    </row>
    <row r="5" spans="1:47" ht="13.5" thickBot="1">
      <c r="A5" s="264" t="s">
        <v>2</v>
      </c>
      <c r="B5" s="87">
        <f>IF('Encodage réponses Es'!B3="","",'Encodage réponses Es'!B3)</f>
      </c>
      <c r="C5" s="60">
        <v>1</v>
      </c>
      <c r="D5" s="109">
        <f>IF('Encodage réponses Es'!F3="","",'Encodage réponses Es'!F3)</f>
      </c>
      <c r="E5" s="368"/>
      <c r="F5" s="121">
        <f>IF(OR(I5="",K5=""),"",IF(OR(I5="absent(e)",K5="absent(e)"),"absent(e)",IF(OR(I5="Incomplet",K5="Incomplet"),"Incomplet",I5+K5)))</f>
      </c>
      <c r="G5" s="169">
        <f>IF(F5="","",IF(F5="absent(e)","absent(e)",IF(F5="Incomplet","Incomplet",F5/0.29)))</f>
      </c>
      <c r="H5" s="255"/>
      <c r="I5" s="121">
        <f>IF(AE5="","",IF(AE5="absent(e)","absent(e)",IF(AE5="Incomplet","Incomplet",AE5)))</f>
      </c>
      <c r="J5" s="169">
        <f>IF(I5="","",IF(I5="absent(e)","absent(e)",IF(I5="Incomplet","Incomplet",I5/0.17)))</f>
      </c>
      <c r="K5" s="121">
        <f>IF(AT5="","",IF(AT5="absent(e)","absent(e)",IF(AT5="Incomplet","Incomplet",AT5)))</f>
      </c>
      <c r="L5" s="169">
        <f>IF(K5="","",IF(K5="absent(e)","absent(e)",IF(K5="Incomplet","Incomplet",K5/0.12)))</f>
      </c>
      <c r="M5" s="250"/>
      <c r="N5" s="143">
        <f>IF(AND('Encodage réponses Es'!$AJ3="!",'Encodage réponses Es'!G3=""),"!",IF('Encodage réponses Es'!G3="","",'Encodage réponses Es'!G3))</f>
      </c>
      <c r="O5" s="178">
        <f>IF(AND('Encodage réponses Es'!$AJ3="!",'Encodage réponses Es'!H3=""),"!",IF('Encodage réponses Es'!H3="","",'Encodage réponses Es'!H3))</f>
      </c>
      <c r="P5" s="178">
        <f>IF(AND('Encodage réponses Es'!$AJ3="!",'Encodage réponses Es'!I3=""),"!",IF('Encodage réponses Es'!I3="","",'Encodage réponses Es'!I3))</f>
      </c>
      <c r="Q5" s="178">
        <f>IF(AND('Encodage réponses Es'!$AJ3="!",'Encodage réponses Es'!J3=""),"!",IF('Encodage réponses Es'!J3="","",'Encodage réponses Es'!J3))</f>
      </c>
      <c r="R5" s="178">
        <f>IF(AND('Encodage réponses Es'!$AJ3="!",'Encodage réponses Es'!K3=""),"!",IF('Encodage réponses Es'!K3="","",'Encodage réponses Es'!K3))</f>
      </c>
      <c r="S5" s="178">
        <f>IF(AND('Encodage réponses Es'!$AJ3="!",'Encodage réponses Es'!N3=""),"!",IF('Encodage réponses Es'!N3="","",'Encodage réponses Es'!N3))</f>
      </c>
      <c r="T5" s="178">
        <f>IF(AND('Encodage réponses Es'!$AJ3="!",'Encodage réponses Es'!O3=""),"!",IF('Encodage réponses Es'!O3="","",'Encodage réponses Es'!O3))</f>
      </c>
      <c r="U5" s="178">
        <f>IF(AND('Encodage réponses Es'!$AJ3="!",'Encodage réponses Es'!P3=""),"!",IF('Encodage réponses Es'!P3="","",'Encodage réponses Es'!P3))</f>
      </c>
      <c r="V5" s="178">
        <f>IF(AND('Encodage réponses Es'!$AJ3="!",'Encodage réponses Es'!Q3=""),"!",IF('Encodage réponses Es'!Q3="","",'Encodage réponses Es'!Q3))</f>
      </c>
      <c r="W5" s="178">
        <f>IF(AND('Encodage réponses Es'!$AJ3="!",'Encodage réponses Es'!R3=""),"!",IF('Encodage réponses Es'!R3="","",'Encodage réponses Es'!R3))</f>
      </c>
      <c r="X5" s="178">
        <f>IF(AND('Encodage réponses Es'!$AJ3="!",'Encodage réponses Es'!U3=""),"!",IF('Encodage réponses Es'!U3="","",'Encodage réponses Es'!U3))</f>
      </c>
      <c r="Y5" s="178">
        <f>IF(AND('Encodage réponses Es'!$AJ3="!",'Encodage réponses Es'!V3=""),"!",IF('Encodage réponses Es'!V3="","",'Encodage réponses Es'!V3))</f>
      </c>
      <c r="Z5" s="178">
        <f>IF(AND('Encodage réponses Es'!$AJ3="!",'Encodage réponses Es'!W3=""),"!",IF('Encodage réponses Es'!W3="","",'Encodage réponses Es'!W3))</f>
      </c>
      <c r="AA5" s="178">
        <f>IF(AND('Encodage réponses Es'!$AJ3="!",'Encodage réponses Es'!X3=""),"!",IF('Encodage réponses Es'!X3="","",'Encodage réponses Es'!X3))</f>
      </c>
      <c r="AB5" s="178">
        <f>IF(AND('Encodage réponses Es'!$AJ3="!",'Encodage réponses Es'!Y3=""),"!",IF('Encodage réponses Es'!Y3="","",'Encodage réponses Es'!Y3))</f>
      </c>
      <c r="AC5" s="178">
        <f>IF(AND('Encodage réponses Es'!$AJ3="!",'Encodage réponses Es'!Z3=""),"!",IF('Encodage réponses Es'!Z3="","",'Encodage réponses Es'!Z3))</f>
      </c>
      <c r="AD5" s="50">
        <f>IF(AND('Encodage réponses Es'!$AJ3="!",'Encodage réponses Es'!AA3=""),"!",IF('Encodage réponses Es'!AA3="","",'Encodage réponses Es'!AA3))</f>
      </c>
      <c r="AE5" s="355">
        <f>IF(COUNTIF(N5:AD5,"a")&gt;0,"absent(e)",IF(COUNTIF(N5:AD5,"!")&gt;0,"incomplet",IF(COUNTIF(N5:AD5,"")&gt;0,"",COUNTIF(N5:AD5,1)+COUNTIF(N5:AD5,8)/2)))</f>
      </c>
      <c r="AF5" s="356"/>
      <c r="AG5" s="407"/>
      <c r="AH5" s="143">
        <f>IF(AND('Encodage réponses Es'!$AJ3="!",'Encodage réponses Es'!L3=""),"!",IF('Encodage réponses Es'!L3="","",'Encodage réponses Es'!L3))</f>
      </c>
      <c r="AI5" s="178">
        <f>IF(AND('Encodage réponses Es'!$AJ3="!",'Encodage réponses Es'!M3=""),"!",IF('Encodage réponses Es'!M3="","",'Encodage réponses Es'!M3))</f>
      </c>
      <c r="AJ5" s="174">
        <f>IF(AND('Encodage réponses Es'!$AJ3="!",'Encodage réponses Es'!S3=""),"!",IF('Encodage réponses Es'!S3="","",'Encodage réponses Es'!S3))</f>
      </c>
      <c r="AK5" s="178">
        <f>IF(AND('Encodage réponses Es'!$AJ3="!",'Encodage réponses Es'!T3=""),"!",IF('Encodage réponses Es'!T3="","",'Encodage réponses Es'!T3))</f>
      </c>
      <c r="AL5" s="178">
        <f>IF(AND('Encodage réponses Es'!$AJ3="!",'Encodage réponses Es'!AB3=""),"!",IF('Encodage réponses Es'!AB3="","",'Encodage réponses Es'!AB3))</f>
      </c>
      <c r="AM5" s="178">
        <f>IF(AND('Encodage réponses Es'!$AJ3="!",'Encodage réponses Es'!AC3=""),"!",IF('Encodage réponses Es'!AC3="","",'Encodage réponses Es'!AC3))</f>
      </c>
      <c r="AN5" s="178">
        <f>IF(AND('Encodage réponses Es'!$AJ3="!",'Encodage réponses Es'!AD3=""),"!",IF('Encodage réponses Es'!AD3="","",'Encodage réponses Es'!AD3))</f>
      </c>
      <c r="AO5" s="178">
        <f>IF(AND('Encodage réponses Es'!$AJ3="!",'Encodage réponses Es'!AE3=""),"!",IF('Encodage réponses Es'!AE3="","",'Encodage réponses Es'!AE3))</f>
      </c>
      <c r="AP5" s="178">
        <f>IF(AND('Encodage réponses Es'!$AJ3="!",'Encodage réponses Es'!AF3=""),"!",IF('Encodage réponses Es'!AF3="","",'Encodage réponses Es'!AF3))</f>
      </c>
      <c r="AQ5" s="178">
        <f>IF(AND('Encodage réponses Es'!$AJ3="!",'Encodage réponses Es'!AG3=""),"!",IF('Encodage réponses Es'!AG3="","",'Encodage réponses Es'!AG3))</f>
      </c>
      <c r="AR5" s="178">
        <f>IF(AND('Encodage réponses Es'!$AJ3="!",'Encodage réponses Es'!AH3=""),"!",IF('Encodage réponses Es'!AH3="","",'Encodage réponses Es'!AH3))</f>
      </c>
      <c r="AS5" s="184">
        <f>IF(AND('Encodage réponses Es'!$AJ3="!",'Encodage réponses Es'!AI3=""),"!",IF('Encodage réponses Es'!AI3="","",'Encodage réponses Es'!AI3))</f>
      </c>
      <c r="AT5" s="355">
        <f>IF(COUNTIF(AH5:AS5,"a")&gt;0,"absent(e)",IF(COUNTIF(AH5:AS5,"!")&gt;0,"incomplet",IF(COUNTIF(AH5:AS5,"")&gt;0,"",COUNTIF(AH5:AS5,1)+COUNTIF(AH5:AS5,8)/2)))</f>
      </c>
      <c r="AU5" s="356"/>
    </row>
    <row r="6" spans="1:47" ht="13.5" thickBot="1">
      <c r="A6" s="264" t="s">
        <v>3</v>
      </c>
      <c r="B6" s="87">
        <f>IF('Encodage réponses Es'!B4="","",'Encodage réponses Es'!B4)</f>
      </c>
      <c r="C6" s="61">
        <v>2</v>
      </c>
      <c r="D6" s="116">
        <f>IF('Encodage réponses Es'!F4="","",'Encodage réponses Es'!F4)</f>
      </c>
      <c r="E6" s="368"/>
      <c r="F6" s="121">
        <f aca="true" t="shared" si="0" ref="F6:F38">IF(OR(I6="",K6=""),"",IF(OR(I6="absent(e)",K6="absent(e)"),"absent(e)",IF(OR(I6="Incomplet",K6="Incomplet"),"Incomplet",I6+K6)))</f>
      </c>
      <c r="G6" s="170">
        <f aca="true" t="shared" si="1" ref="G6:G38">IF(F6="","",IF(F6="absent(e)","absent(e)",IF(F6="Incomplet","Incomplet",F6/0.29)))</f>
      </c>
      <c r="H6" s="256"/>
      <c r="I6" s="121">
        <f aca="true" t="shared" si="2" ref="I6:I38">IF(AE6="","",IF(AE6="absent(e)","absent(e)",IF(AE6="Incomplet","Incomplet",AE6)))</f>
      </c>
      <c r="J6" s="170">
        <f aca="true" t="shared" si="3" ref="J6:J38">IF(I6="","",IF(I6="absent(e)","absent(e)",IF(I6="Incomplet","Incomplet",I6/0.17)))</f>
      </c>
      <c r="K6" s="121">
        <f aca="true" t="shared" si="4" ref="K6:K38">IF(AT6="","",IF(AT6="absent(e)","absent(e)",IF(AT6="Incomplet","Incomplet",AT6)))</f>
      </c>
      <c r="L6" s="170">
        <f aca="true" t="shared" si="5" ref="L6:L38">IF(K6="","",IF(K6="absent(e)","absent(e)",IF(K6="Incomplet","Incomplet",K6/0.12)))</f>
      </c>
      <c r="M6" s="250"/>
      <c r="N6" s="143">
        <f>IF(AND('Encodage réponses Es'!$AJ4="!",'Encodage réponses Es'!G4=""),"!",IF('Encodage réponses Es'!G4="","",'Encodage réponses Es'!G4))</f>
      </c>
      <c r="O6" s="178">
        <f>IF(AND('Encodage réponses Es'!$AJ4="!",'Encodage réponses Es'!H4=""),"!",IF('Encodage réponses Es'!H4="","",'Encodage réponses Es'!H4))</f>
      </c>
      <c r="P6" s="178">
        <f>IF(AND('Encodage réponses Es'!$AJ4="!",'Encodage réponses Es'!I4=""),"!",IF('Encodage réponses Es'!I4="","",'Encodage réponses Es'!I4))</f>
      </c>
      <c r="Q6" s="178">
        <f>IF(AND('Encodage réponses Es'!$AJ4="!",'Encodage réponses Es'!J4=""),"!",IF('Encodage réponses Es'!J4="","",'Encodage réponses Es'!J4))</f>
      </c>
      <c r="R6" s="178">
        <f>IF(AND('Encodage réponses Es'!$AJ4="!",'Encodage réponses Es'!K4=""),"!",IF('Encodage réponses Es'!K4="","",'Encodage réponses Es'!K4))</f>
      </c>
      <c r="S6" s="178">
        <f>IF(AND('Encodage réponses Es'!$AJ4="!",'Encodage réponses Es'!N4=""),"!",IF('Encodage réponses Es'!N4="","",'Encodage réponses Es'!N4))</f>
      </c>
      <c r="T6" s="178">
        <f>IF(AND('Encodage réponses Es'!$AJ4="!",'Encodage réponses Es'!O4=""),"!",IF('Encodage réponses Es'!O4="","",'Encodage réponses Es'!O4))</f>
      </c>
      <c r="U6" s="178">
        <f>IF(AND('Encodage réponses Es'!$AJ4="!",'Encodage réponses Es'!P4=""),"!",IF('Encodage réponses Es'!P4="","",'Encodage réponses Es'!P4))</f>
      </c>
      <c r="V6" s="178">
        <f>IF(AND('Encodage réponses Es'!$AJ4="!",'Encodage réponses Es'!Q4=""),"!",IF('Encodage réponses Es'!Q4="","",'Encodage réponses Es'!Q4))</f>
      </c>
      <c r="W6" s="178">
        <f>IF(AND('Encodage réponses Es'!$AJ4="!",'Encodage réponses Es'!R4=""),"!",IF('Encodage réponses Es'!R4="","",'Encodage réponses Es'!R4))</f>
      </c>
      <c r="X6" s="178">
        <f>IF(AND('Encodage réponses Es'!$AJ4="!",'Encodage réponses Es'!U4=""),"!",IF('Encodage réponses Es'!U4="","",'Encodage réponses Es'!U4))</f>
      </c>
      <c r="Y6" s="178">
        <f>IF(AND('Encodage réponses Es'!$AJ4="!",'Encodage réponses Es'!V4=""),"!",IF('Encodage réponses Es'!V4="","",'Encodage réponses Es'!V4))</f>
      </c>
      <c r="Z6" s="178">
        <f>IF(AND('Encodage réponses Es'!$AJ4="!",'Encodage réponses Es'!W4=""),"!",IF('Encodage réponses Es'!W4="","",'Encodage réponses Es'!W4))</f>
      </c>
      <c r="AA6" s="178">
        <f>IF(AND('Encodage réponses Es'!$AJ4="!",'Encodage réponses Es'!X4=""),"!",IF('Encodage réponses Es'!X4="","",'Encodage réponses Es'!X4))</f>
      </c>
      <c r="AB6" s="178">
        <f>IF(AND('Encodage réponses Es'!$AJ4="!",'Encodage réponses Es'!Y4=""),"!",IF('Encodage réponses Es'!Y4="","",'Encodage réponses Es'!Y4))</f>
      </c>
      <c r="AC6" s="178">
        <f>IF(AND('Encodage réponses Es'!$AJ4="!",'Encodage réponses Es'!Z4=""),"!",IF('Encodage réponses Es'!Z4="","",'Encodage réponses Es'!Z4))</f>
      </c>
      <c r="AD6" s="180">
        <f>IF(AND('Encodage réponses Es'!$AJ4="!",'Encodage réponses Es'!AA4=""),"!",IF('Encodage réponses Es'!AA4="","",'Encodage réponses Es'!AA4))</f>
      </c>
      <c r="AE6" s="353">
        <f aca="true" t="shared" si="6" ref="AE6:AE38">IF(COUNTIF(N6:AD6,"a")&gt;0,"absent(e)",IF(COUNTIF(N6:AD6,"!")&gt;0,"incomplet",IF(COUNTIF(N6:AD6,"")&gt;0,"",COUNTIF(N6:AD6,1)+COUNTIF(N6:AD6,8)/2)))</f>
      </c>
      <c r="AF6" s="354"/>
      <c r="AG6" s="407"/>
      <c r="AH6" s="143">
        <f>IF(AND('Encodage réponses Es'!$AJ4="!",'Encodage réponses Es'!L4=""),"!",IF('Encodage réponses Es'!L4="","",'Encodage réponses Es'!L4))</f>
      </c>
      <c r="AI6" s="178">
        <f>IF(AND('Encodage réponses Es'!$AJ4="!",'Encodage réponses Es'!M4=""),"!",IF('Encodage réponses Es'!M4="","",'Encodage réponses Es'!M4))</f>
      </c>
      <c r="AJ6" s="174">
        <f>IF(AND('Encodage réponses Es'!$AJ4="!",'Encodage réponses Es'!S4=""),"!",IF('Encodage réponses Es'!S4="","",'Encodage réponses Es'!S4))</f>
      </c>
      <c r="AK6" s="178">
        <f>IF(AND('Encodage réponses Es'!$AJ4="!",'Encodage réponses Es'!T4=""),"!",IF('Encodage réponses Es'!T4="","",'Encodage réponses Es'!T4))</f>
      </c>
      <c r="AL6" s="178">
        <f>IF(AND('Encodage réponses Es'!$AJ4="!",'Encodage réponses Es'!AB4=""),"!",IF('Encodage réponses Es'!AB4="","",'Encodage réponses Es'!AB4))</f>
      </c>
      <c r="AM6" s="178">
        <f>IF(AND('Encodage réponses Es'!$AJ4="!",'Encodage réponses Es'!AC4=""),"!",IF('Encodage réponses Es'!AC4="","",'Encodage réponses Es'!AC4))</f>
      </c>
      <c r="AN6" s="178">
        <f>IF(AND('Encodage réponses Es'!$AJ4="!",'Encodage réponses Es'!AD4=""),"!",IF('Encodage réponses Es'!AD4="","",'Encodage réponses Es'!AD4))</f>
      </c>
      <c r="AO6" s="178">
        <f>IF(AND('Encodage réponses Es'!$AJ4="!",'Encodage réponses Es'!AE4=""),"!",IF('Encodage réponses Es'!AE4="","",'Encodage réponses Es'!AE4))</f>
      </c>
      <c r="AP6" s="178">
        <f>IF(AND('Encodage réponses Es'!$AJ4="!",'Encodage réponses Es'!AF4=""),"!",IF('Encodage réponses Es'!AF4="","",'Encodage réponses Es'!AF4))</f>
      </c>
      <c r="AQ6" s="178">
        <f>IF(AND('Encodage réponses Es'!$AJ4="!",'Encodage réponses Es'!AG4=""),"!",IF('Encodage réponses Es'!AG4="","",'Encodage réponses Es'!AG4))</f>
      </c>
      <c r="AR6" s="178">
        <f>IF(AND('Encodage réponses Es'!$AJ4="!",'Encodage réponses Es'!AH4=""),"!",IF('Encodage réponses Es'!AH4="","",'Encodage réponses Es'!AH4))</f>
      </c>
      <c r="AS6" s="184">
        <f>IF(AND('Encodage réponses Es'!$AJ4="!",'Encodage réponses Es'!AI4=""),"!",IF('Encodage réponses Es'!AI4="","",'Encodage réponses Es'!AI4))</f>
      </c>
      <c r="AT6" s="355">
        <f aca="true" t="shared" si="7" ref="AT6:AT38">IF(COUNTIF(AH6:AS6,"a")&gt;0,"absent(e)",IF(COUNTIF(AH6:AS6,"!")&gt;0,"incomplet",IF(COUNTIF(AH6:AS6,"")&gt;0,"",COUNTIF(AH6:AS6,1)+COUNTIF(AH6:AS6,8)/2)))</f>
      </c>
      <c r="AU6" s="356"/>
    </row>
    <row r="7" spans="1:47" ht="12.75">
      <c r="A7" s="394" t="s">
        <v>89</v>
      </c>
      <c r="B7" s="395"/>
      <c r="C7" s="120">
        <v>3</v>
      </c>
      <c r="D7" s="115">
        <f>IF('Encodage réponses Es'!F5="","",'Encodage réponses Es'!F5)</f>
      </c>
      <c r="E7" s="368"/>
      <c r="F7" s="121">
        <f t="shared" si="0"/>
      </c>
      <c r="G7" s="170">
        <f t="shared" si="1"/>
      </c>
      <c r="H7" s="256"/>
      <c r="I7" s="121">
        <f t="shared" si="2"/>
      </c>
      <c r="J7" s="170">
        <f t="shared" si="3"/>
      </c>
      <c r="K7" s="121">
        <f t="shared" si="4"/>
      </c>
      <c r="L7" s="170">
        <f t="shared" si="5"/>
      </c>
      <c r="M7" s="250"/>
      <c r="N7" s="143">
        <f>IF(AND('Encodage réponses Es'!$AJ5="!",'Encodage réponses Es'!G5=""),"!",IF('Encodage réponses Es'!G5="","",'Encodage réponses Es'!G5))</f>
      </c>
      <c r="O7" s="178">
        <f>IF(AND('Encodage réponses Es'!$AJ5="!",'Encodage réponses Es'!H5=""),"!",IF('Encodage réponses Es'!H5="","",'Encodage réponses Es'!H5))</f>
      </c>
      <c r="P7" s="178">
        <f>IF(AND('Encodage réponses Es'!$AJ5="!",'Encodage réponses Es'!I5=""),"!",IF('Encodage réponses Es'!I5="","",'Encodage réponses Es'!I5))</f>
      </c>
      <c r="Q7" s="178">
        <f>IF(AND('Encodage réponses Es'!$AJ5="!",'Encodage réponses Es'!J5=""),"!",IF('Encodage réponses Es'!J5="","",'Encodage réponses Es'!J5))</f>
      </c>
      <c r="R7" s="178">
        <f>IF(AND('Encodage réponses Es'!$AJ5="!",'Encodage réponses Es'!K5=""),"!",IF('Encodage réponses Es'!K5="","",'Encodage réponses Es'!K5))</f>
      </c>
      <c r="S7" s="178">
        <f>IF(AND('Encodage réponses Es'!$AJ5="!",'Encodage réponses Es'!N5=""),"!",IF('Encodage réponses Es'!N5="","",'Encodage réponses Es'!N5))</f>
      </c>
      <c r="T7" s="178">
        <f>IF(AND('Encodage réponses Es'!$AJ5="!",'Encodage réponses Es'!O5=""),"!",IF('Encodage réponses Es'!O5="","",'Encodage réponses Es'!O5))</f>
      </c>
      <c r="U7" s="178">
        <f>IF(AND('Encodage réponses Es'!$AJ5="!",'Encodage réponses Es'!P5=""),"!",IF('Encodage réponses Es'!P5="","",'Encodage réponses Es'!P5))</f>
      </c>
      <c r="V7" s="178">
        <f>IF(AND('Encodage réponses Es'!$AJ5="!",'Encodage réponses Es'!Q5=""),"!",IF('Encodage réponses Es'!Q5="","",'Encodage réponses Es'!Q5))</f>
      </c>
      <c r="W7" s="178">
        <f>IF(AND('Encodage réponses Es'!$AJ5="!",'Encodage réponses Es'!R5=""),"!",IF('Encodage réponses Es'!R5="","",'Encodage réponses Es'!R5))</f>
      </c>
      <c r="X7" s="178">
        <f>IF(AND('Encodage réponses Es'!$AJ5="!",'Encodage réponses Es'!U5=""),"!",IF('Encodage réponses Es'!U5="","",'Encodage réponses Es'!U5))</f>
      </c>
      <c r="Y7" s="178">
        <f>IF(AND('Encodage réponses Es'!$AJ5="!",'Encodage réponses Es'!V5=""),"!",IF('Encodage réponses Es'!V5="","",'Encodage réponses Es'!V5))</f>
      </c>
      <c r="Z7" s="178">
        <f>IF(AND('Encodage réponses Es'!$AJ5="!",'Encodage réponses Es'!W5=""),"!",IF('Encodage réponses Es'!W5="","",'Encodage réponses Es'!W5))</f>
      </c>
      <c r="AA7" s="178">
        <f>IF(AND('Encodage réponses Es'!$AJ5="!",'Encodage réponses Es'!X5=""),"!",IF('Encodage réponses Es'!X5="","",'Encodage réponses Es'!X5))</f>
      </c>
      <c r="AB7" s="178">
        <f>IF(AND('Encodage réponses Es'!$AJ5="!",'Encodage réponses Es'!Y5=""),"!",IF('Encodage réponses Es'!Y5="","",'Encodage réponses Es'!Y5))</f>
      </c>
      <c r="AC7" s="178">
        <f>IF(AND('Encodage réponses Es'!$AJ5="!",'Encodage réponses Es'!Z5=""),"!",IF('Encodage réponses Es'!Z5="","",'Encodage réponses Es'!Z5))</f>
      </c>
      <c r="AD7" s="180">
        <f>IF(AND('Encodage réponses Es'!$AJ5="!",'Encodage réponses Es'!AA5=""),"!",IF('Encodage réponses Es'!AA5="","",'Encodage réponses Es'!AA5))</f>
      </c>
      <c r="AE7" s="353">
        <f t="shared" si="6"/>
      </c>
      <c r="AF7" s="354"/>
      <c r="AG7" s="407"/>
      <c r="AH7" s="143">
        <f>IF(AND('Encodage réponses Es'!$AJ5="!",'Encodage réponses Es'!L5=""),"!",IF('Encodage réponses Es'!L5="","",'Encodage réponses Es'!L5))</f>
      </c>
      <c r="AI7" s="178">
        <f>IF(AND('Encodage réponses Es'!$AJ5="!",'Encodage réponses Es'!M5=""),"!",IF('Encodage réponses Es'!M5="","",'Encodage réponses Es'!M5))</f>
      </c>
      <c r="AJ7" s="174">
        <f>IF(AND('Encodage réponses Es'!$AJ5="!",'Encodage réponses Es'!S5=""),"!",IF('Encodage réponses Es'!S5="","",'Encodage réponses Es'!S5))</f>
      </c>
      <c r="AK7" s="178">
        <f>IF(AND('Encodage réponses Es'!$AJ5="!",'Encodage réponses Es'!T5=""),"!",IF('Encodage réponses Es'!T5="","",'Encodage réponses Es'!T5))</f>
      </c>
      <c r="AL7" s="178">
        <f>IF(AND('Encodage réponses Es'!$AJ5="!",'Encodage réponses Es'!AB5=""),"!",IF('Encodage réponses Es'!AB5="","",'Encodage réponses Es'!AB5))</f>
      </c>
      <c r="AM7" s="178">
        <f>IF(AND('Encodage réponses Es'!$AJ5="!",'Encodage réponses Es'!AC5=""),"!",IF('Encodage réponses Es'!AC5="","",'Encodage réponses Es'!AC5))</f>
      </c>
      <c r="AN7" s="178">
        <f>IF(AND('Encodage réponses Es'!$AJ5="!",'Encodage réponses Es'!AD5=""),"!",IF('Encodage réponses Es'!AD5="","",'Encodage réponses Es'!AD5))</f>
      </c>
      <c r="AO7" s="178">
        <f>IF(AND('Encodage réponses Es'!$AJ5="!",'Encodage réponses Es'!AE5=""),"!",IF('Encodage réponses Es'!AE5="","",'Encodage réponses Es'!AE5))</f>
      </c>
      <c r="AP7" s="178">
        <f>IF(AND('Encodage réponses Es'!$AJ5="!",'Encodage réponses Es'!AF5=""),"!",IF('Encodage réponses Es'!AF5="","",'Encodage réponses Es'!AF5))</f>
      </c>
      <c r="AQ7" s="178">
        <f>IF(AND('Encodage réponses Es'!$AJ5="!",'Encodage réponses Es'!AG5=""),"!",IF('Encodage réponses Es'!AG5="","",'Encodage réponses Es'!AG5))</f>
      </c>
      <c r="AR7" s="178">
        <f>IF(AND('Encodage réponses Es'!$AJ5="!",'Encodage réponses Es'!AH5=""),"!",IF('Encodage réponses Es'!AH5="","",'Encodage réponses Es'!AH5))</f>
      </c>
      <c r="AS7" s="184">
        <f>IF(AND('Encodage réponses Es'!$AJ5="!",'Encodage réponses Es'!AI5=""),"!",IF('Encodage réponses Es'!AI5="","",'Encodage réponses Es'!AI5))</f>
      </c>
      <c r="AT7" s="355">
        <f t="shared" si="7"/>
      </c>
      <c r="AU7" s="356"/>
    </row>
    <row r="8" spans="1:47" ht="12.75">
      <c r="A8" s="396"/>
      <c r="B8" s="397"/>
      <c r="C8" s="61">
        <v>4</v>
      </c>
      <c r="D8" s="109">
        <f>IF('Encodage réponses Es'!F6="","",'Encodage réponses Es'!F6)</f>
      </c>
      <c r="E8" s="368"/>
      <c r="F8" s="121">
        <f t="shared" si="0"/>
      </c>
      <c r="G8" s="170">
        <f t="shared" si="1"/>
      </c>
      <c r="H8" s="256"/>
      <c r="I8" s="121">
        <f t="shared" si="2"/>
      </c>
      <c r="J8" s="170">
        <f t="shared" si="3"/>
      </c>
      <c r="K8" s="121">
        <f t="shared" si="4"/>
      </c>
      <c r="L8" s="170">
        <f t="shared" si="5"/>
      </c>
      <c r="M8" s="250"/>
      <c r="N8" s="143">
        <f>IF(AND('Encodage réponses Es'!$AJ6="!",'Encodage réponses Es'!G6=""),"!",IF('Encodage réponses Es'!G6="","",'Encodage réponses Es'!G6))</f>
      </c>
      <c r="O8" s="178">
        <f>IF(AND('Encodage réponses Es'!$AJ6="!",'Encodage réponses Es'!H6=""),"!",IF('Encodage réponses Es'!H6="","",'Encodage réponses Es'!H6))</f>
      </c>
      <c r="P8" s="178">
        <f>IF(AND('Encodage réponses Es'!$AJ6="!",'Encodage réponses Es'!I6=""),"!",IF('Encodage réponses Es'!I6="","",'Encodage réponses Es'!I6))</f>
      </c>
      <c r="Q8" s="178">
        <f>IF(AND('Encodage réponses Es'!$AJ6="!",'Encodage réponses Es'!J6=""),"!",IF('Encodage réponses Es'!J6="","",'Encodage réponses Es'!J6))</f>
      </c>
      <c r="R8" s="178">
        <f>IF(AND('Encodage réponses Es'!$AJ6="!",'Encodage réponses Es'!K6=""),"!",IF('Encodage réponses Es'!K6="","",'Encodage réponses Es'!K6))</f>
      </c>
      <c r="S8" s="178">
        <f>IF(AND('Encodage réponses Es'!$AJ6="!",'Encodage réponses Es'!N6=""),"!",IF('Encodage réponses Es'!N6="","",'Encodage réponses Es'!N6))</f>
      </c>
      <c r="T8" s="178">
        <f>IF(AND('Encodage réponses Es'!$AJ6="!",'Encodage réponses Es'!O6=""),"!",IF('Encodage réponses Es'!O6="","",'Encodage réponses Es'!O6))</f>
      </c>
      <c r="U8" s="178">
        <f>IF(AND('Encodage réponses Es'!$AJ6="!",'Encodage réponses Es'!P6=""),"!",IF('Encodage réponses Es'!P6="","",'Encodage réponses Es'!P6))</f>
      </c>
      <c r="V8" s="178">
        <f>IF(AND('Encodage réponses Es'!$AJ6="!",'Encodage réponses Es'!Q6=""),"!",IF('Encodage réponses Es'!Q6="","",'Encodage réponses Es'!Q6))</f>
      </c>
      <c r="W8" s="178">
        <f>IF(AND('Encodage réponses Es'!$AJ6="!",'Encodage réponses Es'!R6=""),"!",IF('Encodage réponses Es'!R6="","",'Encodage réponses Es'!R6))</f>
      </c>
      <c r="X8" s="178">
        <f>IF(AND('Encodage réponses Es'!$AJ6="!",'Encodage réponses Es'!U6=""),"!",IF('Encodage réponses Es'!U6="","",'Encodage réponses Es'!U6))</f>
      </c>
      <c r="Y8" s="178">
        <f>IF(AND('Encodage réponses Es'!$AJ6="!",'Encodage réponses Es'!V6=""),"!",IF('Encodage réponses Es'!V6="","",'Encodage réponses Es'!V6))</f>
      </c>
      <c r="Z8" s="178">
        <f>IF(AND('Encodage réponses Es'!$AJ6="!",'Encodage réponses Es'!W6=""),"!",IF('Encodage réponses Es'!W6="","",'Encodage réponses Es'!W6))</f>
      </c>
      <c r="AA8" s="178">
        <f>IF(AND('Encodage réponses Es'!$AJ6="!",'Encodage réponses Es'!X6=""),"!",IF('Encodage réponses Es'!X6="","",'Encodage réponses Es'!X6))</f>
      </c>
      <c r="AB8" s="178">
        <f>IF(AND('Encodage réponses Es'!$AJ6="!",'Encodage réponses Es'!Y6=""),"!",IF('Encodage réponses Es'!Y6="","",'Encodage réponses Es'!Y6))</f>
      </c>
      <c r="AC8" s="178">
        <f>IF(AND('Encodage réponses Es'!$AJ6="!",'Encodage réponses Es'!Z6=""),"!",IF('Encodage réponses Es'!Z6="","",'Encodage réponses Es'!Z6))</f>
      </c>
      <c r="AD8" s="180">
        <f>IF(AND('Encodage réponses Es'!$AJ6="!",'Encodage réponses Es'!AA6=""),"!",IF('Encodage réponses Es'!AA6="","",'Encodage réponses Es'!AA6))</f>
      </c>
      <c r="AE8" s="353">
        <f t="shared" si="6"/>
      </c>
      <c r="AF8" s="354"/>
      <c r="AG8" s="407"/>
      <c r="AH8" s="143">
        <f>IF(AND('Encodage réponses Es'!$AJ6="!",'Encodage réponses Es'!L6=""),"!",IF('Encodage réponses Es'!L6="","",'Encodage réponses Es'!L6))</f>
      </c>
      <c r="AI8" s="178">
        <f>IF(AND('Encodage réponses Es'!$AJ6="!",'Encodage réponses Es'!M6=""),"!",IF('Encodage réponses Es'!M6="","",'Encodage réponses Es'!M6))</f>
      </c>
      <c r="AJ8" s="174">
        <f>IF(AND('Encodage réponses Es'!$AJ6="!",'Encodage réponses Es'!S6=""),"!",IF('Encodage réponses Es'!S6="","",'Encodage réponses Es'!S6))</f>
      </c>
      <c r="AK8" s="178">
        <f>IF(AND('Encodage réponses Es'!$AJ6="!",'Encodage réponses Es'!T6=""),"!",IF('Encodage réponses Es'!T6="","",'Encodage réponses Es'!T6))</f>
      </c>
      <c r="AL8" s="178">
        <f>IF(AND('Encodage réponses Es'!$AJ6="!",'Encodage réponses Es'!AB6=""),"!",IF('Encodage réponses Es'!AB6="","",'Encodage réponses Es'!AB6))</f>
      </c>
      <c r="AM8" s="178">
        <f>IF(AND('Encodage réponses Es'!$AJ6="!",'Encodage réponses Es'!AC6=""),"!",IF('Encodage réponses Es'!AC6="","",'Encodage réponses Es'!AC6))</f>
      </c>
      <c r="AN8" s="178">
        <f>IF(AND('Encodage réponses Es'!$AJ6="!",'Encodage réponses Es'!AD6=""),"!",IF('Encodage réponses Es'!AD6="","",'Encodage réponses Es'!AD6))</f>
      </c>
      <c r="AO8" s="178">
        <f>IF(AND('Encodage réponses Es'!$AJ6="!",'Encodage réponses Es'!AE6=""),"!",IF('Encodage réponses Es'!AE6="","",'Encodage réponses Es'!AE6))</f>
      </c>
      <c r="AP8" s="178">
        <f>IF(AND('Encodage réponses Es'!$AJ6="!",'Encodage réponses Es'!AF6=""),"!",IF('Encodage réponses Es'!AF6="","",'Encodage réponses Es'!AF6))</f>
      </c>
      <c r="AQ8" s="178">
        <f>IF(AND('Encodage réponses Es'!$AJ6="!",'Encodage réponses Es'!AG6=""),"!",IF('Encodage réponses Es'!AG6="","",'Encodage réponses Es'!AG6))</f>
      </c>
      <c r="AR8" s="178">
        <f>IF(AND('Encodage réponses Es'!$AJ6="!",'Encodage réponses Es'!AH6=""),"!",IF('Encodage réponses Es'!AH6="","",'Encodage réponses Es'!AH6))</f>
      </c>
      <c r="AS8" s="184">
        <f>IF(AND('Encodage réponses Es'!$AJ6="!",'Encodage réponses Es'!AI6=""),"!",IF('Encodage réponses Es'!AI6="","",'Encodage réponses Es'!AI6))</f>
      </c>
      <c r="AT8" s="355">
        <f t="shared" si="7"/>
      </c>
      <c r="AU8" s="356"/>
    </row>
    <row r="9" spans="1:47" ht="12.75">
      <c r="A9" s="396"/>
      <c r="B9" s="397"/>
      <c r="C9" s="61">
        <v>5</v>
      </c>
      <c r="D9" s="109">
        <f>IF('Encodage réponses Es'!F7="","",'Encodage réponses Es'!F7)</f>
      </c>
      <c r="E9" s="368"/>
      <c r="F9" s="121">
        <f t="shared" si="0"/>
      </c>
      <c r="G9" s="170">
        <f t="shared" si="1"/>
      </c>
      <c r="H9" s="256"/>
      <c r="I9" s="121">
        <f t="shared" si="2"/>
      </c>
      <c r="J9" s="170">
        <f t="shared" si="3"/>
      </c>
      <c r="K9" s="121">
        <f t="shared" si="4"/>
      </c>
      <c r="L9" s="170">
        <f t="shared" si="5"/>
      </c>
      <c r="M9" s="250"/>
      <c r="N9" s="143">
        <f>IF(AND('Encodage réponses Es'!$AJ7="!",'Encodage réponses Es'!G7=""),"!",IF('Encodage réponses Es'!G7="","",'Encodage réponses Es'!G7))</f>
      </c>
      <c r="O9" s="178">
        <f>IF(AND('Encodage réponses Es'!$AJ7="!",'Encodage réponses Es'!H7=""),"!",IF('Encodage réponses Es'!H7="","",'Encodage réponses Es'!H7))</f>
      </c>
      <c r="P9" s="178">
        <f>IF(AND('Encodage réponses Es'!$AJ7="!",'Encodage réponses Es'!I7=""),"!",IF('Encodage réponses Es'!I7="","",'Encodage réponses Es'!I7))</f>
      </c>
      <c r="Q9" s="178">
        <f>IF(AND('Encodage réponses Es'!$AJ7="!",'Encodage réponses Es'!J7=""),"!",IF('Encodage réponses Es'!J7="","",'Encodage réponses Es'!J7))</f>
      </c>
      <c r="R9" s="178">
        <f>IF(AND('Encodage réponses Es'!$AJ7="!",'Encodage réponses Es'!K7=""),"!",IF('Encodage réponses Es'!K7="","",'Encodage réponses Es'!K7))</f>
      </c>
      <c r="S9" s="178">
        <f>IF(AND('Encodage réponses Es'!$AJ7="!",'Encodage réponses Es'!N7=""),"!",IF('Encodage réponses Es'!N7="","",'Encodage réponses Es'!N7))</f>
      </c>
      <c r="T9" s="178">
        <f>IF(AND('Encodage réponses Es'!$AJ7="!",'Encodage réponses Es'!O7=""),"!",IF('Encodage réponses Es'!O7="","",'Encodage réponses Es'!O7))</f>
      </c>
      <c r="U9" s="178">
        <f>IF(AND('Encodage réponses Es'!$AJ7="!",'Encodage réponses Es'!P7=""),"!",IF('Encodage réponses Es'!P7="","",'Encodage réponses Es'!P7))</f>
      </c>
      <c r="V9" s="178">
        <f>IF(AND('Encodage réponses Es'!$AJ7="!",'Encodage réponses Es'!Q7=""),"!",IF('Encodage réponses Es'!Q7="","",'Encodage réponses Es'!Q7))</f>
      </c>
      <c r="W9" s="178">
        <f>IF(AND('Encodage réponses Es'!$AJ7="!",'Encodage réponses Es'!R7=""),"!",IF('Encodage réponses Es'!R7="","",'Encodage réponses Es'!R7))</f>
      </c>
      <c r="X9" s="178">
        <f>IF(AND('Encodage réponses Es'!$AJ7="!",'Encodage réponses Es'!U7=""),"!",IF('Encodage réponses Es'!U7="","",'Encodage réponses Es'!U7))</f>
      </c>
      <c r="Y9" s="178">
        <f>IF(AND('Encodage réponses Es'!$AJ7="!",'Encodage réponses Es'!V7=""),"!",IF('Encodage réponses Es'!V7="","",'Encodage réponses Es'!V7))</f>
      </c>
      <c r="Z9" s="178">
        <f>IF(AND('Encodage réponses Es'!$AJ7="!",'Encodage réponses Es'!W7=""),"!",IF('Encodage réponses Es'!W7="","",'Encodage réponses Es'!W7))</f>
      </c>
      <c r="AA9" s="178">
        <f>IF(AND('Encodage réponses Es'!$AJ7="!",'Encodage réponses Es'!X7=""),"!",IF('Encodage réponses Es'!X7="","",'Encodage réponses Es'!X7))</f>
      </c>
      <c r="AB9" s="178">
        <f>IF(AND('Encodage réponses Es'!$AJ7="!",'Encodage réponses Es'!Y7=""),"!",IF('Encodage réponses Es'!Y7="","",'Encodage réponses Es'!Y7))</f>
      </c>
      <c r="AC9" s="178">
        <f>IF(AND('Encodage réponses Es'!$AJ7="!",'Encodage réponses Es'!Z7=""),"!",IF('Encodage réponses Es'!Z7="","",'Encodage réponses Es'!Z7))</f>
      </c>
      <c r="AD9" s="180">
        <f>IF(AND('Encodage réponses Es'!$AJ7="!",'Encodage réponses Es'!AA7=""),"!",IF('Encodage réponses Es'!AA7="","",'Encodage réponses Es'!AA7))</f>
      </c>
      <c r="AE9" s="353">
        <f t="shared" si="6"/>
      </c>
      <c r="AF9" s="354"/>
      <c r="AG9" s="407"/>
      <c r="AH9" s="143">
        <f>IF(AND('Encodage réponses Es'!$AJ7="!",'Encodage réponses Es'!L7=""),"!",IF('Encodage réponses Es'!L7="","",'Encodage réponses Es'!L7))</f>
      </c>
      <c r="AI9" s="178">
        <f>IF(AND('Encodage réponses Es'!$AJ7="!",'Encodage réponses Es'!M7=""),"!",IF('Encodage réponses Es'!M7="","",'Encodage réponses Es'!M7))</f>
      </c>
      <c r="AJ9" s="174">
        <f>IF(AND('Encodage réponses Es'!$AJ7="!",'Encodage réponses Es'!S7=""),"!",IF('Encodage réponses Es'!S7="","",'Encodage réponses Es'!S7))</f>
      </c>
      <c r="AK9" s="178">
        <f>IF(AND('Encodage réponses Es'!$AJ7="!",'Encodage réponses Es'!T7=""),"!",IF('Encodage réponses Es'!T7="","",'Encodage réponses Es'!T7))</f>
      </c>
      <c r="AL9" s="178">
        <f>IF(AND('Encodage réponses Es'!$AJ7="!",'Encodage réponses Es'!AB7=""),"!",IF('Encodage réponses Es'!AB7="","",'Encodage réponses Es'!AB7))</f>
      </c>
      <c r="AM9" s="178">
        <f>IF(AND('Encodage réponses Es'!$AJ7="!",'Encodage réponses Es'!AC7=""),"!",IF('Encodage réponses Es'!AC7="","",'Encodage réponses Es'!AC7))</f>
      </c>
      <c r="AN9" s="178">
        <f>IF(AND('Encodage réponses Es'!$AJ7="!",'Encodage réponses Es'!AD7=""),"!",IF('Encodage réponses Es'!AD7="","",'Encodage réponses Es'!AD7))</f>
      </c>
      <c r="AO9" s="178">
        <f>IF(AND('Encodage réponses Es'!$AJ7="!",'Encodage réponses Es'!AE7=""),"!",IF('Encodage réponses Es'!AE7="","",'Encodage réponses Es'!AE7))</f>
      </c>
      <c r="AP9" s="178">
        <f>IF(AND('Encodage réponses Es'!$AJ7="!",'Encodage réponses Es'!AF7=""),"!",IF('Encodage réponses Es'!AF7="","",'Encodage réponses Es'!AF7))</f>
      </c>
      <c r="AQ9" s="178">
        <f>IF(AND('Encodage réponses Es'!$AJ7="!",'Encodage réponses Es'!AG7=""),"!",IF('Encodage réponses Es'!AG7="","",'Encodage réponses Es'!AG7))</f>
      </c>
      <c r="AR9" s="178">
        <f>IF(AND('Encodage réponses Es'!$AJ7="!",'Encodage réponses Es'!AH7=""),"!",IF('Encodage réponses Es'!AH7="","",'Encodage réponses Es'!AH7))</f>
      </c>
      <c r="AS9" s="184">
        <f>IF(AND('Encodage réponses Es'!$AJ7="!",'Encodage réponses Es'!AI7=""),"!",IF('Encodage réponses Es'!AI7="","",'Encodage réponses Es'!AI7))</f>
      </c>
      <c r="AT9" s="355">
        <f t="shared" si="7"/>
      </c>
      <c r="AU9" s="356"/>
    </row>
    <row r="10" spans="1:47" ht="12.75">
      <c r="A10" s="396"/>
      <c r="B10" s="397"/>
      <c r="C10" s="61">
        <v>6</v>
      </c>
      <c r="D10" s="109">
        <f>IF('Encodage réponses Es'!F8="","",'Encodage réponses Es'!F8)</f>
      </c>
      <c r="E10" s="368"/>
      <c r="F10" s="121">
        <f t="shared" si="0"/>
      </c>
      <c r="G10" s="170">
        <f t="shared" si="1"/>
      </c>
      <c r="H10" s="256"/>
      <c r="I10" s="121">
        <f t="shared" si="2"/>
      </c>
      <c r="J10" s="170">
        <f t="shared" si="3"/>
      </c>
      <c r="K10" s="121">
        <f t="shared" si="4"/>
      </c>
      <c r="L10" s="170">
        <f t="shared" si="5"/>
      </c>
      <c r="M10" s="250"/>
      <c r="N10" s="143">
        <f>IF(AND('Encodage réponses Es'!$AJ8="!",'Encodage réponses Es'!G8=""),"!",IF('Encodage réponses Es'!G8="","",'Encodage réponses Es'!G8))</f>
      </c>
      <c r="O10" s="178">
        <f>IF(AND('Encodage réponses Es'!$AJ8="!",'Encodage réponses Es'!H8=""),"!",IF('Encodage réponses Es'!H8="","",'Encodage réponses Es'!H8))</f>
      </c>
      <c r="P10" s="178">
        <f>IF(AND('Encodage réponses Es'!$AJ8="!",'Encodage réponses Es'!I8=""),"!",IF('Encodage réponses Es'!I8="","",'Encodage réponses Es'!I8))</f>
      </c>
      <c r="Q10" s="178">
        <f>IF(AND('Encodage réponses Es'!$AJ8="!",'Encodage réponses Es'!J8=""),"!",IF('Encodage réponses Es'!J8="","",'Encodage réponses Es'!J8))</f>
      </c>
      <c r="R10" s="178">
        <f>IF(AND('Encodage réponses Es'!$AJ8="!",'Encodage réponses Es'!K8=""),"!",IF('Encodage réponses Es'!K8="","",'Encodage réponses Es'!K8))</f>
      </c>
      <c r="S10" s="178">
        <f>IF(AND('Encodage réponses Es'!$AJ8="!",'Encodage réponses Es'!N8=""),"!",IF('Encodage réponses Es'!N8="","",'Encodage réponses Es'!N8))</f>
      </c>
      <c r="T10" s="178">
        <f>IF(AND('Encodage réponses Es'!$AJ8="!",'Encodage réponses Es'!O8=""),"!",IF('Encodage réponses Es'!O8="","",'Encodage réponses Es'!O8))</f>
      </c>
      <c r="U10" s="178">
        <f>IF(AND('Encodage réponses Es'!$AJ8="!",'Encodage réponses Es'!P8=""),"!",IF('Encodage réponses Es'!P8="","",'Encodage réponses Es'!P8))</f>
      </c>
      <c r="V10" s="178">
        <f>IF(AND('Encodage réponses Es'!$AJ8="!",'Encodage réponses Es'!Q8=""),"!",IF('Encodage réponses Es'!Q8="","",'Encodage réponses Es'!Q8))</f>
      </c>
      <c r="W10" s="178">
        <f>IF(AND('Encodage réponses Es'!$AJ8="!",'Encodage réponses Es'!R8=""),"!",IF('Encodage réponses Es'!R8="","",'Encodage réponses Es'!R8))</f>
      </c>
      <c r="X10" s="178">
        <f>IF(AND('Encodage réponses Es'!$AJ8="!",'Encodage réponses Es'!U8=""),"!",IF('Encodage réponses Es'!U8="","",'Encodage réponses Es'!U8))</f>
      </c>
      <c r="Y10" s="178">
        <f>IF(AND('Encodage réponses Es'!$AJ8="!",'Encodage réponses Es'!V8=""),"!",IF('Encodage réponses Es'!V8="","",'Encodage réponses Es'!V8))</f>
      </c>
      <c r="Z10" s="178">
        <f>IF(AND('Encodage réponses Es'!$AJ8="!",'Encodage réponses Es'!W8=""),"!",IF('Encodage réponses Es'!W8="","",'Encodage réponses Es'!W8))</f>
      </c>
      <c r="AA10" s="178">
        <f>IF(AND('Encodage réponses Es'!$AJ8="!",'Encodage réponses Es'!X8=""),"!",IF('Encodage réponses Es'!X8="","",'Encodage réponses Es'!X8))</f>
      </c>
      <c r="AB10" s="178">
        <f>IF(AND('Encodage réponses Es'!$AJ8="!",'Encodage réponses Es'!Y8=""),"!",IF('Encodage réponses Es'!Y8="","",'Encodage réponses Es'!Y8))</f>
      </c>
      <c r="AC10" s="178">
        <f>IF(AND('Encodage réponses Es'!$AJ8="!",'Encodage réponses Es'!Z8=""),"!",IF('Encodage réponses Es'!Z8="","",'Encodage réponses Es'!Z8))</f>
      </c>
      <c r="AD10" s="180">
        <f>IF(AND('Encodage réponses Es'!$AJ8="!",'Encodage réponses Es'!AA8=""),"!",IF('Encodage réponses Es'!AA8="","",'Encodage réponses Es'!AA8))</f>
      </c>
      <c r="AE10" s="353">
        <f t="shared" si="6"/>
      </c>
      <c r="AF10" s="354"/>
      <c r="AG10" s="407"/>
      <c r="AH10" s="143">
        <f>IF(AND('Encodage réponses Es'!$AJ8="!",'Encodage réponses Es'!L8=""),"!",IF('Encodage réponses Es'!L8="","",'Encodage réponses Es'!L8))</f>
      </c>
      <c r="AI10" s="178">
        <f>IF(AND('Encodage réponses Es'!$AJ8="!",'Encodage réponses Es'!M8=""),"!",IF('Encodage réponses Es'!M8="","",'Encodage réponses Es'!M8))</f>
      </c>
      <c r="AJ10" s="174">
        <f>IF(AND('Encodage réponses Es'!$AJ8="!",'Encodage réponses Es'!S8=""),"!",IF('Encodage réponses Es'!S8="","",'Encodage réponses Es'!S8))</f>
      </c>
      <c r="AK10" s="178">
        <f>IF(AND('Encodage réponses Es'!$AJ8="!",'Encodage réponses Es'!T8=""),"!",IF('Encodage réponses Es'!T8="","",'Encodage réponses Es'!T8))</f>
      </c>
      <c r="AL10" s="178">
        <f>IF(AND('Encodage réponses Es'!$AJ8="!",'Encodage réponses Es'!AB8=""),"!",IF('Encodage réponses Es'!AB8="","",'Encodage réponses Es'!AB8))</f>
      </c>
      <c r="AM10" s="178">
        <f>IF(AND('Encodage réponses Es'!$AJ8="!",'Encodage réponses Es'!AC8=""),"!",IF('Encodage réponses Es'!AC8="","",'Encodage réponses Es'!AC8))</f>
      </c>
      <c r="AN10" s="178">
        <f>IF(AND('Encodage réponses Es'!$AJ8="!",'Encodage réponses Es'!AD8=""),"!",IF('Encodage réponses Es'!AD8="","",'Encodage réponses Es'!AD8))</f>
      </c>
      <c r="AO10" s="178">
        <f>IF(AND('Encodage réponses Es'!$AJ8="!",'Encodage réponses Es'!AE8=""),"!",IF('Encodage réponses Es'!AE8="","",'Encodage réponses Es'!AE8))</f>
      </c>
      <c r="AP10" s="178">
        <f>IF(AND('Encodage réponses Es'!$AJ8="!",'Encodage réponses Es'!AF8=""),"!",IF('Encodage réponses Es'!AF8="","",'Encodage réponses Es'!AF8))</f>
      </c>
      <c r="AQ10" s="178">
        <f>IF(AND('Encodage réponses Es'!$AJ8="!",'Encodage réponses Es'!AG8=""),"!",IF('Encodage réponses Es'!AG8="","",'Encodage réponses Es'!AG8))</f>
      </c>
      <c r="AR10" s="178">
        <f>IF(AND('Encodage réponses Es'!$AJ8="!",'Encodage réponses Es'!AH8=""),"!",IF('Encodage réponses Es'!AH8="","",'Encodage réponses Es'!AH8))</f>
      </c>
      <c r="AS10" s="184">
        <f>IF(AND('Encodage réponses Es'!$AJ8="!",'Encodage réponses Es'!AI8=""),"!",IF('Encodage réponses Es'!AI8="","",'Encodage réponses Es'!AI8))</f>
      </c>
      <c r="AT10" s="355">
        <f t="shared" si="7"/>
      </c>
      <c r="AU10" s="356"/>
    </row>
    <row r="11" spans="1:47" ht="12.75">
      <c r="A11" s="396"/>
      <c r="B11" s="397"/>
      <c r="C11" s="61">
        <v>7</v>
      </c>
      <c r="D11" s="109">
        <f>IF('Encodage réponses Es'!F9="","",'Encodage réponses Es'!F9)</f>
      </c>
      <c r="E11" s="368"/>
      <c r="F11" s="121">
        <f t="shared" si="0"/>
      </c>
      <c r="G11" s="170">
        <f t="shared" si="1"/>
      </c>
      <c r="H11" s="256"/>
      <c r="I11" s="121">
        <f t="shared" si="2"/>
      </c>
      <c r="J11" s="170">
        <f t="shared" si="3"/>
      </c>
      <c r="K11" s="121">
        <f t="shared" si="4"/>
      </c>
      <c r="L11" s="170">
        <f t="shared" si="5"/>
      </c>
      <c r="M11" s="250"/>
      <c r="N11" s="143">
        <f>IF(AND('Encodage réponses Es'!$AJ9="!",'Encodage réponses Es'!G9=""),"!",IF('Encodage réponses Es'!G9="","",'Encodage réponses Es'!G9))</f>
      </c>
      <c r="O11" s="178">
        <f>IF(AND('Encodage réponses Es'!$AJ9="!",'Encodage réponses Es'!H9=""),"!",IF('Encodage réponses Es'!H9="","",'Encodage réponses Es'!H9))</f>
      </c>
      <c r="P11" s="178">
        <f>IF(AND('Encodage réponses Es'!$AJ9="!",'Encodage réponses Es'!I9=""),"!",IF('Encodage réponses Es'!I9="","",'Encodage réponses Es'!I9))</f>
      </c>
      <c r="Q11" s="178">
        <f>IF(AND('Encodage réponses Es'!$AJ9="!",'Encodage réponses Es'!J9=""),"!",IF('Encodage réponses Es'!J9="","",'Encodage réponses Es'!J9))</f>
      </c>
      <c r="R11" s="178">
        <f>IF(AND('Encodage réponses Es'!$AJ9="!",'Encodage réponses Es'!K9=""),"!",IF('Encodage réponses Es'!K9="","",'Encodage réponses Es'!K9))</f>
      </c>
      <c r="S11" s="178">
        <f>IF(AND('Encodage réponses Es'!$AJ9="!",'Encodage réponses Es'!N9=""),"!",IF('Encodage réponses Es'!N9="","",'Encodage réponses Es'!N9))</f>
      </c>
      <c r="T11" s="178">
        <f>IF(AND('Encodage réponses Es'!$AJ9="!",'Encodage réponses Es'!O9=""),"!",IF('Encodage réponses Es'!O9="","",'Encodage réponses Es'!O9))</f>
      </c>
      <c r="U11" s="178">
        <f>IF(AND('Encodage réponses Es'!$AJ9="!",'Encodage réponses Es'!P9=""),"!",IF('Encodage réponses Es'!P9="","",'Encodage réponses Es'!P9))</f>
      </c>
      <c r="V11" s="178">
        <f>IF(AND('Encodage réponses Es'!$AJ9="!",'Encodage réponses Es'!Q9=""),"!",IF('Encodage réponses Es'!Q9="","",'Encodage réponses Es'!Q9))</f>
      </c>
      <c r="W11" s="178">
        <f>IF(AND('Encodage réponses Es'!$AJ9="!",'Encodage réponses Es'!R9=""),"!",IF('Encodage réponses Es'!R9="","",'Encodage réponses Es'!R9))</f>
      </c>
      <c r="X11" s="178">
        <f>IF(AND('Encodage réponses Es'!$AJ9="!",'Encodage réponses Es'!U9=""),"!",IF('Encodage réponses Es'!U9="","",'Encodage réponses Es'!U9))</f>
      </c>
      <c r="Y11" s="178">
        <f>IF(AND('Encodage réponses Es'!$AJ9="!",'Encodage réponses Es'!V9=""),"!",IF('Encodage réponses Es'!V9="","",'Encodage réponses Es'!V9))</f>
      </c>
      <c r="Z11" s="178">
        <f>IF(AND('Encodage réponses Es'!$AJ9="!",'Encodage réponses Es'!W9=""),"!",IF('Encodage réponses Es'!W9="","",'Encodage réponses Es'!W9))</f>
      </c>
      <c r="AA11" s="178">
        <f>IF(AND('Encodage réponses Es'!$AJ9="!",'Encodage réponses Es'!X9=""),"!",IF('Encodage réponses Es'!X9="","",'Encodage réponses Es'!X9))</f>
      </c>
      <c r="AB11" s="178">
        <f>IF(AND('Encodage réponses Es'!$AJ9="!",'Encodage réponses Es'!Y9=""),"!",IF('Encodage réponses Es'!Y9="","",'Encodage réponses Es'!Y9))</f>
      </c>
      <c r="AC11" s="178">
        <f>IF(AND('Encodage réponses Es'!$AJ9="!",'Encodage réponses Es'!Z9=""),"!",IF('Encodage réponses Es'!Z9="","",'Encodage réponses Es'!Z9))</f>
      </c>
      <c r="AD11" s="180">
        <f>IF(AND('Encodage réponses Es'!$AJ9="!",'Encodage réponses Es'!AA9=""),"!",IF('Encodage réponses Es'!AA9="","",'Encodage réponses Es'!AA9))</f>
      </c>
      <c r="AE11" s="353">
        <f t="shared" si="6"/>
      </c>
      <c r="AF11" s="354"/>
      <c r="AG11" s="407"/>
      <c r="AH11" s="143">
        <f>IF(AND('Encodage réponses Es'!$AJ9="!",'Encodage réponses Es'!L9=""),"!",IF('Encodage réponses Es'!L9="","",'Encodage réponses Es'!L9))</f>
      </c>
      <c r="AI11" s="178">
        <f>IF(AND('Encodage réponses Es'!$AJ9="!",'Encodage réponses Es'!M9=""),"!",IF('Encodage réponses Es'!M9="","",'Encodage réponses Es'!M9))</f>
      </c>
      <c r="AJ11" s="174">
        <f>IF(AND('Encodage réponses Es'!$AJ9="!",'Encodage réponses Es'!S9=""),"!",IF('Encodage réponses Es'!S9="","",'Encodage réponses Es'!S9))</f>
      </c>
      <c r="AK11" s="178">
        <f>IF(AND('Encodage réponses Es'!$AJ9="!",'Encodage réponses Es'!T9=""),"!",IF('Encodage réponses Es'!T9="","",'Encodage réponses Es'!T9))</f>
      </c>
      <c r="AL11" s="178">
        <f>IF(AND('Encodage réponses Es'!$AJ9="!",'Encodage réponses Es'!AB9=""),"!",IF('Encodage réponses Es'!AB9="","",'Encodage réponses Es'!AB9))</f>
      </c>
      <c r="AM11" s="178">
        <f>IF(AND('Encodage réponses Es'!$AJ9="!",'Encodage réponses Es'!AC9=""),"!",IF('Encodage réponses Es'!AC9="","",'Encodage réponses Es'!AC9))</f>
      </c>
      <c r="AN11" s="178">
        <f>IF(AND('Encodage réponses Es'!$AJ9="!",'Encodage réponses Es'!AD9=""),"!",IF('Encodage réponses Es'!AD9="","",'Encodage réponses Es'!AD9))</f>
      </c>
      <c r="AO11" s="178">
        <f>IF(AND('Encodage réponses Es'!$AJ9="!",'Encodage réponses Es'!AE9=""),"!",IF('Encodage réponses Es'!AE9="","",'Encodage réponses Es'!AE9))</f>
      </c>
      <c r="AP11" s="178">
        <f>IF(AND('Encodage réponses Es'!$AJ9="!",'Encodage réponses Es'!AF9=""),"!",IF('Encodage réponses Es'!AF9="","",'Encodage réponses Es'!AF9))</f>
      </c>
      <c r="AQ11" s="178">
        <f>IF(AND('Encodage réponses Es'!$AJ9="!",'Encodage réponses Es'!AG9=""),"!",IF('Encodage réponses Es'!AG9="","",'Encodage réponses Es'!AG9))</f>
      </c>
      <c r="AR11" s="178">
        <f>IF(AND('Encodage réponses Es'!$AJ9="!",'Encodage réponses Es'!AH9=""),"!",IF('Encodage réponses Es'!AH9="","",'Encodage réponses Es'!AH9))</f>
      </c>
      <c r="AS11" s="184">
        <f>IF(AND('Encodage réponses Es'!$AJ9="!",'Encodage réponses Es'!AI9=""),"!",IF('Encodage réponses Es'!AI9="","",'Encodage réponses Es'!AI9))</f>
      </c>
      <c r="AT11" s="355">
        <f t="shared" si="7"/>
      </c>
      <c r="AU11" s="356"/>
    </row>
    <row r="12" spans="1:47" ht="12.75">
      <c r="A12" s="396"/>
      <c r="B12" s="397"/>
      <c r="C12" s="61">
        <v>8</v>
      </c>
      <c r="D12" s="109">
        <f>IF('Encodage réponses Es'!F10="","",'Encodage réponses Es'!F10)</f>
      </c>
      <c r="E12" s="368"/>
      <c r="F12" s="121">
        <f t="shared" si="0"/>
      </c>
      <c r="G12" s="170">
        <f t="shared" si="1"/>
      </c>
      <c r="H12" s="256"/>
      <c r="I12" s="121">
        <f t="shared" si="2"/>
      </c>
      <c r="J12" s="170">
        <f t="shared" si="3"/>
      </c>
      <c r="K12" s="121">
        <f t="shared" si="4"/>
      </c>
      <c r="L12" s="170">
        <f t="shared" si="5"/>
      </c>
      <c r="M12" s="250"/>
      <c r="N12" s="143">
        <f>IF(AND('Encodage réponses Es'!$AJ10="!",'Encodage réponses Es'!G10=""),"!",IF('Encodage réponses Es'!G10="","",'Encodage réponses Es'!G10))</f>
      </c>
      <c r="O12" s="178">
        <f>IF(AND('Encodage réponses Es'!$AJ10="!",'Encodage réponses Es'!H10=""),"!",IF('Encodage réponses Es'!H10="","",'Encodage réponses Es'!H10))</f>
      </c>
      <c r="P12" s="178">
        <f>IF(AND('Encodage réponses Es'!$AJ10="!",'Encodage réponses Es'!I10=""),"!",IF('Encodage réponses Es'!I10="","",'Encodage réponses Es'!I10))</f>
      </c>
      <c r="Q12" s="178">
        <f>IF(AND('Encodage réponses Es'!$AJ10="!",'Encodage réponses Es'!J10=""),"!",IF('Encodage réponses Es'!J10="","",'Encodage réponses Es'!J10))</f>
      </c>
      <c r="R12" s="178">
        <f>IF(AND('Encodage réponses Es'!$AJ10="!",'Encodage réponses Es'!K10=""),"!",IF('Encodage réponses Es'!K10="","",'Encodage réponses Es'!K10))</f>
      </c>
      <c r="S12" s="178">
        <f>IF(AND('Encodage réponses Es'!$AJ10="!",'Encodage réponses Es'!N10=""),"!",IF('Encodage réponses Es'!N10="","",'Encodage réponses Es'!N10))</f>
      </c>
      <c r="T12" s="178">
        <f>IF(AND('Encodage réponses Es'!$AJ10="!",'Encodage réponses Es'!O10=""),"!",IF('Encodage réponses Es'!O10="","",'Encodage réponses Es'!O10))</f>
      </c>
      <c r="U12" s="178">
        <f>IF(AND('Encodage réponses Es'!$AJ10="!",'Encodage réponses Es'!P10=""),"!",IF('Encodage réponses Es'!P10="","",'Encodage réponses Es'!P10))</f>
      </c>
      <c r="V12" s="178">
        <f>IF(AND('Encodage réponses Es'!$AJ10="!",'Encodage réponses Es'!Q10=""),"!",IF('Encodage réponses Es'!Q10="","",'Encodage réponses Es'!Q10))</f>
      </c>
      <c r="W12" s="178">
        <f>IF(AND('Encodage réponses Es'!$AJ10="!",'Encodage réponses Es'!R10=""),"!",IF('Encodage réponses Es'!R10="","",'Encodage réponses Es'!R10))</f>
      </c>
      <c r="X12" s="178">
        <f>IF(AND('Encodage réponses Es'!$AJ10="!",'Encodage réponses Es'!U10=""),"!",IF('Encodage réponses Es'!U10="","",'Encodage réponses Es'!U10))</f>
      </c>
      <c r="Y12" s="178">
        <f>IF(AND('Encodage réponses Es'!$AJ10="!",'Encodage réponses Es'!V10=""),"!",IF('Encodage réponses Es'!V10="","",'Encodage réponses Es'!V10))</f>
      </c>
      <c r="Z12" s="178">
        <f>IF(AND('Encodage réponses Es'!$AJ10="!",'Encodage réponses Es'!W10=""),"!",IF('Encodage réponses Es'!W10="","",'Encodage réponses Es'!W10))</f>
      </c>
      <c r="AA12" s="178">
        <f>IF(AND('Encodage réponses Es'!$AJ10="!",'Encodage réponses Es'!X10=""),"!",IF('Encodage réponses Es'!X10="","",'Encodage réponses Es'!X10))</f>
      </c>
      <c r="AB12" s="178">
        <f>IF(AND('Encodage réponses Es'!$AJ10="!",'Encodage réponses Es'!Y10=""),"!",IF('Encodage réponses Es'!Y10="","",'Encodage réponses Es'!Y10))</f>
      </c>
      <c r="AC12" s="178">
        <f>IF(AND('Encodage réponses Es'!$AJ10="!",'Encodage réponses Es'!Z10=""),"!",IF('Encodage réponses Es'!Z10="","",'Encodage réponses Es'!Z10))</f>
      </c>
      <c r="AD12" s="180">
        <f>IF(AND('Encodage réponses Es'!$AJ10="!",'Encodage réponses Es'!AA10=""),"!",IF('Encodage réponses Es'!AA10="","",'Encodage réponses Es'!AA10))</f>
      </c>
      <c r="AE12" s="353">
        <f t="shared" si="6"/>
      </c>
      <c r="AF12" s="354"/>
      <c r="AG12" s="407"/>
      <c r="AH12" s="143">
        <f>IF(AND('Encodage réponses Es'!$AJ10="!",'Encodage réponses Es'!L10=""),"!",IF('Encodage réponses Es'!L10="","",'Encodage réponses Es'!L10))</f>
      </c>
      <c r="AI12" s="178">
        <f>IF(AND('Encodage réponses Es'!$AJ10="!",'Encodage réponses Es'!M10=""),"!",IF('Encodage réponses Es'!M10="","",'Encodage réponses Es'!M10))</f>
      </c>
      <c r="AJ12" s="174">
        <f>IF(AND('Encodage réponses Es'!$AJ10="!",'Encodage réponses Es'!S10=""),"!",IF('Encodage réponses Es'!S10="","",'Encodage réponses Es'!S10))</f>
      </c>
      <c r="AK12" s="178">
        <f>IF(AND('Encodage réponses Es'!$AJ10="!",'Encodage réponses Es'!T10=""),"!",IF('Encodage réponses Es'!T10="","",'Encodage réponses Es'!T10))</f>
      </c>
      <c r="AL12" s="178">
        <f>IF(AND('Encodage réponses Es'!$AJ10="!",'Encodage réponses Es'!AB10=""),"!",IF('Encodage réponses Es'!AB10="","",'Encodage réponses Es'!AB10))</f>
      </c>
      <c r="AM12" s="178">
        <f>IF(AND('Encodage réponses Es'!$AJ10="!",'Encodage réponses Es'!AC10=""),"!",IF('Encodage réponses Es'!AC10="","",'Encodage réponses Es'!AC10))</f>
      </c>
      <c r="AN12" s="178">
        <f>IF(AND('Encodage réponses Es'!$AJ10="!",'Encodage réponses Es'!AD10=""),"!",IF('Encodage réponses Es'!AD10="","",'Encodage réponses Es'!AD10))</f>
      </c>
      <c r="AO12" s="178">
        <f>IF(AND('Encodage réponses Es'!$AJ10="!",'Encodage réponses Es'!AE10=""),"!",IF('Encodage réponses Es'!AE10="","",'Encodage réponses Es'!AE10))</f>
      </c>
      <c r="AP12" s="178">
        <f>IF(AND('Encodage réponses Es'!$AJ10="!",'Encodage réponses Es'!AF10=""),"!",IF('Encodage réponses Es'!AF10="","",'Encodage réponses Es'!AF10))</f>
      </c>
      <c r="AQ12" s="178">
        <f>IF(AND('Encodage réponses Es'!$AJ10="!",'Encodage réponses Es'!AG10=""),"!",IF('Encodage réponses Es'!AG10="","",'Encodage réponses Es'!AG10))</f>
      </c>
      <c r="AR12" s="178">
        <f>IF(AND('Encodage réponses Es'!$AJ10="!",'Encodage réponses Es'!AH10=""),"!",IF('Encodage réponses Es'!AH10="","",'Encodage réponses Es'!AH10))</f>
      </c>
      <c r="AS12" s="184">
        <f>IF(AND('Encodage réponses Es'!$AJ10="!",'Encodage réponses Es'!AI10=""),"!",IF('Encodage réponses Es'!AI10="","",'Encodage réponses Es'!AI10))</f>
      </c>
      <c r="AT12" s="355">
        <f t="shared" si="7"/>
      </c>
      <c r="AU12" s="356"/>
    </row>
    <row r="13" spans="1:47" ht="12.75">
      <c r="A13" s="396"/>
      <c r="B13" s="397"/>
      <c r="C13" s="61">
        <v>9</v>
      </c>
      <c r="D13" s="109">
        <f>IF('Encodage réponses Es'!F11="","",'Encodage réponses Es'!F11)</f>
      </c>
      <c r="E13" s="368"/>
      <c r="F13" s="121">
        <f t="shared" si="0"/>
      </c>
      <c r="G13" s="170">
        <f t="shared" si="1"/>
      </c>
      <c r="H13" s="256"/>
      <c r="I13" s="121">
        <f t="shared" si="2"/>
      </c>
      <c r="J13" s="170">
        <f t="shared" si="3"/>
      </c>
      <c r="K13" s="121">
        <f t="shared" si="4"/>
      </c>
      <c r="L13" s="170">
        <f t="shared" si="5"/>
      </c>
      <c r="M13" s="250"/>
      <c r="N13" s="143">
        <f>IF(AND('Encodage réponses Es'!$AJ11="!",'Encodage réponses Es'!G11=""),"!",IF('Encodage réponses Es'!G11="","",'Encodage réponses Es'!G11))</f>
      </c>
      <c r="O13" s="178">
        <f>IF(AND('Encodage réponses Es'!$AJ11="!",'Encodage réponses Es'!H11=""),"!",IF('Encodage réponses Es'!H11="","",'Encodage réponses Es'!H11))</f>
      </c>
      <c r="P13" s="178">
        <f>IF(AND('Encodage réponses Es'!$AJ11="!",'Encodage réponses Es'!I11=""),"!",IF('Encodage réponses Es'!I11="","",'Encodage réponses Es'!I11))</f>
      </c>
      <c r="Q13" s="178">
        <f>IF(AND('Encodage réponses Es'!$AJ11="!",'Encodage réponses Es'!J11=""),"!",IF('Encodage réponses Es'!J11="","",'Encodage réponses Es'!J11))</f>
      </c>
      <c r="R13" s="178">
        <f>IF(AND('Encodage réponses Es'!$AJ11="!",'Encodage réponses Es'!K11=""),"!",IF('Encodage réponses Es'!K11="","",'Encodage réponses Es'!K11))</f>
      </c>
      <c r="S13" s="178">
        <f>IF(AND('Encodage réponses Es'!$AJ11="!",'Encodage réponses Es'!N11=""),"!",IF('Encodage réponses Es'!N11="","",'Encodage réponses Es'!N11))</f>
      </c>
      <c r="T13" s="178">
        <f>IF(AND('Encodage réponses Es'!$AJ11="!",'Encodage réponses Es'!O11=""),"!",IF('Encodage réponses Es'!O11="","",'Encodage réponses Es'!O11))</f>
      </c>
      <c r="U13" s="178">
        <f>IF(AND('Encodage réponses Es'!$AJ11="!",'Encodage réponses Es'!P11=""),"!",IF('Encodage réponses Es'!P11="","",'Encodage réponses Es'!P11))</f>
      </c>
      <c r="V13" s="178">
        <f>IF(AND('Encodage réponses Es'!$AJ11="!",'Encodage réponses Es'!Q11=""),"!",IF('Encodage réponses Es'!Q11="","",'Encodage réponses Es'!Q11))</f>
      </c>
      <c r="W13" s="178">
        <f>IF(AND('Encodage réponses Es'!$AJ11="!",'Encodage réponses Es'!R11=""),"!",IF('Encodage réponses Es'!R11="","",'Encodage réponses Es'!R11))</f>
      </c>
      <c r="X13" s="178">
        <f>IF(AND('Encodage réponses Es'!$AJ11="!",'Encodage réponses Es'!U11=""),"!",IF('Encodage réponses Es'!U11="","",'Encodage réponses Es'!U11))</f>
      </c>
      <c r="Y13" s="178">
        <f>IF(AND('Encodage réponses Es'!$AJ11="!",'Encodage réponses Es'!V11=""),"!",IF('Encodage réponses Es'!V11="","",'Encodage réponses Es'!V11))</f>
      </c>
      <c r="Z13" s="178">
        <f>IF(AND('Encodage réponses Es'!$AJ11="!",'Encodage réponses Es'!W11=""),"!",IF('Encodage réponses Es'!W11="","",'Encodage réponses Es'!W11))</f>
      </c>
      <c r="AA13" s="178">
        <f>IF(AND('Encodage réponses Es'!$AJ11="!",'Encodage réponses Es'!X11=""),"!",IF('Encodage réponses Es'!X11="","",'Encodage réponses Es'!X11))</f>
      </c>
      <c r="AB13" s="178">
        <f>IF(AND('Encodage réponses Es'!$AJ11="!",'Encodage réponses Es'!Y11=""),"!",IF('Encodage réponses Es'!Y11="","",'Encodage réponses Es'!Y11))</f>
      </c>
      <c r="AC13" s="178">
        <f>IF(AND('Encodage réponses Es'!$AJ11="!",'Encodage réponses Es'!Z11=""),"!",IF('Encodage réponses Es'!Z11="","",'Encodage réponses Es'!Z11))</f>
      </c>
      <c r="AD13" s="180">
        <f>IF(AND('Encodage réponses Es'!$AJ11="!",'Encodage réponses Es'!AA11=""),"!",IF('Encodage réponses Es'!AA11="","",'Encodage réponses Es'!AA11))</f>
      </c>
      <c r="AE13" s="353">
        <f t="shared" si="6"/>
      </c>
      <c r="AF13" s="354"/>
      <c r="AG13" s="407"/>
      <c r="AH13" s="143">
        <f>IF(AND('Encodage réponses Es'!$AJ11="!",'Encodage réponses Es'!L11=""),"!",IF('Encodage réponses Es'!L11="","",'Encodage réponses Es'!L11))</f>
      </c>
      <c r="AI13" s="178">
        <f>IF(AND('Encodage réponses Es'!$AJ11="!",'Encodage réponses Es'!M11=""),"!",IF('Encodage réponses Es'!M11="","",'Encodage réponses Es'!M11))</f>
      </c>
      <c r="AJ13" s="174">
        <f>IF(AND('Encodage réponses Es'!$AJ11="!",'Encodage réponses Es'!S11=""),"!",IF('Encodage réponses Es'!S11="","",'Encodage réponses Es'!S11))</f>
      </c>
      <c r="AK13" s="178">
        <f>IF(AND('Encodage réponses Es'!$AJ11="!",'Encodage réponses Es'!T11=""),"!",IF('Encodage réponses Es'!T11="","",'Encodage réponses Es'!T11))</f>
      </c>
      <c r="AL13" s="178">
        <f>IF(AND('Encodage réponses Es'!$AJ11="!",'Encodage réponses Es'!AB11=""),"!",IF('Encodage réponses Es'!AB11="","",'Encodage réponses Es'!AB11))</f>
      </c>
      <c r="AM13" s="178">
        <f>IF(AND('Encodage réponses Es'!$AJ11="!",'Encodage réponses Es'!AC11=""),"!",IF('Encodage réponses Es'!AC11="","",'Encodage réponses Es'!AC11))</f>
      </c>
      <c r="AN13" s="178">
        <f>IF(AND('Encodage réponses Es'!$AJ11="!",'Encodage réponses Es'!AD11=""),"!",IF('Encodage réponses Es'!AD11="","",'Encodage réponses Es'!AD11))</f>
      </c>
      <c r="AO13" s="178">
        <f>IF(AND('Encodage réponses Es'!$AJ11="!",'Encodage réponses Es'!AE11=""),"!",IF('Encodage réponses Es'!AE11="","",'Encodage réponses Es'!AE11))</f>
      </c>
      <c r="AP13" s="178">
        <f>IF(AND('Encodage réponses Es'!$AJ11="!",'Encodage réponses Es'!AF11=""),"!",IF('Encodage réponses Es'!AF11="","",'Encodage réponses Es'!AF11))</f>
      </c>
      <c r="AQ13" s="178">
        <f>IF(AND('Encodage réponses Es'!$AJ11="!",'Encodage réponses Es'!AG11=""),"!",IF('Encodage réponses Es'!AG11="","",'Encodage réponses Es'!AG11))</f>
      </c>
      <c r="AR13" s="178">
        <f>IF(AND('Encodage réponses Es'!$AJ11="!",'Encodage réponses Es'!AH11=""),"!",IF('Encodage réponses Es'!AH11="","",'Encodage réponses Es'!AH11))</f>
      </c>
      <c r="AS13" s="184">
        <f>IF(AND('Encodage réponses Es'!$AJ11="!",'Encodage réponses Es'!AI11=""),"!",IF('Encodage réponses Es'!AI11="","",'Encodage réponses Es'!AI11))</f>
      </c>
      <c r="AT13" s="355">
        <f t="shared" si="7"/>
      </c>
      <c r="AU13" s="356"/>
    </row>
    <row r="14" spans="1:47" ht="12.75">
      <c r="A14" s="396"/>
      <c r="B14" s="397"/>
      <c r="C14" s="61">
        <v>10</v>
      </c>
      <c r="D14" s="109">
        <f>IF('Encodage réponses Es'!F12="","",'Encodage réponses Es'!F12)</f>
      </c>
      <c r="E14" s="368"/>
      <c r="F14" s="121">
        <f t="shared" si="0"/>
      </c>
      <c r="G14" s="170">
        <f t="shared" si="1"/>
      </c>
      <c r="H14" s="256"/>
      <c r="I14" s="121">
        <f t="shared" si="2"/>
      </c>
      <c r="J14" s="170">
        <f t="shared" si="3"/>
      </c>
      <c r="K14" s="121">
        <f t="shared" si="4"/>
      </c>
      <c r="L14" s="170">
        <f t="shared" si="5"/>
      </c>
      <c r="M14" s="250"/>
      <c r="N14" s="143">
        <f>IF(AND('Encodage réponses Es'!$AJ12="!",'Encodage réponses Es'!G12=""),"!",IF('Encodage réponses Es'!G12="","",'Encodage réponses Es'!G12))</f>
      </c>
      <c r="O14" s="178">
        <f>IF(AND('Encodage réponses Es'!$AJ12="!",'Encodage réponses Es'!H12=""),"!",IF('Encodage réponses Es'!H12="","",'Encodage réponses Es'!H12))</f>
      </c>
      <c r="P14" s="178">
        <f>IF(AND('Encodage réponses Es'!$AJ12="!",'Encodage réponses Es'!I12=""),"!",IF('Encodage réponses Es'!I12="","",'Encodage réponses Es'!I12))</f>
      </c>
      <c r="Q14" s="178">
        <f>IF(AND('Encodage réponses Es'!$AJ12="!",'Encodage réponses Es'!J12=""),"!",IF('Encodage réponses Es'!J12="","",'Encodage réponses Es'!J12))</f>
      </c>
      <c r="R14" s="178">
        <f>IF(AND('Encodage réponses Es'!$AJ12="!",'Encodage réponses Es'!K12=""),"!",IF('Encodage réponses Es'!K12="","",'Encodage réponses Es'!K12))</f>
      </c>
      <c r="S14" s="178">
        <f>IF(AND('Encodage réponses Es'!$AJ12="!",'Encodage réponses Es'!N12=""),"!",IF('Encodage réponses Es'!N12="","",'Encodage réponses Es'!N12))</f>
      </c>
      <c r="T14" s="178">
        <f>IF(AND('Encodage réponses Es'!$AJ12="!",'Encodage réponses Es'!O12=""),"!",IF('Encodage réponses Es'!O12="","",'Encodage réponses Es'!O12))</f>
      </c>
      <c r="U14" s="178">
        <f>IF(AND('Encodage réponses Es'!$AJ12="!",'Encodage réponses Es'!P12=""),"!",IF('Encodage réponses Es'!P12="","",'Encodage réponses Es'!P12))</f>
      </c>
      <c r="V14" s="178">
        <f>IF(AND('Encodage réponses Es'!$AJ12="!",'Encodage réponses Es'!Q12=""),"!",IF('Encodage réponses Es'!Q12="","",'Encodage réponses Es'!Q12))</f>
      </c>
      <c r="W14" s="178">
        <f>IF(AND('Encodage réponses Es'!$AJ12="!",'Encodage réponses Es'!R12=""),"!",IF('Encodage réponses Es'!R12="","",'Encodage réponses Es'!R12))</f>
      </c>
      <c r="X14" s="178">
        <f>IF(AND('Encodage réponses Es'!$AJ12="!",'Encodage réponses Es'!U12=""),"!",IF('Encodage réponses Es'!U12="","",'Encodage réponses Es'!U12))</f>
      </c>
      <c r="Y14" s="178">
        <f>IF(AND('Encodage réponses Es'!$AJ12="!",'Encodage réponses Es'!V12=""),"!",IF('Encodage réponses Es'!V12="","",'Encodage réponses Es'!V12))</f>
      </c>
      <c r="Z14" s="178">
        <f>IF(AND('Encodage réponses Es'!$AJ12="!",'Encodage réponses Es'!W12=""),"!",IF('Encodage réponses Es'!W12="","",'Encodage réponses Es'!W12))</f>
      </c>
      <c r="AA14" s="178">
        <f>IF(AND('Encodage réponses Es'!$AJ12="!",'Encodage réponses Es'!X12=""),"!",IF('Encodage réponses Es'!X12="","",'Encodage réponses Es'!X12))</f>
      </c>
      <c r="AB14" s="178">
        <f>IF(AND('Encodage réponses Es'!$AJ12="!",'Encodage réponses Es'!Y12=""),"!",IF('Encodage réponses Es'!Y12="","",'Encodage réponses Es'!Y12))</f>
      </c>
      <c r="AC14" s="178">
        <f>IF(AND('Encodage réponses Es'!$AJ12="!",'Encodage réponses Es'!Z12=""),"!",IF('Encodage réponses Es'!Z12="","",'Encodage réponses Es'!Z12))</f>
      </c>
      <c r="AD14" s="180">
        <f>IF(AND('Encodage réponses Es'!$AJ12="!",'Encodage réponses Es'!AA12=""),"!",IF('Encodage réponses Es'!AA12="","",'Encodage réponses Es'!AA12))</f>
      </c>
      <c r="AE14" s="353">
        <f t="shared" si="6"/>
      </c>
      <c r="AF14" s="354"/>
      <c r="AG14" s="407"/>
      <c r="AH14" s="143">
        <f>IF(AND('Encodage réponses Es'!$AJ12="!",'Encodage réponses Es'!L12=""),"!",IF('Encodage réponses Es'!L12="","",'Encodage réponses Es'!L12))</f>
      </c>
      <c r="AI14" s="178">
        <f>IF(AND('Encodage réponses Es'!$AJ12="!",'Encodage réponses Es'!M12=""),"!",IF('Encodage réponses Es'!M12="","",'Encodage réponses Es'!M12))</f>
      </c>
      <c r="AJ14" s="174">
        <f>IF(AND('Encodage réponses Es'!$AJ12="!",'Encodage réponses Es'!S12=""),"!",IF('Encodage réponses Es'!S12="","",'Encodage réponses Es'!S12))</f>
      </c>
      <c r="AK14" s="178">
        <f>IF(AND('Encodage réponses Es'!$AJ12="!",'Encodage réponses Es'!T12=""),"!",IF('Encodage réponses Es'!T12="","",'Encodage réponses Es'!T12))</f>
      </c>
      <c r="AL14" s="178">
        <f>IF(AND('Encodage réponses Es'!$AJ12="!",'Encodage réponses Es'!AB12=""),"!",IF('Encodage réponses Es'!AB12="","",'Encodage réponses Es'!AB12))</f>
      </c>
      <c r="AM14" s="178">
        <f>IF(AND('Encodage réponses Es'!$AJ12="!",'Encodage réponses Es'!AC12=""),"!",IF('Encodage réponses Es'!AC12="","",'Encodage réponses Es'!AC12))</f>
      </c>
      <c r="AN14" s="178">
        <f>IF(AND('Encodage réponses Es'!$AJ12="!",'Encodage réponses Es'!AD12=""),"!",IF('Encodage réponses Es'!AD12="","",'Encodage réponses Es'!AD12))</f>
      </c>
      <c r="AO14" s="178">
        <f>IF(AND('Encodage réponses Es'!$AJ12="!",'Encodage réponses Es'!AE12=""),"!",IF('Encodage réponses Es'!AE12="","",'Encodage réponses Es'!AE12))</f>
      </c>
      <c r="AP14" s="178">
        <f>IF(AND('Encodage réponses Es'!$AJ12="!",'Encodage réponses Es'!AF12=""),"!",IF('Encodage réponses Es'!AF12="","",'Encodage réponses Es'!AF12))</f>
      </c>
      <c r="AQ14" s="178">
        <f>IF(AND('Encodage réponses Es'!$AJ12="!",'Encodage réponses Es'!AG12=""),"!",IF('Encodage réponses Es'!AG12="","",'Encodage réponses Es'!AG12))</f>
      </c>
      <c r="AR14" s="178">
        <f>IF(AND('Encodage réponses Es'!$AJ12="!",'Encodage réponses Es'!AH12=""),"!",IF('Encodage réponses Es'!AH12="","",'Encodage réponses Es'!AH12))</f>
      </c>
      <c r="AS14" s="184">
        <f>IF(AND('Encodage réponses Es'!$AJ12="!",'Encodage réponses Es'!AI12=""),"!",IF('Encodage réponses Es'!AI12="","",'Encodage réponses Es'!AI12))</f>
      </c>
      <c r="AT14" s="355">
        <f t="shared" si="7"/>
      </c>
      <c r="AU14" s="356"/>
    </row>
    <row r="15" spans="1:47" ht="12.75">
      <c r="A15" s="396"/>
      <c r="B15" s="397"/>
      <c r="C15" s="61">
        <v>11</v>
      </c>
      <c r="D15" s="109">
        <f>IF('Encodage réponses Es'!F13="","",'Encodage réponses Es'!F13)</f>
      </c>
      <c r="E15" s="368"/>
      <c r="F15" s="121">
        <f t="shared" si="0"/>
      </c>
      <c r="G15" s="170">
        <f t="shared" si="1"/>
      </c>
      <c r="H15" s="256"/>
      <c r="I15" s="121">
        <f t="shared" si="2"/>
      </c>
      <c r="J15" s="170">
        <f t="shared" si="3"/>
      </c>
      <c r="K15" s="121">
        <f t="shared" si="4"/>
      </c>
      <c r="L15" s="170">
        <f t="shared" si="5"/>
      </c>
      <c r="M15" s="250"/>
      <c r="N15" s="143">
        <f>IF(AND('Encodage réponses Es'!$AJ13="!",'Encodage réponses Es'!G13=""),"!",IF('Encodage réponses Es'!G13="","",'Encodage réponses Es'!G13))</f>
      </c>
      <c r="O15" s="178">
        <f>IF(AND('Encodage réponses Es'!$AJ13="!",'Encodage réponses Es'!H13=""),"!",IF('Encodage réponses Es'!H13="","",'Encodage réponses Es'!H13))</f>
      </c>
      <c r="P15" s="178">
        <f>IF(AND('Encodage réponses Es'!$AJ13="!",'Encodage réponses Es'!I13=""),"!",IF('Encodage réponses Es'!I13="","",'Encodage réponses Es'!I13))</f>
      </c>
      <c r="Q15" s="178">
        <f>IF(AND('Encodage réponses Es'!$AJ13="!",'Encodage réponses Es'!J13=""),"!",IF('Encodage réponses Es'!J13="","",'Encodage réponses Es'!J13))</f>
      </c>
      <c r="R15" s="178">
        <f>IF(AND('Encodage réponses Es'!$AJ13="!",'Encodage réponses Es'!K13=""),"!",IF('Encodage réponses Es'!K13="","",'Encodage réponses Es'!K13))</f>
      </c>
      <c r="S15" s="178">
        <f>IF(AND('Encodage réponses Es'!$AJ13="!",'Encodage réponses Es'!N13=""),"!",IF('Encodage réponses Es'!N13="","",'Encodage réponses Es'!N13))</f>
      </c>
      <c r="T15" s="178">
        <f>IF(AND('Encodage réponses Es'!$AJ13="!",'Encodage réponses Es'!O13=""),"!",IF('Encodage réponses Es'!O13="","",'Encodage réponses Es'!O13))</f>
      </c>
      <c r="U15" s="178">
        <f>IF(AND('Encodage réponses Es'!$AJ13="!",'Encodage réponses Es'!P13=""),"!",IF('Encodage réponses Es'!P13="","",'Encodage réponses Es'!P13))</f>
      </c>
      <c r="V15" s="178">
        <f>IF(AND('Encodage réponses Es'!$AJ13="!",'Encodage réponses Es'!Q13=""),"!",IF('Encodage réponses Es'!Q13="","",'Encodage réponses Es'!Q13))</f>
      </c>
      <c r="W15" s="178">
        <f>IF(AND('Encodage réponses Es'!$AJ13="!",'Encodage réponses Es'!R13=""),"!",IF('Encodage réponses Es'!R13="","",'Encodage réponses Es'!R13))</f>
      </c>
      <c r="X15" s="178">
        <f>IF(AND('Encodage réponses Es'!$AJ13="!",'Encodage réponses Es'!U13=""),"!",IF('Encodage réponses Es'!U13="","",'Encodage réponses Es'!U13))</f>
      </c>
      <c r="Y15" s="178">
        <f>IF(AND('Encodage réponses Es'!$AJ13="!",'Encodage réponses Es'!V13=""),"!",IF('Encodage réponses Es'!V13="","",'Encodage réponses Es'!V13))</f>
      </c>
      <c r="Z15" s="178">
        <f>IF(AND('Encodage réponses Es'!$AJ13="!",'Encodage réponses Es'!W13=""),"!",IF('Encodage réponses Es'!W13="","",'Encodage réponses Es'!W13))</f>
      </c>
      <c r="AA15" s="178">
        <f>IF(AND('Encodage réponses Es'!$AJ13="!",'Encodage réponses Es'!X13=""),"!",IF('Encodage réponses Es'!X13="","",'Encodage réponses Es'!X13))</f>
      </c>
      <c r="AB15" s="178">
        <f>IF(AND('Encodage réponses Es'!$AJ13="!",'Encodage réponses Es'!Y13=""),"!",IF('Encodage réponses Es'!Y13="","",'Encodage réponses Es'!Y13))</f>
      </c>
      <c r="AC15" s="178">
        <f>IF(AND('Encodage réponses Es'!$AJ13="!",'Encodage réponses Es'!Z13=""),"!",IF('Encodage réponses Es'!Z13="","",'Encodage réponses Es'!Z13))</f>
      </c>
      <c r="AD15" s="180">
        <f>IF(AND('Encodage réponses Es'!$AJ13="!",'Encodage réponses Es'!AA13=""),"!",IF('Encodage réponses Es'!AA13="","",'Encodage réponses Es'!AA13))</f>
      </c>
      <c r="AE15" s="353">
        <f t="shared" si="6"/>
      </c>
      <c r="AF15" s="354"/>
      <c r="AG15" s="407"/>
      <c r="AH15" s="143">
        <f>IF(AND('Encodage réponses Es'!$AJ13="!",'Encodage réponses Es'!L13=""),"!",IF('Encodage réponses Es'!L13="","",'Encodage réponses Es'!L13))</f>
      </c>
      <c r="AI15" s="178">
        <f>IF(AND('Encodage réponses Es'!$AJ13="!",'Encodage réponses Es'!M13=""),"!",IF('Encodage réponses Es'!M13="","",'Encodage réponses Es'!M13))</f>
      </c>
      <c r="AJ15" s="174">
        <f>IF(AND('Encodage réponses Es'!$AJ13="!",'Encodage réponses Es'!S13=""),"!",IF('Encodage réponses Es'!S13="","",'Encodage réponses Es'!S13))</f>
      </c>
      <c r="AK15" s="178">
        <f>IF(AND('Encodage réponses Es'!$AJ13="!",'Encodage réponses Es'!T13=""),"!",IF('Encodage réponses Es'!T13="","",'Encodage réponses Es'!T13))</f>
      </c>
      <c r="AL15" s="178">
        <f>IF(AND('Encodage réponses Es'!$AJ13="!",'Encodage réponses Es'!AB13=""),"!",IF('Encodage réponses Es'!AB13="","",'Encodage réponses Es'!AB13))</f>
      </c>
      <c r="AM15" s="178">
        <f>IF(AND('Encodage réponses Es'!$AJ13="!",'Encodage réponses Es'!AC13=""),"!",IF('Encodage réponses Es'!AC13="","",'Encodage réponses Es'!AC13))</f>
      </c>
      <c r="AN15" s="178">
        <f>IF(AND('Encodage réponses Es'!$AJ13="!",'Encodage réponses Es'!AD13=""),"!",IF('Encodage réponses Es'!AD13="","",'Encodage réponses Es'!AD13))</f>
      </c>
      <c r="AO15" s="178">
        <f>IF(AND('Encodage réponses Es'!$AJ13="!",'Encodage réponses Es'!AE13=""),"!",IF('Encodage réponses Es'!AE13="","",'Encodage réponses Es'!AE13))</f>
      </c>
      <c r="AP15" s="178">
        <f>IF(AND('Encodage réponses Es'!$AJ13="!",'Encodage réponses Es'!AF13=""),"!",IF('Encodage réponses Es'!AF13="","",'Encodage réponses Es'!AF13))</f>
      </c>
      <c r="AQ15" s="178">
        <f>IF(AND('Encodage réponses Es'!$AJ13="!",'Encodage réponses Es'!AG13=""),"!",IF('Encodage réponses Es'!AG13="","",'Encodage réponses Es'!AG13))</f>
      </c>
      <c r="AR15" s="178">
        <f>IF(AND('Encodage réponses Es'!$AJ13="!",'Encodage réponses Es'!AH13=""),"!",IF('Encodage réponses Es'!AH13="","",'Encodage réponses Es'!AH13))</f>
      </c>
      <c r="AS15" s="184">
        <f>IF(AND('Encodage réponses Es'!$AJ13="!",'Encodage réponses Es'!AI13=""),"!",IF('Encodage réponses Es'!AI13="","",'Encodage réponses Es'!AI13))</f>
      </c>
      <c r="AT15" s="355">
        <f t="shared" si="7"/>
      </c>
      <c r="AU15" s="356"/>
    </row>
    <row r="16" spans="1:47" ht="12.75">
      <c r="A16" s="396"/>
      <c r="B16" s="397"/>
      <c r="C16" s="61">
        <v>12</v>
      </c>
      <c r="D16" s="109">
        <f>IF('Encodage réponses Es'!F14="","",'Encodage réponses Es'!F14)</f>
      </c>
      <c r="E16" s="368"/>
      <c r="F16" s="121">
        <f t="shared" si="0"/>
      </c>
      <c r="G16" s="170">
        <f t="shared" si="1"/>
      </c>
      <c r="H16" s="256"/>
      <c r="I16" s="121">
        <f t="shared" si="2"/>
      </c>
      <c r="J16" s="170">
        <f t="shared" si="3"/>
      </c>
      <c r="K16" s="121">
        <f t="shared" si="4"/>
      </c>
      <c r="L16" s="170">
        <f t="shared" si="5"/>
      </c>
      <c r="M16" s="250"/>
      <c r="N16" s="143">
        <f>IF(AND('Encodage réponses Es'!$AJ14="!",'Encodage réponses Es'!G14=""),"!",IF('Encodage réponses Es'!G14="","",'Encodage réponses Es'!G14))</f>
      </c>
      <c r="O16" s="178">
        <f>IF(AND('Encodage réponses Es'!$AJ14="!",'Encodage réponses Es'!H14=""),"!",IF('Encodage réponses Es'!H14="","",'Encodage réponses Es'!H14))</f>
      </c>
      <c r="P16" s="178">
        <f>IF(AND('Encodage réponses Es'!$AJ14="!",'Encodage réponses Es'!I14=""),"!",IF('Encodage réponses Es'!I14="","",'Encodage réponses Es'!I14))</f>
      </c>
      <c r="Q16" s="178">
        <f>IF(AND('Encodage réponses Es'!$AJ14="!",'Encodage réponses Es'!J14=""),"!",IF('Encodage réponses Es'!J14="","",'Encodage réponses Es'!J14))</f>
      </c>
      <c r="R16" s="178">
        <f>IF(AND('Encodage réponses Es'!$AJ14="!",'Encodage réponses Es'!K14=""),"!",IF('Encodage réponses Es'!K14="","",'Encodage réponses Es'!K14))</f>
      </c>
      <c r="S16" s="178">
        <f>IF(AND('Encodage réponses Es'!$AJ14="!",'Encodage réponses Es'!N14=""),"!",IF('Encodage réponses Es'!N14="","",'Encodage réponses Es'!N14))</f>
      </c>
      <c r="T16" s="178">
        <f>IF(AND('Encodage réponses Es'!$AJ14="!",'Encodage réponses Es'!O14=""),"!",IF('Encodage réponses Es'!O14="","",'Encodage réponses Es'!O14))</f>
      </c>
      <c r="U16" s="178">
        <f>IF(AND('Encodage réponses Es'!$AJ14="!",'Encodage réponses Es'!P14=""),"!",IF('Encodage réponses Es'!P14="","",'Encodage réponses Es'!P14))</f>
      </c>
      <c r="V16" s="178">
        <f>IF(AND('Encodage réponses Es'!$AJ14="!",'Encodage réponses Es'!Q14=""),"!",IF('Encodage réponses Es'!Q14="","",'Encodage réponses Es'!Q14))</f>
      </c>
      <c r="W16" s="178">
        <f>IF(AND('Encodage réponses Es'!$AJ14="!",'Encodage réponses Es'!R14=""),"!",IF('Encodage réponses Es'!R14="","",'Encodage réponses Es'!R14))</f>
      </c>
      <c r="X16" s="178">
        <f>IF(AND('Encodage réponses Es'!$AJ14="!",'Encodage réponses Es'!U14=""),"!",IF('Encodage réponses Es'!U14="","",'Encodage réponses Es'!U14))</f>
      </c>
      <c r="Y16" s="178">
        <f>IF(AND('Encodage réponses Es'!$AJ14="!",'Encodage réponses Es'!V14=""),"!",IF('Encodage réponses Es'!V14="","",'Encodage réponses Es'!V14))</f>
      </c>
      <c r="Z16" s="178">
        <f>IF(AND('Encodage réponses Es'!$AJ14="!",'Encodage réponses Es'!W14=""),"!",IF('Encodage réponses Es'!W14="","",'Encodage réponses Es'!W14))</f>
      </c>
      <c r="AA16" s="178">
        <f>IF(AND('Encodage réponses Es'!$AJ14="!",'Encodage réponses Es'!X14=""),"!",IF('Encodage réponses Es'!X14="","",'Encodage réponses Es'!X14))</f>
      </c>
      <c r="AB16" s="178">
        <f>IF(AND('Encodage réponses Es'!$AJ14="!",'Encodage réponses Es'!Y14=""),"!",IF('Encodage réponses Es'!Y14="","",'Encodage réponses Es'!Y14))</f>
      </c>
      <c r="AC16" s="178">
        <f>IF(AND('Encodage réponses Es'!$AJ14="!",'Encodage réponses Es'!Z14=""),"!",IF('Encodage réponses Es'!Z14="","",'Encodage réponses Es'!Z14))</f>
      </c>
      <c r="AD16" s="180">
        <f>IF(AND('Encodage réponses Es'!$AJ14="!",'Encodage réponses Es'!AA14=""),"!",IF('Encodage réponses Es'!AA14="","",'Encodage réponses Es'!AA14))</f>
      </c>
      <c r="AE16" s="353">
        <f t="shared" si="6"/>
      </c>
      <c r="AF16" s="354"/>
      <c r="AG16" s="407"/>
      <c r="AH16" s="143">
        <f>IF(AND('Encodage réponses Es'!$AJ14="!",'Encodage réponses Es'!L14=""),"!",IF('Encodage réponses Es'!L14="","",'Encodage réponses Es'!L14))</f>
      </c>
      <c r="AI16" s="178">
        <f>IF(AND('Encodage réponses Es'!$AJ14="!",'Encodage réponses Es'!M14=""),"!",IF('Encodage réponses Es'!M14="","",'Encodage réponses Es'!M14))</f>
      </c>
      <c r="AJ16" s="174">
        <f>IF(AND('Encodage réponses Es'!$AJ14="!",'Encodage réponses Es'!S14=""),"!",IF('Encodage réponses Es'!S14="","",'Encodage réponses Es'!S14))</f>
      </c>
      <c r="AK16" s="178">
        <f>IF(AND('Encodage réponses Es'!$AJ14="!",'Encodage réponses Es'!T14=""),"!",IF('Encodage réponses Es'!T14="","",'Encodage réponses Es'!T14))</f>
      </c>
      <c r="AL16" s="178">
        <f>IF(AND('Encodage réponses Es'!$AJ14="!",'Encodage réponses Es'!AB14=""),"!",IF('Encodage réponses Es'!AB14="","",'Encodage réponses Es'!AB14))</f>
      </c>
      <c r="AM16" s="178">
        <f>IF(AND('Encodage réponses Es'!$AJ14="!",'Encodage réponses Es'!AC14=""),"!",IF('Encodage réponses Es'!AC14="","",'Encodage réponses Es'!AC14))</f>
      </c>
      <c r="AN16" s="178">
        <f>IF(AND('Encodage réponses Es'!$AJ14="!",'Encodage réponses Es'!AD14=""),"!",IF('Encodage réponses Es'!AD14="","",'Encodage réponses Es'!AD14))</f>
      </c>
      <c r="AO16" s="178">
        <f>IF(AND('Encodage réponses Es'!$AJ14="!",'Encodage réponses Es'!AE14=""),"!",IF('Encodage réponses Es'!AE14="","",'Encodage réponses Es'!AE14))</f>
      </c>
      <c r="AP16" s="178">
        <f>IF(AND('Encodage réponses Es'!$AJ14="!",'Encodage réponses Es'!AF14=""),"!",IF('Encodage réponses Es'!AF14="","",'Encodage réponses Es'!AF14))</f>
      </c>
      <c r="AQ16" s="178">
        <f>IF(AND('Encodage réponses Es'!$AJ14="!",'Encodage réponses Es'!AG14=""),"!",IF('Encodage réponses Es'!AG14="","",'Encodage réponses Es'!AG14))</f>
      </c>
      <c r="AR16" s="178">
        <f>IF(AND('Encodage réponses Es'!$AJ14="!",'Encodage réponses Es'!AH14=""),"!",IF('Encodage réponses Es'!AH14="","",'Encodage réponses Es'!AH14))</f>
      </c>
      <c r="AS16" s="184">
        <f>IF(AND('Encodage réponses Es'!$AJ14="!",'Encodage réponses Es'!AI14=""),"!",IF('Encodage réponses Es'!AI14="","",'Encodage réponses Es'!AI14))</f>
      </c>
      <c r="AT16" s="355">
        <f t="shared" si="7"/>
      </c>
      <c r="AU16" s="356"/>
    </row>
    <row r="17" spans="1:47" ht="12.75">
      <c r="A17" s="396"/>
      <c r="B17" s="397"/>
      <c r="C17" s="61">
        <v>13</v>
      </c>
      <c r="D17" s="109">
        <f>IF('Encodage réponses Es'!F15="","",'Encodage réponses Es'!F15)</f>
      </c>
      <c r="E17" s="368"/>
      <c r="F17" s="121">
        <f t="shared" si="0"/>
      </c>
      <c r="G17" s="170">
        <f t="shared" si="1"/>
      </c>
      <c r="H17" s="256"/>
      <c r="I17" s="121">
        <f t="shared" si="2"/>
      </c>
      <c r="J17" s="170">
        <f t="shared" si="3"/>
      </c>
      <c r="K17" s="121">
        <f t="shared" si="4"/>
      </c>
      <c r="L17" s="170">
        <f t="shared" si="5"/>
      </c>
      <c r="M17" s="250"/>
      <c r="N17" s="143">
        <f>IF(AND('Encodage réponses Es'!$AJ15="!",'Encodage réponses Es'!G15=""),"!",IF('Encodage réponses Es'!G15="","",'Encodage réponses Es'!G15))</f>
      </c>
      <c r="O17" s="178">
        <f>IF(AND('Encodage réponses Es'!$AJ15="!",'Encodage réponses Es'!H15=""),"!",IF('Encodage réponses Es'!H15="","",'Encodage réponses Es'!H15))</f>
      </c>
      <c r="P17" s="178">
        <f>IF(AND('Encodage réponses Es'!$AJ15="!",'Encodage réponses Es'!I15=""),"!",IF('Encodage réponses Es'!I15="","",'Encodage réponses Es'!I15))</f>
      </c>
      <c r="Q17" s="178">
        <f>IF(AND('Encodage réponses Es'!$AJ15="!",'Encodage réponses Es'!J15=""),"!",IF('Encodage réponses Es'!J15="","",'Encodage réponses Es'!J15))</f>
      </c>
      <c r="R17" s="178">
        <f>IF(AND('Encodage réponses Es'!$AJ15="!",'Encodage réponses Es'!K15=""),"!",IF('Encodage réponses Es'!K15="","",'Encodage réponses Es'!K15))</f>
      </c>
      <c r="S17" s="178">
        <f>IF(AND('Encodage réponses Es'!$AJ15="!",'Encodage réponses Es'!N15=""),"!",IF('Encodage réponses Es'!N15="","",'Encodage réponses Es'!N15))</f>
      </c>
      <c r="T17" s="178">
        <f>IF(AND('Encodage réponses Es'!$AJ15="!",'Encodage réponses Es'!O15=""),"!",IF('Encodage réponses Es'!O15="","",'Encodage réponses Es'!O15))</f>
      </c>
      <c r="U17" s="178">
        <f>IF(AND('Encodage réponses Es'!$AJ15="!",'Encodage réponses Es'!P15=""),"!",IF('Encodage réponses Es'!P15="","",'Encodage réponses Es'!P15))</f>
      </c>
      <c r="V17" s="178">
        <f>IF(AND('Encodage réponses Es'!$AJ15="!",'Encodage réponses Es'!Q15=""),"!",IF('Encodage réponses Es'!Q15="","",'Encodage réponses Es'!Q15))</f>
      </c>
      <c r="W17" s="178">
        <f>IF(AND('Encodage réponses Es'!$AJ15="!",'Encodage réponses Es'!R15=""),"!",IF('Encodage réponses Es'!R15="","",'Encodage réponses Es'!R15))</f>
      </c>
      <c r="X17" s="178">
        <f>IF(AND('Encodage réponses Es'!$AJ15="!",'Encodage réponses Es'!U15=""),"!",IF('Encodage réponses Es'!U15="","",'Encodage réponses Es'!U15))</f>
      </c>
      <c r="Y17" s="178">
        <f>IF(AND('Encodage réponses Es'!$AJ15="!",'Encodage réponses Es'!V15=""),"!",IF('Encodage réponses Es'!V15="","",'Encodage réponses Es'!V15))</f>
      </c>
      <c r="Z17" s="178">
        <f>IF(AND('Encodage réponses Es'!$AJ15="!",'Encodage réponses Es'!W15=""),"!",IF('Encodage réponses Es'!W15="","",'Encodage réponses Es'!W15))</f>
      </c>
      <c r="AA17" s="178">
        <f>IF(AND('Encodage réponses Es'!$AJ15="!",'Encodage réponses Es'!X15=""),"!",IF('Encodage réponses Es'!X15="","",'Encodage réponses Es'!X15))</f>
      </c>
      <c r="AB17" s="178">
        <f>IF(AND('Encodage réponses Es'!$AJ15="!",'Encodage réponses Es'!Y15=""),"!",IF('Encodage réponses Es'!Y15="","",'Encodage réponses Es'!Y15))</f>
      </c>
      <c r="AC17" s="178">
        <f>IF(AND('Encodage réponses Es'!$AJ15="!",'Encodage réponses Es'!Z15=""),"!",IF('Encodage réponses Es'!Z15="","",'Encodage réponses Es'!Z15))</f>
      </c>
      <c r="AD17" s="180">
        <f>IF(AND('Encodage réponses Es'!$AJ15="!",'Encodage réponses Es'!AA15=""),"!",IF('Encodage réponses Es'!AA15="","",'Encodage réponses Es'!AA15))</f>
      </c>
      <c r="AE17" s="353">
        <f t="shared" si="6"/>
      </c>
      <c r="AF17" s="354"/>
      <c r="AG17" s="407"/>
      <c r="AH17" s="143">
        <f>IF(AND('Encodage réponses Es'!$AJ15="!",'Encodage réponses Es'!L15=""),"!",IF('Encodage réponses Es'!L15="","",'Encodage réponses Es'!L15))</f>
      </c>
      <c r="AI17" s="178">
        <f>IF(AND('Encodage réponses Es'!$AJ15="!",'Encodage réponses Es'!M15=""),"!",IF('Encodage réponses Es'!M15="","",'Encodage réponses Es'!M15))</f>
      </c>
      <c r="AJ17" s="174">
        <f>IF(AND('Encodage réponses Es'!$AJ15="!",'Encodage réponses Es'!S15=""),"!",IF('Encodage réponses Es'!S15="","",'Encodage réponses Es'!S15))</f>
      </c>
      <c r="AK17" s="178">
        <f>IF(AND('Encodage réponses Es'!$AJ15="!",'Encodage réponses Es'!T15=""),"!",IF('Encodage réponses Es'!T15="","",'Encodage réponses Es'!T15))</f>
      </c>
      <c r="AL17" s="178">
        <f>IF(AND('Encodage réponses Es'!$AJ15="!",'Encodage réponses Es'!AB15=""),"!",IF('Encodage réponses Es'!AB15="","",'Encodage réponses Es'!AB15))</f>
      </c>
      <c r="AM17" s="178">
        <f>IF(AND('Encodage réponses Es'!$AJ15="!",'Encodage réponses Es'!AC15=""),"!",IF('Encodage réponses Es'!AC15="","",'Encodage réponses Es'!AC15))</f>
      </c>
      <c r="AN17" s="178">
        <f>IF(AND('Encodage réponses Es'!$AJ15="!",'Encodage réponses Es'!AD15=""),"!",IF('Encodage réponses Es'!AD15="","",'Encodage réponses Es'!AD15))</f>
      </c>
      <c r="AO17" s="178">
        <f>IF(AND('Encodage réponses Es'!$AJ15="!",'Encodage réponses Es'!AE15=""),"!",IF('Encodage réponses Es'!AE15="","",'Encodage réponses Es'!AE15))</f>
      </c>
      <c r="AP17" s="178">
        <f>IF(AND('Encodage réponses Es'!$AJ15="!",'Encodage réponses Es'!AF15=""),"!",IF('Encodage réponses Es'!AF15="","",'Encodage réponses Es'!AF15))</f>
      </c>
      <c r="AQ17" s="178">
        <f>IF(AND('Encodage réponses Es'!$AJ15="!",'Encodage réponses Es'!AG15=""),"!",IF('Encodage réponses Es'!AG15="","",'Encodage réponses Es'!AG15))</f>
      </c>
      <c r="AR17" s="178">
        <f>IF(AND('Encodage réponses Es'!$AJ15="!",'Encodage réponses Es'!AH15=""),"!",IF('Encodage réponses Es'!AH15="","",'Encodage réponses Es'!AH15))</f>
      </c>
      <c r="AS17" s="184">
        <f>IF(AND('Encodage réponses Es'!$AJ15="!",'Encodage réponses Es'!AI15=""),"!",IF('Encodage réponses Es'!AI15="","",'Encodage réponses Es'!AI15))</f>
      </c>
      <c r="AT17" s="355">
        <f t="shared" si="7"/>
      </c>
      <c r="AU17" s="356"/>
    </row>
    <row r="18" spans="1:47" ht="12.75">
      <c r="A18" s="396"/>
      <c r="B18" s="397"/>
      <c r="C18" s="61">
        <v>14</v>
      </c>
      <c r="D18" s="109">
        <f>IF('Encodage réponses Es'!F16="","",'Encodage réponses Es'!F16)</f>
      </c>
      <c r="E18" s="368"/>
      <c r="F18" s="121">
        <f t="shared" si="0"/>
      </c>
      <c r="G18" s="170">
        <f t="shared" si="1"/>
      </c>
      <c r="H18" s="256"/>
      <c r="I18" s="121">
        <f t="shared" si="2"/>
      </c>
      <c r="J18" s="170">
        <f t="shared" si="3"/>
      </c>
      <c r="K18" s="121">
        <f t="shared" si="4"/>
      </c>
      <c r="L18" s="170">
        <f t="shared" si="5"/>
      </c>
      <c r="M18" s="250"/>
      <c r="N18" s="143">
        <f>IF(AND('Encodage réponses Es'!$AJ16="!",'Encodage réponses Es'!G16=""),"!",IF('Encodage réponses Es'!G16="","",'Encodage réponses Es'!G16))</f>
      </c>
      <c r="O18" s="178">
        <f>IF(AND('Encodage réponses Es'!$AJ16="!",'Encodage réponses Es'!H16=""),"!",IF('Encodage réponses Es'!H16="","",'Encodage réponses Es'!H16))</f>
      </c>
      <c r="P18" s="178">
        <f>IF(AND('Encodage réponses Es'!$AJ16="!",'Encodage réponses Es'!I16=""),"!",IF('Encodage réponses Es'!I16="","",'Encodage réponses Es'!I16))</f>
      </c>
      <c r="Q18" s="178">
        <f>IF(AND('Encodage réponses Es'!$AJ16="!",'Encodage réponses Es'!J16=""),"!",IF('Encodage réponses Es'!J16="","",'Encodage réponses Es'!J16))</f>
      </c>
      <c r="R18" s="178">
        <f>IF(AND('Encodage réponses Es'!$AJ16="!",'Encodage réponses Es'!K16=""),"!",IF('Encodage réponses Es'!K16="","",'Encodage réponses Es'!K16))</f>
      </c>
      <c r="S18" s="178">
        <f>IF(AND('Encodage réponses Es'!$AJ16="!",'Encodage réponses Es'!N16=""),"!",IF('Encodage réponses Es'!N16="","",'Encodage réponses Es'!N16))</f>
      </c>
      <c r="T18" s="178">
        <f>IF(AND('Encodage réponses Es'!$AJ16="!",'Encodage réponses Es'!O16=""),"!",IF('Encodage réponses Es'!O16="","",'Encodage réponses Es'!O16))</f>
      </c>
      <c r="U18" s="178">
        <f>IF(AND('Encodage réponses Es'!$AJ16="!",'Encodage réponses Es'!P16=""),"!",IF('Encodage réponses Es'!P16="","",'Encodage réponses Es'!P16))</f>
      </c>
      <c r="V18" s="178">
        <f>IF(AND('Encodage réponses Es'!$AJ16="!",'Encodage réponses Es'!Q16=""),"!",IF('Encodage réponses Es'!Q16="","",'Encodage réponses Es'!Q16))</f>
      </c>
      <c r="W18" s="178">
        <f>IF(AND('Encodage réponses Es'!$AJ16="!",'Encodage réponses Es'!R16=""),"!",IF('Encodage réponses Es'!R16="","",'Encodage réponses Es'!R16))</f>
      </c>
      <c r="X18" s="178">
        <f>IF(AND('Encodage réponses Es'!$AJ16="!",'Encodage réponses Es'!U16=""),"!",IF('Encodage réponses Es'!U16="","",'Encodage réponses Es'!U16))</f>
      </c>
      <c r="Y18" s="178">
        <f>IF(AND('Encodage réponses Es'!$AJ16="!",'Encodage réponses Es'!V16=""),"!",IF('Encodage réponses Es'!V16="","",'Encodage réponses Es'!V16))</f>
      </c>
      <c r="Z18" s="178">
        <f>IF(AND('Encodage réponses Es'!$AJ16="!",'Encodage réponses Es'!W16=""),"!",IF('Encodage réponses Es'!W16="","",'Encodage réponses Es'!W16))</f>
      </c>
      <c r="AA18" s="178">
        <f>IF(AND('Encodage réponses Es'!$AJ16="!",'Encodage réponses Es'!X16=""),"!",IF('Encodage réponses Es'!X16="","",'Encodage réponses Es'!X16))</f>
      </c>
      <c r="AB18" s="178">
        <f>IF(AND('Encodage réponses Es'!$AJ16="!",'Encodage réponses Es'!Y16=""),"!",IF('Encodage réponses Es'!Y16="","",'Encodage réponses Es'!Y16))</f>
      </c>
      <c r="AC18" s="178">
        <f>IF(AND('Encodage réponses Es'!$AJ16="!",'Encodage réponses Es'!Z16=""),"!",IF('Encodage réponses Es'!Z16="","",'Encodage réponses Es'!Z16))</f>
      </c>
      <c r="AD18" s="180">
        <f>IF(AND('Encodage réponses Es'!$AJ16="!",'Encodage réponses Es'!AA16=""),"!",IF('Encodage réponses Es'!AA16="","",'Encodage réponses Es'!AA16))</f>
      </c>
      <c r="AE18" s="353">
        <f t="shared" si="6"/>
      </c>
      <c r="AF18" s="354"/>
      <c r="AG18" s="407"/>
      <c r="AH18" s="143">
        <f>IF(AND('Encodage réponses Es'!$AJ16="!",'Encodage réponses Es'!L16=""),"!",IF('Encodage réponses Es'!L16="","",'Encodage réponses Es'!L16))</f>
      </c>
      <c r="AI18" s="178">
        <f>IF(AND('Encodage réponses Es'!$AJ16="!",'Encodage réponses Es'!M16=""),"!",IF('Encodage réponses Es'!M16="","",'Encodage réponses Es'!M16))</f>
      </c>
      <c r="AJ18" s="174">
        <f>IF(AND('Encodage réponses Es'!$AJ16="!",'Encodage réponses Es'!S16=""),"!",IF('Encodage réponses Es'!S16="","",'Encodage réponses Es'!S16))</f>
      </c>
      <c r="AK18" s="178">
        <f>IF(AND('Encodage réponses Es'!$AJ16="!",'Encodage réponses Es'!T16=""),"!",IF('Encodage réponses Es'!T16="","",'Encodage réponses Es'!T16))</f>
      </c>
      <c r="AL18" s="178">
        <f>IF(AND('Encodage réponses Es'!$AJ16="!",'Encodage réponses Es'!AB16=""),"!",IF('Encodage réponses Es'!AB16="","",'Encodage réponses Es'!AB16))</f>
      </c>
      <c r="AM18" s="178">
        <f>IF(AND('Encodage réponses Es'!$AJ16="!",'Encodage réponses Es'!AC16=""),"!",IF('Encodage réponses Es'!AC16="","",'Encodage réponses Es'!AC16))</f>
      </c>
      <c r="AN18" s="178">
        <f>IF(AND('Encodage réponses Es'!$AJ16="!",'Encodage réponses Es'!AD16=""),"!",IF('Encodage réponses Es'!AD16="","",'Encodage réponses Es'!AD16))</f>
      </c>
      <c r="AO18" s="178">
        <f>IF(AND('Encodage réponses Es'!$AJ16="!",'Encodage réponses Es'!AE16=""),"!",IF('Encodage réponses Es'!AE16="","",'Encodage réponses Es'!AE16))</f>
      </c>
      <c r="AP18" s="178">
        <f>IF(AND('Encodage réponses Es'!$AJ16="!",'Encodage réponses Es'!AF16=""),"!",IF('Encodage réponses Es'!AF16="","",'Encodage réponses Es'!AF16))</f>
      </c>
      <c r="AQ18" s="178">
        <f>IF(AND('Encodage réponses Es'!$AJ16="!",'Encodage réponses Es'!AG16=""),"!",IF('Encodage réponses Es'!AG16="","",'Encodage réponses Es'!AG16))</f>
      </c>
      <c r="AR18" s="178">
        <f>IF(AND('Encodage réponses Es'!$AJ16="!",'Encodage réponses Es'!AH16=""),"!",IF('Encodage réponses Es'!AH16="","",'Encodage réponses Es'!AH16))</f>
      </c>
      <c r="AS18" s="184">
        <f>IF(AND('Encodage réponses Es'!$AJ16="!",'Encodage réponses Es'!AI16=""),"!",IF('Encodage réponses Es'!AI16="","",'Encodage réponses Es'!AI16))</f>
      </c>
      <c r="AT18" s="355">
        <f t="shared" si="7"/>
      </c>
      <c r="AU18" s="356"/>
    </row>
    <row r="19" spans="1:47" ht="12.75">
      <c r="A19" s="396"/>
      <c r="B19" s="397"/>
      <c r="C19" s="61">
        <v>15</v>
      </c>
      <c r="D19" s="109">
        <f>IF('Encodage réponses Es'!F17="","",'Encodage réponses Es'!F17)</f>
      </c>
      <c r="E19" s="368"/>
      <c r="F19" s="121">
        <f t="shared" si="0"/>
      </c>
      <c r="G19" s="170">
        <f t="shared" si="1"/>
      </c>
      <c r="H19" s="256"/>
      <c r="I19" s="121">
        <f t="shared" si="2"/>
      </c>
      <c r="J19" s="170">
        <f t="shared" si="3"/>
      </c>
      <c r="K19" s="121">
        <f t="shared" si="4"/>
      </c>
      <c r="L19" s="170">
        <f t="shared" si="5"/>
      </c>
      <c r="M19" s="250"/>
      <c r="N19" s="143">
        <f>IF(AND('Encodage réponses Es'!$AJ17="!",'Encodage réponses Es'!G17=""),"!",IF('Encodage réponses Es'!G17="","",'Encodage réponses Es'!G17))</f>
      </c>
      <c r="O19" s="178">
        <f>IF(AND('Encodage réponses Es'!$AJ17="!",'Encodage réponses Es'!H17=""),"!",IF('Encodage réponses Es'!H17="","",'Encodage réponses Es'!H17))</f>
      </c>
      <c r="P19" s="178">
        <f>IF(AND('Encodage réponses Es'!$AJ17="!",'Encodage réponses Es'!I17=""),"!",IF('Encodage réponses Es'!I17="","",'Encodage réponses Es'!I17))</f>
      </c>
      <c r="Q19" s="178">
        <f>IF(AND('Encodage réponses Es'!$AJ17="!",'Encodage réponses Es'!J17=""),"!",IF('Encodage réponses Es'!J17="","",'Encodage réponses Es'!J17))</f>
      </c>
      <c r="R19" s="178">
        <f>IF(AND('Encodage réponses Es'!$AJ17="!",'Encodage réponses Es'!K17=""),"!",IF('Encodage réponses Es'!K17="","",'Encodage réponses Es'!K17))</f>
      </c>
      <c r="S19" s="178">
        <f>IF(AND('Encodage réponses Es'!$AJ17="!",'Encodage réponses Es'!N17=""),"!",IF('Encodage réponses Es'!N17="","",'Encodage réponses Es'!N17))</f>
      </c>
      <c r="T19" s="178">
        <f>IF(AND('Encodage réponses Es'!$AJ17="!",'Encodage réponses Es'!O17=""),"!",IF('Encodage réponses Es'!O17="","",'Encodage réponses Es'!O17))</f>
      </c>
      <c r="U19" s="178">
        <f>IF(AND('Encodage réponses Es'!$AJ17="!",'Encodage réponses Es'!P17=""),"!",IF('Encodage réponses Es'!P17="","",'Encodage réponses Es'!P17))</f>
      </c>
      <c r="V19" s="178">
        <f>IF(AND('Encodage réponses Es'!$AJ17="!",'Encodage réponses Es'!Q17=""),"!",IF('Encodage réponses Es'!Q17="","",'Encodage réponses Es'!Q17))</f>
      </c>
      <c r="W19" s="178">
        <f>IF(AND('Encodage réponses Es'!$AJ17="!",'Encodage réponses Es'!R17=""),"!",IF('Encodage réponses Es'!R17="","",'Encodage réponses Es'!R17))</f>
      </c>
      <c r="X19" s="178">
        <f>IF(AND('Encodage réponses Es'!$AJ17="!",'Encodage réponses Es'!U17=""),"!",IF('Encodage réponses Es'!U17="","",'Encodage réponses Es'!U17))</f>
      </c>
      <c r="Y19" s="178">
        <f>IF(AND('Encodage réponses Es'!$AJ17="!",'Encodage réponses Es'!V17=""),"!",IF('Encodage réponses Es'!V17="","",'Encodage réponses Es'!V17))</f>
      </c>
      <c r="Z19" s="178">
        <f>IF(AND('Encodage réponses Es'!$AJ17="!",'Encodage réponses Es'!W17=""),"!",IF('Encodage réponses Es'!W17="","",'Encodage réponses Es'!W17))</f>
      </c>
      <c r="AA19" s="178">
        <f>IF(AND('Encodage réponses Es'!$AJ17="!",'Encodage réponses Es'!X17=""),"!",IF('Encodage réponses Es'!X17="","",'Encodage réponses Es'!X17))</f>
      </c>
      <c r="AB19" s="178">
        <f>IF(AND('Encodage réponses Es'!$AJ17="!",'Encodage réponses Es'!Y17=""),"!",IF('Encodage réponses Es'!Y17="","",'Encodage réponses Es'!Y17))</f>
      </c>
      <c r="AC19" s="178">
        <f>IF(AND('Encodage réponses Es'!$AJ17="!",'Encodage réponses Es'!Z17=""),"!",IF('Encodage réponses Es'!Z17="","",'Encodage réponses Es'!Z17))</f>
      </c>
      <c r="AD19" s="180">
        <f>IF(AND('Encodage réponses Es'!$AJ17="!",'Encodage réponses Es'!AA17=""),"!",IF('Encodage réponses Es'!AA17="","",'Encodage réponses Es'!AA17))</f>
      </c>
      <c r="AE19" s="353">
        <f t="shared" si="6"/>
      </c>
      <c r="AF19" s="354"/>
      <c r="AG19" s="407"/>
      <c r="AH19" s="143">
        <f>IF(AND('Encodage réponses Es'!$AJ17="!",'Encodage réponses Es'!L17=""),"!",IF('Encodage réponses Es'!L17="","",'Encodage réponses Es'!L17))</f>
      </c>
      <c r="AI19" s="178">
        <f>IF(AND('Encodage réponses Es'!$AJ17="!",'Encodage réponses Es'!M17=""),"!",IF('Encodage réponses Es'!M17="","",'Encodage réponses Es'!M17))</f>
      </c>
      <c r="AJ19" s="174">
        <f>IF(AND('Encodage réponses Es'!$AJ17="!",'Encodage réponses Es'!S17=""),"!",IF('Encodage réponses Es'!S17="","",'Encodage réponses Es'!S17))</f>
      </c>
      <c r="AK19" s="178">
        <f>IF(AND('Encodage réponses Es'!$AJ17="!",'Encodage réponses Es'!T17=""),"!",IF('Encodage réponses Es'!T17="","",'Encodage réponses Es'!T17))</f>
      </c>
      <c r="AL19" s="178">
        <f>IF(AND('Encodage réponses Es'!$AJ17="!",'Encodage réponses Es'!AB17=""),"!",IF('Encodage réponses Es'!AB17="","",'Encodage réponses Es'!AB17))</f>
      </c>
      <c r="AM19" s="178">
        <f>IF(AND('Encodage réponses Es'!$AJ17="!",'Encodage réponses Es'!AC17=""),"!",IF('Encodage réponses Es'!AC17="","",'Encodage réponses Es'!AC17))</f>
      </c>
      <c r="AN19" s="178">
        <f>IF(AND('Encodage réponses Es'!$AJ17="!",'Encodage réponses Es'!AD17=""),"!",IF('Encodage réponses Es'!AD17="","",'Encodage réponses Es'!AD17))</f>
      </c>
      <c r="AO19" s="178">
        <f>IF(AND('Encodage réponses Es'!$AJ17="!",'Encodage réponses Es'!AE17=""),"!",IF('Encodage réponses Es'!AE17="","",'Encodage réponses Es'!AE17))</f>
      </c>
      <c r="AP19" s="178">
        <f>IF(AND('Encodage réponses Es'!$AJ17="!",'Encodage réponses Es'!AF17=""),"!",IF('Encodage réponses Es'!AF17="","",'Encodage réponses Es'!AF17))</f>
      </c>
      <c r="AQ19" s="178">
        <f>IF(AND('Encodage réponses Es'!$AJ17="!",'Encodage réponses Es'!AG17=""),"!",IF('Encodage réponses Es'!AG17="","",'Encodage réponses Es'!AG17))</f>
      </c>
      <c r="AR19" s="178">
        <f>IF(AND('Encodage réponses Es'!$AJ17="!",'Encodage réponses Es'!AH17=""),"!",IF('Encodage réponses Es'!AH17="","",'Encodage réponses Es'!AH17))</f>
      </c>
      <c r="AS19" s="184">
        <f>IF(AND('Encodage réponses Es'!$AJ17="!",'Encodage réponses Es'!AI17=""),"!",IF('Encodage réponses Es'!AI17="","",'Encodage réponses Es'!AI17))</f>
      </c>
      <c r="AT19" s="355">
        <f t="shared" si="7"/>
      </c>
      <c r="AU19" s="356"/>
    </row>
    <row r="20" spans="1:47" ht="12.75">
      <c r="A20" s="396"/>
      <c r="B20" s="397"/>
      <c r="C20" s="61">
        <v>16</v>
      </c>
      <c r="D20" s="109">
        <f>IF('Encodage réponses Es'!F18="","",'Encodage réponses Es'!F18)</f>
      </c>
      <c r="E20" s="368"/>
      <c r="F20" s="121">
        <f t="shared" si="0"/>
      </c>
      <c r="G20" s="170">
        <f t="shared" si="1"/>
      </c>
      <c r="H20" s="256"/>
      <c r="I20" s="121">
        <f t="shared" si="2"/>
      </c>
      <c r="J20" s="170">
        <f t="shared" si="3"/>
      </c>
      <c r="K20" s="121">
        <f t="shared" si="4"/>
      </c>
      <c r="L20" s="170">
        <f t="shared" si="5"/>
      </c>
      <c r="M20" s="250"/>
      <c r="N20" s="143">
        <f>IF(AND('Encodage réponses Es'!$AJ18="!",'Encodage réponses Es'!G18=""),"!",IF('Encodage réponses Es'!G18="","",'Encodage réponses Es'!G18))</f>
      </c>
      <c r="O20" s="178">
        <f>IF(AND('Encodage réponses Es'!$AJ18="!",'Encodage réponses Es'!H18=""),"!",IF('Encodage réponses Es'!H18="","",'Encodage réponses Es'!H18))</f>
      </c>
      <c r="P20" s="178">
        <f>IF(AND('Encodage réponses Es'!$AJ18="!",'Encodage réponses Es'!I18=""),"!",IF('Encodage réponses Es'!I18="","",'Encodage réponses Es'!I18))</f>
      </c>
      <c r="Q20" s="178">
        <f>IF(AND('Encodage réponses Es'!$AJ18="!",'Encodage réponses Es'!J18=""),"!",IF('Encodage réponses Es'!J18="","",'Encodage réponses Es'!J18))</f>
      </c>
      <c r="R20" s="178">
        <f>IF(AND('Encodage réponses Es'!$AJ18="!",'Encodage réponses Es'!K18=""),"!",IF('Encodage réponses Es'!K18="","",'Encodage réponses Es'!K18))</f>
      </c>
      <c r="S20" s="178">
        <f>IF(AND('Encodage réponses Es'!$AJ18="!",'Encodage réponses Es'!N18=""),"!",IF('Encodage réponses Es'!N18="","",'Encodage réponses Es'!N18))</f>
      </c>
      <c r="T20" s="178">
        <f>IF(AND('Encodage réponses Es'!$AJ18="!",'Encodage réponses Es'!O18=""),"!",IF('Encodage réponses Es'!O18="","",'Encodage réponses Es'!O18))</f>
      </c>
      <c r="U20" s="178">
        <f>IF(AND('Encodage réponses Es'!$AJ18="!",'Encodage réponses Es'!P18=""),"!",IF('Encodage réponses Es'!P18="","",'Encodage réponses Es'!P18))</f>
      </c>
      <c r="V20" s="178">
        <f>IF(AND('Encodage réponses Es'!$AJ18="!",'Encodage réponses Es'!Q18=""),"!",IF('Encodage réponses Es'!Q18="","",'Encodage réponses Es'!Q18))</f>
      </c>
      <c r="W20" s="178">
        <f>IF(AND('Encodage réponses Es'!$AJ18="!",'Encodage réponses Es'!R18=""),"!",IF('Encodage réponses Es'!R18="","",'Encodage réponses Es'!R18))</f>
      </c>
      <c r="X20" s="178">
        <f>IF(AND('Encodage réponses Es'!$AJ18="!",'Encodage réponses Es'!U18=""),"!",IF('Encodage réponses Es'!U18="","",'Encodage réponses Es'!U18))</f>
      </c>
      <c r="Y20" s="178">
        <f>IF(AND('Encodage réponses Es'!$AJ18="!",'Encodage réponses Es'!V18=""),"!",IF('Encodage réponses Es'!V18="","",'Encodage réponses Es'!V18))</f>
      </c>
      <c r="Z20" s="178">
        <f>IF(AND('Encodage réponses Es'!$AJ18="!",'Encodage réponses Es'!W18=""),"!",IF('Encodage réponses Es'!W18="","",'Encodage réponses Es'!W18))</f>
      </c>
      <c r="AA20" s="178">
        <f>IF(AND('Encodage réponses Es'!$AJ18="!",'Encodage réponses Es'!X18=""),"!",IF('Encodage réponses Es'!X18="","",'Encodage réponses Es'!X18))</f>
      </c>
      <c r="AB20" s="178">
        <f>IF(AND('Encodage réponses Es'!$AJ18="!",'Encodage réponses Es'!Y18=""),"!",IF('Encodage réponses Es'!Y18="","",'Encodage réponses Es'!Y18))</f>
      </c>
      <c r="AC20" s="178">
        <f>IF(AND('Encodage réponses Es'!$AJ18="!",'Encodage réponses Es'!Z18=""),"!",IF('Encodage réponses Es'!Z18="","",'Encodage réponses Es'!Z18))</f>
      </c>
      <c r="AD20" s="180">
        <f>IF(AND('Encodage réponses Es'!$AJ18="!",'Encodage réponses Es'!AA18=""),"!",IF('Encodage réponses Es'!AA18="","",'Encodage réponses Es'!AA18))</f>
      </c>
      <c r="AE20" s="353">
        <f t="shared" si="6"/>
      </c>
      <c r="AF20" s="354"/>
      <c r="AG20" s="407"/>
      <c r="AH20" s="143">
        <f>IF(AND('Encodage réponses Es'!$AJ18="!",'Encodage réponses Es'!L18=""),"!",IF('Encodage réponses Es'!L18="","",'Encodage réponses Es'!L18))</f>
      </c>
      <c r="AI20" s="178">
        <f>IF(AND('Encodage réponses Es'!$AJ18="!",'Encodage réponses Es'!M18=""),"!",IF('Encodage réponses Es'!M18="","",'Encodage réponses Es'!M18))</f>
      </c>
      <c r="AJ20" s="174">
        <f>IF(AND('Encodage réponses Es'!$AJ18="!",'Encodage réponses Es'!S18=""),"!",IF('Encodage réponses Es'!S18="","",'Encodage réponses Es'!S18))</f>
      </c>
      <c r="AK20" s="178">
        <f>IF(AND('Encodage réponses Es'!$AJ18="!",'Encodage réponses Es'!T18=""),"!",IF('Encodage réponses Es'!T18="","",'Encodage réponses Es'!T18))</f>
      </c>
      <c r="AL20" s="178">
        <f>IF(AND('Encodage réponses Es'!$AJ18="!",'Encodage réponses Es'!AB18=""),"!",IF('Encodage réponses Es'!AB18="","",'Encodage réponses Es'!AB18))</f>
      </c>
      <c r="AM20" s="178">
        <f>IF(AND('Encodage réponses Es'!$AJ18="!",'Encodage réponses Es'!AC18=""),"!",IF('Encodage réponses Es'!AC18="","",'Encodage réponses Es'!AC18))</f>
      </c>
      <c r="AN20" s="178">
        <f>IF(AND('Encodage réponses Es'!$AJ18="!",'Encodage réponses Es'!AD18=""),"!",IF('Encodage réponses Es'!AD18="","",'Encodage réponses Es'!AD18))</f>
      </c>
      <c r="AO20" s="178">
        <f>IF(AND('Encodage réponses Es'!$AJ18="!",'Encodage réponses Es'!AE18=""),"!",IF('Encodage réponses Es'!AE18="","",'Encodage réponses Es'!AE18))</f>
      </c>
      <c r="AP20" s="178">
        <f>IF(AND('Encodage réponses Es'!$AJ18="!",'Encodage réponses Es'!AF18=""),"!",IF('Encodage réponses Es'!AF18="","",'Encodage réponses Es'!AF18))</f>
      </c>
      <c r="AQ20" s="178">
        <f>IF(AND('Encodage réponses Es'!$AJ18="!",'Encodage réponses Es'!AG18=""),"!",IF('Encodage réponses Es'!AG18="","",'Encodage réponses Es'!AG18))</f>
      </c>
      <c r="AR20" s="178">
        <f>IF(AND('Encodage réponses Es'!$AJ18="!",'Encodage réponses Es'!AH18=""),"!",IF('Encodage réponses Es'!AH18="","",'Encodage réponses Es'!AH18))</f>
      </c>
      <c r="AS20" s="184">
        <f>IF(AND('Encodage réponses Es'!$AJ18="!",'Encodage réponses Es'!AI18=""),"!",IF('Encodage réponses Es'!AI18="","",'Encodage réponses Es'!AI18))</f>
      </c>
      <c r="AT20" s="355">
        <f t="shared" si="7"/>
      </c>
      <c r="AU20" s="356"/>
    </row>
    <row r="21" spans="1:47" ht="12.75">
      <c r="A21" s="396"/>
      <c r="B21" s="397"/>
      <c r="C21" s="61">
        <v>17</v>
      </c>
      <c r="D21" s="109">
        <f>IF('Encodage réponses Es'!F19="","",'Encodage réponses Es'!F19)</f>
      </c>
      <c r="E21" s="368"/>
      <c r="F21" s="121">
        <f t="shared" si="0"/>
      </c>
      <c r="G21" s="170">
        <f t="shared" si="1"/>
      </c>
      <c r="H21" s="256"/>
      <c r="I21" s="121">
        <f t="shared" si="2"/>
      </c>
      <c r="J21" s="170">
        <f t="shared" si="3"/>
      </c>
      <c r="K21" s="121">
        <f t="shared" si="4"/>
      </c>
      <c r="L21" s="170">
        <f t="shared" si="5"/>
      </c>
      <c r="M21" s="250"/>
      <c r="N21" s="143">
        <f>IF(AND('Encodage réponses Es'!$AJ19="!",'Encodage réponses Es'!G19=""),"!",IF('Encodage réponses Es'!G19="","",'Encodage réponses Es'!G19))</f>
      </c>
      <c r="O21" s="178">
        <f>IF(AND('Encodage réponses Es'!$AJ19="!",'Encodage réponses Es'!H19=""),"!",IF('Encodage réponses Es'!H19="","",'Encodage réponses Es'!H19))</f>
      </c>
      <c r="P21" s="178">
        <f>IF(AND('Encodage réponses Es'!$AJ19="!",'Encodage réponses Es'!I19=""),"!",IF('Encodage réponses Es'!I19="","",'Encodage réponses Es'!I19))</f>
      </c>
      <c r="Q21" s="178">
        <f>IF(AND('Encodage réponses Es'!$AJ19="!",'Encodage réponses Es'!J19=""),"!",IF('Encodage réponses Es'!J19="","",'Encodage réponses Es'!J19))</f>
      </c>
      <c r="R21" s="178">
        <f>IF(AND('Encodage réponses Es'!$AJ19="!",'Encodage réponses Es'!K19=""),"!",IF('Encodage réponses Es'!K19="","",'Encodage réponses Es'!K19))</f>
      </c>
      <c r="S21" s="178">
        <f>IF(AND('Encodage réponses Es'!$AJ19="!",'Encodage réponses Es'!N19=""),"!",IF('Encodage réponses Es'!N19="","",'Encodage réponses Es'!N19))</f>
      </c>
      <c r="T21" s="178">
        <f>IF(AND('Encodage réponses Es'!$AJ19="!",'Encodage réponses Es'!O19=""),"!",IF('Encodage réponses Es'!O19="","",'Encodage réponses Es'!O19))</f>
      </c>
      <c r="U21" s="178">
        <f>IF(AND('Encodage réponses Es'!$AJ19="!",'Encodage réponses Es'!P19=""),"!",IF('Encodage réponses Es'!P19="","",'Encodage réponses Es'!P19))</f>
      </c>
      <c r="V21" s="178">
        <f>IF(AND('Encodage réponses Es'!$AJ19="!",'Encodage réponses Es'!Q19=""),"!",IF('Encodage réponses Es'!Q19="","",'Encodage réponses Es'!Q19))</f>
      </c>
      <c r="W21" s="178">
        <f>IF(AND('Encodage réponses Es'!$AJ19="!",'Encodage réponses Es'!R19=""),"!",IF('Encodage réponses Es'!R19="","",'Encodage réponses Es'!R19))</f>
      </c>
      <c r="X21" s="178">
        <f>IF(AND('Encodage réponses Es'!$AJ19="!",'Encodage réponses Es'!U19=""),"!",IF('Encodage réponses Es'!U19="","",'Encodage réponses Es'!U19))</f>
      </c>
      <c r="Y21" s="178">
        <f>IF(AND('Encodage réponses Es'!$AJ19="!",'Encodage réponses Es'!V19=""),"!",IF('Encodage réponses Es'!V19="","",'Encodage réponses Es'!V19))</f>
      </c>
      <c r="Z21" s="178">
        <f>IF(AND('Encodage réponses Es'!$AJ19="!",'Encodage réponses Es'!W19=""),"!",IF('Encodage réponses Es'!W19="","",'Encodage réponses Es'!W19))</f>
      </c>
      <c r="AA21" s="178">
        <f>IF(AND('Encodage réponses Es'!$AJ19="!",'Encodage réponses Es'!X19=""),"!",IF('Encodage réponses Es'!X19="","",'Encodage réponses Es'!X19))</f>
      </c>
      <c r="AB21" s="178">
        <f>IF(AND('Encodage réponses Es'!$AJ19="!",'Encodage réponses Es'!Y19=""),"!",IF('Encodage réponses Es'!Y19="","",'Encodage réponses Es'!Y19))</f>
      </c>
      <c r="AC21" s="178">
        <f>IF(AND('Encodage réponses Es'!$AJ19="!",'Encodage réponses Es'!Z19=""),"!",IF('Encodage réponses Es'!Z19="","",'Encodage réponses Es'!Z19))</f>
      </c>
      <c r="AD21" s="180">
        <f>IF(AND('Encodage réponses Es'!$AJ19="!",'Encodage réponses Es'!AA19=""),"!",IF('Encodage réponses Es'!AA19="","",'Encodage réponses Es'!AA19))</f>
      </c>
      <c r="AE21" s="353">
        <f t="shared" si="6"/>
      </c>
      <c r="AF21" s="354"/>
      <c r="AG21" s="407"/>
      <c r="AH21" s="143">
        <f>IF(AND('Encodage réponses Es'!$AJ19="!",'Encodage réponses Es'!L19=""),"!",IF('Encodage réponses Es'!L19="","",'Encodage réponses Es'!L19))</f>
      </c>
      <c r="AI21" s="178">
        <f>IF(AND('Encodage réponses Es'!$AJ19="!",'Encodage réponses Es'!M19=""),"!",IF('Encodage réponses Es'!M19="","",'Encodage réponses Es'!M19))</f>
      </c>
      <c r="AJ21" s="174">
        <f>IF(AND('Encodage réponses Es'!$AJ19="!",'Encodage réponses Es'!S19=""),"!",IF('Encodage réponses Es'!S19="","",'Encodage réponses Es'!S19))</f>
      </c>
      <c r="AK21" s="178">
        <f>IF(AND('Encodage réponses Es'!$AJ19="!",'Encodage réponses Es'!T19=""),"!",IF('Encodage réponses Es'!T19="","",'Encodage réponses Es'!T19))</f>
      </c>
      <c r="AL21" s="178">
        <f>IF(AND('Encodage réponses Es'!$AJ19="!",'Encodage réponses Es'!AB19=""),"!",IF('Encodage réponses Es'!AB19="","",'Encodage réponses Es'!AB19))</f>
      </c>
      <c r="AM21" s="178">
        <f>IF(AND('Encodage réponses Es'!$AJ19="!",'Encodage réponses Es'!AC19=""),"!",IF('Encodage réponses Es'!AC19="","",'Encodage réponses Es'!AC19))</f>
      </c>
      <c r="AN21" s="178">
        <f>IF(AND('Encodage réponses Es'!$AJ19="!",'Encodage réponses Es'!AD19=""),"!",IF('Encodage réponses Es'!AD19="","",'Encodage réponses Es'!AD19))</f>
      </c>
      <c r="AO21" s="178">
        <f>IF(AND('Encodage réponses Es'!$AJ19="!",'Encodage réponses Es'!AE19=""),"!",IF('Encodage réponses Es'!AE19="","",'Encodage réponses Es'!AE19))</f>
      </c>
      <c r="AP21" s="178">
        <f>IF(AND('Encodage réponses Es'!$AJ19="!",'Encodage réponses Es'!AF19=""),"!",IF('Encodage réponses Es'!AF19="","",'Encodage réponses Es'!AF19))</f>
      </c>
      <c r="AQ21" s="178">
        <f>IF(AND('Encodage réponses Es'!$AJ19="!",'Encodage réponses Es'!AG19=""),"!",IF('Encodage réponses Es'!AG19="","",'Encodage réponses Es'!AG19))</f>
      </c>
      <c r="AR21" s="178">
        <f>IF(AND('Encodage réponses Es'!$AJ19="!",'Encodage réponses Es'!AH19=""),"!",IF('Encodage réponses Es'!AH19="","",'Encodage réponses Es'!AH19))</f>
      </c>
      <c r="AS21" s="184">
        <f>IF(AND('Encodage réponses Es'!$AJ19="!",'Encodage réponses Es'!AI19=""),"!",IF('Encodage réponses Es'!AI19="","",'Encodage réponses Es'!AI19))</f>
      </c>
      <c r="AT21" s="355">
        <f t="shared" si="7"/>
      </c>
      <c r="AU21" s="356"/>
    </row>
    <row r="22" spans="1:47" ht="12.75">
      <c r="A22" s="396"/>
      <c r="B22" s="397"/>
      <c r="C22" s="61">
        <v>18</v>
      </c>
      <c r="D22" s="109">
        <f>IF('Encodage réponses Es'!F20="","",'Encodage réponses Es'!F20)</f>
      </c>
      <c r="E22" s="368"/>
      <c r="F22" s="121">
        <f t="shared" si="0"/>
      </c>
      <c r="G22" s="170">
        <f t="shared" si="1"/>
      </c>
      <c r="H22" s="256"/>
      <c r="I22" s="121">
        <f t="shared" si="2"/>
      </c>
      <c r="J22" s="170">
        <f t="shared" si="3"/>
      </c>
      <c r="K22" s="121">
        <f t="shared" si="4"/>
      </c>
      <c r="L22" s="170">
        <f t="shared" si="5"/>
      </c>
      <c r="M22" s="250"/>
      <c r="N22" s="143">
        <f>IF(AND('Encodage réponses Es'!$AJ20="!",'Encodage réponses Es'!G20=""),"!",IF('Encodage réponses Es'!G20="","",'Encodage réponses Es'!G20))</f>
      </c>
      <c r="O22" s="178">
        <f>IF(AND('Encodage réponses Es'!$AJ20="!",'Encodage réponses Es'!H20=""),"!",IF('Encodage réponses Es'!H20="","",'Encodage réponses Es'!H20))</f>
      </c>
      <c r="P22" s="178">
        <f>IF(AND('Encodage réponses Es'!$AJ20="!",'Encodage réponses Es'!I20=""),"!",IF('Encodage réponses Es'!I20="","",'Encodage réponses Es'!I20))</f>
      </c>
      <c r="Q22" s="178">
        <f>IF(AND('Encodage réponses Es'!$AJ20="!",'Encodage réponses Es'!J20=""),"!",IF('Encodage réponses Es'!J20="","",'Encodage réponses Es'!J20))</f>
      </c>
      <c r="R22" s="178">
        <f>IF(AND('Encodage réponses Es'!$AJ20="!",'Encodage réponses Es'!K20=""),"!",IF('Encodage réponses Es'!K20="","",'Encodage réponses Es'!K20))</f>
      </c>
      <c r="S22" s="178">
        <f>IF(AND('Encodage réponses Es'!$AJ20="!",'Encodage réponses Es'!N20=""),"!",IF('Encodage réponses Es'!N20="","",'Encodage réponses Es'!N20))</f>
      </c>
      <c r="T22" s="178">
        <f>IF(AND('Encodage réponses Es'!$AJ20="!",'Encodage réponses Es'!O20=""),"!",IF('Encodage réponses Es'!O20="","",'Encodage réponses Es'!O20))</f>
      </c>
      <c r="U22" s="178">
        <f>IF(AND('Encodage réponses Es'!$AJ20="!",'Encodage réponses Es'!P20=""),"!",IF('Encodage réponses Es'!P20="","",'Encodage réponses Es'!P20))</f>
      </c>
      <c r="V22" s="178">
        <f>IF(AND('Encodage réponses Es'!$AJ20="!",'Encodage réponses Es'!Q20=""),"!",IF('Encodage réponses Es'!Q20="","",'Encodage réponses Es'!Q20))</f>
      </c>
      <c r="W22" s="178">
        <f>IF(AND('Encodage réponses Es'!$AJ20="!",'Encodage réponses Es'!R20=""),"!",IF('Encodage réponses Es'!R20="","",'Encodage réponses Es'!R20))</f>
      </c>
      <c r="X22" s="178">
        <f>IF(AND('Encodage réponses Es'!$AJ20="!",'Encodage réponses Es'!U20=""),"!",IF('Encodage réponses Es'!U20="","",'Encodage réponses Es'!U20))</f>
      </c>
      <c r="Y22" s="178">
        <f>IF(AND('Encodage réponses Es'!$AJ20="!",'Encodage réponses Es'!V20=""),"!",IF('Encodage réponses Es'!V20="","",'Encodage réponses Es'!V20))</f>
      </c>
      <c r="Z22" s="178">
        <f>IF(AND('Encodage réponses Es'!$AJ20="!",'Encodage réponses Es'!W20=""),"!",IF('Encodage réponses Es'!W20="","",'Encodage réponses Es'!W20))</f>
      </c>
      <c r="AA22" s="178">
        <f>IF(AND('Encodage réponses Es'!$AJ20="!",'Encodage réponses Es'!X20=""),"!",IF('Encodage réponses Es'!X20="","",'Encodage réponses Es'!X20))</f>
      </c>
      <c r="AB22" s="178">
        <f>IF(AND('Encodage réponses Es'!$AJ20="!",'Encodage réponses Es'!Y20=""),"!",IF('Encodage réponses Es'!Y20="","",'Encodage réponses Es'!Y20))</f>
      </c>
      <c r="AC22" s="178">
        <f>IF(AND('Encodage réponses Es'!$AJ20="!",'Encodage réponses Es'!Z20=""),"!",IF('Encodage réponses Es'!Z20="","",'Encodage réponses Es'!Z20))</f>
      </c>
      <c r="AD22" s="180">
        <f>IF(AND('Encodage réponses Es'!$AJ20="!",'Encodage réponses Es'!AA20=""),"!",IF('Encodage réponses Es'!AA20="","",'Encodage réponses Es'!AA20))</f>
      </c>
      <c r="AE22" s="353">
        <f t="shared" si="6"/>
      </c>
      <c r="AF22" s="354"/>
      <c r="AG22" s="407"/>
      <c r="AH22" s="143">
        <f>IF(AND('Encodage réponses Es'!$AJ20="!",'Encodage réponses Es'!L20=""),"!",IF('Encodage réponses Es'!L20="","",'Encodage réponses Es'!L20))</f>
      </c>
      <c r="AI22" s="178">
        <f>IF(AND('Encodage réponses Es'!$AJ20="!",'Encodage réponses Es'!M20=""),"!",IF('Encodage réponses Es'!M20="","",'Encodage réponses Es'!M20))</f>
      </c>
      <c r="AJ22" s="174">
        <f>IF(AND('Encodage réponses Es'!$AJ20="!",'Encodage réponses Es'!S20=""),"!",IF('Encodage réponses Es'!S20="","",'Encodage réponses Es'!S20))</f>
      </c>
      <c r="AK22" s="178">
        <f>IF(AND('Encodage réponses Es'!$AJ20="!",'Encodage réponses Es'!T20=""),"!",IF('Encodage réponses Es'!T20="","",'Encodage réponses Es'!T20))</f>
      </c>
      <c r="AL22" s="178">
        <f>IF(AND('Encodage réponses Es'!$AJ20="!",'Encodage réponses Es'!AB20=""),"!",IF('Encodage réponses Es'!AB20="","",'Encodage réponses Es'!AB20))</f>
      </c>
      <c r="AM22" s="178">
        <f>IF(AND('Encodage réponses Es'!$AJ20="!",'Encodage réponses Es'!AC20=""),"!",IF('Encodage réponses Es'!AC20="","",'Encodage réponses Es'!AC20))</f>
      </c>
      <c r="AN22" s="178">
        <f>IF(AND('Encodage réponses Es'!$AJ20="!",'Encodage réponses Es'!AD20=""),"!",IF('Encodage réponses Es'!AD20="","",'Encodage réponses Es'!AD20))</f>
      </c>
      <c r="AO22" s="178">
        <f>IF(AND('Encodage réponses Es'!$AJ20="!",'Encodage réponses Es'!AE20=""),"!",IF('Encodage réponses Es'!AE20="","",'Encodage réponses Es'!AE20))</f>
      </c>
      <c r="AP22" s="178">
        <f>IF(AND('Encodage réponses Es'!$AJ20="!",'Encodage réponses Es'!AF20=""),"!",IF('Encodage réponses Es'!AF20="","",'Encodage réponses Es'!AF20))</f>
      </c>
      <c r="AQ22" s="178">
        <f>IF(AND('Encodage réponses Es'!$AJ20="!",'Encodage réponses Es'!AG20=""),"!",IF('Encodage réponses Es'!AG20="","",'Encodage réponses Es'!AG20))</f>
      </c>
      <c r="AR22" s="178">
        <f>IF(AND('Encodage réponses Es'!$AJ20="!",'Encodage réponses Es'!AH20=""),"!",IF('Encodage réponses Es'!AH20="","",'Encodage réponses Es'!AH20))</f>
      </c>
      <c r="AS22" s="184">
        <f>IF(AND('Encodage réponses Es'!$AJ20="!",'Encodage réponses Es'!AI20=""),"!",IF('Encodage réponses Es'!AI20="","",'Encodage réponses Es'!AI20))</f>
      </c>
      <c r="AT22" s="355">
        <f t="shared" si="7"/>
      </c>
      <c r="AU22" s="356"/>
    </row>
    <row r="23" spans="1:47" ht="12.75">
      <c r="A23" s="396"/>
      <c r="B23" s="397"/>
      <c r="C23" s="61">
        <v>19</v>
      </c>
      <c r="D23" s="109">
        <f>IF('Encodage réponses Es'!F21="","",'Encodage réponses Es'!F21)</f>
      </c>
      <c r="E23" s="368"/>
      <c r="F23" s="121">
        <f t="shared" si="0"/>
      </c>
      <c r="G23" s="170">
        <f t="shared" si="1"/>
      </c>
      <c r="H23" s="256"/>
      <c r="I23" s="121">
        <f t="shared" si="2"/>
      </c>
      <c r="J23" s="170">
        <f t="shared" si="3"/>
      </c>
      <c r="K23" s="121">
        <f t="shared" si="4"/>
      </c>
      <c r="L23" s="170">
        <f t="shared" si="5"/>
      </c>
      <c r="M23" s="250"/>
      <c r="N23" s="143">
        <f>IF(AND('Encodage réponses Es'!$AJ21="!",'Encodage réponses Es'!G21=""),"!",IF('Encodage réponses Es'!G21="","",'Encodage réponses Es'!G21))</f>
      </c>
      <c r="O23" s="178">
        <f>IF(AND('Encodage réponses Es'!$AJ21="!",'Encodage réponses Es'!H21=""),"!",IF('Encodage réponses Es'!H21="","",'Encodage réponses Es'!H21))</f>
      </c>
      <c r="P23" s="178">
        <f>IF(AND('Encodage réponses Es'!$AJ21="!",'Encodage réponses Es'!I21=""),"!",IF('Encodage réponses Es'!I21="","",'Encodage réponses Es'!I21))</f>
      </c>
      <c r="Q23" s="178">
        <f>IF(AND('Encodage réponses Es'!$AJ21="!",'Encodage réponses Es'!J21=""),"!",IF('Encodage réponses Es'!J21="","",'Encodage réponses Es'!J21))</f>
      </c>
      <c r="R23" s="178">
        <f>IF(AND('Encodage réponses Es'!$AJ21="!",'Encodage réponses Es'!K21=""),"!",IF('Encodage réponses Es'!K21="","",'Encodage réponses Es'!K21))</f>
      </c>
      <c r="S23" s="178">
        <f>IF(AND('Encodage réponses Es'!$AJ21="!",'Encodage réponses Es'!N21=""),"!",IF('Encodage réponses Es'!N21="","",'Encodage réponses Es'!N21))</f>
      </c>
      <c r="T23" s="178">
        <f>IF(AND('Encodage réponses Es'!$AJ21="!",'Encodage réponses Es'!O21=""),"!",IF('Encodage réponses Es'!O21="","",'Encodage réponses Es'!O21))</f>
      </c>
      <c r="U23" s="178">
        <f>IF(AND('Encodage réponses Es'!$AJ21="!",'Encodage réponses Es'!P21=""),"!",IF('Encodage réponses Es'!P21="","",'Encodage réponses Es'!P21))</f>
      </c>
      <c r="V23" s="178">
        <f>IF(AND('Encodage réponses Es'!$AJ21="!",'Encodage réponses Es'!Q21=""),"!",IF('Encodage réponses Es'!Q21="","",'Encodage réponses Es'!Q21))</f>
      </c>
      <c r="W23" s="178">
        <f>IF(AND('Encodage réponses Es'!$AJ21="!",'Encodage réponses Es'!R21=""),"!",IF('Encodage réponses Es'!R21="","",'Encodage réponses Es'!R21))</f>
      </c>
      <c r="X23" s="178">
        <f>IF(AND('Encodage réponses Es'!$AJ21="!",'Encodage réponses Es'!U21=""),"!",IF('Encodage réponses Es'!U21="","",'Encodage réponses Es'!U21))</f>
      </c>
      <c r="Y23" s="178">
        <f>IF(AND('Encodage réponses Es'!$AJ21="!",'Encodage réponses Es'!V21=""),"!",IF('Encodage réponses Es'!V21="","",'Encodage réponses Es'!V21))</f>
      </c>
      <c r="Z23" s="178">
        <f>IF(AND('Encodage réponses Es'!$AJ21="!",'Encodage réponses Es'!W21=""),"!",IF('Encodage réponses Es'!W21="","",'Encodage réponses Es'!W21))</f>
      </c>
      <c r="AA23" s="178">
        <f>IF(AND('Encodage réponses Es'!$AJ21="!",'Encodage réponses Es'!X21=""),"!",IF('Encodage réponses Es'!X21="","",'Encodage réponses Es'!X21))</f>
      </c>
      <c r="AB23" s="178">
        <f>IF(AND('Encodage réponses Es'!$AJ21="!",'Encodage réponses Es'!Y21=""),"!",IF('Encodage réponses Es'!Y21="","",'Encodage réponses Es'!Y21))</f>
      </c>
      <c r="AC23" s="178">
        <f>IF(AND('Encodage réponses Es'!$AJ21="!",'Encodage réponses Es'!Z21=""),"!",IF('Encodage réponses Es'!Z21="","",'Encodage réponses Es'!Z21))</f>
      </c>
      <c r="AD23" s="180">
        <f>IF(AND('Encodage réponses Es'!$AJ21="!",'Encodage réponses Es'!AA21=""),"!",IF('Encodage réponses Es'!AA21="","",'Encodage réponses Es'!AA21))</f>
      </c>
      <c r="AE23" s="353">
        <f t="shared" si="6"/>
      </c>
      <c r="AF23" s="354"/>
      <c r="AG23" s="407"/>
      <c r="AH23" s="143">
        <f>IF(AND('Encodage réponses Es'!$AJ21="!",'Encodage réponses Es'!L21=""),"!",IF('Encodage réponses Es'!L21="","",'Encodage réponses Es'!L21))</f>
      </c>
      <c r="AI23" s="178">
        <f>IF(AND('Encodage réponses Es'!$AJ21="!",'Encodage réponses Es'!M21=""),"!",IF('Encodage réponses Es'!M21="","",'Encodage réponses Es'!M21))</f>
      </c>
      <c r="AJ23" s="174">
        <f>IF(AND('Encodage réponses Es'!$AJ21="!",'Encodage réponses Es'!S21=""),"!",IF('Encodage réponses Es'!S21="","",'Encodage réponses Es'!S21))</f>
      </c>
      <c r="AK23" s="178">
        <f>IF(AND('Encodage réponses Es'!$AJ21="!",'Encodage réponses Es'!T21=""),"!",IF('Encodage réponses Es'!T21="","",'Encodage réponses Es'!T21))</f>
      </c>
      <c r="AL23" s="178">
        <f>IF(AND('Encodage réponses Es'!$AJ21="!",'Encodage réponses Es'!AB21=""),"!",IF('Encodage réponses Es'!AB21="","",'Encodage réponses Es'!AB21))</f>
      </c>
      <c r="AM23" s="178">
        <f>IF(AND('Encodage réponses Es'!$AJ21="!",'Encodage réponses Es'!AC21=""),"!",IF('Encodage réponses Es'!AC21="","",'Encodage réponses Es'!AC21))</f>
      </c>
      <c r="AN23" s="178">
        <f>IF(AND('Encodage réponses Es'!$AJ21="!",'Encodage réponses Es'!AD21=""),"!",IF('Encodage réponses Es'!AD21="","",'Encodage réponses Es'!AD21))</f>
      </c>
      <c r="AO23" s="178">
        <f>IF(AND('Encodage réponses Es'!$AJ21="!",'Encodage réponses Es'!AE21=""),"!",IF('Encodage réponses Es'!AE21="","",'Encodage réponses Es'!AE21))</f>
      </c>
      <c r="AP23" s="178">
        <f>IF(AND('Encodage réponses Es'!$AJ21="!",'Encodage réponses Es'!AF21=""),"!",IF('Encodage réponses Es'!AF21="","",'Encodage réponses Es'!AF21))</f>
      </c>
      <c r="AQ23" s="178">
        <f>IF(AND('Encodage réponses Es'!$AJ21="!",'Encodage réponses Es'!AG21=""),"!",IF('Encodage réponses Es'!AG21="","",'Encodage réponses Es'!AG21))</f>
      </c>
      <c r="AR23" s="178">
        <f>IF(AND('Encodage réponses Es'!$AJ21="!",'Encodage réponses Es'!AH21=""),"!",IF('Encodage réponses Es'!AH21="","",'Encodage réponses Es'!AH21))</f>
      </c>
      <c r="AS23" s="184">
        <f>IF(AND('Encodage réponses Es'!$AJ21="!",'Encodage réponses Es'!AI21=""),"!",IF('Encodage réponses Es'!AI21="","",'Encodage réponses Es'!AI21))</f>
      </c>
      <c r="AT23" s="355">
        <f t="shared" si="7"/>
      </c>
      <c r="AU23" s="356"/>
    </row>
    <row r="24" spans="1:47" ht="12.75">
      <c r="A24" s="396"/>
      <c r="B24" s="397"/>
      <c r="C24" s="61">
        <v>20</v>
      </c>
      <c r="D24" s="109">
        <f>IF('Encodage réponses Es'!F22="","",'Encodage réponses Es'!F22)</f>
      </c>
      <c r="E24" s="368"/>
      <c r="F24" s="121">
        <f t="shared" si="0"/>
      </c>
      <c r="G24" s="170">
        <f t="shared" si="1"/>
      </c>
      <c r="H24" s="256"/>
      <c r="I24" s="121">
        <f t="shared" si="2"/>
      </c>
      <c r="J24" s="170">
        <f t="shared" si="3"/>
      </c>
      <c r="K24" s="121">
        <f t="shared" si="4"/>
      </c>
      <c r="L24" s="170">
        <f t="shared" si="5"/>
      </c>
      <c r="M24" s="250"/>
      <c r="N24" s="143">
        <f>IF(AND('Encodage réponses Es'!$AJ22="!",'Encodage réponses Es'!G22=""),"!",IF('Encodage réponses Es'!G22="","",'Encodage réponses Es'!G22))</f>
      </c>
      <c r="O24" s="178">
        <f>IF(AND('Encodage réponses Es'!$AJ22="!",'Encodage réponses Es'!H22=""),"!",IF('Encodage réponses Es'!H22="","",'Encodage réponses Es'!H22))</f>
      </c>
      <c r="P24" s="178">
        <f>IF(AND('Encodage réponses Es'!$AJ22="!",'Encodage réponses Es'!I22=""),"!",IF('Encodage réponses Es'!I22="","",'Encodage réponses Es'!I22))</f>
      </c>
      <c r="Q24" s="178">
        <f>IF(AND('Encodage réponses Es'!$AJ22="!",'Encodage réponses Es'!J22=""),"!",IF('Encodage réponses Es'!J22="","",'Encodage réponses Es'!J22))</f>
      </c>
      <c r="R24" s="178">
        <f>IF(AND('Encodage réponses Es'!$AJ22="!",'Encodage réponses Es'!K22=""),"!",IF('Encodage réponses Es'!K22="","",'Encodage réponses Es'!K22))</f>
      </c>
      <c r="S24" s="178">
        <f>IF(AND('Encodage réponses Es'!$AJ22="!",'Encodage réponses Es'!N22=""),"!",IF('Encodage réponses Es'!N22="","",'Encodage réponses Es'!N22))</f>
      </c>
      <c r="T24" s="178">
        <f>IF(AND('Encodage réponses Es'!$AJ22="!",'Encodage réponses Es'!O22=""),"!",IF('Encodage réponses Es'!O22="","",'Encodage réponses Es'!O22))</f>
      </c>
      <c r="U24" s="178">
        <f>IF(AND('Encodage réponses Es'!$AJ22="!",'Encodage réponses Es'!P22=""),"!",IF('Encodage réponses Es'!P22="","",'Encodage réponses Es'!P22))</f>
      </c>
      <c r="V24" s="178">
        <f>IF(AND('Encodage réponses Es'!$AJ22="!",'Encodage réponses Es'!Q22=""),"!",IF('Encodage réponses Es'!Q22="","",'Encodage réponses Es'!Q22))</f>
      </c>
      <c r="W24" s="178">
        <f>IF(AND('Encodage réponses Es'!$AJ22="!",'Encodage réponses Es'!R22=""),"!",IF('Encodage réponses Es'!R22="","",'Encodage réponses Es'!R22))</f>
      </c>
      <c r="X24" s="178">
        <f>IF(AND('Encodage réponses Es'!$AJ22="!",'Encodage réponses Es'!U22=""),"!",IF('Encodage réponses Es'!U22="","",'Encodage réponses Es'!U22))</f>
      </c>
      <c r="Y24" s="178">
        <f>IF(AND('Encodage réponses Es'!$AJ22="!",'Encodage réponses Es'!V22=""),"!",IF('Encodage réponses Es'!V22="","",'Encodage réponses Es'!V22))</f>
      </c>
      <c r="Z24" s="178">
        <f>IF(AND('Encodage réponses Es'!$AJ22="!",'Encodage réponses Es'!W22=""),"!",IF('Encodage réponses Es'!W22="","",'Encodage réponses Es'!W22))</f>
      </c>
      <c r="AA24" s="178">
        <f>IF(AND('Encodage réponses Es'!$AJ22="!",'Encodage réponses Es'!X22=""),"!",IF('Encodage réponses Es'!X22="","",'Encodage réponses Es'!X22))</f>
      </c>
      <c r="AB24" s="178">
        <f>IF(AND('Encodage réponses Es'!$AJ22="!",'Encodage réponses Es'!Y22=""),"!",IF('Encodage réponses Es'!Y22="","",'Encodage réponses Es'!Y22))</f>
      </c>
      <c r="AC24" s="178">
        <f>IF(AND('Encodage réponses Es'!$AJ22="!",'Encodage réponses Es'!Z22=""),"!",IF('Encodage réponses Es'!Z22="","",'Encodage réponses Es'!Z22))</f>
      </c>
      <c r="AD24" s="180">
        <f>IF(AND('Encodage réponses Es'!$AJ22="!",'Encodage réponses Es'!AA22=""),"!",IF('Encodage réponses Es'!AA22="","",'Encodage réponses Es'!AA22))</f>
      </c>
      <c r="AE24" s="353">
        <f t="shared" si="6"/>
      </c>
      <c r="AF24" s="354"/>
      <c r="AG24" s="407"/>
      <c r="AH24" s="143">
        <f>IF(AND('Encodage réponses Es'!$AJ22="!",'Encodage réponses Es'!L22=""),"!",IF('Encodage réponses Es'!L22="","",'Encodage réponses Es'!L22))</f>
      </c>
      <c r="AI24" s="178">
        <f>IF(AND('Encodage réponses Es'!$AJ22="!",'Encodage réponses Es'!M22=""),"!",IF('Encodage réponses Es'!M22="","",'Encodage réponses Es'!M22))</f>
      </c>
      <c r="AJ24" s="174">
        <f>IF(AND('Encodage réponses Es'!$AJ22="!",'Encodage réponses Es'!S22=""),"!",IF('Encodage réponses Es'!S22="","",'Encodage réponses Es'!S22))</f>
      </c>
      <c r="AK24" s="178">
        <f>IF(AND('Encodage réponses Es'!$AJ22="!",'Encodage réponses Es'!T22=""),"!",IF('Encodage réponses Es'!T22="","",'Encodage réponses Es'!T22))</f>
      </c>
      <c r="AL24" s="178">
        <f>IF(AND('Encodage réponses Es'!$AJ22="!",'Encodage réponses Es'!AB22=""),"!",IF('Encodage réponses Es'!AB22="","",'Encodage réponses Es'!AB22))</f>
      </c>
      <c r="AM24" s="178">
        <f>IF(AND('Encodage réponses Es'!$AJ22="!",'Encodage réponses Es'!AC22=""),"!",IF('Encodage réponses Es'!AC22="","",'Encodage réponses Es'!AC22))</f>
      </c>
      <c r="AN24" s="178">
        <f>IF(AND('Encodage réponses Es'!$AJ22="!",'Encodage réponses Es'!AD22=""),"!",IF('Encodage réponses Es'!AD22="","",'Encodage réponses Es'!AD22))</f>
      </c>
      <c r="AO24" s="178">
        <f>IF(AND('Encodage réponses Es'!$AJ22="!",'Encodage réponses Es'!AE22=""),"!",IF('Encodage réponses Es'!AE22="","",'Encodage réponses Es'!AE22))</f>
      </c>
      <c r="AP24" s="178">
        <f>IF(AND('Encodage réponses Es'!$AJ22="!",'Encodage réponses Es'!AF22=""),"!",IF('Encodage réponses Es'!AF22="","",'Encodage réponses Es'!AF22))</f>
      </c>
      <c r="AQ24" s="178">
        <f>IF(AND('Encodage réponses Es'!$AJ22="!",'Encodage réponses Es'!AG22=""),"!",IF('Encodage réponses Es'!AG22="","",'Encodage réponses Es'!AG22))</f>
      </c>
      <c r="AR24" s="178">
        <f>IF(AND('Encodage réponses Es'!$AJ22="!",'Encodage réponses Es'!AH22=""),"!",IF('Encodage réponses Es'!AH22="","",'Encodage réponses Es'!AH22))</f>
      </c>
      <c r="AS24" s="184">
        <f>IF(AND('Encodage réponses Es'!$AJ22="!",'Encodage réponses Es'!AI22=""),"!",IF('Encodage réponses Es'!AI22="","",'Encodage réponses Es'!AI22))</f>
      </c>
      <c r="AT24" s="355">
        <f t="shared" si="7"/>
      </c>
      <c r="AU24" s="356"/>
    </row>
    <row r="25" spans="1:47" ht="12.75">
      <c r="A25" s="396"/>
      <c r="B25" s="397"/>
      <c r="C25" s="61">
        <v>21</v>
      </c>
      <c r="D25" s="109">
        <f>IF('Encodage réponses Es'!F23="","",'Encodage réponses Es'!F23)</f>
      </c>
      <c r="E25" s="368"/>
      <c r="F25" s="121">
        <f t="shared" si="0"/>
      </c>
      <c r="G25" s="170">
        <f t="shared" si="1"/>
      </c>
      <c r="H25" s="256"/>
      <c r="I25" s="121">
        <f t="shared" si="2"/>
      </c>
      <c r="J25" s="170">
        <f t="shared" si="3"/>
      </c>
      <c r="K25" s="121">
        <f t="shared" si="4"/>
      </c>
      <c r="L25" s="170">
        <f t="shared" si="5"/>
      </c>
      <c r="M25" s="250"/>
      <c r="N25" s="143">
        <f>IF(AND('Encodage réponses Es'!$AJ23="!",'Encodage réponses Es'!G23=""),"!",IF('Encodage réponses Es'!G23="","",'Encodage réponses Es'!G23))</f>
      </c>
      <c r="O25" s="178">
        <f>IF(AND('Encodage réponses Es'!$AJ23="!",'Encodage réponses Es'!H23=""),"!",IF('Encodage réponses Es'!H23="","",'Encodage réponses Es'!H23))</f>
      </c>
      <c r="P25" s="178">
        <f>IF(AND('Encodage réponses Es'!$AJ23="!",'Encodage réponses Es'!I23=""),"!",IF('Encodage réponses Es'!I23="","",'Encodage réponses Es'!I23))</f>
      </c>
      <c r="Q25" s="178">
        <f>IF(AND('Encodage réponses Es'!$AJ23="!",'Encodage réponses Es'!J23=""),"!",IF('Encodage réponses Es'!J23="","",'Encodage réponses Es'!J23))</f>
      </c>
      <c r="R25" s="178">
        <f>IF(AND('Encodage réponses Es'!$AJ23="!",'Encodage réponses Es'!K23=""),"!",IF('Encodage réponses Es'!K23="","",'Encodage réponses Es'!K23))</f>
      </c>
      <c r="S25" s="178">
        <f>IF(AND('Encodage réponses Es'!$AJ23="!",'Encodage réponses Es'!N23=""),"!",IF('Encodage réponses Es'!N23="","",'Encodage réponses Es'!N23))</f>
      </c>
      <c r="T25" s="178">
        <f>IF(AND('Encodage réponses Es'!$AJ23="!",'Encodage réponses Es'!O23=""),"!",IF('Encodage réponses Es'!O23="","",'Encodage réponses Es'!O23))</f>
      </c>
      <c r="U25" s="178">
        <f>IF(AND('Encodage réponses Es'!$AJ23="!",'Encodage réponses Es'!P23=""),"!",IF('Encodage réponses Es'!P23="","",'Encodage réponses Es'!P23))</f>
      </c>
      <c r="V25" s="178">
        <f>IF(AND('Encodage réponses Es'!$AJ23="!",'Encodage réponses Es'!Q23=""),"!",IF('Encodage réponses Es'!Q23="","",'Encodage réponses Es'!Q23))</f>
      </c>
      <c r="W25" s="178">
        <f>IF(AND('Encodage réponses Es'!$AJ23="!",'Encodage réponses Es'!R23=""),"!",IF('Encodage réponses Es'!R23="","",'Encodage réponses Es'!R23))</f>
      </c>
      <c r="X25" s="178">
        <f>IF(AND('Encodage réponses Es'!$AJ23="!",'Encodage réponses Es'!U23=""),"!",IF('Encodage réponses Es'!U23="","",'Encodage réponses Es'!U23))</f>
      </c>
      <c r="Y25" s="178">
        <f>IF(AND('Encodage réponses Es'!$AJ23="!",'Encodage réponses Es'!V23=""),"!",IF('Encodage réponses Es'!V23="","",'Encodage réponses Es'!V23))</f>
      </c>
      <c r="Z25" s="178">
        <f>IF(AND('Encodage réponses Es'!$AJ23="!",'Encodage réponses Es'!W23=""),"!",IF('Encodage réponses Es'!W23="","",'Encodage réponses Es'!W23))</f>
      </c>
      <c r="AA25" s="178">
        <f>IF(AND('Encodage réponses Es'!$AJ23="!",'Encodage réponses Es'!X23=""),"!",IF('Encodage réponses Es'!X23="","",'Encodage réponses Es'!X23))</f>
      </c>
      <c r="AB25" s="178">
        <f>IF(AND('Encodage réponses Es'!$AJ23="!",'Encodage réponses Es'!Y23=""),"!",IF('Encodage réponses Es'!Y23="","",'Encodage réponses Es'!Y23))</f>
      </c>
      <c r="AC25" s="178">
        <f>IF(AND('Encodage réponses Es'!$AJ23="!",'Encodage réponses Es'!Z23=""),"!",IF('Encodage réponses Es'!Z23="","",'Encodage réponses Es'!Z23))</f>
      </c>
      <c r="AD25" s="180">
        <f>IF(AND('Encodage réponses Es'!$AJ23="!",'Encodage réponses Es'!AA23=""),"!",IF('Encodage réponses Es'!AA23="","",'Encodage réponses Es'!AA23))</f>
      </c>
      <c r="AE25" s="353">
        <f t="shared" si="6"/>
      </c>
      <c r="AF25" s="354"/>
      <c r="AG25" s="407"/>
      <c r="AH25" s="143">
        <f>IF(AND('Encodage réponses Es'!$AJ23="!",'Encodage réponses Es'!L23=""),"!",IF('Encodage réponses Es'!L23="","",'Encodage réponses Es'!L23))</f>
      </c>
      <c r="AI25" s="178">
        <f>IF(AND('Encodage réponses Es'!$AJ23="!",'Encodage réponses Es'!M23=""),"!",IF('Encodage réponses Es'!M23="","",'Encodage réponses Es'!M23))</f>
      </c>
      <c r="AJ25" s="174">
        <f>IF(AND('Encodage réponses Es'!$AJ23="!",'Encodage réponses Es'!S23=""),"!",IF('Encodage réponses Es'!S23="","",'Encodage réponses Es'!S23))</f>
      </c>
      <c r="AK25" s="178">
        <f>IF(AND('Encodage réponses Es'!$AJ23="!",'Encodage réponses Es'!T23=""),"!",IF('Encodage réponses Es'!T23="","",'Encodage réponses Es'!T23))</f>
      </c>
      <c r="AL25" s="178">
        <f>IF(AND('Encodage réponses Es'!$AJ23="!",'Encodage réponses Es'!AB23=""),"!",IF('Encodage réponses Es'!AB23="","",'Encodage réponses Es'!AB23))</f>
      </c>
      <c r="AM25" s="178">
        <f>IF(AND('Encodage réponses Es'!$AJ23="!",'Encodage réponses Es'!AC23=""),"!",IF('Encodage réponses Es'!AC23="","",'Encodage réponses Es'!AC23))</f>
      </c>
      <c r="AN25" s="178">
        <f>IF(AND('Encodage réponses Es'!$AJ23="!",'Encodage réponses Es'!AD23=""),"!",IF('Encodage réponses Es'!AD23="","",'Encodage réponses Es'!AD23))</f>
      </c>
      <c r="AO25" s="178">
        <f>IF(AND('Encodage réponses Es'!$AJ23="!",'Encodage réponses Es'!AE23=""),"!",IF('Encodage réponses Es'!AE23="","",'Encodage réponses Es'!AE23))</f>
      </c>
      <c r="AP25" s="178">
        <f>IF(AND('Encodage réponses Es'!$AJ23="!",'Encodage réponses Es'!AF23=""),"!",IF('Encodage réponses Es'!AF23="","",'Encodage réponses Es'!AF23))</f>
      </c>
      <c r="AQ25" s="178">
        <f>IF(AND('Encodage réponses Es'!$AJ23="!",'Encodage réponses Es'!AG23=""),"!",IF('Encodage réponses Es'!AG23="","",'Encodage réponses Es'!AG23))</f>
      </c>
      <c r="AR25" s="178">
        <f>IF(AND('Encodage réponses Es'!$AJ23="!",'Encodage réponses Es'!AH23=""),"!",IF('Encodage réponses Es'!AH23="","",'Encodage réponses Es'!AH23))</f>
      </c>
      <c r="AS25" s="184">
        <f>IF(AND('Encodage réponses Es'!$AJ23="!",'Encodage réponses Es'!AI23=""),"!",IF('Encodage réponses Es'!AI23="","",'Encodage réponses Es'!AI23))</f>
      </c>
      <c r="AT25" s="355">
        <f t="shared" si="7"/>
      </c>
      <c r="AU25" s="356"/>
    </row>
    <row r="26" spans="1:47" ht="12.75">
      <c r="A26" s="396"/>
      <c r="B26" s="397"/>
      <c r="C26" s="61">
        <v>22</v>
      </c>
      <c r="D26" s="109">
        <f>IF('Encodage réponses Es'!F24="","",'Encodage réponses Es'!F24)</f>
      </c>
      <c r="E26" s="368"/>
      <c r="F26" s="121">
        <f t="shared" si="0"/>
      </c>
      <c r="G26" s="170">
        <f t="shared" si="1"/>
      </c>
      <c r="H26" s="256"/>
      <c r="I26" s="121">
        <f t="shared" si="2"/>
      </c>
      <c r="J26" s="170">
        <f t="shared" si="3"/>
      </c>
      <c r="K26" s="121">
        <f t="shared" si="4"/>
      </c>
      <c r="L26" s="170">
        <f t="shared" si="5"/>
      </c>
      <c r="M26" s="250"/>
      <c r="N26" s="143">
        <f>IF(AND('Encodage réponses Es'!$AJ24="!",'Encodage réponses Es'!G24=""),"!",IF('Encodage réponses Es'!G24="","",'Encodage réponses Es'!G24))</f>
      </c>
      <c r="O26" s="178">
        <f>IF(AND('Encodage réponses Es'!$AJ24="!",'Encodage réponses Es'!H24=""),"!",IF('Encodage réponses Es'!H24="","",'Encodage réponses Es'!H24))</f>
      </c>
      <c r="P26" s="178">
        <f>IF(AND('Encodage réponses Es'!$AJ24="!",'Encodage réponses Es'!I24=""),"!",IF('Encodage réponses Es'!I24="","",'Encodage réponses Es'!I24))</f>
      </c>
      <c r="Q26" s="178">
        <f>IF(AND('Encodage réponses Es'!$AJ24="!",'Encodage réponses Es'!J24=""),"!",IF('Encodage réponses Es'!J24="","",'Encodage réponses Es'!J24))</f>
      </c>
      <c r="R26" s="178">
        <f>IF(AND('Encodage réponses Es'!$AJ24="!",'Encodage réponses Es'!K24=""),"!",IF('Encodage réponses Es'!K24="","",'Encodage réponses Es'!K24))</f>
      </c>
      <c r="S26" s="178">
        <f>IF(AND('Encodage réponses Es'!$AJ24="!",'Encodage réponses Es'!N24=""),"!",IF('Encodage réponses Es'!N24="","",'Encodage réponses Es'!N24))</f>
      </c>
      <c r="T26" s="178">
        <f>IF(AND('Encodage réponses Es'!$AJ24="!",'Encodage réponses Es'!O24=""),"!",IF('Encodage réponses Es'!O24="","",'Encodage réponses Es'!O24))</f>
      </c>
      <c r="U26" s="178">
        <f>IF(AND('Encodage réponses Es'!$AJ24="!",'Encodage réponses Es'!P24=""),"!",IF('Encodage réponses Es'!P24="","",'Encodage réponses Es'!P24))</f>
      </c>
      <c r="V26" s="178">
        <f>IF(AND('Encodage réponses Es'!$AJ24="!",'Encodage réponses Es'!Q24=""),"!",IF('Encodage réponses Es'!Q24="","",'Encodage réponses Es'!Q24))</f>
      </c>
      <c r="W26" s="178">
        <f>IF(AND('Encodage réponses Es'!$AJ24="!",'Encodage réponses Es'!R24=""),"!",IF('Encodage réponses Es'!R24="","",'Encodage réponses Es'!R24))</f>
      </c>
      <c r="X26" s="178">
        <f>IF(AND('Encodage réponses Es'!$AJ24="!",'Encodage réponses Es'!U24=""),"!",IF('Encodage réponses Es'!U24="","",'Encodage réponses Es'!U24))</f>
      </c>
      <c r="Y26" s="178">
        <f>IF(AND('Encodage réponses Es'!$AJ24="!",'Encodage réponses Es'!V24=""),"!",IF('Encodage réponses Es'!V24="","",'Encodage réponses Es'!V24))</f>
      </c>
      <c r="Z26" s="178">
        <f>IF(AND('Encodage réponses Es'!$AJ24="!",'Encodage réponses Es'!W24=""),"!",IF('Encodage réponses Es'!W24="","",'Encodage réponses Es'!W24))</f>
      </c>
      <c r="AA26" s="178">
        <f>IF(AND('Encodage réponses Es'!$AJ24="!",'Encodage réponses Es'!X24=""),"!",IF('Encodage réponses Es'!X24="","",'Encodage réponses Es'!X24))</f>
      </c>
      <c r="AB26" s="178">
        <f>IF(AND('Encodage réponses Es'!$AJ24="!",'Encodage réponses Es'!Y24=""),"!",IF('Encodage réponses Es'!Y24="","",'Encodage réponses Es'!Y24))</f>
      </c>
      <c r="AC26" s="178">
        <f>IF(AND('Encodage réponses Es'!$AJ24="!",'Encodage réponses Es'!Z24=""),"!",IF('Encodage réponses Es'!Z24="","",'Encodage réponses Es'!Z24))</f>
      </c>
      <c r="AD26" s="180">
        <f>IF(AND('Encodage réponses Es'!$AJ24="!",'Encodage réponses Es'!AA24=""),"!",IF('Encodage réponses Es'!AA24="","",'Encodage réponses Es'!AA24))</f>
      </c>
      <c r="AE26" s="353">
        <f t="shared" si="6"/>
      </c>
      <c r="AF26" s="354"/>
      <c r="AG26" s="407"/>
      <c r="AH26" s="143">
        <f>IF(AND('Encodage réponses Es'!$AJ24="!",'Encodage réponses Es'!L24=""),"!",IF('Encodage réponses Es'!L24="","",'Encodage réponses Es'!L24))</f>
      </c>
      <c r="AI26" s="178">
        <f>IF(AND('Encodage réponses Es'!$AJ24="!",'Encodage réponses Es'!M24=""),"!",IF('Encodage réponses Es'!M24="","",'Encodage réponses Es'!M24))</f>
      </c>
      <c r="AJ26" s="174">
        <f>IF(AND('Encodage réponses Es'!$AJ24="!",'Encodage réponses Es'!S24=""),"!",IF('Encodage réponses Es'!S24="","",'Encodage réponses Es'!S24))</f>
      </c>
      <c r="AK26" s="178">
        <f>IF(AND('Encodage réponses Es'!$AJ24="!",'Encodage réponses Es'!T24=""),"!",IF('Encodage réponses Es'!T24="","",'Encodage réponses Es'!T24))</f>
      </c>
      <c r="AL26" s="178">
        <f>IF(AND('Encodage réponses Es'!$AJ24="!",'Encodage réponses Es'!AB24=""),"!",IF('Encodage réponses Es'!AB24="","",'Encodage réponses Es'!AB24))</f>
      </c>
      <c r="AM26" s="178">
        <f>IF(AND('Encodage réponses Es'!$AJ24="!",'Encodage réponses Es'!AC24=""),"!",IF('Encodage réponses Es'!AC24="","",'Encodage réponses Es'!AC24))</f>
      </c>
      <c r="AN26" s="178">
        <f>IF(AND('Encodage réponses Es'!$AJ24="!",'Encodage réponses Es'!AD24=""),"!",IF('Encodage réponses Es'!AD24="","",'Encodage réponses Es'!AD24))</f>
      </c>
      <c r="AO26" s="178">
        <f>IF(AND('Encodage réponses Es'!$AJ24="!",'Encodage réponses Es'!AE24=""),"!",IF('Encodage réponses Es'!AE24="","",'Encodage réponses Es'!AE24))</f>
      </c>
      <c r="AP26" s="178">
        <f>IF(AND('Encodage réponses Es'!$AJ24="!",'Encodage réponses Es'!AF24=""),"!",IF('Encodage réponses Es'!AF24="","",'Encodage réponses Es'!AF24))</f>
      </c>
      <c r="AQ26" s="178">
        <f>IF(AND('Encodage réponses Es'!$AJ24="!",'Encodage réponses Es'!AG24=""),"!",IF('Encodage réponses Es'!AG24="","",'Encodage réponses Es'!AG24))</f>
      </c>
      <c r="AR26" s="178">
        <f>IF(AND('Encodage réponses Es'!$AJ24="!",'Encodage réponses Es'!AH24=""),"!",IF('Encodage réponses Es'!AH24="","",'Encodage réponses Es'!AH24))</f>
      </c>
      <c r="AS26" s="184">
        <f>IF(AND('Encodage réponses Es'!$AJ24="!",'Encodage réponses Es'!AI24=""),"!",IF('Encodage réponses Es'!AI24="","",'Encodage réponses Es'!AI24))</f>
      </c>
      <c r="AT26" s="355">
        <f t="shared" si="7"/>
      </c>
      <c r="AU26" s="356"/>
    </row>
    <row r="27" spans="1:47" ht="12.75">
      <c r="A27" s="396"/>
      <c r="B27" s="397"/>
      <c r="C27" s="61">
        <v>23</v>
      </c>
      <c r="D27" s="109">
        <f>IF('Encodage réponses Es'!F25="","",'Encodage réponses Es'!F25)</f>
      </c>
      <c r="E27" s="368"/>
      <c r="F27" s="121">
        <f t="shared" si="0"/>
      </c>
      <c r="G27" s="170">
        <f t="shared" si="1"/>
      </c>
      <c r="H27" s="256"/>
      <c r="I27" s="121">
        <f t="shared" si="2"/>
      </c>
      <c r="J27" s="170">
        <f t="shared" si="3"/>
      </c>
      <c r="K27" s="121">
        <f t="shared" si="4"/>
      </c>
      <c r="L27" s="170">
        <f t="shared" si="5"/>
      </c>
      <c r="M27" s="250"/>
      <c r="N27" s="143">
        <f>IF(AND('Encodage réponses Es'!$AJ25="!",'Encodage réponses Es'!G25=""),"!",IF('Encodage réponses Es'!G25="","",'Encodage réponses Es'!G25))</f>
      </c>
      <c r="O27" s="178">
        <f>IF(AND('Encodage réponses Es'!$AJ25="!",'Encodage réponses Es'!H25=""),"!",IF('Encodage réponses Es'!H25="","",'Encodage réponses Es'!H25))</f>
      </c>
      <c r="P27" s="178">
        <f>IF(AND('Encodage réponses Es'!$AJ25="!",'Encodage réponses Es'!I25=""),"!",IF('Encodage réponses Es'!I25="","",'Encodage réponses Es'!I25))</f>
      </c>
      <c r="Q27" s="178">
        <f>IF(AND('Encodage réponses Es'!$AJ25="!",'Encodage réponses Es'!J25=""),"!",IF('Encodage réponses Es'!J25="","",'Encodage réponses Es'!J25))</f>
      </c>
      <c r="R27" s="178">
        <f>IF(AND('Encodage réponses Es'!$AJ25="!",'Encodage réponses Es'!K25=""),"!",IF('Encodage réponses Es'!K25="","",'Encodage réponses Es'!K25))</f>
      </c>
      <c r="S27" s="178">
        <f>IF(AND('Encodage réponses Es'!$AJ25="!",'Encodage réponses Es'!N25=""),"!",IF('Encodage réponses Es'!N25="","",'Encodage réponses Es'!N25))</f>
      </c>
      <c r="T27" s="178">
        <f>IF(AND('Encodage réponses Es'!$AJ25="!",'Encodage réponses Es'!O25=""),"!",IF('Encodage réponses Es'!O25="","",'Encodage réponses Es'!O25))</f>
      </c>
      <c r="U27" s="178">
        <f>IF(AND('Encodage réponses Es'!$AJ25="!",'Encodage réponses Es'!P25=""),"!",IF('Encodage réponses Es'!P25="","",'Encodage réponses Es'!P25))</f>
      </c>
      <c r="V27" s="178">
        <f>IF(AND('Encodage réponses Es'!$AJ25="!",'Encodage réponses Es'!Q25=""),"!",IF('Encodage réponses Es'!Q25="","",'Encodage réponses Es'!Q25))</f>
      </c>
      <c r="W27" s="178">
        <f>IF(AND('Encodage réponses Es'!$AJ25="!",'Encodage réponses Es'!R25=""),"!",IF('Encodage réponses Es'!R25="","",'Encodage réponses Es'!R25))</f>
      </c>
      <c r="X27" s="178">
        <f>IF(AND('Encodage réponses Es'!$AJ25="!",'Encodage réponses Es'!U25=""),"!",IF('Encodage réponses Es'!U25="","",'Encodage réponses Es'!U25))</f>
      </c>
      <c r="Y27" s="178">
        <f>IF(AND('Encodage réponses Es'!$AJ25="!",'Encodage réponses Es'!V25=""),"!",IF('Encodage réponses Es'!V25="","",'Encodage réponses Es'!V25))</f>
      </c>
      <c r="Z27" s="178">
        <f>IF(AND('Encodage réponses Es'!$AJ25="!",'Encodage réponses Es'!W25=""),"!",IF('Encodage réponses Es'!W25="","",'Encodage réponses Es'!W25))</f>
      </c>
      <c r="AA27" s="178">
        <f>IF(AND('Encodage réponses Es'!$AJ25="!",'Encodage réponses Es'!X25=""),"!",IF('Encodage réponses Es'!X25="","",'Encodage réponses Es'!X25))</f>
      </c>
      <c r="AB27" s="178">
        <f>IF(AND('Encodage réponses Es'!$AJ25="!",'Encodage réponses Es'!Y25=""),"!",IF('Encodage réponses Es'!Y25="","",'Encodage réponses Es'!Y25))</f>
      </c>
      <c r="AC27" s="178">
        <f>IF(AND('Encodage réponses Es'!$AJ25="!",'Encodage réponses Es'!Z25=""),"!",IF('Encodage réponses Es'!Z25="","",'Encodage réponses Es'!Z25))</f>
      </c>
      <c r="AD27" s="180">
        <f>IF(AND('Encodage réponses Es'!$AJ25="!",'Encodage réponses Es'!AA25=""),"!",IF('Encodage réponses Es'!AA25="","",'Encodage réponses Es'!AA25))</f>
      </c>
      <c r="AE27" s="353">
        <f t="shared" si="6"/>
      </c>
      <c r="AF27" s="354"/>
      <c r="AG27" s="407"/>
      <c r="AH27" s="143">
        <f>IF(AND('Encodage réponses Es'!$AJ25="!",'Encodage réponses Es'!L25=""),"!",IF('Encodage réponses Es'!L25="","",'Encodage réponses Es'!L25))</f>
      </c>
      <c r="AI27" s="178">
        <f>IF(AND('Encodage réponses Es'!$AJ25="!",'Encodage réponses Es'!M25=""),"!",IF('Encodage réponses Es'!M25="","",'Encodage réponses Es'!M25))</f>
      </c>
      <c r="AJ27" s="174">
        <f>IF(AND('Encodage réponses Es'!$AJ25="!",'Encodage réponses Es'!S25=""),"!",IF('Encodage réponses Es'!S25="","",'Encodage réponses Es'!S25))</f>
      </c>
      <c r="AK27" s="178">
        <f>IF(AND('Encodage réponses Es'!$AJ25="!",'Encodage réponses Es'!T25=""),"!",IF('Encodage réponses Es'!T25="","",'Encodage réponses Es'!T25))</f>
      </c>
      <c r="AL27" s="178">
        <f>IF(AND('Encodage réponses Es'!$AJ25="!",'Encodage réponses Es'!AB25=""),"!",IF('Encodage réponses Es'!AB25="","",'Encodage réponses Es'!AB25))</f>
      </c>
      <c r="AM27" s="178">
        <f>IF(AND('Encodage réponses Es'!$AJ25="!",'Encodage réponses Es'!AC25=""),"!",IF('Encodage réponses Es'!AC25="","",'Encodage réponses Es'!AC25))</f>
      </c>
      <c r="AN27" s="178">
        <f>IF(AND('Encodage réponses Es'!$AJ25="!",'Encodage réponses Es'!AD25=""),"!",IF('Encodage réponses Es'!AD25="","",'Encodage réponses Es'!AD25))</f>
      </c>
      <c r="AO27" s="178">
        <f>IF(AND('Encodage réponses Es'!$AJ25="!",'Encodage réponses Es'!AE25=""),"!",IF('Encodage réponses Es'!AE25="","",'Encodage réponses Es'!AE25))</f>
      </c>
      <c r="AP27" s="178">
        <f>IF(AND('Encodage réponses Es'!$AJ25="!",'Encodage réponses Es'!AF25=""),"!",IF('Encodage réponses Es'!AF25="","",'Encodage réponses Es'!AF25))</f>
      </c>
      <c r="AQ27" s="178">
        <f>IF(AND('Encodage réponses Es'!$AJ25="!",'Encodage réponses Es'!AG25=""),"!",IF('Encodage réponses Es'!AG25="","",'Encodage réponses Es'!AG25))</f>
      </c>
      <c r="AR27" s="178">
        <f>IF(AND('Encodage réponses Es'!$AJ25="!",'Encodage réponses Es'!AH25=""),"!",IF('Encodage réponses Es'!AH25="","",'Encodage réponses Es'!AH25))</f>
      </c>
      <c r="AS27" s="184">
        <f>IF(AND('Encodage réponses Es'!$AJ25="!",'Encodage réponses Es'!AI25=""),"!",IF('Encodage réponses Es'!AI25="","",'Encodage réponses Es'!AI25))</f>
      </c>
      <c r="AT27" s="355">
        <f t="shared" si="7"/>
      </c>
      <c r="AU27" s="356"/>
    </row>
    <row r="28" spans="1:47" ht="12.75">
      <c r="A28" s="396"/>
      <c r="B28" s="397"/>
      <c r="C28" s="61">
        <v>24</v>
      </c>
      <c r="D28" s="109">
        <f>IF('Encodage réponses Es'!F26="","",'Encodage réponses Es'!F26)</f>
      </c>
      <c r="E28" s="368"/>
      <c r="F28" s="121">
        <f t="shared" si="0"/>
      </c>
      <c r="G28" s="170">
        <f t="shared" si="1"/>
      </c>
      <c r="H28" s="256"/>
      <c r="I28" s="121">
        <f t="shared" si="2"/>
      </c>
      <c r="J28" s="170">
        <f t="shared" si="3"/>
      </c>
      <c r="K28" s="121">
        <f t="shared" si="4"/>
      </c>
      <c r="L28" s="170">
        <f t="shared" si="5"/>
      </c>
      <c r="M28" s="250"/>
      <c r="N28" s="143">
        <f>IF(AND('Encodage réponses Es'!$AJ26="!",'Encodage réponses Es'!G26=""),"!",IF('Encodage réponses Es'!G26="","",'Encodage réponses Es'!G26))</f>
      </c>
      <c r="O28" s="178">
        <f>IF(AND('Encodage réponses Es'!$AJ26="!",'Encodage réponses Es'!H26=""),"!",IF('Encodage réponses Es'!H26="","",'Encodage réponses Es'!H26))</f>
      </c>
      <c r="P28" s="178">
        <f>IF(AND('Encodage réponses Es'!$AJ26="!",'Encodage réponses Es'!I26=""),"!",IF('Encodage réponses Es'!I26="","",'Encodage réponses Es'!I26))</f>
      </c>
      <c r="Q28" s="178">
        <f>IF(AND('Encodage réponses Es'!$AJ26="!",'Encodage réponses Es'!J26=""),"!",IF('Encodage réponses Es'!J26="","",'Encodage réponses Es'!J26))</f>
      </c>
      <c r="R28" s="178">
        <f>IF(AND('Encodage réponses Es'!$AJ26="!",'Encodage réponses Es'!K26=""),"!",IF('Encodage réponses Es'!K26="","",'Encodage réponses Es'!K26))</f>
      </c>
      <c r="S28" s="178">
        <f>IF(AND('Encodage réponses Es'!$AJ26="!",'Encodage réponses Es'!N26=""),"!",IF('Encodage réponses Es'!N26="","",'Encodage réponses Es'!N26))</f>
      </c>
      <c r="T28" s="178">
        <f>IF(AND('Encodage réponses Es'!$AJ26="!",'Encodage réponses Es'!O26=""),"!",IF('Encodage réponses Es'!O26="","",'Encodage réponses Es'!O26))</f>
      </c>
      <c r="U28" s="178">
        <f>IF(AND('Encodage réponses Es'!$AJ26="!",'Encodage réponses Es'!P26=""),"!",IF('Encodage réponses Es'!P26="","",'Encodage réponses Es'!P26))</f>
      </c>
      <c r="V28" s="178">
        <f>IF(AND('Encodage réponses Es'!$AJ26="!",'Encodage réponses Es'!Q26=""),"!",IF('Encodage réponses Es'!Q26="","",'Encodage réponses Es'!Q26))</f>
      </c>
      <c r="W28" s="178">
        <f>IF(AND('Encodage réponses Es'!$AJ26="!",'Encodage réponses Es'!R26=""),"!",IF('Encodage réponses Es'!R26="","",'Encodage réponses Es'!R26))</f>
      </c>
      <c r="X28" s="178">
        <f>IF(AND('Encodage réponses Es'!$AJ26="!",'Encodage réponses Es'!U26=""),"!",IF('Encodage réponses Es'!U26="","",'Encodage réponses Es'!U26))</f>
      </c>
      <c r="Y28" s="178">
        <f>IF(AND('Encodage réponses Es'!$AJ26="!",'Encodage réponses Es'!V26=""),"!",IF('Encodage réponses Es'!V26="","",'Encodage réponses Es'!V26))</f>
      </c>
      <c r="Z28" s="178">
        <f>IF(AND('Encodage réponses Es'!$AJ26="!",'Encodage réponses Es'!W26=""),"!",IF('Encodage réponses Es'!W26="","",'Encodage réponses Es'!W26))</f>
      </c>
      <c r="AA28" s="178">
        <f>IF(AND('Encodage réponses Es'!$AJ26="!",'Encodage réponses Es'!X26=""),"!",IF('Encodage réponses Es'!X26="","",'Encodage réponses Es'!X26))</f>
      </c>
      <c r="AB28" s="178">
        <f>IF(AND('Encodage réponses Es'!$AJ26="!",'Encodage réponses Es'!Y26=""),"!",IF('Encodage réponses Es'!Y26="","",'Encodage réponses Es'!Y26))</f>
      </c>
      <c r="AC28" s="178">
        <f>IF(AND('Encodage réponses Es'!$AJ26="!",'Encodage réponses Es'!Z26=""),"!",IF('Encodage réponses Es'!Z26="","",'Encodage réponses Es'!Z26))</f>
      </c>
      <c r="AD28" s="180">
        <f>IF(AND('Encodage réponses Es'!$AJ26="!",'Encodage réponses Es'!AA26=""),"!",IF('Encodage réponses Es'!AA26="","",'Encodage réponses Es'!AA26))</f>
      </c>
      <c r="AE28" s="353">
        <f t="shared" si="6"/>
      </c>
      <c r="AF28" s="354"/>
      <c r="AG28" s="407"/>
      <c r="AH28" s="143">
        <f>IF(AND('Encodage réponses Es'!$AJ26="!",'Encodage réponses Es'!L26=""),"!",IF('Encodage réponses Es'!L26="","",'Encodage réponses Es'!L26))</f>
      </c>
      <c r="AI28" s="178">
        <f>IF(AND('Encodage réponses Es'!$AJ26="!",'Encodage réponses Es'!M26=""),"!",IF('Encodage réponses Es'!M26="","",'Encodage réponses Es'!M26))</f>
      </c>
      <c r="AJ28" s="174">
        <f>IF(AND('Encodage réponses Es'!$AJ26="!",'Encodage réponses Es'!S26=""),"!",IF('Encodage réponses Es'!S26="","",'Encodage réponses Es'!S26))</f>
      </c>
      <c r="AK28" s="178">
        <f>IF(AND('Encodage réponses Es'!$AJ26="!",'Encodage réponses Es'!T26=""),"!",IF('Encodage réponses Es'!T26="","",'Encodage réponses Es'!T26))</f>
      </c>
      <c r="AL28" s="178">
        <f>IF(AND('Encodage réponses Es'!$AJ26="!",'Encodage réponses Es'!AB26=""),"!",IF('Encodage réponses Es'!AB26="","",'Encodage réponses Es'!AB26))</f>
      </c>
      <c r="AM28" s="178">
        <f>IF(AND('Encodage réponses Es'!$AJ26="!",'Encodage réponses Es'!AC26=""),"!",IF('Encodage réponses Es'!AC26="","",'Encodage réponses Es'!AC26))</f>
      </c>
      <c r="AN28" s="178">
        <f>IF(AND('Encodage réponses Es'!$AJ26="!",'Encodage réponses Es'!AD26=""),"!",IF('Encodage réponses Es'!AD26="","",'Encodage réponses Es'!AD26))</f>
      </c>
      <c r="AO28" s="178">
        <f>IF(AND('Encodage réponses Es'!$AJ26="!",'Encodage réponses Es'!AE26=""),"!",IF('Encodage réponses Es'!AE26="","",'Encodage réponses Es'!AE26))</f>
      </c>
      <c r="AP28" s="178">
        <f>IF(AND('Encodage réponses Es'!$AJ26="!",'Encodage réponses Es'!AF26=""),"!",IF('Encodage réponses Es'!AF26="","",'Encodage réponses Es'!AF26))</f>
      </c>
      <c r="AQ28" s="178">
        <f>IF(AND('Encodage réponses Es'!$AJ26="!",'Encodage réponses Es'!AG26=""),"!",IF('Encodage réponses Es'!AG26="","",'Encodage réponses Es'!AG26))</f>
      </c>
      <c r="AR28" s="178">
        <f>IF(AND('Encodage réponses Es'!$AJ26="!",'Encodage réponses Es'!AH26=""),"!",IF('Encodage réponses Es'!AH26="","",'Encodage réponses Es'!AH26))</f>
      </c>
      <c r="AS28" s="184">
        <f>IF(AND('Encodage réponses Es'!$AJ26="!",'Encodage réponses Es'!AI26=""),"!",IF('Encodage réponses Es'!AI26="","",'Encodage réponses Es'!AI26))</f>
      </c>
      <c r="AT28" s="355">
        <f t="shared" si="7"/>
      </c>
      <c r="AU28" s="356"/>
    </row>
    <row r="29" spans="1:47" ht="12.75">
      <c r="A29" s="396"/>
      <c r="B29" s="397"/>
      <c r="C29" s="61">
        <v>25</v>
      </c>
      <c r="D29" s="109">
        <f>IF('Encodage réponses Es'!F27="","",'Encodage réponses Es'!F27)</f>
      </c>
      <c r="E29" s="368"/>
      <c r="F29" s="121">
        <f t="shared" si="0"/>
      </c>
      <c r="G29" s="170">
        <f t="shared" si="1"/>
      </c>
      <c r="H29" s="256"/>
      <c r="I29" s="121">
        <f t="shared" si="2"/>
      </c>
      <c r="J29" s="170">
        <f t="shared" si="3"/>
      </c>
      <c r="K29" s="121">
        <f t="shared" si="4"/>
      </c>
      <c r="L29" s="170">
        <f t="shared" si="5"/>
      </c>
      <c r="M29" s="250"/>
      <c r="N29" s="143">
        <f>IF(AND('Encodage réponses Es'!$AJ27="!",'Encodage réponses Es'!G27=""),"!",IF('Encodage réponses Es'!G27="","",'Encodage réponses Es'!G27))</f>
      </c>
      <c r="O29" s="178">
        <f>IF(AND('Encodage réponses Es'!$AJ27="!",'Encodage réponses Es'!H27=""),"!",IF('Encodage réponses Es'!H27="","",'Encodage réponses Es'!H27))</f>
      </c>
      <c r="P29" s="178">
        <f>IF(AND('Encodage réponses Es'!$AJ27="!",'Encodage réponses Es'!I27=""),"!",IF('Encodage réponses Es'!I27="","",'Encodage réponses Es'!I27))</f>
      </c>
      <c r="Q29" s="178">
        <f>IF(AND('Encodage réponses Es'!$AJ27="!",'Encodage réponses Es'!J27=""),"!",IF('Encodage réponses Es'!J27="","",'Encodage réponses Es'!J27))</f>
      </c>
      <c r="R29" s="178">
        <f>IF(AND('Encodage réponses Es'!$AJ27="!",'Encodage réponses Es'!K27=""),"!",IF('Encodage réponses Es'!K27="","",'Encodage réponses Es'!K27))</f>
      </c>
      <c r="S29" s="178">
        <f>IF(AND('Encodage réponses Es'!$AJ27="!",'Encodage réponses Es'!N27=""),"!",IF('Encodage réponses Es'!N27="","",'Encodage réponses Es'!N27))</f>
      </c>
      <c r="T29" s="178">
        <f>IF(AND('Encodage réponses Es'!$AJ27="!",'Encodage réponses Es'!O27=""),"!",IF('Encodage réponses Es'!O27="","",'Encodage réponses Es'!O27))</f>
      </c>
      <c r="U29" s="178">
        <f>IF(AND('Encodage réponses Es'!$AJ27="!",'Encodage réponses Es'!P27=""),"!",IF('Encodage réponses Es'!P27="","",'Encodage réponses Es'!P27))</f>
      </c>
      <c r="V29" s="178">
        <f>IF(AND('Encodage réponses Es'!$AJ27="!",'Encodage réponses Es'!Q27=""),"!",IF('Encodage réponses Es'!Q27="","",'Encodage réponses Es'!Q27))</f>
      </c>
      <c r="W29" s="178">
        <f>IF(AND('Encodage réponses Es'!$AJ27="!",'Encodage réponses Es'!R27=""),"!",IF('Encodage réponses Es'!R27="","",'Encodage réponses Es'!R27))</f>
      </c>
      <c r="X29" s="178">
        <f>IF(AND('Encodage réponses Es'!$AJ27="!",'Encodage réponses Es'!U27=""),"!",IF('Encodage réponses Es'!U27="","",'Encodage réponses Es'!U27))</f>
      </c>
      <c r="Y29" s="178">
        <f>IF(AND('Encodage réponses Es'!$AJ27="!",'Encodage réponses Es'!V27=""),"!",IF('Encodage réponses Es'!V27="","",'Encodage réponses Es'!V27))</f>
      </c>
      <c r="Z29" s="178">
        <f>IF(AND('Encodage réponses Es'!$AJ27="!",'Encodage réponses Es'!W27=""),"!",IF('Encodage réponses Es'!W27="","",'Encodage réponses Es'!W27))</f>
      </c>
      <c r="AA29" s="178">
        <f>IF(AND('Encodage réponses Es'!$AJ27="!",'Encodage réponses Es'!X27=""),"!",IF('Encodage réponses Es'!X27="","",'Encodage réponses Es'!X27))</f>
      </c>
      <c r="AB29" s="178">
        <f>IF(AND('Encodage réponses Es'!$AJ27="!",'Encodage réponses Es'!Y27=""),"!",IF('Encodage réponses Es'!Y27="","",'Encodage réponses Es'!Y27))</f>
      </c>
      <c r="AC29" s="178">
        <f>IF(AND('Encodage réponses Es'!$AJ27="!",'Encodage réponses Es'!Z27=""),"!",IF('Encodage réponses Es'!Z27="","",'Encodage réponses Es'!Z27))</f>
      </c>
      <c r="AD29" s="180">
        <f>IF(AND('Encodage réponses Es'!$AJ27="!",'Encodage réponses Es'!AA27=""),"!",IF('Encodage réponses Es'!AA27="","",'Encodage réponses Es'!AA27))</f>
      </c>
      <c r="AE29" s="353">
        <f t="shared" si="6"/>
      </c>
      <c r="AF29" s="354"/>
      <c r="AG29" s="407"/>
      <c r="AH29" s="143">
        <f>IF(AND('Encodage réponses Es'!$AJ27="!",'Encodage réponses Es'!L27=""),"!",IF('Encodage réponses Es'!L27="","",'Encodage réponses Es'!L27))</f>
      </c>
      <c r="AI29" s="178">
        <f>IF(AND('Encodage réponses Es'!$AJ27="!",'Encodage réponses Es'!M27=""),"!",IF('Encodage réponses Es'!M27="","",'Encodage réponses Es'!M27))</f>
      </c>
      <c r="AJ29" s="174">
        <f>IF(AND('Encodage réponses Es'!$AJ27="!",'Encodage réponses Es'!S27=""),"!",IF('Encodage réponses Es'!S27="","",'Encodage réponses Es'!S27))</f>
      </c>
      <c r="AK29" s="178">
        <f>IF(AND('Encodage réponses Es'!$AJ27="!",'Encodage réponses Es'!T27=""),"!",IF('Encodage réponses Es'!T27="","",'Encodage réponses Es'!T27))</f>
      </c>
      <c r="AL29" s="178">
        <f>IF(AND('Encodage réponses Es'!$AJ27="!",'Encodage réponses Es'!AB27=""),"!",IF('Encodage réponses Es'!AB27="","",'Encodage réponses Es'!AB27))</f>
      </c>
      <c r="AM29" s="178">
        <f>IF(AND('Encodage réponses Es'!$AJ27="!",'Encodage réponses Es'!AC27=""),"!",IF('Encodage réponses Es'!AC27="","",'Encodage réponses Es'!AC27))</f>
      </c>
      <c r="AN29" s="178">
        <f>IF(AND('Encodage réponses Es'!$AJ27="!",'Encodage réponses Es'!AD27=""),"!",IF('Encodage réponses Es'!AD27="","",'Encodage réponses Es'!AD27))</f>
      </c>
      <c r="AO29" s="178">
        <f>IF(AND('Encodage réponses Es'!$AJ27="!",'Encodage réponses Es'!AE27=""),"!",IF('Encodage réponses Es'!AE27="","",'Encodage réponses Es'!AE27))</f>
      </c>
      <c r="AP29" s="178">
        <f>IF(AND('Encodage réponses Es'!$AJ27="!",'Encodage réponses Es'!AF27=""),"!",IF('Encodage réponses Es'!AF27="","",'Encodage réponses Es'!AF27))</f>
      </c>
      <c r="AQ29" s="178">
        <f>IF(AND('Encodage réponses Es'!$AJ27="!",'Encodage réponses Es'!AG27=""),"!",IF('Encodage réponses Es'!AG27="","",'Encodage réponses Es'!AG27))</f>
      </c>
      <c r="AR29" s="178">
        <f>IF(AND('Encodage réponses Es'!$AJ27="!",'Encodage réponses Es'!AH27=""),"!",IF('Encodage réponses Es'!AH27="","",'Encodage réponses Es'!AH27))</f>
      </c>
      <c r="AS29" s="184">
        <f>IF(AND('Encodage réponses Es'!$AJ27="!",'Encodage réponses Es'!AI27=""),"!",IF('Encodage réponses Es'!AI27="","",'Encodage réponses Es'!AI27))</f>
      </c>
      <c r="AT29" s="355">
        <f t="shared" si="7"/>
      </c>
      <c r="AU29" s="356"/>
    </row>
    <row r="30" spans="1:47" ht="12.75">
      <c r="A30" s="396"/>
      <c r="B30" s="397"/>
      <c r="C30" s="61">
        <v>26</v>
      </c>
      <c r="D30" s="109">
        <f>IF('Encodage réponses Es'!F28="","",'Encodage réponses Es'!F28)</f>
      </c>
      <c r="E30" s="368"/>
      <c r="F30" s="121">
        <f t="shared" si="0"/>
      </c>
      <c r="G30" s="170">
        <f t="shared" si="1"/>
      </c>
      <c r="H30" s="256"/>
      <c r="I30" s="121">
        <f t="shared" si="2"/>
      </c>
      <c r="J30" s="170">
        <f t="shared" si="3"/>
      </c>
      <c r="K30" s="121">
        <f t="shared" si="4"/>
      </c>
      <c r="L30" s="170">
        <f t="shared" si="5"/>
      </c>
      <c r="M30" s="250"/>
      <c r="N30" s="143">
        <f>IF(AND('Encodage réponses Es'!$AJ28="!",'Encodage réponses Es'!G28=""),"!",IF('Encodage réponses Es'!G28="","",'Encodage réponses Es'!G28))</f>
      </c>
      <c r="O30" s="178">
        <f>IF(AND('Encodage réponses Es'!$AJ28="!",'Encodage réponses Es'!H28=""),"!",IF('Encodage réponses Es'!H28="","",'Encodage réponses Es'!H28))</f>
      </c>
      <c r="P30" s="178">
        <f>IF(AND('Encodage réponses Es'!$AJ28="!",'Encodage réponses Es'!I28=""),"!",IF('Encodage réponses Es'!I28="","",'Encodage réponses Es'!I28))</f>
      </c>
      <c r="Q30" s="178">
        <f>IF(AND('Encodage réponses Es'!$AJ28="!",'Encodage réponses Es'!J28=""),"!",IF('Encodage réponses Es'!J28="","",'Encodage réponses Es'!J28))</f>
      </c>
      <c r="R30" s="178">
        <f>IF(AND('Encodage réponses Es'!$AJ28="!",'Encodage réponses Es'!K28=""),"!",IF('Encodage réponses Es'!K28="","",'Encodage réponses Es'!K28))</f>
      </c>
      <c r="S30" s="178">
        <f>IF(AND('Encodage réponses Es'!$AJ28="!",'Encodage réponses Es'!N28=""),"!",IF('Encodage réponses Es'!N28="","",'Encodage réponses Es'!N28))</f>
      </c>
      <c r="T30" s="178">
        <f>IF(AND('Encodage réponses Es'!$AJ28="!",'Encodage réponses Es'!O28=""),"!",IF('Encodage réponses Es'!O28="","",'Encodage réponses Es'!O28))</f>
      </c>
      <c r="U30" s="178">
        <f>IF(AND('Encodage réponses Es'!$AJ28="!",'Encodage réponses Es'!P28=""),"!",IF('Encodage réponses Es'!P28="","",'Encodage réponses Es'!P28))</f>
      </c>
      <c r="V30" s="178">
        <f>IF(AND('Encodage réponses Es'!$AJ28="!",'Encodage réponses Es'!Q28=""),"!",IF('Encodage réponses Es'!Q28="","",'Encodage réponses Es'!Q28))</f>
      </c>
      <c r="W30" s="178">
        <f>IF(AND('Encodage réponses Es'!$AJ28="!",'Encodage réponses Es'!R28=""),"!",IF('Encodage réponses Es'!R28="","",'Encodage réponses Es'!R28))</f>
      </c>
      <c r="X30" s="178">
        <f>IF(AND('Encodage réponses Es'!$AJ28="!",'Encodage réponses Es'!U28=""),"!",IF('Encodage réponses Es'!U28="","",'Encodage réponses Es'!U28))</f>
      </c>
      <c r="Y30" s="178">
        <f>IF(AND('Encodage réponses Es'!$AJ28="!",'Encodage réponses Es'!V28=""),"!",IF('Encodage réponses Es'!V28="","",'Encodage réponses Es'!V28))</f>
      </c>
      <c r="Z30" s="178">
        <f>IF(AND('Encodage réponses Es'!$AJ28="!",'Encodage réponses Es'!W28=""),"!",IF('Encodage réponses Es'!W28="","",'Encodage réponses Es'!W28))</f>
      </c>
      <c r="AA30" s="178">
        <f>IF(AND('Encodage réponses Es'!$AJ28="!",'Encodage réponses Es'!X28=""),"!",IF('Encodage réponses Es'!X28="","",'Encodage réponses Es'!X28))</f>
      </c>
      <c r="AB30" s="178">
        <f>IF(AND('Encodage réponses Es'!$AJ28="!",'Encodage réponses Es'!Y28=""),"!",IF('Encodage réponses Es'!Y28="","",'Encodage réponses Es'!Y28))</f>
      </c>
      <c r="AC30" s="178">
        <f>IF(AND('Encodage réponses Es'!$AJ28="!",'Encodage réponses Es'!Z28=""),"!",IF('Encodage réponses Es'!Z28="","",'Encodage réponses Es'!Z28))</f>
      </c>
      <c r="AD30" s="180">
        <f>IF(AND('Encodage réponses Es'!$AJ28="!",'Encodage réponses Es'!AA28=""),"!",IF('Encodage réponses Es'!AA28="","",'Encodage réponses Es'!AA28))</f>
      </c>
      <c r="AE30" s="353">
        <f t="shared" si="6"/>
      </c>
      <c r="AF30" s="354"/>
      <c r="AG30" s="407"/>
      <c r="AH30" s="143">
        <f>IF(AND('Encodage réponses Es'!$AJ28="!",'Encodage réponses Es'!L28=""),"!",IF('Encodage réponses Es'!L28="","",'Encodage réponses Es'!L28))</f>
      </c>
      <c r="AI30" s="178">
        <f>IF(AND('Encodage réponses Es'!$AJ28="!",'Encodage réponses Es'!M28=""),"!",IF('Encodage réponses Es'!M28="","",'Encodage réponses Es'!M28))</f>
      </c>
      <c r="AJ30" s="174">
        <f>IF(AND('Encodage réponses Es'!$AJ28="!",'Encodage réponses Es'!S28=""),"!",IF('Encodage réponses Es'!S28="","",'Encodage réponses Es'!S28))</f>
      </c>
      <c r="AK30" s="178">
        <f>IF(AND('Encodage réponses Es'!$AJ28="!",'Encodage réponses Es'!T28=""),"!",IF('Encodage réponses Es'!T28="","",'Encodage réponses Es'!T28))</f>
      </c>
      <c r="AL30" s="178">
        <f>IF(AND('Encodage réponses Es'!$AJ28="!",'Encodage réponses Es'!AB28=""),"!",IF('Encodage réponses Es'!AB28="","",'Encodage réponses Es'!AB28))</f>
      </c>
      <c r="AM30" s="178">
        <f>IF(AND('Encodage réponses Es'!$AJ28="!",'Encodage réponses Es'!AC28=""),"!",IF('Encodage réponses Es'!AC28="","",'Encodage réponses Es'!AC28))</f>
      </c>
      <c r="AN30" s="178">
        <f>IF(AND('Encodage réponses Es'!$AJ28="!",'Encodage réponses Es'!AD28=""),"!",IF('Encodage réponses Es'!AD28="","",'Encodage réponses Es'!AD28))</f>
      </c>
      <c r="AO30" s="178">
        <f>IF(AND('Encodage réponses Es'!$AJ28="!",'Encodage réponses Es'!AE28=""),"!",IF('Encodage réponses Es'!AE28="","",'Encodage réponses Es'!AE28))</f>
      </c>
      <c r="AP30" s="178">
        <f>IF(AND('Encodage réponses Es'!$AJ28="!",'Encodage réponses Es'!AF28=""),"!",IF('Encodage réponses Es'!AF28="","",'Encodage réponses Es'!AF28))</f>
      </c>
      <c r="AQ30" s="178">
        <f>IF(AND('Encodage réponses Es'!$AJ28="!",'Encodage réponses Es'!AG28=""),"!",IF('Encodage réponses Es'!AG28="","",'Encodage réponses Es'!AG28))</f>
      </c>
      <c r="AR30" s="178">
        <f>IF(AND('Encodage réponses Es'!$AJ28="!",'Encodage réponses Es'!AH28=""),"!",IF('Encodage réponses Es'!AH28="","",'Encodage réponses Es'!AH28))</f>
      </c>
      <c r="AS30" s="184">
        <f>IF(AND('Encodage réponses Es'!$AJ28="!",'Encodage réponses Es'!AI28=""),"!",IF('Encodage réponses Es'!AI28="","",'Encodage réponses Es'!AI28))</f>
      </c>
      <c r="AT30" s="355">
        <f t="shared" si="7"/>
      </c>
      <c r="AU30" s="356"/>
    </row>
    <row r="31" spans="1:47" ht="12.75">
      <c r="A31" s="396"/>
      <c r="B31" s="397"/>
      <c r="C31" s="61">
        <v>27</v>
      </c>
      <c r="D31" s="109">
        <f>IF('Encodage réponses Es'!F29="","",'Encodage réponses Es'!F29)</f>
      </c>
      <c r="E31" s="368"/>
      <c r="F31" s="121">
        <f t="shared" si="0"/>
      </c>
      <c r="G31" s="170">
        <f t="shared" si="1"/>
      </c>
      <c r="H31" s="256"/>
      <c r="I31" s="121">
        <f t="shared" si="2"/>
      </c>
      <c r="J31" s="170">
        <f t="shared" si="3"/>
      </c>
      <c r="K31" s="121">
        <f t="shared" si="4"/>
      </c>
      <c r="L31" s="170">
        <f t="shared" si="5"/>
      </c>
      <c r="M31" s="250"/>
      <c r="N31" s="143">
        <f>IF(AND('Encodage réponses Es'!$AJ29="!",'Encodage réponses Es'!G29=""),"!",IF('Encodage réponses Es'!G29="","",'Encodage réponses Es'!G29))</f>
      </c>
      <c r="O31" s="178">
        <f>IF(AND('Encodage réponses Es'!$AJ29="!",'Encodage réponses Es'!H29=""),"!",IF('Encodage réponses Es'!H29="","",'Encodage réponses Es'!H29))</f>
      </c>
      <c r="P31" s="178">
        <f>IF(AND('Encodage réponses Es'!$AJ29="!",'Encodage réponses Es'!I29=""),"!",IF('Encodage réponses Es'!I29="","",'Encodage réponses Es'!I29))</f>
      </c>
      <c r="Q31" s="178">
        <f>IF(AND('Encodage réponses Es'!$AJ29="!",'Encodage réponses Es'!J29=""),"!",IF('Encodage réponses Es'!J29="","",'Encodage réponses Es'!J29))</f>
      </c>
      <c r="R31" s="178">
        <f>IF(AND('Encodage réponses Es'!$AJ29="!",'Encodage réponses Es'!K29=""),"!",IF('Encodage réponses Es'!K29="","",'Encodage réponses Es'!K29))</f>
      </c>
      <c r="S31" s="178">
        <f>IF(AND('Encodage réponses Es'!$AJ29="!",'Encodage réponses Es'!N29=""),"!",IF('Encodage réponses Es'!N29="","",'Encodage réponses Es'!N29))</f>
      </c>
      <c r="T31" s="178">
        <f>IF(AND('Encodage réponses Es'!$AJ29="!",'Encodage réponses Es'!O29=""),"!",IF('Encodage réponses Es'!O29="","",'Encodage réponses Es'!O29))</f>
      </c>
      <c r="U31" s="178">
        <f>IF(AND('Encodage réponses Es'!$AJ29="!",'Encodage réponses Es'!P29=""),"!",IF('Encodage réponses Es'!P29="","",'Encodage réponses Es'!P29))</f>
      </c>
      <c r="V31" s="178">
        <f>IF(AND('Encodage réponses Es'!$AJ29="!",'Encodage réponses Es'!Q29=""),"!",IF('Encodage réponses Es'!Q29="","",'Encodage réponses Es'!Q29))</f>
      </c>
      <c r="W31" s="178">
        <f>IF(AND('Encodage réponses Es'!$AJ29="!",'Encodage réponses Es'!R29=""),"!",IF('Encodage réponses Es'!R29="","",'Encodage réponses Es'!R29))</f>
      </c>
      <c r="X31" s="178">
        <f>IF(AND('Encodage réponses Es'!$AJ29="!",'Encodage réponses Es'!U29=""),"!",IF('Encodage réponses Es'!U29="","",'Encodage réponses Es'!U29))</f>
      </c>
      <c r="Y31" s="178">
        <f>IF(AND('Encodage réponses Es'!$AJ29="!",'Encodage réponses Es'!V29=""),"!",IF('Encodage réponses Es'!V29="","",'Encodage réponses Es'!V29))</f>
      </c>
      <c r="Z31" s="178">
        <f>IF(AND('Encodage réponses Es'!$AJ29="!",'Encodage réponses Es'!W29=""),"!",IF('Encodage réponses Es'!W29="","",'Encodage réponses Es'!W29))</f>
      </c>
      <c r="AA31" s="178">
        <f>IF(AND('Encodage réponses Es'!$AJ29="!",'Encodage réponses Es'!X29=""),"!",IF('Encodage réponses Es'!X29="","",'Encodage réponses Es'!X29))</f>
      </c>
      <c r="AB31" s="178">
        <f>IF(AND('Encodage réponses Es'!$AJ29="!",'Encodage réponses Es'!Y29=""),"!",IF('Encodage réponses Es'!Y29="","",'Encodage réponses Es'!Y29))</f>
      </c>
      <c r="AC31" s="178">
        <f>IF(AND('Encodage réponses Es'!$AJ29="!",'Encodage réponses Es'!Z29=""),"!",IF('Encodage réponses Es'!Z29="","",'Encodage réponses Es'!Z29))</f>
      </c>
      <c r="AD31" s="180">
        <f>IF(AND('Encodage réponses Es'!$AJ29="!",'Encodage réponses Es'!AA29=""),"!",IF('Encodage réponses Es'!AA29="","",'Encodage réponses Es'!AA29))</f>
      </c>
      <c r="AE31" s="353">
        <f t="shared" si="6"/>
      </c>
      <c r="AF31" s="354"/>
      <c r="AG31" s="407"/>
      <c r="AH31" s="143">
        <f>IF(AND('Encodage réponses Es'!$AJ29="!",'Encodage réponses Es'!L29=""),"!",IF('Encodage réponses Es'!L29="","",'Encodage réponses Es'!L29))</f>
      </c>
      <c r="AI31" s="178">
        <f>IF(AND('Encodage réponses Es'!$AJ29="!",'Encodage réponses Es'!M29=""),"!",IF('Encodage réponses Es'!M29="","",'Encodage réponses Es'!M29))</f>
      </c>
      <c r="AJ31" s="174">
        <f>IF(AND('Encodage réponses Es'!$AJ29="!",'Encodage réponses Es'!S29=""),"!",IF('Encodage réponses Es'!S29="","",'Encodage réponses Es'!S29))</f>
      </c>
      <c r="AK31" s="178">
        <f>IF(AND('Encodage réponses Es'!$AJ29="!",'Encodage réponses Es'!T29=""),"!",IF('Encodage réponses Es'!T29="","",'Encodage réponses Es'!T29))</f>
      </c>
      <c r="AL31" s="178">
        <f>IF(AND('Encodage réponses Es'!$AJ29="!",'Encodage réponses Es'!AB29=""),"!",IF('Encodage réponses Es'!AB29="","",'Encodage réponses Es'!AB29))</f>
      </c>
      <c r="AM31" s="178">
        <f>IF(AND('Encodage réponses Es'!$AJ29="!",'Encodage réponses Es'!AC29=""),"!",IF('Encodage réponses Es'!AC29="","",'Encodage réponses Es'!AC29))</f>
      </c>
      <c r="AN31" s="178">
        <f>IF(AND('Encodage réponses Es'!$AJ29="!",'Encodage réponses Es'!AD29=""),"!",IF('Encodage réponses Es'!AD29="","",'Encodage réponses Es'!AD29))</f>
      </c>
      <c r="AO31" s="178">
        <f>IF(AND('Encodage réponses Es'!$AJ29="!",'Encodage réponses Es'!AE29=""),"!",IF('Encodage réponses Es'!AE29="","",'Encodage réponses Es'!AE29))</f>
      </c>
      <c r="AP31" s="178">
        <f>IF(AND('Encodage réponses Es'!$AJ29="!",'Encodage réponses Es'!AF29=""),"!",IF('Encodage réponses Es'!AF29="","",'Encodage réponses Es'!AF29))</f>
      </c>
      <c r="AQ31" s="178">
        <f>IF(AND('Encodage réponses Es'!$AJ29="!",'Encodage réponses Es'!AG29=""),"!",IF('Encodage réponses Es'!AG29="","",'Encodage réponses Es'!AG29))</f>
      </c>
      <c r="AR31" s="178">
        <f>IF(AND('Encodage réponses Es'!$AJ29="!",'Encodage réponses Es'!AH29=""),"!",IF('Encodage réponses Es'!AH29="","",'Encodage réponses Es'!AH29))</f>
      </c>
      <c r="AS31" s="184">
        <f>IF(AND('Encodage réponses Es'!$AJ29="!",'Encodage réponses Es'!AI29=""),"!",IF('Encodage réponses Es'!AI29="","",'Encodage réponses Es'!AI29))</f>
      </c>
      <c r="AT31" s="355">
        <f t="shared" si="7"/>
      </c>
      <c r="AU31" s="356"/>
    </row>
    <row r="32" spans="1:47" ht="12.75">
      <c r="A32" s="396"/>
      <c r="B32" s="397"/>
      <c r="C32" s="61">
        <v>28</v>
      </c>
      <c r="D32" s="109">
        <f>IF('Encodage réponses Es'!F30="","",'Encodage réponses Es'!F30)</f>
      </c>
      <c r="E32" s="368"/>
      <c r="F32" s="121">
        <f t="shared" si="0"/>
      </c>
      <c r="G32" s="170">
        <f t="shared" si="1"/>
      </c>
      <c r="H32" s="256"/>
      <c r="I32" s="121">
        <f t="shared" si="2"/>
      </c>
      <c r="J32" s="170">
        <f t="shared" si="3"/>
      </c>
      <c r="K32" s="121">
        <f t="shared" si="4"/>
      </c>
      <c r="L32" s="170">
        <f t="shared" si="5"/>
      </c>
      <c r="M32" s="250"/>
      <c r="N32" s="143">
        <f>IF(AND('Encodage réponses Es'!$AJ30="!",'Encodage réponses Es'!G30=""),"!",IF('Encodage réponses Es'!G30="","",'Encodage réponses Es'!G30))</f>
      </c>
      <c r="O32" s="178">
        <f>IF(AND('Encodage réponses Es'!$AJ30="!",'Encodage réponses Es'!H30=""),"!",IF('Encodage réponses Es'!H30="","",'Encodage réponses Es'!H30))</f>
      </c>
      <c r="P32" s="178">
        <f>IF(AND('Encodage réponses Es'!$AJ30="!",'Encodage réponses Es'!I30=""),"!",IF('Encodage réponses Es'!I30="","",'Encodage réponses Es'!I30))</f>
      </c>
      <c r="Q32" s="178">
        <f>IF(AND('Encodage réponses Es'!$AJ30="!",'Encodage réponses Es'!J30=""),"!",IF('Encodage réponses Es'!J30="","",'Encodage réponses Es'!J30))</f>
      </c>
      <c r="R32" s="178">
        <f>IF(AND('Encodage réponses Es'!$AJ30="!",'Encodage réponses Es'!K30=""),"!",IF('Encodage réponses Es'!K30="","",'Encodage réponses Es'!K30))</f>
      </c>
      <c r="S32" s="178">
        <f>IF(AND('Encodage réponses Es'!$AJ30="!",'Encodage réponses Es'!N30=""),"!",IF('Encodage réponses Es'!N30="","",'Encodage réponses Es'!N30))</f>
      </c>
      <c r="T32" s="178">
        <f>IF(AND('Encodage réponses Es'!$AJ30="!",'Encodage réponses Es'!O30=""),"!",IF('Encodage réponses Es'!O30="","",'Encodage réponses Es'!O30))</f>
      </c>
      <c r="U32" s="178">
        <f>IF(AND('Encodage réponses Es'!$AJ30="!",'Encodage réponses Es'!P30=""),"!",IF('Encodage réponses Es'!P30="","",'Encodage réponses Es'!P30))</f>
      </c>
      <c r="V32" s="178">
        <f>IF(AND('Encodage réponses Es'!$AJ30="!",'Encodage réponses Es'!Q30=""),"!",IF('Encodage réponses Es'!Q30="","",'Encodage réponses Es'!Q30))</f>
      </c>
      <c r="W32" s="178">
        <f>IF(AND('Encodage réponses Es'!$AJ30="!",'Encodage réponses Es'!R30=""),"!",IF('Encodage réponses Es'!R30="","",'Encodage réponses Es'!R30))</f>
      </c>
      <c r="X32" s="178">
        <f>IF(AND('Encodage réponses Es'!$AJ30="!",'Encodage réponses Es'!U30=""),"!",IF('Encodage réponses Es'!U30="","",'Encodage réponses Es'!U30))</f>
      </c>
      <c r="Y32" s="178">
        <f>IF(AND('Encodage réponses Es'!$AJ30="!",'Encodage réponses Es'!V30=""),"!",IF('Encodage réponses Es'!V30="","",'Encodage réponses Es'!V30))</f>
      </c>
      <c r="Z32" s="178">
        <f>IF(AND('Encodage réponses Es'!$AJ30="!",'Encodage réponses Es'!W30=""),"!",IF('Encodage réponses Es'!W30="","",'Encodage réponses Es'!W30))</f>
      </c>
      <c r="AA32" s="178">
        <f>IF(AND('Encodage réponses Es'!$AJ30="!",'Encodage réponses Es'!X30=""),"!",IF('Encodage réponses Es'!X30="","",'Encodage réponses Es'!X30))</f>
      </c>
      <c r="AB32" s="178">
        <f>IF(AND('Encodage réponses Es'!$AJ30="!",'Encodage réponses Es'!Y30=""),"!",IF('Encodage réponses Es'!Y30="","",'Encodage réponses Es'!Y30))</f>
      </c>
      <c r="AC32" s="178">
        <f>IF(AND('Encodage réponses Es'!$AJ30="!",'Encodage réponses Es'!Z30=""),"!",IF('Encodage réponses Es'!Z30="","",'Encodage réponses Es'!Z30))</f>
      </c>
      <c r="AD32" s="180">
        <f>IF(AND('Encodage réponses Es'!$AJ30="!",'Encodage réponses Es'!AA30=""),"!",IF('Encodage réponses Es'!AA30="","",'Encodage réponses Es'!AA30))</f>
      </c>
      <c r="AE32" s="353">
        <f t="shared" si="6"/>
      </c>
      <c r="AF32" s="354"/>
      <c r="AG32" s="407"/>
      <c r="AH32" s="143">
        <f>IF(AND('Encodage réponses Es'!$AJ30="!",'Encodage réponses Es'!L30=""),"!",IF('Encodage réponses Es'!L30="","",'Encodage réponses Es'!L30))</f>
      </c>
      <c r="AI32" s="178">
        <f>IF(AND('Encodage réponses Es'!$AJ30="!",'Encodage réponses Es'!M30=""),"!",IF('Encodage réponses Es'!M30="","",'Encodage réponses Es'!M30))</f>
      </c>
      <c r="AJ32" s="174">
        <f>IF(AND('Encodage réponses Es'!$AJ30="!",'Encodage réponses Es'!S30=""),"!",IF('Encodage réponses Es'!S30="","",'Encodage réponses Es'!S30))</f>
      </c>
      <c r="AK32" s="178">
        <f>IF(AND('Encodage réponses Es'!$AJ30="!",'Encodage réponses Es'!T30=""),"!",IF('Encodage réponses Es'!T30="","",'Encodage réponses Es'!T30))</f>
      </c>
      <c r="AL32" s="178">
        <f>IF(AND('Encodage réponses Es'!$AJ30="!",'Encodage réponses Es'!AB30=""),"!",IF('Encodage réponses Es'!AB30="","",'Encodage réponses Es'!AB30))</f>
      </c>
      <c r="AM32" s="178">
        <f>IF(AND('Encodage réponses Es'!$AJ30="!",'Encodage réponses Es'!AC30=""),"!",IF('Encodage réponses Es'!AC30="","",'Encodage réponses Es'!AC30))</f>
      </c>
      <c r="AN32" s="178">
        <f>IF(AND('Encodage réponses Es'!$AJ30="!",'Encodage réponses Es'!AD30=""),"!",IF('Encodage réponses Es'!AD30="","",'Encodage réponses Es'!AD30))</f>
      </c>
      <c r="AO32" s="178">
        <f>IF(AND('Encodage réponses Es'!$AJ30="!",'Encodage réponses Es'!AE30=""),"!",IF('Encodage réponses Es'!AE30="","",'Encodage réponses Es'!AE30))</f>
      </c>
      <c r="AP32" s="178">
        <f>IF(AND('Encodage réponses Es'!$AJ30="!",'Encodage réponses Es'!AF30=""),"!",IF('Encodage réponses Es'!AF30="","",'Encodage réponses Es'!AF30))</f>
      </c>
      <c r="AQ32" s="178">
        <f>IF(AND('Encodage réponses Es'!$AJ30="!",'Encodage réponses Es'!AG30=""),"!",IF('Encodage réponses Es'!AG30="","",'Encodage réponses Es'!AG30))</f>
      </c>
      <c r="AR32" s="178">
        <f>IF(AND('Encodage réponses Es'!$AJ30="!",'Encodage réponses Es'!AH30=""),"!",IF('Encodage réponses Es'!AH30="","",'Encodage réponses Es'!AH30))</f>
      </c>
      <c r="AS32" s="184">
        <f>IF(AND('Encodage réponses Es'!$AJ30="!",'Encodage réponses Es'!AI30=""),"!",IF('Encodage réponses Es'!AI30="","",'Encodage réponses Es'!AI30))</f>
      </c>
      <c r="AT32" s="355">
        <f t="shared" si="7"/>
      </c>
      <c r="AU32" s="356"/>
    </row>
    <row r="33" spans="1:47" ht="12.75">
      <c r="A33" s="396"/>
      <c r="B33" s="397"/>
      <c r="C33" s="61">
        <v>29</v>
      </c>
      <c r="D33" s="109">
        <f>IF('Encodage réponses Es'!F31="","",'Encodage réponses Es'!F31)</f>
      </c>
      <c r="E33" s="368"/>
      <c r="F33" s="121">
        <f t="shared" si="0"/>
      </c>
      <c r="G33" s="170">
        <f t="shared" si="1"/>
      </c>
      <c r="H33" s="256"/>
      <c r="I33" s="121">
        <f t="shared" si="2"/>
      </c>
      <c r="J33" s="170">
        <f t="shared" si="3"/>
      </c>
      <c r="K33" s="121">
        <f t="shared" si="4"/>
      </c>
      <c r="L33" s="170">
        <f t="shared" si="5"/>
      </c>
      <c r="M33" s="250"/>
      <c r="N33" s="143">
        <f>IF(AND('Encodage réponses Es'!$AJ31="!",'Encodage réponses Es'!G31=""),"!",IF('Encodage réponses Es'!G31="","",'Encodage réponses Es'!G31))</f>
      </c>
      <c r="O33" s="178">
        <f>IF(AND('Encodage réponses Es'!$AJ31="!",'Encodage réponses Es'!H31=""),"!",IF('Encodage réponses Es'!H31="","",'Encodage réponses Es'!H31))</f>
      </c>
      <c r="P33" s="178">
        <f>IF(AND('Encodage réponses Es'!$AJ31="!",'Encodage réponses Es'!I31=""),"!",IF('Encodage réponses Es'!I31="","",'Encodage réponses Es'!I31))</f>
      </c>
      <c r="Q33" s="178">
        <f>IF(AND('Encodage réponses Es'!$AJ31="!",'Encodage réponses Es'!J31=""),"!",IF('Encodage réponses Es'!J31="","",'Encodage réponses Es'!J31))</f>
      </c>
      <c r="R33" s="178">
        <f>IF(AND('Encodage réponses Es'!$AJ31="!",'Encodage réponses Es'!K31=""),"!",IF('Encodage réponses Es'!K31="","",'Encodage réponses Es'!K31))</f>
      </c>
      <c r="S33" s="178">
        <f>IF(AND('Encodage réponses Es'!$AJ31="!",'Encodage réponses Es'!N31=""),"!",IF('Encodage réponses Es'!N31="","",'Encodage réponses Es'!N31))</f>
      </c>
      <c r="T33" s="178">
        <f>IF(AND('Encodage réponses Es'!$AJ31="!",'Encodage réponses Es'!O31=""),"!",IF('Encodage réponses Es'!O31="","",'Encodage réponses Es'!O31))</f>
      </c>
      <c r="U33" s="178">
        <f>IF(AND('Encodage réponses Es'!$AJ31="!",'Encodage réponses Es'!P31=""),"!",IF('Encodage réponses Es'!P31="","",'Encodage réponses Es'!P31))</f>
      </c>
      <c r="V33" s="178">
        <f>IF(AND('Encodage réponses Es'!$AJ31="!",'Encodage réponses Es'!Q31=""),"!",IF('Encodage réponses Es'!Q31="","",'Encodage réponses Es'!Q31))</f>
      </c>
      <c r="W33" s="178">
        <f>IF(AND('Encodage réponses Es'!$AJ31="!",'Encodage réponses Es'!R31=""),"!",IF('Encodage réponses Es'!R31="","",'Encodage réponses Es'!R31))</f>
      </c>
      <c r="X33" s="178">
        <f>IF(AND('Encodage réponses Es'!$AJ31="!",'Encodage réponses Es'!U31=""),"!",IF('Encodage réponses Es'!U31="","",'Encodage réponses Es'!U31))</f>
      </c>
      <c r="Y33" s="178">
        <f>IF(AND('Encodage réponses Es'!$AJ31="!",'Encodage réponses Es'!V31=""),"!",IF('Encodage réponses Es'!V31="","",'Encodage réponses Es'!V31))</f>
      </c>
      <c r="Z33" s="178">
        <f>IF(AND('Encodage réponses Es'!$AJ31="!",'Encodage réponses Es'!W31=""),"!",IF('Encodage réponses Es'!W31="","",'Encodage réponses Es'!W31))</f>
      </c>
      <c r="AA33" s="178">
        <f>IF(AND('Encodage réponses Es'!$AJ31="!",'Encodage réponses Es'!X31=""),"!",IF('Encodage réponses Es'!X31="","",'Encodage réponses Es'!X31))</f>
      </c>
      <c r="AB33" s="178">
        <f>IF(AND('Encodage réponses Es'!$AJ31="!",'Encodage réponses Es'!Y31=""),"!",IF('Encodage réponses Es'!Y31="","",'Encodage réponses Es'!Y31))</f>
      </c>
      <c r="AC33" s="178">
        <f>IF(AND('Encodage réponses Es'!$AJ31="!",'Encodage réponses Es'!Z31=""),"!",IF('Encodage réponses Es'!Z31="","",'Encodage réponses Es'!Z31))</f>
      </c>
      <c r="AD33" s="180">
        <f>IF(AND('Encodage réponses Es'!$AJ31="!",'Encodage réponses Es'!AA31=""),"!",IF('Encodage réponses Es'!AA31="","",'Encodage réponses Es'!AA31))</f>
      </c>
      <c r="AE33" s="353">
        <f t="shared" si="6"/>
      </c>
      <c r="AF33" s="354"/>
      <c r="AG33" s="407"/>
      <c r="AH33" s="143">
        <f>IF(AND('Encodage réponses Es'!$AJ31="!",'Encodage réponses Es'!L31=""),"!",IF('Encodage réponses Es'!L31="","",'Encodage réponses Es'!L31))</f>
      </c>
      <c r="AI33" s="178">
        <f>IF(AND('Encodage réponses Es'!$AJ31="!",'Encodage réponses Es'!M31=""),"!",IF('Encodage réponses Es'!M31="","",'Encodage réponses Es'!M31))</f>
      </c>
      <c r="AJ33" s="174">
        <f>IF(AND('Encodage réponses Es'!$AJ31="!",'Encodage réponses Es'!S31=""),"!",IF('Encodage réponses Es'!S31="","",'Encodage réponses Es'!S31))</f>
      </c>
      <c r="AK33" s="178">
        <f>IF(AND('Encodage réponses Es'!$AJ31="!",'Encodage réponses Es'!T31=""),"!",IF('Encodage réponses Es'!T31="","",'Encodage réponses Es'!T31))</f>
      </c>
      <c r="AL33" s="178">
        <f>IF(AND('Encodage réponses Es'!$AJ31="!",'Encodage réponses Es'!AB31=""),"!",IF('Encodage réponses Es'!AB31="","",'Encodage réponses Es'!AB31))</f>
      </c>
      <c r="AM33" s="178">
        <f>IF(AND('Encodage réponses Es'!$AJ31="!",'Encodage réponses Es'!AC31=""),"!",IF('Encodage réponses Es'!AC31="","",'Encodage réponses Es'!AC31))</f>
      </c>
      <c r="AN33" s="178">
        <f>IF(AND('Encodage réponses Es'!$AJ31="!",'Encodage réponses Es'!AD31=""),"!",IF('Encodage réponses Es'!AD31="","",'Encodage réponses Es'!AD31))</f>
      </c>
      <c r="AO33" s="178">
        <f>IF(AND('Encodage réponses Es'!$AJ31="!",'Encodage réponses Es'!AE31=""),"!",IF('Encodage réponses Es'!AE31="","",'Encodage réponses Es'!AE31))</f>
      </c>
      <c r="AP33" s="178">
        <f>IF(AND('Encodage réponses Es'!$AJ31="!",'Encodage réponses Es'!AF31=""),"!",IF('Encodage réponses Es'!AF31="","",'Encodage réponses Es'!AF31))</f>
      </c>
      <c r="AQ33" s="178">
        <f>IF(AND('Encodage réponses Es'!$AJ31="!",'Encodage réponses Es'!AG31=""),"!",IF('Encodage réponses Es'!AG31="","",'Encodage réponses Es'!AG31))</f>
      </c>
      <c r="AR33" s="178">
        <f>IF(AND('Encodage réponses Es'!$AJ31="!",'Encodage réponses Es'!AH31=""),"!",IF('Encodage réponses Es'!AH31="","",'Encodage réponses Es'!AH31))</f>
      </c>
      <c r="AS33" s="184">
        <f>IF(AND('Encodage réponses Es'!$AJ31="!",'Encodage réponses Es'!AI31=""),"!",IF('Encodage réponses Es'!AI31="","",'Encodage réponses Es'!AI31))</f>
      </c>
      <c r="AT33" s="355">
        <f t="shared" si="7"/>
      </c>
      <c r="AU33" s="356"/>
    </row>
    <row r="34" spans="1:47" ht="12.75">
      <c r="A34" s="396"/>
      <c r="B34" s="397"/>
      <c r="C34" s="61">
        <v>30</v>
      </c>
      <c r="D34" s="109">
        <f>IF('Encodage réponses Es'!F32="","",'Encodage réponses Es'!F32)</f>
      </c>
      <c r="E34" s="368"/>
      <c r="F34" s="121">
        <f t="shared" si="0"/>
      </c>
      <c r="G34" s="170">
        <f t="shared" si="1"/>
      </c>
      <c r="H34" s="256"/>
      <c r="I34" s="121">
        <f t="shared" si="2"/>
      </c>
      <c r="J34" s="170">
        <f t="shared" si="3"/>
      </c>
      <c r="K34" s="121">
        <f t="shared" si="4"/>
      </c>
      <c r="L34" s="170">
        <f t="shared" si="5"/>
      </c>
      <c r="M34" s="250"/>
      <c r="N34" s="143">
        <f>IF(AND('Encodage réponses Es'!$AJ32="!",'Encodage réponses Es'!G32=""),"!",IF('Encodage réponses Es'!G32="","",'Encodage réponses Es'!G32))</f>
      </c>
      <c r="O34" s="178">
        <f>IF(AND('Encodage réponses Es'!$AJ32="!",'Encodage réponses Es'!H32=""),"!",IF('Encodage réponses Es'!H32="","",'Encodage réponses Es'!H32))</f>
      </c>
      <c r="P34" s="178">
        <f>IF(AND('Encodage réponses Es'!$AJ32="!",'Encodage réponses Es'!I32=""),"!",IF('Encodage réponses Es'!I32="","",'Encodage réponses Es'!I32))</f>
      </c>
      <c r="Q34" s="178">
        <f>IF(AND('Encodage réponses Es'!$AJ32="!",'Encodage réponses Es'!J32=""),"!",IF('Encodage réponses Es'!J32="","",'Encodage réponses Es'!J32))</f>
      </c>
      <c r="R34" s="178">
        <f>IF(AND('Encodage réponses Es'!$AJ32="!",'Encodage réponses Es'!K32=""),"!",IF('Encodage réponses Es'!K32="","",'Encodage réponses Es'!K32))</f>
      </c>
      <c r="S34" s="178">
        <f>IF(AND('Encodage réponses Es'!$AJ32="!",'Encodage réponses Es'!N32=""),"!",IF('Encodage réponses Es'!N32="","",'Encodage réponses Es'!N32))</f>
      </c>
      <c r="T34" s="178">
        <f>IF(AND('Encodage réponses Es'!$AJ32="!",'Encodage réponses Es'!O32=""),"!",IF('Encodage réponses Es'!O32="","",'Encodage réponses Es'!O32))</f>
      </c>
      <c r="U34" s="178">
        <f>IF(AND('Encodage réponses Es'!$AJ32="!",'Encodage réponses Es'!P32=""),"!",IF('Encodage réponses Es'!P32="","",'Encodage réponses Es'!P32))</f>
      </c>
      <c r="V34" s="178">
        <f>IF(AND('Encodage réponses Es'!$AJ32="!",'Encodage réponses Es'!Q32=""),"!",IF('Encodage réponses Es'!Q32="","",'Encodage réponses Es'!Q32))</f>
      </c>
      <c r="W34" s="178">
        <f>IF(AND('Encodage réponses Es'!$AJ32="!",'Encodage réponses Es'!R32=""),"!",IF('Encodage réponses Es'!R32="","",'Encodage réponses Es'!R32))</f>
      </c>
      <c r="X34" s="178">
        <f>IF(AND('Encodage réponses Es'!$AJ32="!",'Encodage réponses Es'!U32=""),"!",IF('Encodage réponses Es'!U32="","",'Encodage réponses Es'!U32))</f>
      </c>
      <c r="Y34" s="178">
        <f>IF(AND('Encodage réponses Es'!$AJ32="!",'Encodage réponses Es'!V32=""),"!",IF('Encodage réponses Es'!V32="","",'Encodage réponses Es'!V32))</f>
      </c>
      <c r="Z34" s="178">
        <f>IF(AND('Encodage réponses Es'!$AJ32="!",'Encodage réponses Es'!W32=""),"!",IF('Encodage réponses Es'!W32="","",'Encodage réponses Es'!W32))</f>
      </c>
      <c r="AA34" s="178">
        <f>IF(AND('Encodage réponses Es'!$AJ32="!",'Encodage réponses Es'!X32=""),"!",IF('Encodage réponses Es'!X32="","",'Encodage réponses Es'!X32))</f>
      </c>
      <c r="AB34" s="178">
        <f>IF(AND('Encodage réponses Es'!$AJ32="!",'Encodage réponses Es'!Y32=""),"!",IF('Encodage réponses Es'!Y32="","",'Encodage réponses Es'!Y32))</f>
      </c>
      <c r="AC34" s="178">
        <f>IF(AND('Encodage réponses Es'!$AJ32="!",'Encodage réponses Es'!Z32=""),"!",IF('Encodage réponses Es'!Z32="","",'Encodage réponses Es'!Z32))</f>
      </c>
      <c r="AD34" s="180">
        <f>IF(AND('Encodage réponses Es'!$AJ32="!",'Encodage réponses Es'!AA32=""),"!",IF('Encodage réponses Es'!AA32="","",'Encodage réponses Es'!AA32))</f>
      </c>
      <c r="AE34" s="353">
        <f t="shared" si="6"/>
      </c>
      <c r="AF34" s="354"/>
      <c r="AG34" s="407"/>
      <c r="AH34" s="143">
        <f>IF(AND('Encodage réponses Es'!$AJ32="!",'Encodage réponses Es'!L32=""),"!",IF('Encodage réponses Es'!L32="","",'Encodage réponses Es'!L32))</f>
      </c>
      <c r="AI34" s="178">
        <f>IF(AND('Encodage réponses Es'!$AJ32="!",'Encodage réponses Es'!M32=""),"!",IF('Encodage réponses Es'!M32="","",'Encodage réponses Es'!M32))</f>
      </c>
      <c r="AJ34" s="174">
        <f>IF(AND('Encodage réponses Es'!$AJ32="!",'Encodage réponses Es'!S32=""),"!",IF('Encodage réponses Es'!S32="","",'Encodage réponses Es'!S32))</f>
      </c>
      <c r="AK34" s="178">
        <f>IF(AND('Encodage réponses Es'!$AJ32="!",'Encodage réponses Es'!T32=""),"!",IF('Encodage réponses Es'!T32="","",'Encodage réponses Es'!T32))</f>
      </c>
      <c r="AL34" s="178">
        <f>IF(AND('Encodage réponses Es'!$AJ32="!",'Encodage réponses Es'!AB32=""),"!",IF('Encodage réponses Es'!AB32="","",'Encodage réponses Es'!AB32))</f>
      </c>
      <c r="AM34" s="178">
        <f>IF(AND('Encodage réponses Es'!$AJ32="!",'Encodage réponses Es'!AC32=""),"!",IF('Encodage réponses Es'!AC32="","",'Encodage réponses Es'!AC32))</f>
      </c>
      <c r="AN34" s="178">
        <f>IF(AND('Encodage réponses Es'!$AJ32="!",'Encodage réponses Es'!AD32=""),"!",IF('Encodage réponses Es'!AD32="","",'Encodage réponses Es'!AD32))</f>
      </c>
      <c r="AO34" s="178">
        <f>IF(AND('Encodage réponses Es'!$AJ32="!",'Encodage réponses Es'!AE32=""),"!",IF('Encodage réponses Es'!AE32="","",'Encodage réponses Es'!AE32))</f>
      </c>
      <c r="AP34" s="178">
        <f>IF(AND('Encodage réponses Es'!$AJ32="!",'Encodage réponses Es'!AF32=""),"!",IF('Encodage réponses Es'!AF32="","",'Encodage réponses Es'!AF32))</f>
      </c>
      <c r="AQ34" s="178">
        <f>IF(AND('Encodage réponses Es'!$AJ32="!",'Encodage réponses Es'!AG32=""),"!",IF('Encodage réponses Es'!AG32="","",'Encodage réponses Es'!AG32))</f>
      </c>
      <c r="AR34" s="178">
        <f>IF(AND('Encodage réponses Es'!$AJ32="!",'Encodage réponses Es'!AH32=""),"!",IF('Encodage réponses Es'!AH32="","",'Encodage réponses Es'!AH32))</f>
      </c>
      <c r="AS34" s="184">
        <f>IF(AND('Encodage réponses Es'!$AJ32="!",'Encodage réponses Es'!AI32=""),"!",IF('Encodage réponses Es'!AI32="","",'Encodage réponses Es'!AI32))</f>
      </c>
      <c r="AT34" s="355">
        <f t="shared" si="7"/>
      </c>
      <c r="AU34" s="356"/>
    </row>
    <row r="35" spans="1:47" ht="12.75">
      <c r="A35" s="396"/>
      <c r="B35" s="397"/>
      <c r="C35" s="61">
        <v>31</v>
      </c>
      <c r="D35" s="109">
        <f>IF('Encodage réponses Es'!F33="","",'Encodage réponses Es'!F33)</f>
      </c>
      <c r="E35" s="368"/>
      <c r="F35" s="121">
        <f t="shared" si="0"/>
      </c>
      <c r="G35" s="170">
        <f t="shared" si="1"/>
      </c>
      <c r="H35" s="256"/>
      <c r="I35" s="121">
        <f t="shared" si="2"/>
      </c>
      <c r="J35" s="170">
        <f t="shared" si="3"/>
      </c>
      <c r="K35" s="121">
        <f t="shared" si="4"/>
      </c>
      <c r="L35" s="170">
        <f t="shared" si="5"/>
      </c>
      <c r="M35" s="250"/>
      <c r="N35" s="143">
        <f>IF(AND('Encodage réponses Es'!$AJ33="!",'Encodage réponses Es'!G33=""),"!",IF('Encodage réponses Es'!G33="","",'Encodage réponses Es'!G33))</f>
      </c>
      <c r="O35" s="178">
        <f>IF(AND('Encodage réponses Es'!$AJ33="!",'Encodage réponses Es'!H33=""),"!",IF('Encodage réponses Es'!H33="","",'Encodage réponses Es'!H33))</f>
      </c>
      <c r="P35" s="178">
        <f>IF(AND('Encodage réponses Es'!$AJ33="!",'Encodage réponses Es'!I33=""),"!",IF('Encodage réponses Es'!I33="","",'Encodage réponses Es'!I33))</f>
      </c>
      <c r="Q35" s="178">
        <f>IF(AND('Encodage réponses Es'!$AJ33="!",'Encodage réponses Es'!J33=""),"!",IF('Encodage réponses Es'!J33="","",'Encodage réponses Es'!J33))</f>
      </c>
      <c r="R35" s="178">
        <f>IF(AND('Encodage réponses Es'!$AJ33="!",'Encodage réponses Es'!K33=""),"!",IF('Encodage réponses Es'!K33="","",'Encodage réponses Es'!K33))</f>
      </c>
      <c r="S35" s="178">
        <f>IF(AND('Encodage réponses Es'!$AJ33="!",'Encodage réponses Es'!N33=""),"!",IF('Encodage réponses Es'!N33="","",'Encodage réponses Es'!N33))</f>
      </c>
      <c r="T35" s="178">
        <f>IF(AND('Encodage réponses Es'!$AJ33="!",'Encodage réponses Es'!O33=""),"!",IF('Encodage réponses Es'!O33="","",'Encodage réponses Es'!O33))</f>
      </c>
      <c r="U35" s="178">
        <f>IF(AND('Encodage réponses Es'!$AJ33="!",'Encodage réponses Es'!P33=""),"!",IF('Encodage réponses Es'!P33="","",'Encodage réponses Es'!P33))</f>
      </c>
      <c r="V35" s="178">
        <f>IF(AND('Encodage réponses Es'!$AJ33="!",'Encodage réponses Es'!Q33=""),"!",IF('Encodage réponses Es'!Q33="","",'Encodage réponses Es'!Q33))</f>
      </c>
      <c r="W35" s="178">
        <f>IF(AND('Encodage réponses Es'!$AJ33="!",'Encodage réponses Es'!R33=""),"!",IF('Encodage réponses Es'!R33="","",'Encodage réponses Es'!R33))</f>
      </c>
      <c r="X35" s="178">
        <f>IF(AND('Encodage réponses Es'!$AJ33="!",'Encodage réponses Es'!U33=""),"!",IF('Encodage réponses Es'!U33="","",'Encodage réponses Es'!U33))</f>
      </c>
      <c r="Y35" s="178">
        <f>IF(AND('Encodage réponses Es'!$AJ33="!",'Encodage réponses Es'!V33=""),"!",IF('Encodage réponses Es'!V33="","",'Encodage réponses Es'!V33))</f>
      </c>
      <c r="Z35" s="178">
        <f>IF(AND('Encodage réponses Es'!$AJ33="!",'Encodage réponses Es'!W33=""),"!",IF('Encodage réponses Es'!W33="","",'Encodage réponses Es'!W33))</f>
      </c>
      <c r="AA35" s="178">
        <f>IF(AND('Encodage réponses Es'!$AJ33="!",'Encodage réponses Es'!X33=""),"!",IF('Encodage réponses Es'!X33="","",'Encodage réponses Es'!X33))</f>
      </c>
      <c r="AB35" s="178">
        <f>IF(AND('Encodage réponses Es'!$AJ33="!",'Encodage réponses Es'!Y33=""),"!",IF('Encodage réponses Es'!Y33="","",'Encodage réponses Es'!Y33))</f>
      </c>
      <c r="AC35" s="178">
        <f>IF(AND('Encodage réponses Es'!$AJ33="!",'Encodage réponses Es'!Z33=""),"!",IF('Encodage réponses Es'!Z33="","",'Encodage réponses Es'!Z33))</f>
      </c>
      <c r="AD35" s="180">
        <f>IF(AND('Encodage réponses Es'!$AJ33="!",'Encodage réponses Es'!AA33=""),"!",IF('Encodage réponses Es'!AA33="","",'Encodage réponses Es'!AA33))</f>
      </c>
      <c r="AE35" s="353">
        <f t="shared" si="6"/>
      </c>
      <c r="AF35" s="354"/>
      <c r="AG35" s="407"/>
      <c r="AH35" s="143">
        <f>IF(AND('Encodage réponses Es'!$AJ33="!",'Encodage réponses Es'!L33=""),"!",IF('Encodage réponses Es'!L33="","",'Encodage réponses Es'!L33))</f>
      </c>
      <c r="AI35" s="178">
        <f>IF(AND('Encodage réponses Es'!$AJ33="!",'Encodage réponses Es'!M33=""),"!",IF('Encodage réponses Es'!M33="","",'Encodage réponses Es'!M33))</f>
      </c>
      <c r="AJ35" s="174">
        <f>IF(AND('Encodage réponses Es'!$AJ33="!",'Encodage réponses Es'!S33=""),"!",IF('Encodage réponses Es'!S33="","",'Encodage réponses Es'!S33))</f>
      </c>
      <c r="AK35" s="178">
        <f>IF(AND('Encodage réponses Es'!$AJ33="!",'Encodage réponses Es'!T33=""),"!",IF('Encodage réponses Es'!T33="","",'Encodage réponses Es'!T33))</f>
      </c>
      <c r="AL35" s="178">
        <f>IF(AND('Encodage réponses Es'!$AJ33="!",'Encodage réponses Es'!AB33=""),"!",IF('Encodage réponses Es'!AB33="","",'Encodage réponses Es'!AB33))</f>
      </c>
      <c r="AM35" s="178">
        <f>IF(AND('Encodage réponses Es'!$AJ33="!",'Encodage réponses Es'!AC33=""),"!",IF('Encodage réponses Es'!AC33="","",'Encodage réponses Es'!AC33))</f>
      </c>
      <c r="AN35" s="178">
        <f>IF(AND('Encodage réponses Es'!$AJ33="!",'Encodage réponses Es'!AD33=""),"!",IF('Encodage réponses Es'!AD33="","",'Encodage réponses Es'!AD33))</f>
      </c>
      <c r="AO35" s="178">
        <f>IF(AND('Encodage réponses Es'!$AJ33="!",'Encodage réponses Es'!AE33=""),"!",IF('Encodage réponses Es'!AE33="","",'Encodage réponses Es'!AE33))</f>
      </c>
      <c r="AP35" s="178">
        <f>IF(AND('Encodage réponses Es'!$AJ33="!",'Encodage réponses Es'!AF33=""),"!",IF('Encodage réponses Es'!AF33="","",'Encodage réponses Es'!AF33))</f>
      </c>
      <c r="AQ35" s="178">
        <f>IF(AND('Encodage réponses Es'!$AJ33="!",'Encodage réponses Es'!AG33=""),"!",IF('Encodage réponses Es'!AG33="","",'Encodage réponses Es'!AG33))</f>
      </c>
      <c r="AR35" s="178">
        <f>IF(AND('Encodage réponses Es'!$AJ33="!",'Encodage réponses Es'!AH33=""),"!",IF('Encodage réponses Es'!AH33="","",'Encodage réponses Es'!AH33))</f>
      </c>
      <c r="AS35" s="184">
        <f>IF(AND('Encodage réponses Es'!$AJ33="!",'Encodage réponses Es'!AI33=""),"!",IF('Encodage réponses Es'!AI33="","",'Encodage réponses Es'!AI33))</f>
      </c>
      <c r="AT35" s="355">
        <f t="shared" si="7"/>
      </c>
      <c r="AU35" s="356"/>
    </row>
    <row r="36" spans="1:47" ht="12.75">
      <c r="A36" s="396"/>
      <c r="B36" s="397"/>
      <c r="C36" s="61">
        <v>32</v>
      </c>
      <c r="D36" s="109">
        <f>IF('Encodage réponses Es'!F34="","",'Encodage réponses Es'!F34)</f>
      </c>
      <c r="E36" s="368"/>
      <c r="F36" s="121">
        <f t="shared" si="0"/>
      </c>
      <c r="G36" s="170">
        <f t="shared" si="1"/>
      </c>
      <c r="H36" s="256"/>
      <c r="I36" s="121">
        <f t="shared" si="2"/>
      </c>
      <c r="J36" s="170">
        <f t="shared" si="3"/>
      </c>
      <c r="K36" s="121">
        <f t="shared" si="4"/>
      </c>
      <c r="L36" s="170">
        <f t="shared" si="5"/>
      </c>
      <c r="M36" s="250"/>
      <c r="N36" s="143">
        <f>IF(AND('Encodage réponses Es'!$AJ34="!",'Encodage réponses Es'!G34=""),"!",IF('Encodage réponses Es'!G34="","",'Encodage réponses Es'!G34))</f>
      </c>
      <c r="O36" s="178">
        <f>IF(AND('Encodage réponses Es'!$AJ34="!",'Encodage réponses Es'!H34=""),"!",IF('Encodage réponses Es'!H34="","",'Encodage réponses Es'!H34))</f>
      </c>
      <c r="P36" s="178">
        <f>IF(AND('Encodage réponses Es'!$AJ34="!",'Encodage réponses Es'!I34=""),"!",IF('Encodage réponses Es'!I34="","",'Encodage réponses Es'!I34))</f>
      </c>
      <c r="Q36" s="178">
        <f>IF(AND('Encodage réponses Es'!$AJ34="!",'Encodage réponses Es'!J34=""),"!",IF('Encodage réponses Es'!J34="","",'Encodage réponses Es'!J34))</f>
      </c>
      <c r="R36" s="178">
        <f>IF(AND('Encodage réponses Es'!$AJ34="!",'Encodage réponses Es'!K34=""),"!",IF('Encodage réponses Es'!K34="","",'Encodage réponses Es'!K34))</f>
      </c>
      <c r="S36" s="178">
        <f>IF(AND('Encodage réponses Es'!$AJ34="!",'Encodage réponses Es'!N34=""),"!",IF('Encodage réponses Es'!N34="","",'Encodage réponses Es'!N34))</f>
      </c>
      <c r="T36" s="178">
        <f>IF(AND('Encodage réponses Es'!$AJ34="!",'Encodage réponses Es'!O34=""),"!",IF('Encodage réponses Es'!O34="","",'Encodage réponses Es'!O34))</f>
      </c>
      <c r="U36" s="178">
        <f>IF(AND('Encodage réponses Es'!$AJ34="!",'Encodage réponses Es'!P34=""),"!",IF('Encodage réponses Es'!P34="","",'Encodage réponses Es'!P34))</f>
      </c>
      <c r="V36" s="178">
        <f>IF(AND('Encodage réponses Es'!$AJ34="!",'Encodage réponses Es'!Q34=""),"!",IF('Encodage réponses Es'!Q34="","",'Encodage réponses Es'!Q34))</f>
      </c>
      <c r="W36" s="178">
        <f>IF(AND('Encodage réponses Es'!$AJ34="!",'Encodage réponses Es'!R34=""),"!",IF('Encodage réponses Es'!R34="","",'Encodage réponses Es'!R34))</f>
      </c>
      <c r="X36" s="178">
        <f>IF(AND('Encodage réponses Es'!$AJ34="!",'Encodage réponses Es'!U34=""),"!",IF('Encodage réponses Es'!U34="","",'Encodage réponses Es'!U34))</f>
      </c>
      <c r="Y36" s="178">
        <f>IF(AND('Encodage réponses Es'!$AJ34="!",'Encodage réponses Es'!V34=""),"!",IF('Encodage réponses Es'!V34="","",'Encodage réponses Es'!V34))</f>
      </c>
      <c r="Z36" s="178">
        <f>IF(AND('Encodage réponses Es'!$AJ34="!",'Encodage réponses Es'!W34=""),"!",IF('Encodage réponses Es'!W34="","",'Encodage réponses Es'!W34))</f>
      </c>
      <c r="AA36" s="178">
        <f>IF(AND('Encodage réponses Es'!$AJ34="!",'Encodage réponses Es'!X34=""),"!",IF('Encodage réponses Es'!X34="","",'Encodage réponses Es'!X34))</f>
      </c>
      <c r="AB36" s="178">
        <f>IF(AND('Encodage réponses Es'!$AJ34="!",'Encodage réponses Es'!Y34=""),"!",IF('Encodage réponses Es'!Y34="","",'Encodage réponses Es'!Y34))</f>
      </c>
      <c r="AC36" s="178">
        <f>IF(AND('Encodage réponses Es'!$AJ34="!",'Encodage réponses Es'!Z34=""),"!",IF('Encodage réponses Es'!Z34="","",'Encodage réponses Es'!Z34))</f>
      </c>
      <c r="AD36" s="180">
        <f>IF(AND('Encodage réponses Es'!$AJ34="!",'Encodage réponses Es'!AA34=""),"!",IF('Encodage réponses Es'!AA34="","",'Encodage réponses Es'!AA34))</f>
      </c>
      <c r="AE36" s="353">
        <f t="shared" si="6"/>
      </c>
      <c r="AF36" s="354"/>
      <c r="AG36" s="407"/>
      <c r="AH36" s="143">
        <f>IF(AND('Encodage réponses Es'!$AJ34="!",'Encodage réponses Es'!L34=""),"!",IF('Encodage réponses Es'!L34="","",'Encodage réponses Es'!L34))</f>
      </c>
      <c r="AI36" s="178">
        <f>IF(AND('Encodage réponses Es'!$AJ34="!",'Encodage réponses Es'!M34=""),"!",IF('Encodage réponses Es'!M34="","",'Encodage réponses Es'!M34))</f>
      </c>
      <c r="AJ36" s="174">
        <f>IF(AND('Encodage réponses Es'!$AJ34="!",'Encodage réponses Es'!S34=""),"!",IF('Encodage réponses Es'!S34="","",'Encodage réponses Es'!S34))</f>
      </c>
      <c r="AK36" s="178">
        <f>IF(AND('Encodage réponses Es'!$AJ34="!",'Encodage réponses Es'!T34=""),"!",IF('Encodage réponses Es'!T34="","",'Encodage réponses Es'!T34))</f>
      </c>
      <c r="AL36" s="178">
        <f>IF(AND('Encodage réponses Es'!$AJ34="!",'Encodage réponses Es'!AB34=""),"!",IF('Encodage réponses Es'!AB34="","",'Encodage réponses Es'!AB34))</f>
      </c>
      <c r="AM36" s="178">
        <f>IF(AND('Encodage réponses Es'!$AJ34="!",'Encodage réponses Es'!AC34=""),"!",IF('Encodage réponses Es'!AC34="","",'Encodage réponses Es'!AC34))</f>
      </c>
      <c r="AN36" s="178">
        <f>IF(AND('Encodage réponses Es'!$AJ34="!",'Encodage réponses Es'!AD34=""),"!",IF('Encodage réponses Es'!AD34="","",'Encodage réponses Es'!AD34))</f>
      </c>
      <c r="AO36" s="178">
        <f>IF(AND('Encodage réponses Es'!$AJ34="!",'Encodage réponses Es'!AE34=""),"!",IF('Encodage réponses Es'!AE34="","",'Encodage réponses Es'!AE34))</f>
      </c>
      <c r="AP36" s="178">
        <f>IF(AND('Encodage réponses Es'!$AJ34="!",'Encodage réponses Es'!AF34=""),"!",IF('Encodage réponses Es'!AF34="","",'Encodage réponses Es'!AF34))</f>
      </c>
      <c r="AQ36" s="178">
        <f>IF(AND('Encodage réponses Es'!$AJ34="!",'Encodage réponses Es'!AG34=""),"!",IF('Encodage réponses Es'!AG34="","",'Encodage réponses Es'!AG34))</f>
      </c>
      <c r="AR36" s="178">
        <f>IF(AND('Encodage réponses Es'!$AJ34="!",'Encodage réponses Es'!AH34=""),"!",IF('Encodage réponses Es'!AH34="","",'Encodage réponses Es'!AH34))</f>
      </c>
      <c r="AS36" s="184">
        <f>IF(AND('Encodage réponses Es'!$AJ34="!",'Encodage réponses Es'!AI34=""),"!",IF('Encodage réponses Es'!AI34="","",'Encodage réponses Es'!AI34))</f>
      </c>
      <c r="AT36" s="355">
        <f t="shared" si="7"/>
      </c>
      <c r="AU36" s="356"/>
    </row>
    <row r="37" spans="1:47" ht="12.75">
      <c r="A37" s="396"/>
      <c r="B37" s="397"/>
      <c r="C37" s="111">
        <v>33</v>
      </c>
      <c r="D37" s="109">
        <f>IF('Encodage réponses Es'!F35="","",'Encodage réponses Es'!F35)</f>
      </c>
      <c r="E37" s="368"/>
      <c r="F37" s="121">
        <f t="shared" si="0"/>
      </c>
      <c r="G37" s="170">
        <f t="shared" si="1"/>
      </c>
      <c r="H37" s="256"/>
      <c r="I37" s="121">
        <f t="shared" si="2"/>
      </c>
      <c r="J37" s="170">
        <f t="shared" si="3"/>
      </c>
      <c r="K37" s="121">
        <f t="shared" si="4"/>
      </c>
      <c r="L37" s="170">
        <f t="shared" si="5"/>
      </c>
      <c r="M37" s="250"/>
      <c r="N37" s="143">
        <f>IF(AND('Encodage réponses Es'!$AJ35="!",'Encodage réponses Es'!G35=""),"!",IF('Encodage réponses Es'!G35="","",'Encodage réponses Es'!G35))</f>
      </c>
      <c r="O37" s="178">
        <f>IF(AND('Encodage réponses Es'!$AJ35="!",'Encodage réponses Es'!H35=""),"!",IF('Encodage réponses Es'!H35="","",'Encodage réponses Es'!H35))</f>
      </c>
      <c r="P37" s="178">
        <f>IF(AND('Encodage réponses Es'!$AJ35="!",'Encodage réponses Es'!I35=""),"!",IF('Encodage réponses Es'!I35="","",'Encodage réponses Es'!I35))</f>
      </c>
      <c r="Q37" s="178">
        <f>IF(AND('Encodage réponses Es'!$AJ35="!",'Encodage réponses Es'!J35=""),"!",IF('Encodage réponses Es'!J35="","",'Encodage réponses Es'!J35))</f>
      </c>
      <c r="R37" s="178">
        <f>IF(AND('Encodage réponses Es'!$AJ35="!",'Encodage réponses Es'!K35=""),"!",IF('Encodage réponses Es'!K35="","",'Encodage réponses Es'!K35))</f>
      </c>
      <c r="S37" s="178">
        <f>IF(AND('Encodage réponses Es'!$AJ35="!",'Encodage réponses Es'!N35=""),"!",IF('Encodage réponses Es'!N35="","",'Encodage réponses Es'!N35))</f>
      </c>
      <c r="T37" s="178">
        <f>IF(AND('Encodage réponses Es'!$AJ35="!",'Encodage réponses Es'!O35=""),"!",IF('Encodage réponses Es'!O35="","",'Encodage réponses Es'!O35))</f>
      </c>
      <c r="U37" s="178">
        <f>IF(AND('Encodage réponses Es'!$AJ35="!",'Encodage réponses Es'!P35=""),"!",IF('Encodage réponses Es'!P35="","",'Encodage réponses Es'!P35))</f>
      </c>
      <c r="V37" s="178">
        <f>IF(AND('Encodage réponses Es'!$AJ35="!",'Encodage réponses Es'!Q35=""),"!",IF('Encodage réponses Es'!Q35="","",'Encodage réponses Es'!Q35))</f>
      </c>
      <c r="W37" s="178">
        <f>IF(AND('Encodage réponses Es'!$AJ35="!",'Encodage réponses Es'!R35=""),"!",IF('Encodage réponses Es'!R35="","",'Encodage réponses Es'!R35))</f>
      </c>
      <c r="X37" s="178">
        <f>IF(AND('Encodage réponses Es'!$AJ35="!",'Encodage réponses Es'!U35=""),"!",IF('Encodage réponses Es'!U35="","",'Encodage réponses Es'!U35))</f>
      </c>
      <c r="Y37" s="178">
        <f>IF(AND('Encodage réponses Es'!$AJ35="!",'Encodage réponses Es'!V35=""),"!",IF('Encodage réponses Es'!V35="","",'Encodage réponses Es'!V35))</f>
      </c>
      <c r="Z37" s="178">
        <f>IF(AND('Encodage réponses Es'!$AJ35="!",'Encodage réponses Es'!W35=""),"!",IF('Encodage réponses Es'!W35="","",'Encodage réponses Es'!W35))</f>
      </c>
      <c r="AA37" s="178">
        <f>IF(AND('Encodage réponses Es'!$AJ35="!",'Encodage réponses Es'!X35=""),"!",IF('Encodage réponses Es'!X35="","",'Encodage réponses Es'!X35))</f>
      </c>
      <c r="AB37" s="178">
        <f>IF(AND('Encodage réponses Es'!$AJ35="!",'Encodage réponses Es'!Y35=""),"!",IF('Encodage réponses Es'!Y35="","",'Encodage réponses Es'!Y35))</f>
      </c>
      <c r="AC37" s="178">
        <f>IF(AND('Encodage réponses Es'!$AJ35="!",'Encodage réponses Es'!Z35=""),"!",IF('Encodage réponses Es'!Z35="","",'Encodage réponses Es'!Z35))</f>
      </c>
      <c r="AD37" s="180">
        <f>IF(AND('Encodage réponses Es'!$AJ35="!",'Encodage réponses Es'!AA35=""),"!",IF('Encodage réponses Es'!AA35="","",'Encodage réponses Es'!AA35))</f>
      </c>
      <c r="AE37" s="353">
        <f t="shared" si="6"/>
      </c>
      <c r="AF37" s="354"/>
      <c r="AG37" s="407"/>
      <c r="AH37" s="143">
        <f>IF(AND('Encodage réponses Es'!$AJ35="!",'Encodage réponses Es'!L35=""),"!",IF('Encodage réponses Es'!L35="","",'Encodage réponses Es'!L35))</f>
      </c>
      <c r="AI37" s="178">
        <f>IF(AND('Encodage réponses Es'!$AJ35="!",'Encodage réponses Es'!M35=""),"!",IF('Encodage réponses Es'!M35="","",'Encodage réponses Es'!M35))</f>
      </c>
      <c r="AJ37" s="174">
        <f>IF(AND('Encodage réponses Es'!$AJ35="!",'Encodage réponses Es'!S35=""),"!",IF('Encodage réponses Es'!S35="","",'Encodage réponses Es'!S35))</f>
      </c>
      <c r="AK37" s="178">
        <f>IF(AND('Encodage réponses Es'!$AJ35="!",'Encodage réponses Es'!T35=""),"!",IF('Encodage réponses Es'!T35="","",'Encodage réponses Es'!T35))</f>
      </c>
      <c r="AL37" s="178">
        <f>IF(AND('Encodage réponses Es'!$AJ35="!",'Encodage réponses Es'!AB35=""),"!",IF('Encodage réponses Es'!AB35="","",'Encodage réponses Es'!AB35))</f>
      </c>
      <c r="AM37" s="178">
        <f>IF(AND('Encodage réponses Es'!$AJ35="!",'Encodage réponses Es'!AC35=""),"!",IF('Encodage réponses Es'!AC35="","",'Encodage réponses Es'!AC35))</f>
      </c>
      <c r="AN37" s="178">
        <f>IF(AND('Encodage réponses Es'!$AJ35="!",'Encodage réponses Es'!AD35=""),"!",IF('Encodage réponses Es'!AD35="","",'Encodage réponses Es'!AD35))</f>
      </c>
      <c r="AO37" s="178">
        <f>IF(AND('Encodage réponses Es'!$AJ35="!",'Encodage réponses Es'!AE35=""),"!",IF('Encodage réponses Es'!AE35="","",'Encodage réponses Es'!AE35))</f>
      </c>
      <c r="AP37" s="178">
        <f>IF(AND('Encodage réponses Es'!$AJ35="!",'Encodage réponses Es'!AF35=""),"!",IF('Encodage réponses Es'!AF35="","",'Encodage réponses Es'!AF35))</f>
      </c>
      <c r="AQ37" s="178">
        <f>IF(AND('Encodage réponses Es'!$AJ35="!",'Encodage réponses Es'!AG35=""),"!",IF('Encodage réponses Es'!AG35="","",'Encodage réponses Es'!AG35))</f>
      </c>
      <c r="AR37" s="178">
        <f>IF(AND('Encodage réponses Es'!$AJ35="!",'Encodage réponses Es'!AH35=""),"!",IF('Encodage réponses Es'!AH35="","",'Encodage réponses Es'!AH35))</f>
      </c>
      <c r="AS37" s="184">
        <f>IF(AND('Encodage réponses Es'!$AJ35="!",'Encodage réponses Es'!AI35=""),"!",IF('Encodage réponses Es'!AI35="","",'Encodage réponses Es'!AI35))</f>
      </c>
      <c r="AT37" s="355">
        <f t="shared" si="7"/>
      </c>
      <c r="AU37" s="356"/>
    </row>
    <row r="38" spans="1:47" ht="13.5" thickBot="1">
      <c r="A38" s="398"/>
      <c r="B38" s="399"/>
      <c r="C38" s="112">
        <v>34</v>
      </c>
      <c r="D38" s="110">
        <f>IF('Encodage réponses Es'!F36="","",'Encodage réponses Es'!F36)</f>
      </c>
      <c r="E38" s="335"/>
      <c r="F38" s="167">
        <f t="shared" si="0"/>
      </c>
      <c r="G38" s="171">
        <f t="shared" si="1"/>
      </c>
      <c r="H38" s="251"/>
      <c r="I38" s="167">
        <f t="shared" si="2"/>
      </c>
      <c r="J38" s="171">
        <f t="shared" si="3"/>
      </c>
      <c r="K38" s="168">
        <f t="shared" si="4"/>
      </c>
      <c r="L38" s="171">
        <f t="shared" si="5"/>
      </c>
      <c r="M38" s="250"/>
      <c r="N38" s="175">
        <f>IF(AND('Encodage réponses Es'!$AJ36="!",'Encodage réponses Es'!G36=""),"!",IF('Encodage réponses Es'!G36="","",'Encodage réponses Es'!G36))</f>
      </c>
      <c r="O38" s="179">
        <f>IF(AND('Encodage réponses Es'!$AJ36="!",'Encodage réponses Es'!H36=""),"!",IF('Encodage réponses Es'!H36="","",'Encodage réponses Es'!H36))</f>
      </c>
      <c r="P38" s="179">
        <f>IF(AND('Encodage réponses Es'!$AJ36="!",'Encodage réponses Es'!I36=""),"!",IF('Encodage réponses Es'!I36="","",'Encodage réponses Es'!I36))</f>
      </c>
      <c r="Q38" s="179">
        <f>IF(AND('Encodage réponses Es'!$AJ36="!",'Encodage réponses Es'!J36=""),"!",IF('Encodage réponses Es'!J36="","",'Encodage réponses Es'!J36))</f>
      </c>
      <c r="R38" s="179">
        <f>IF(AND('Encodage réponses Es'!$AJ36="!",'Encodage réponses Es'!K36=""),"!",IF('Encodage réponses Es'!K36="","",'Encodage réponses Es'!K36))</f>
      </c>
      <c r="S38" s="179">
        <f>IF(AND('Encodage réponses Es'!$AJ36="!",'Encodage réponses Es'!N36=""),"!",IF('Encodage réponses Es'!N36="","",'Encodage réponses Es'!N36))</f>
      </c>
      <c r="T38" s="179">
        <f>IF(AND('Encodage réponses Es'!$AJ36="!",'Encodage réponses Es'!O36=""),"!",IF('Encodage réponses Es'!O36="","",'Encodage réponses Es'!O36))</f>
      </c>
      <c r="U38" s="179">
        <f>IF(AND('Encodage réponses Es'!$AJ36="!",'Encodage réponses Es'!P36=""),"!",IF('Encodage réponses Es'!P36="","",'Encodage réponses Es'!P36))</f>
      </c>
      <c r="V38" s="179">
        <f>IF(AND('Encodage réponses Es'!$AJ36="!",'Encodage réponses Es'!Q36=""),"!",IF('Encodage réponses Es'!Q36="","",'Encodage réponses Es'!Q36))</f>
      </c>
      <c r="W38" s="179">
        <f>IF(AND('Encodage réponses Es'!$AJ36="!",'Encodage réponses Es'!R36=""),"!",IF('Encodage réponses Es'!R36="","",'Encodage réponses Es'!R36))</f>
      </c>
      <c r="X38" s="179">
        <f>IF(AND('Encodage réponses Es'!$AJ36="!",'Encodage réponses Es'!U36=""),"!",IF('Encodage réponses Es'!U36="","",'Encodage réponses Es'!U36))</f>
      </c>
      <c r="Y38" s="179">
        <f>IF(AND('Encodage réponses Es'!$AJ36="!",'Encodage réponses Es'!V36=""),"!",IF('Encodage réponses Es'!V36="","",'Encodage réponses Es'!V36))</f>
      </c>
      <c r="Z38" s="50">
        <f>IF(AND('Encodage réponses Es'!$AJ36="!",'Encodage réponses Es'!W36=""),"!",IF('Encodage réponses Es'!W36="","",'Encodage réponses Es'!W36))</f>
      </c>
      <c r="AA38" s="179">
        <f>IF(AND('Encodage réponses Es'!$AJ36="!",'Encodage réponses Es'!X36=""),"!",IF('Encodage réponses Es'!X36="","",'Encodage réponses Es'!X36))</f>
      </c>
      <c r="AB38" s="179">
        <f>IF(AND('Encodage réponses Es'!$AJ36="!",'Encodage réponses Es'!Y36=""),"!",IF('Encodage réponses Es'!Y36="","",'Encodage réponses Es'!Y36))</f>
      </c>
      <c r="AC38" s="179">
        <f>IF(AND('Encodage réponses Es'!$AJ36="!",'Encodage réponses Es'!Z36=""),"!",IF('Encodage réponses Es'!Z36="","",'Encodage réponses Es'!Z36))</f>
      </c>
      <c r="AD38" s="181">
        <f>IF(AND('Encodage réponses Es'!$AJ36="!",'Encodage réponses Es'!AA36=""),"!",IF('Encodage réponses Es'!AA36="","",'Encodage réponses Es'!AA36))</f>
      </c>
      <c r="AE38" s="353">
        <f t="shared" si="6"/>
      </c>
      <c r="AF38" s="354"/>
      <c r="AG38" s="407"/>
      <c r="AH38" s="175">
        <f>IF(AND('Encodage réponses Es'!$AJ36="!",'Encodage réponses Es'!L36=""),"!",IF('Encodage réponses Es'!L36="","",'Encodage réponses Es'!L36))</f>
      </c>
      <c r="AI38" s="185">
        <f>IF(AND('Encodage réponses Es'!$AJ36="!",'Encodage réponses Es'!M36=""),"!",IF('Encodage réponses Es'!M36="","",'Encodage réponses Es'!M36))</f>
      </c>
      <c r="AJ38" s="179">
        <f>IF(AND('Encodage réponses Es'!$AJ36="!",'Encodage réponses Es'!S36=""),"!",IF('Encodage réponses Es'!S36="","",'Encodage réponses Es'!S36))</f>
      </c>
      <c r="AK38" s="179">
        <f>IF(AND('Encodage réponses Es'!$AJ36="!",'Encodage réponses Es'!T36=""),"!",IF('Encodage réponses Es'!T36="","",'Encodage réponses Es'!T36))</f>
      </c>
      <c r="AL38" s="185">
        <f>IF(AND('Encodage réponses Es'!$AJ36="!",'Encodage réponses Es'!AB36=""),"!",IF('Encodage réponses Es'!AB36="","",'Encodage réponses Es'!AB36))</f>
      </c>
      <c r="AM38" s="179">
        <f>IF(AND('Encodage réponses Es'!$AJ36="!",'Encodage réponses Es'!AC36=""),"!",IF('Encodage réponses Es'!AC36="","",'Encodage réponses Es'!AC36))</f>
      </c>
      <c r="AN38" s="179">
        <f>IF(AND('Encodage réponses Es'!$AJ36="!",'Encodage réponses Es'!AD36=""),"!",IF('Encodage réponses Es'!AD36="","",'Encodage réponses Es'!AD36))</f>
      </c>
      <c r="AO38" s="179">
        <f>IF(AND('Encodage réponses Es'!$AJ36="!",'Encodage réponses Es'!AE36=""),"!",IF('Encodage réponses Es'!AE36="","",'Encodage réponses Es'!AE36))</f>
      </c>
      <c r="AP38" s="179">
        <f>IF(AND('Encodage réponses Es'!$AJ36="!",'Encodage réponses Es'!AF36=""),"!",IF('Encodage réponses Es'!AF36="","",'Encodage réponses Es'!AF36))</f>
      </c>
      <c r="AQ38" s="179">
        <f>IF(AND('Encodage réponses Es'!$AJ36="!",'Encodage réponses Es'!AG36=""),"!",IF('Encodage réponses Es'!AG36="","",'Encodage réponses Es'!AG36))</f>
      </c>
      <c r="AR38" s="179">
        <f>IF(AND('Encodage réponses Es'!$AJ36="!",'Encodage réponses Es'!AH36=""),"!",IF('Encodage réponses Es'!AH36="","",'Encodage réponses Es'!AH36))</f>
      </c>
      <c r="AS38" s="186">
        <f>IF(AND('Encodage réponses Es'!$AJ36="!",'Encodage réponses Es'!AI36=""),"!",IF('Encodage réponses Es'!AI36="","",'Encodage réponses Es'!AI36))</f>
      </c>
      <c r="AT38" s="358">
        <f t="shared" si="7"/>
      </c>
      <c r="AU38" s="359"/>
    </row>
    <row r="39" spans="1:47" ht="13.5" thickBot="1">
      <c r="A39" s="229"/>
      <c r="B39" s="229"/>
      <c r="C39" s="229"/>
      <c r="D39" s="230"/>
      <c r="E39" s="231"/>
      <c r="F39" s="251"/>
      <c r="G39" s="251"/>
      <c r="H39" s="251"/>
      <c r="I39" s="251"/>
      <c r="J39" s="251"/>
      <c r="K39" s="251"/>
      <c r="L39" s="251"/>
      <c r="M39" s="250"/>
      <c r="N39" s="252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357"/>
      <c r="AF39" s="357"/>
      <c r="AG39" s="408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357"/>
      <c r="AU39" s="357"/>
    </row>
    <row r="40" spans="1:47" ht="12.75">
      <c r="A40" s="232"/>
      <c r="B40" s="233"/>
      <c r="C40" s="233"/>
      <c r="D40" s="234" t="s">
        <v>4</v>
      </c>
      <c r="E40" s="235"/>
      <c r="F40" s="92">
        <f>COUNT(F5:F38)</f>
        <v>0</v>
      </c>
      <c r="G40" s="93" t="s">
        <v>33</v>
      </c>
      <c r="H40" s="251"/>
      <c r="I40" s="99">
        <f>COUNT(I5:I38)</f>
        <v>0</v>
      </c>
      <c r="J40" s="100" t="s">
        <v>33</v>
      </c>
      <c r="K40" s="104">
        <f>COUNT(K5:K38)</f>
        <v>0</v>
      </c>
      <c r="L40" s="105" t="s">
        <v>33</v>
      </c>
      <c r="M40" s="250"/>
      <c r="N40" s="144">
        <f>IF('Encodage réponses Es'!G38="","",'Encodage réponses Es'!G38)</f>
        <v>0</v>
      </c>
      <c r="O40" s="205">
        <f>IF('Encodage réponses Es'!H38="","",'Encodage réponses Es'!H38)</f>
        <v>0</v>
      </c>
      <c r="P40" s="205">
        <f>IF('Encodage réponses Es'!I38="","",'Encodage réponses Es'!I38)</f>
        <v>0</v>
      </c>
      <c r="Q40" s="205">
        <f>IF('Encodage réponses Es'!J38="","",'Encodage réponses Es'!J38)</f>
        <v>0</v>
      </c>
      <c r="R40" s="205">
        <f>IF('Encodage réponses Es'!K38="","",'Encodage réponses Es'!K38)</f>
        <v>0</v>
      </c>
      <c r="S40" s="205">
        <f>IF('Encodage réponses Es'!N38="","",'Encodage réponses Es'!N38)</f>
        <v>0</v>
      </c>
      <c r="T40" s="205">
        <f>IF('Encodage réponses Es'!O38="","",'Encodage réponses Es'!O38)</f>
        <v>0</v>
      </c>
      <c r="U40" s="205">
        <f>IF('Encodage réponses Es'!P38="","",'Encodage réponses Es'!P38)</f>
        <v>0</v>
      </c>
      <c r="V40" s="205">
        <f>IF('Encodage réponses Es'!Q38="","",'Encodage réponses Es'!Q38)</f>
        <v>0</v>
      </c>
      <c r="W40" s="205">
        <f>IF('Encodage réponses Es'!R38="","",'Encodage réponses Es'!R38)</f>
        <v>0</v>
      </c>
      <c r="X40" s="205">
        <f>IF('Encodage réponses Es'!U38="","",'Encodage réponses Es'!U38)</f>
        <v>0</v>
      </c>
      <c r="Y40" s="205">
        <f>IF('Encodage réponses Es'!V38="","",'Encodage réponses Es'!V38)</f>
        <v>0</v>
      </c>
      <c r="Z40" s="205">
        <f>IF('Encodage réponses Es'!W38="","",'Encodage réponses Es'!W38)</f>
        <v>0</v>
      </c>
      <c r="AA40" s="205">
        <f>IF('Encodage réponses Es'!X38="","",'Encodage réponses Es'!X38)</f>
        <v>0</v>
      </c>
      <c r="AB40" s="205">
        <f>IF('Encodage réponses Es'!Y38="","",'Encodage réponses Es'!Y38)</f>
        <v>0</v>
      </c>
      <c r="AC40" s="205">
        <f>IF('Encodage réponses Es'!Z38="","",'Encodage réponses Es'!Z38)</f>
        <v>0</v>
      </c>
      <c r="AD40" s="213">
        <f>IF('Encodage réponses Es'!AA38="","",'Encodage réponses Es'!AA38)</f>
        <v>0</v>
      </c>
      <c r="AE40" s="117" t="s">
        <v>33</v>
      </c>
      <c r="AF40" s="119">
        <f>COUNT(AE5:AE38)</f>
        <v>0</v>
      </c>
      <c r="AG40" s="407"/>
      <c r="AH40" s="144">
        <f>IF('Encodage réponses Es'!L38="","",'Encodage réponses Es'!L38)</f>
        <v>0</v>
      </c>
      <c r="AI40" s="205">
        <f>IF('Encodage réponses Es'!M38="","",'Encodage réponses Es'!M38)</f>
        <v>0</v>
      </c>
      <c r="AJ40" s="205">
        <f>IF('Encodage réponses Es'!S38="","",'Encodage réponses Es'!S38)</f>
        <v>0</v>
      </c>
      <c r="AK40" s="205">
        <f>IF('Encodage réponses Es'!T38="","",'Encodage réponses Es'!T38)</f>
        <v>0</v>
      </c>
      <c r="AL40" s="205">
        <f>IF('Encodage réponses Es'!AB38="","",'Encodage réponses Es'!AB38)</f>
        <v>0</v>
      </c>
      <c r="AM40" s="205">
        <f>IF('Encodage réponses Es'!AC38="","",'Encodage réponses Es'!AC38)</f>
        <v>0</v>
      </c>
      <c r="AN40" s="205">
        <f>IF('Encodage réponses Es'!AD38="","",'Encodage réponses Es'!AD38)</f>
        <v>0</v>
      </c>
      <c r="AO40" s="226">
        <f>IF('Encodage réponses Es'!AE38="","",'Encodage réponses Es'!AE38)</f>
        <v>0</v>
      </c>
      <c r="AP40" s="205">
        <f>IF('Encodage réponses Es'!AF38="","",'Encodage réponses Es'!AF38)</f>
        <v>0</v>
      </c>
      <c r="AQ40" s="205">
        <f>IF('Encodage réponses Es'!AG38="","",'Encodage réponses Es'!AG38)</f>
        <v>0</v>
      </c>
      <c r="AR40" s="205">
        <f>IF('Encodage réponses Es'!AH38="","",'Encodage réponses Es'!AH38)</f>
        <v>0</v>
      </c>
      <c r="AS40" s="213">
        <f>IF('Encodage réponses Es'!AI38="","",'Encodage réponses Es'!AI38)</f>
        <v>0</v>
      </c>
      <c r="AT40" s="159" t="s">
        <v>33</v>
      </c>
      <c r="AU40" s="227">
        <f>COUNT(AT5:AT38)</f>
        <v>0</v>
      </c>
    </row>
    <row r="41" spans="1:47" ht="13.5" thickBot="1">
      <c r="A41" s="236"/>
      <c r="B41" s="229"/>
      <c r="C41" s="229"/>
      <c r="D41" s="237" t="s">
        <v>5</v>
      </c>
      <c r="E41" s="235"/>
      <c r="F41" s="94" t="s">
        <v>34</v>
      </c>
      <c r="G41" s="95">
        <f>IF(F40=0,"",STDEVP(G5:G38)/100)</f>
      </c>
      <c r="H41" s="251"/>
      <c r="I41" s="101" t="s">
        <v>34</v>
      </c>
      <c r="J41" s="149">
        <f>IF(I40=0,"",STDEVP(J5:J38)/100)</f>
      </c>
      <c r="K41" s="106" t="s">
        <v>34</v>
      </c>
      <c r="L41" s="150">
        <f>IF(K40=0,"",STDEVP(L5:L38)/100)</f>
      </c>
      <c r="M41" s="250"/>
      <c r="N41" s="218">
        <f>IF('Encodage réponses Es'!G39="","",'Encodage réponses Es'!G39)</f>
        <v>0</v>
      </c>
      <c r="O41" s="206">
        <f>IF('Encodage réponses Es'!H39="","",'Encodage réponses Es'!H39)</f>
        <v>0</v>
      </c>
      <c r="P41" s="206">
        <f>IF('Encodage réponses Es'!I39="","",'Encodage réponses Es'!I39)</f>
        <v>0</v>
      </c>
      <c r="Q41" s="206">
        <f>IF('Encodage réponses Es'!J39="","",'Encodage réponses Es'!J39)</f>
        <v>0</v>
      </c>
      <c r="R41" s="206">
        <f>IF('Encodage réponses Es'!K39="","",'Encodage réponses Es'!K39)</f>
        <v>0</v>
      </c>
      <c r="S41" s="206">
        <f>IF('Encodage réponses Es'!N39="","",'Encodage réponses Es'!N39)</f>
        <v>0</v>
      </c>
      <c r="T41" s="206">
        <f>IF('Encodage réponses Es'!O39="","",'Encodage réponses Es'!O39)</f>
        <v>0</v>
      </c>
      <c r="U41" s="206">
        <f>IF('Encodage réponses Es'!P39="","",'Encodage réponses Es'!P39)</f>
        <v>0</v>
      </c>
      <c r="V41" s="206">
        <f>IF('Encodage réponses Es'!Q39="","",'Encodage réponses Es'!Q39)</f>
        <v>0</v>
      </c>
      <c r="W41" s="206">
        <f>IF('Encodage réponses Es'!R39="","",'Encodage réponses Es'!R39)</f>
        <v>0</v>
      </c>
      <c r="X41" s="206">
        <f>IF('Encodage réponses Es'!U39="","",'Encodage réponses Es'!U39)</f>
        <v>0</v>
      </c>
      <c r="Y41" s="206">
        <f>IF('Encodage réponses Es'!V39="","",'Encodage réponses Es'!V39)</f>
        <v>0</v>
      </c>
      <c r="Z41" s="206">
        <f>IF('Encodage réponses Es'!W39="","",'Encodage réponses Es'!W39)</f>
        <v>0</v>
      </c>
      <c r="AA41" s="206">
        <f>IF('Encodage réponses Es'!X39="","",'Encodage réponses Es'!X39)</f>
        <v>0</v>
      </c>
      <c r="AB41" s="206">
        <f>IF('Encodage réponses Es'!Y39="","",'Encodage réponses Es'!Y39)</f>
        <v>0</v>
      </c>
      <c r="AC41" s="206">
        <f>IF('Encodage réponses Es'!Z39="","",'Encodage réponses Es'!Z39)</f>
        <v>0</v>
      </c>
      <c r="AD41" s="214">
        <f>IF('Encodage réponses Es'!AA39="","",'Encodage réponses Es'!AA39)</f>
        <v>0</v>
      </c>
      <c r="AE41" s="118" t="s">
        <v>82</v>
      </c>
      <c r="AF41" s="148">
        <f>IF(AF40=0,"",AVERAGE(AE5:AE38))</f>
      </c>
      <c r="AG41" s="407"/>
      <c r="AH41" s="218">
        <f>IF('Encodage réponses Es'!L39="","",'Encodage réponses Es'!L39)</f>
        <v>0</v>
      </c>
      <c r="AI41" s="206">
        <f>IF('Encodage réponses Es'!M39="","",'Encodage réponses Es'!M39)</f>
        <v>0</v>
      </c>
      <c r="AJ41" s="206">
        <f>IF('Encodage réponses Es'!S39="","",'Encodage réponses Es'!S39)</f>
        <v>0</v>
      </c>
      <c r="AK41" s="206">
        <f>IF('Encodage réponses Es'!T39="","",'Encodage réponses Es'!T39)</f>
        <v>0</v>
      </c>
      <c r="AL41" s="206">
        <f>IF('Encodage réponses Es'!AB39="","",'Encodage réponses Es'!AB39)</f>
        <v>0</v>
      </c>
      <c r="AM41" s="206">
        <f>IF('Encodage réponses Es'!AC39="","",'Encodage réponses Es'!AC39)</f>
        <v>0</v>
      </c>
      <c r="AN41" s="206">
        <f>IF('Encodage réponses Es'!AD39="","",'Encodage réponses Es'!AD39)</f>
        <v>0</v>
      </c>
      <c r="AO41" s="206">
        <f>IF('Encodage réponses Es'!AE39="","",'Encodage réponses Es'!AE39)</f>
        <v>0</v>
      </c>
      <c r="AP41" s="214">
        <f>IF('Encodage réponses Es'!AF39="","",'Encodage réponses Es'!AF39)</f>
        <v>0</v>
      </c>
      <c r="AQ41" s="206">
        <f>IF('Encodage réponses Es'!AG39="","",'Encodage réponses Es'!AG39)</f>
        <v>0</v>
      </c>
      <c r="AR41" s="206">
        <f>IF('Encodage réponses Es'!AH39="","",'Encodage réponses Es'!AH39)</f>
        <v>0</v>
      </c>
      <c r="AS41" s="214">
        <f>IF('Encodage réponses Es'!AI39="","",'Encodage réponses Es'!AI39)</f>
        <v>0</v>
      </c>
      <c r="AT41" s="160" t="s">
        <v>84</v>
      </c>
      <c r="AU41" s="228">
        <f>IF(AU40=0,"",AVERAGE(AT5:AT38))</f>
      </c>
    </row>
    <row r="42" spans="1:47" ht="12.75">
      <c r="A42" s="236"/>
      <c r="B42" s="229"/>
      <c r="C42" s="229"/>
      <c r="D42" s="237" t="s">
        <v>6</v>
      </c>
      <c r="E42" s="238"/>
      <c r="F42" s="96" t="s">
        <v>35</v>
      </c>
      <c r="G42" s="97">
        <f>IF(F40=0,"",INT(AVERAGE(G5:G38)+0.5)/100)</f>
      </c>
      <c r="H42" s="257"/>
      <c r="I42" s="102" t="s">
        <v>35</v>
      </c>
      <c r="J42" s="103">
        <f>IF(I40=0,"",INT(AVERAGE(J5:J38)+0.5)/100)</f>
      </c>
      <c r="K42" s="107" t="s">
        <v>35</v>
      </c>
      <c r="L42" s="108">
        <f>IF(K40=0,"",INT(AVERAGE(L5:L38)+0.5)/100)</f>
      </c>
      <c r="M42" s="250"/>
      <c r="N42" s="143">
        <f>IF('Encodage réponses Es'!G40="","",'Encodage réponses Es'!G40)</f>
        <v>0</v>
      </c>
      <c r="O42" s="178">
        <f>IF('Encodage réponses Es'!H40="","",'Encodage réponses Es'!H40)</f>
        <v>0</v>
      </c>
      <c r="P42" s="178">
        <f>IF('Encodage réponses Es'!I40="","",'Encodage réponses Es'!I40)</f>
        <v>0</v>
      </c>
      <c r="Q42" s="178">
        <f>IF('Encodage réponses Es'!J40="","",'Encodage réponses Es'!J40)</f>
        <v>0</v>
      </c>
      <c r="R42" s="178">
        <f>IF('Encodage réponses Es'!K40="","",'Encodage réponses Es'!K40)</f>
        <v>0</v>
      </c>
      <c r="S42" s="178">
        <f>IF('Encodage réponses Es'!N40="","",'Encodage réponses Es'!N40)</f>
        <v>0</v>
      </c>
      <c r="T42" s="178">
        <f>IF('Encodage réponses Es'!O40="","",'Encodage réponses Es'!O40)</f>
        <v>0</v>
      </c>
      <c r="U42" s="178">
        <f>IF('Encodage réponses Es'!P40="","",'Encodage réponses Es'!P40)</f>
        <v>0</v>
      </c>
      <c r="V42" s="178">
        <f>IF('Encodage réponses Es'!Q40="","",'Encodage réponses Es'!Q40)</f>
        <v>0</v>
      </c>
      <c r="W42" s="178">
        <f>IF('Encodage réponses Es'!R40="","",'Encodage réponses Es'!R40)</f>
        <v>0</v>
      </c>
      <c r="X42" s="178">
        <f>IF('Encodage réponses Es'!U40="","",'Encodage réponses Es'!U40)</f>
        <v>0</v>
      </c>
      <c r="Y42" s="178">
        <f>IF('Encodage réponses Es'!V40="","",'Encodage réponses Es'!V40)</f>
        <v>0</v>
      </c>
      <c r="Z42" s="178">
        <f>IF('Encodage réponses Es'!W40="","",'Encodage réponses Es'!W40)</f>
        <v>0</v>
      </c>
      <c r="AA42" s="178">
        <f>IF('Encodage réponses Es'!X40="","",'Encodage réponses Es'!X40)</f>
        <v>0</v>
      </c>
      <c r="AB42" s="178">
        <f>IF('Encodage réponses Es'!Y40="","",'Encodage réponses Es'!Y40)</f>
        <v>0</v>
      </c>
      <c r="AC42" s="178">
        <f>IF('Encodage réponses Es'!Z40="","",'Encodage réponses Es'!Z40)</f>
        <v>0</v>
      </c>
      <c r="AD42" s="174">
        <f>IF('Encodage réponses Es'!AA40="","",'Encodage réponses Es'!AA40)</f>
        <v>0</v>
      </c>
      <c r="AE42" s="29" t="s">
        <v>68</v>
      </c>
      <c r="AF42" s="30">
        <f>COUNTIF(AE$5:AE$38,"&lt;2")</f>
        <v>0</v>
      </c>
      <c r="AG42" s="407"/>
      <c r="AH42" s="143">
        <f>IF('Encodage réponses Es'!L40="","",'Encodage réponses Es'!L40)</f>
        <v>0</v>
      </c>
      <c r="AI42" s="178">
        <f>IF('Encodage réponses Es'!M40="","",'Encodage réponses Es'!M40)</f>
        <v>0</v>
      </c>
      <c r="AJ42" s="178">
        <f>IF('Encodage réponses Es'!S40="","",'Encodage réponses Es'!S40)</f>
        <v>0</v>
      </c>
      <c r="AK42" s="178">
        <f>IF('Encodage réponses Es'!T40="","",'Encodage réponses Es'!T40)</f>
        <v>0</v>
      </c>
      <c r="AL42" s="178">
        <f>IF('Encodage réponses Es'!AB40="","",'Encodage réponses Es'!AB40)</f>
        <v>0</v>
      </c>
      <c r="AM42" s="178">
        <f>IF('Encodage réponses Es'!AC40="","",'Encodage réponses Es'!AC40)</f>
        <v>0</v>
      </c>
      <c r="AN42" s="178">
        <f>IF('Encodage réponses Es'!AD40="","",'Encodage réponses Es'!AD40)</f>
        <v>0</v>
      </c>
      <c r="AO42" s="178">
        <f>IF('Encodage réponses Es'!AE40="","",'Encodage réponses Es'!AE40)</f>
        <v>0</v>
      </c>
      <c r="AP42" s="174">
        <f>IF('Encodage réponses Es'!AF40="","",'Encodage réponses Es'!AF40)</f>
        <v>0</v>
      </c>
      <c r="AQ42" s="178">
        <f>IF('Encodage réponses Es'!AG40="","",'Encodage réponses Es'!AG40)</f>
        <v>0</v>
      </c>
      <c r="AR42" s="178">
        <f>IF('Encodage réponses Es'!AH40="","",'Encodage réponses Es'!AH40)</f>
        <v>0</v>
      </c>
      <c r="AS42" s="174">
        <f>IF('Encodage réponses Es'!AI40="","",'Encodage réponses Es'!AI40)</f>
        <v>0</v>
      </c>
      <c r="AT42" s="29" t="s">
        <v>68</v>
      </c>
      <c r="AU42" s="30">
        <f>COUNTIF(AT$5:AT$38,"&lt;2")</f>
        <v>0</v>
      </c>
    </row>
    <row r="43" spans="1:47" ht="13.5" thickBot="1">
      <c r="A43" s="236"/>
      <c r="B43" s="229"/>
      <c r="C43" s="229"/>
      <c r="D43" s="237" t="s">
        <v>7</v>
      </c>
      <c r="E43" s="238"/>
      <c r="F43" s="98" t="s">
        <v>56</v>
      </c>
      <c r="G43" s="333">
        <v>0.6</v>
      </c>
      <c r="H43" s="257"/>
      <c r="I43" s="98" t="s">
        <v>56</v>
      </c>
      <c r="J43" s="333">
        <v>0.7</v>
      </c>
      <c r="K43" s="98" t="s">
        <v>56</v>
      </c>
      <c r="L43" s="333">
        <v>0.46</v>
      </c>
      <c r="M43" s="250"/>
      <c r="N43" s="145">
        <f>IF('Encodage réponses Es'!G41="","",'Encodage réponses Es'!G41)</f>
      </c>
      <c r="O43" s="207">
        <f>IF('Encodage réponses Es'!H41="","",'Encodage réponses Es'!H41)</f>
        <v>0</v>
      </c>
      <c r="P43" s="225">
        <f>IF('Encodage réponses Es'!I41="","",'Encodage réponses Es'!I41)</f>
      </c>
      <c r="Q43" s="225">
        <f>IF('Encodage réponses Es'!J41="","",'Encodage réponses Es'!J41)</f>
      </c>
      <c r="R43" s="207">
        <f>IF('Encodage réponses Es'!K41="","",'Encodage réponses Es'!K41)</f>
        <v>0</v>
      </c>
      <c r="S43" s="225">
        <f>IF('Encodage réponses Es'!N41="","",'Encodage réponses Es'!N41)</f>
      </c>
      <c r="T43" s="225">
        <f>IF('Encodage réponses Es'!O41="","",'Encodage réponses Es'!O41)</f>
      </c>
      <c r="U43" s="225">
        <f>IF('Encodage réponses Es'!P41="","",'Encodage réponses Es'!P41)</f>
      </c>
      <c r="V43" s="225">
        <f>IF('Encodage réponses Es'!Q41="","",'Encodage réponses Es'!Q41)</f>
      </c>
      <c r="W43" s="225">
        <f>IF('Encodage réponses Es'!R41="","",'Encodage réponses Es'!R41)</f>
      </c>
      <c r="X43" s="225">
        <f>IF('Encodage réponses Es'!U41="","",'Encodage réponses Es'!U41)</f>
      </c>
      <c r="Y43" s="225">
        <f>IF('Encodage réponses Es'!V41="","",'Encodage réponses Es'!V41)</f>
      </c>
      <c r="Z43" s="225">
        <f>IF('Encodage réponses Es'!W41="","",'Encodage réponses Es'!W41)</f>
      </c>
      <c r="AA43" s="225">
        <f>IF('Encodage réponses Es'!X41="","",'Encodage réponses Es'!X41)</f>
      </c>
      <c r="AB43" s="225">
        <f>IF('Encodage réponses Es'!Y41="","",'Encodage réponses Es'!Y41)</f>
      </c>
      <c r="AC43" s="225">
        <f>IF('Encodage réponses Es'!Z41="","",'Encodage réponses Es'!Z41)</f>
      </c>
      <c r="AD43" s="224">
        <f>IF('Encodage réponses Es'!AA41="","",'Encodage réponses Es'!AA41)</f>
      </c>
      <c r="AE43" s="29" t="s">
        <v>69</v>
      </c>
      <c r="AF43" s="30">
        <f>COUNTIF(AE$5:AE$38,"&lt;4")-AF42</f>
        <v>0</v>
      </c>
      <c r="AG43" s="407"/>
      <c r="AH43" s="261">
        <f>IF('Encodage réponses Es'!L41="","",'Encodage réponses Es'!L41)</f>
        <v>0</v>
      </c>
      <c r="AI43" s="207">
        <f>IF('Encodage réponses Es'!M41="","",'Encodage réponses Es'!M41)</f>
        <v>0</v>
      </c>
      <c r="AJ43" s="225">
        <f>IF('Encodage réponses Es'!S41="","",'Encodage réponses Es'!S41)</f>
      </c>
      <c r="AK43" s="225">
        <f>IF('Encodage réponses Es'!T41="","",'Encodage réponses Es'!T41)</f>
      </c>
      <c r="AL43" s="225">
        <f>IF('Encodage réponses Es'!AB41="","",'Encodage réponses Es'!AB41)</f>
      </c>
      <c r="AM43" s="207">
        <f>IF('Encodage réponses Es'!AC41="","",'Encodage réponses Es'!AC41)</f>
        <v>0</v>
      </c>
      <c r="AN43" s="225">
        <f>IF('Encodage réponses Es'!AD41="","",'Encodage réponses Es'!AD41)</f>
      </c>
      <c r="AO43" s="225">
        <f>IF('Encodage réponses Es'!AE41="","",'Encodage réponses Es'!AE41)</f>
      </c>
      <c r="AP43" s="224">
        <f>IF('Encodage réponses Es'!AF41="","",'Encodage réponses Es'!AF41)</f>
      </c>
      <c r="AQ43" s="225">
        <f>IF('Encodage réponses Es'!AG41="","",'Encodage réponses Es'!AG41)</f>
      </c>
      <c r="AR43" s="225">
        <f>IF('Encodage réponses Es'!AH41="","",'Encodage réponses Es'!AH41)</f>
      </c>
      <c r="AS43" s="224">
        <f>IF('Encodage réponses Es'!AI41="","",'Encodage réponses Es'!AI41)</f>
      </c>
      <c r="AT43" s="29" t="s">
        <v>85</v>
      </c>
      <c r="AU43" s="30">
        <f>COUNTIF(AT$5:AT$38,"&lt;4")-AU42</f>
        <v>0</v>
      </c>
    </row>
    <row r="44" spans="1:47" ht="13.5" thickBot="1">
      <c r="A44" s="236"/>
      <c r="B44" s="229"/>
      <c r="C44" s="229"/>
      <c r="D44" s="237" t="s">
        <v>36</v>
      </c>
      <c r="E44" s="238"/>
      <c r="F44" s="5"/>
      <c r="G44" s="52"/>
      <c r="H44" s="258"/>
      <c r="M44" s="250"/>
      <c r="N44" s="219">
        <f>IF('Encodage réponses Es'!G42="","",'Encodage réponses Es'!G42)</f>
        <v>0</v>
      </c>
      <c r="O44" s="208">
        <f>IF('Encodage réponses Es'!H42="","",'Encodage réponses Es'!H42)</f>
        <v>0</v>
      </c>
      <c r="P44" s="208">
        <f>IF('Encodage réponses Es'!I42="","",'Encodage réponses Es'!I42)</f>
        <v>0</v>
      </c>
      <c r="Q44" s="208">
        <f>IF('Encodage réponses Es'!J42="","",'Encodage réponses Es'!J42)</f>
        <v>0</v>
      </c>
      <c r="R44" s="208">
        <f>IF('Encodage réponses Es'!K42="","",'Encodage réponses Es'!K42)</f>
        <v>0</v>
      </c>
      <c r="S44" s="208">
        <f>IF('Encodage réponses Es'!N42="","",'Encodage réponses Es'!N42)</f>
        <v>0</v>
      </c>
      <c r="T44" s="208">
        <f>IF('Encodage réponses Es'!O42="","",'Encodage réponses Es'!O42)</f>
        <v>0</v>
      </c>
      <c r="U44" s="208">
        <f>IF('Encodage réponses Es'!P42="","",'Encodage réponses Es'!P42)</f>
        <v>0</v>
      </c>
      <c r="V44" s="208">
        <f>IF('Encodage réponses Es'!Q42="","",'Encodage réponses Es'!Q42)</f>
        <v>0</v>
      </c>
      <c r="W44" s="208">
        <f>IF('Encodage réponses Es'!R42="","",'Encodage réponses Es'!R42)</f>
        <v>0</v>
      </c>
      <c r="X44" s="208">
        <f>IF('Encodage réponses Es'!U42="","",'Encodage réponses Es'!U42)</f>
        <v>0</v>
      </c>
      <c r="Y44" s="208">
        <f>IF('Encodage réponses Es'!V42="","",'Encodage réponses Es'!V42)</f>
        <v>0</v>
      </c>
      <c r="Z44" s="208">
        <f>IF('Encodage réponses Es'!W42="","",'Encodage réponses Es'!W42)</f>
        <v>0</v>
      </c>
      <c r="AA44" s="208">
        <f>IF('Encodage réponses Es'!X42="","",'Encodage réponses Es'!X42)</f>
        <v>0</v>
      </c>
      <c r="AB44" s="208">
        <f>IF('Encodage réponses Es'!Y42="","",'Encodage réponses Es'!Y42)</f>
        <v>0</v>
      </c>
      <c r="AC44" s="208">
        <f>IF('Encodage réponses Es'!Z42="","",'Encodage réponses Es'!Z42)</f>
        <v>0</v>
      </c>
      <c r="AD44" s="216">
        <f>IF('Encodage réponses Es'!AA42="","",'Encodage réponses Es'!AA42)</f>
        <v>0</v>
      </c>
      <c r="AE44" s="39" t="s">
        <v>70</v>
      </c>
      <c r="AF44" s="30">
        <f>COUNTIF(AE$5:AE$38,"&lt;6")-SUM(AF$42:AF43)</f>
        <v>0</v>
      </c>
      <c r="AG44" s="407"/>
      <c r="AH44" s="219">
        <f>IF('Encodage réponses Es'!L42="","",'Encodage réponses Es'!L42)</f>
        <v>0</v>
      </c>
      <c r="AI44" s="208">
        <f>IF('Encodage réponses Es'!M42="","",'Encodage réponses Es'!M42)</f>
        <v>0</v>
      </c>
      <c r="AJ44" s="208">
        <f>IF('Encodage réponses Es'!S42="","",'Encodage réponses Es'!S42)</f>
        <v>0</v>
      </c>
      <c r="AK44" s="208">
        <f>IF('Encodage réponses Es'!T42="","",'Encodage réponses Es'!T42)</f>
        <v>0</v>
      </c>
      <c r="AL44" s="208">
        <f>IF('Encodage réponses Es'!AB42="","",'Encodage réponses Es'!AB42)</f>
        <v>0</v>
      </c>
      <c r="AM44" s="208">
        <f>IF('Encodage réponses Es'!AC42="","",'Encodage réponses Es'!AC42)</f>
        <v>0</v>
      </c>
      <c r="AN44" s="208">
        <f>IF('Encodage réponses Es'!AD42="","",'Encodage réponses Es'!AD42)</f>
        <v>0</v>
      </c>
      <c r="AO44" s="208">
        <f>IF('Encodage réponses Es'!AE42="","",'Encodage réponses Es'!AE42)</f>
        <v>0</v>
      </c>
      <c r="AP44" s="216">
        <f>IF('Encodage réponses Es'!AF42="","",'Encodage réponses Es'!AF42)</f>
        <v>0</v>
      </c>
      <c r="AQ44" s="208">
        <f>IF('Encodage réponses Es'!AG42="","",'Encodage réponses Es'!AG42)</f>
        <v>0</v>
      </c>
      <c r="AR44" s="208">
        <f>IF('Encodage réponses Es'!AH42="","",'Encodage réponses Es'!AH42)</f>
        <v>0</v>
      </c>
      <c r="AS44" s="216">
        <f>IF('Encodage réponses Es'!AI42="","",'Encodage réponses Es'!AI42)</f>
        <v>0</v>
      </c>
      <c r="AT44" s="39" t="s">
        <v>38</v>
      </c>
      <c r="AU44" s="30">
        <f>COUNTIF(AT$5:AT$38,"&lt;6")-SUM(AU42:AU43)</f>
        <v>0</v>
      </c>
    </row>
    <row r="45" spans="1:47" ht="13.5" thickBot="1">
      <c r="A45" s="236"/>
      <c r="B45" s="229"/>
      <c r="C45" s="229"/>
      <c r="D45" s="237"/>
      <c r="E45" s="238"/>
      <c r="F45" s="5"/>
      <c r="G45" s="52"/>
      <c r="H45" s="259"/>
      <c r="M45" s="250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6" t="s">
        <v>71</v>
      </c>
      <c r="AF45" s="30">
        <f>COUNTIF(AE$5:AE$38,"&lt;8")-SUM(AF$42:AF44)</f>
        <v>0</v>
      </c>
      <c r="AG45" s="407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9" t="s">
        <v>71</v>
      </c>
      <c r="AU45" s="30">
        <f>COUNTIF(AT$5:AT$38,"&lt;8")-SUM(AU42:AU44)</f>
        <v>0</v>
      </c>
    </row>
    <row r="46" spans="1:47" ht="12.75">
      <c r="A46" s="236"/>
      <c r="B46" s="229"/>
      <c r="C46" s="229"/>
      <c r="D46" s="239" t="s">
        <v>9</v>
      </c>
      <c r="E46" s="238"/>
      <c r="F46" s="53" t="s">
        <v>46</v>
      </c>
      <c r="G46" s="54">
        <f>COUNTIF(G$5:G$38,"&lt;10")</f>
        <v>0</v>
      </c>
      <c r="H46" s="259"/>
      <c r="I46" s="32" t="s">
        <v>46</v>
      </c>
      <c r="J46" s="26">
        <f>COUNTIF(J$5:J$38,"&lt;10")</f>
        <v>0</v>
      </c>
      <c r="K46" s="32" t="s">
        <v>46</v>
      </c>
      <c r="L46" s="26">
        <f>COUNTIF(L$5:L$38,"&lt;10")</f>
        <v>0</v>
      </c>
      <c r="M46" s="250"/>
      <c r="N46" s="147">
        <f>IF('Encodage réponses Es'!G44="","",'Encodage réponses Es'!G44)</f>
      </c>
      <c r="O46" s="222">
        <f>IF('Encodage réponses Es'!H44="","",'Encodage réponses Es'!H44)</f>
      </c>
      <c r="P46" s="222">
        <f>IF('Encodage réponses Es'!I44="","",'Encodage réponses Es'!I44)</f>
      </c>
      <c r="Q46" s="222">
        <f>IF('Encodage réponses Es'!J44="","",'Encodage réponses Es'!J44)</f>
      </c>
      <c r="R46" s="222">
        <f>IF('Encodage réponses Es'!K44="","",'Encodage réponses Es'!K44)</f>
      </c>
      <c r="S46" s="222">
        <f>IF('Encodage réponses Es'!N44="","",'Encodage réponses Es'!N44)</f>
      </c>
      <c r="T46" s="222">
        <f>IF('Encodage réponses Es'!O44="","",'Encodage réponses Es'!O44)</f>
      </c>
      <c r="U46" s="222">
        <f>IF('Encodage réponses Es'!P44="","",'Encodage réponses Es'!P44)</f>
      </c>
      <c r="V46" s="222">
        <f>IF('Encodage réponses Es'!Q44="","",'Encodage réponses Es'!Q44)</f>
      </c>
      <c r="W46" s="222">
        <f>IF('Encodage réponses Es'!R44="","",'Encodage réponses Es'!R44)</f>
      </c>
      <c r="X46" s="222">
        <f>IF('Encodage réponses Es'!U44="","",'Encodage réponses Es'!U44)</f>
      </c>
      <c r="Y46" s="222">
        <f>IF('Encodage réponses Es'!V44="","",'Encodage réponses Es'!V44)</f>
      </c>
      <c r="Z46" s="222">
        <f>IF('Encodage réponses Es'!W44="","",'Encodage réponses Es'!W44)</f>
      </c>
      <c r="AA46" s="222">
        <f>IF('Encodage réponses Es'!X44="","",'Encodage réponses Es'!X44)</f>
      </c>
      <c r="AB46" s="222">
        <f>IF('Encodage réponses Es'!Y44="","",'Encodage réponses Es'!Y44)</f>
      </c>
      <c r="AC46" s="222">
        <f>IF('Encodage réponses Es'!Z44="","",'Encodage réponses Es'!Z44)</f>
      </c>
      <c r="AD46" s="209">
        <f>IF('Encodage réponses Es'!AA44="","",'Encodage réponses Es'!AA44)</f>
      </c>
      <c r="AE46" s="29" t="s">
        <v>72</v>
      </c>
      <c r="AF46" s="30">
        <f>COUNTIF(AE$5:AE$38,"&lt;10")-SUM(AF$42:AF45)</f>
        <v>0</v>
      </c>
      <c r="AG46" s="407"/>
      <c r="AH46" s="147">
        <f>IF('Encodage réponses Es'!L44="","",'Encodage réponses Es'!L44)</f>
      </c>
      <c r="AI46" s="209">
        <f>IF('Encodage réponses Es'!M44="","",'Encodage réponses Es'!M44)</f>
      </c>
      <c r="AJ46" s="209">
        <f>IF('Encodage réponses Es'!S44="","",'Encodage réponses Es'!S44)</f>
      </c>
      <c r="AK46" s="209">
        <f>IF('Encodage réponses Es'!T44="","",'Encodage réponses Es'!T44)</f>
      </c>
      <c r="AL46" s="209">
        <f>IF('Encodage réponses Es'!AB44="","",'Encodage réponses Es'!AB44)</f>
      </c>
      <c r="AM46" s="209">
        <f>IF('Encodage réponses Es'!AC44="","",'Encodage réponses Es'!AC44)</f>
      </c>
      <c r="AN46" s="209">
        <f>IF('Encodage réponses Es'!AD44="","",'Encodage réponses Es'!AD44)</f>
      </c>
      <c r="AO46" s="209">
        <f>IF('Encodage réponses Es'!AE44="","",'Encodage réponses Es'!AE44)</f>
      </c>
      <c r="AP46" s="209">
        <f>IF('Encodage réponses Es'!AF44="","",'Encodage réponses Es'!AF44)</f>
      </c>
      <c r="AQ46" s="209">
        <f>IF('Encodage réponses Es'!AG44="","",'Encodage réponses Es'!AG44)</f>
      </c>
      <c r="AR46" s="209">
        <f>IF('Encodage réponses Es'!AH44="","",'Encodage réponses Es'!AH44)</f>
      </c>
      <c r="AS46" s="209">
        <f>IF('Encodage réponses Es'!AI44="","",'Encodage réponses Es'!AI44)</f>
      </c>
      <c r="AT46" s="29" t="s">
        <v>72</v>
      </c>
      <c r="AU46" s="30">
        <f>COUNTIF(AT$5:AT$38,"&lt;10")-SUM(AU42:AU45)</f>
        <v>0</v>
      </c>
    </row>
    <row r="47" spans="1:47" ht="13.5" thickBot="1">
      <c r="A47" s="240"/>
      <c r="B47" s="241"/>
      <c r="C47" s="241"/>
      <c r="D47" s="242" t="s">
        <v>37</v>
      </c>
      <c r="E47" s="238"/>
      <c r="F47" s="53" t="s">
        <v>45</v>
      </c>
      <c r="G47" s="54">
        <f>COUNTIF(G$5:G$38,"&lt;20")-G$46</f>
        <v>0</v>
      </c>
      <c r="H47" s="260"/>
      <c r="I47" s="32" t="s">
        <v>45</v>
      </c>
      <c r="J47" s="26">
        <f>COUNTIF(J$5:J$38,"&lt;20")-J$46</f>
        <v>0</v>
      </c>
      <c r="K47" s="32" t="s">
        <v>45</v>
      </c>
      <c r="L47" s="26">
        <f>COUNTIF(L$5:L$38,"&lt;20")-L$46</f>
        <v>0</v>
      </c>
      <c r="M47" s="250"/>
      <c r="N47" s="220">
        <f>IF('Encodage réponses Es'!G45="","",'Encodage réponses Es'!G45)</f>
        <v>0.41</v>
      </c>
      <c r="O47" s="223">
        <f>IF('Encodage réponses Es'!H45="","",'Encodage réponses Es'!H45)</f>
        <v>0.64</v>
      </c>
      <c r="P47" s="223">
        <f>IF('Encodage réponses Es'!I45="","",'Encodage réponses Es'!I45)</f>
        <v>0.87</v>
      </c>
      <c r="Q47" s="223">
        <f>IF('Encodage réponses Es'!J45="","",'Encodage réponses Es'!J45)</f>
        <v>0.77</v>
      </c>
      <c r="R47" s="223">
        <f>IF('Encodage réponses Es'!K45="","",'Encodage réponses Es'!K45)</f>
        <v>0.66</v>
      </c>
      <c r="S47" s="223">
        <f>IF('Encodage réponses Es'!N45="","",'Encodage réponses Es'!N45)</f>
        <v>0.75</v>
      </c>
      <c r="T47" s="223">
        <f>IF('Encodage réponses Es'!O45="","",'Encodage réponses Es'!O45)</f>
        <v>0.85</v>
      </c>
      <c r="U47" s="223">
        <f>IF('Encodage réponses Es'!P45="","",'Encodage réponses Es'!P45)</f>
        <v>0.68</v>
      </c>
      <c r="V47" s="223">
        <f>IF('Encodage réponses Es'!Q45="","",'Encodage réponses Es'!Q45)</f>
        <v>0.6</v>
      </c>
      <c r="W47" s="223">
        <f>IF('Encodage réponses Es'!R45="","",'Encodage réponses Es'!R45)</f>
        <v>0.57</v>
      </c>
      <c r="X47" s="223">
        <f>IF('Encodage réponses Es'!U45="","",'Encodage réponses Es'!U45)</f>
        <v>0.82</v>
      </c>
      <c r="Y47" s="223">
        <f>IF('Encodage réponses Es'!V45="","",'Encodage réponses Es'!V45)</f>
        <v>0.82</v>
      </c>
      <c r="Z47" s="223">
        <f>IF('Encodage réponses Es'!W45="","",'Encodage réponses Es'!W45)</f>
        <v>0.66</v>
      </c>
      <c r="AA47" s="223">
        <f>IF('Encodage réponses Es'!X45="","",'Encodage réponses Es'!X45)</f>
        <v>0.8</v>
      </c>
      <c r="AB47" s="223">
        <f>IF('Encodage réponses Es'!Y45="","",'Encodage réponses Es'!Y45)</f>
        <v>0.36</v>
      </c>
      <c r="AC47" s="223">
        <f>IF('Encodage réponses Es'!Z45="","",'Encodage réponses Es'!Z45)</f>
        <v>0.71</v>
      </c>
      <c r="AD47" s="221">
        <f>IF('Encodage réponses Es'!AA45="","",'Encodage réponses Es'!AA45)</f>
        <v>0.79</v>
      </c>
      <c r="AE47" s="29" t="s">
        <v>73</v>
      </c>
      <c r="AF47" s="30">
        <f>COUNTIF(AE$5:AE$38,"&lt;12")-SUM(AF$42:AF46)</f>
        <v>0</v>
      </c>
      <c r="AG47" s="407"/>
      <c r="AH47" s="146">
        <f>IF('Encodage réponses Es'!L45="","",'Encodage réponses Es'!L45)</f>
        <v>0.08</v>
      </c>
      <c r="AI47" s="221">
        <f>IF('Encodage réponses Es'!M45="","",'Encodage réponses Es'!M45)</f>
        <v>0.11</v>
      </c>
      <c r="AJ47" s="221">
        <f>IF('Encodage réponses Es'!S45="","",'Encodage réponses Es'!S45)</f>
        <v>0.55</v>
      </c>
      <c r="AK47" s="221">
        <f>IF('Encodage réponses Es'!T45="","",'Encodage réponses Es'!T45)</f>
        <v>0.39</v>
      </c>
      <c r="AL47" s="221">
        <f>IF('Encodage réponses Es'!AB45="","",'Encodage réponses Es'!AB45)</f>
        <v>0.76</v>
      </c>
      <c r="AM47" s="221">
        <f>IF('Encodage réponses Es'!AC45="","",'Encodage réponses Es'!AC45)</f>
        <v>0.17</v>
      </c>
      <c r="AN47" s="221">
        <f>IF('Encodage réponses Es'!AD45="","",'Encodage réponses Es'!AD45)</f>
        <v>0.62</v>
      </c>
      <c r="AO47" s="221">
        <f>IF('Encodage réponses Es'!AE45="","",'Encodage réponses Es'!AE45)</f>
        <v>0.79</v>
      </c>
      <c r="AP47" s="221">
        <f>IF('Encodage réponses Es'!AF45="","",'Encodage réponses Es'!AF45)</f>
        <v>0.85</v>
      </c>
      <c r="AQ47" s="221">
        <f>IF('Encodage réponses Es'!AG45="","",'Encodage réponses Es'!AG45)</f>
        <v>0.32</v>
      </c>
      <c r="AR47" s="221">
        <f>IF('Encodage réponses Es'!AH45="","",'Encodage réponses Es'!AH45)</f>
        <v>0.24</v>
      </c>
      <c r="AS47" s="221">
        <f>IF('Encodage réponses Es'!AI45="","",'Encodage réponses Es'!AI45)</f>
        <v>0.18</v>
      </c>
      <c r="AT47" s="29" t="s">
        <v>86</v>
      </c>
      <c r="AU47" s="30">
        <f>COUNTIF(AT$5:AT$38,"&lt;=12")-SUM(AU42:AU46)</f>
        <v>0</v>
      </c>
    </row>
    <row r="48" spans="1:47" ht="12.75">
      <c r="A48" s="165"/>
      <c r="B48" s="165"/>
      <c r="C48" s="165"/>
      <c r="D48" s="165"/>
      <c r="E48" s="238"/>
      <c r="F48" s="9" t="s">
        <v>44</v>
      </c>
      <c r="G48" s="54">
        <f>COUNTIF(G$5:G$38,"&lt;30")-SUM(G$46:G47)</f>
        <v>0</v>
      </c>
      <c r="H48" s="260"/>
      <c r="I48" s="10" t="s">
        <v>44</v>
      </c>
      <c r="J48" s="26">
        <f>COUNTIF(J$5:J$38,"&lt;30")-SUM(J$46:J47)</f>
        <v>0</v>
      </c>
      <c r="K48" s="10" t="s">
        <v>44</v>
      </c>
      <c r="L48" s="26">
        <f>COUNTIF(L$5:L$38,"&lt;30")-SUM(L$46:L47)</f>
        <v>0</v>
      </c>
      <c r="M48" s="250"/>
      <c r="N48" s="24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246" t="s">
        <v>74</v>
      </c>
      <c r="AF48" s="247">
        <f>COUNTIF(AE$5:AE$38,"&lt;14")-SUM(AF$42:AF47)</f>
        <v>0</v>
      </c>
      <c r="AG48" s="243"/>
      <c r="AH48" s="24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25"/>
      <c r="AU48" s="30"/>
    </row>
    <row r="49" spans="1:47" ht="12.75">
      <c r="A49" s="165"/>
      <c r="B49" s="165"/>
      <c r="C49" s="165"/>
      <c r="D49" s="165"/>
      <c r="E49" s="238"/>
      <c r="F49" s="53" t="s">
        <v>43</v>
      </c>
      <c r="G49" s="54">
        <f>COUNTIF(G$5:G$38,"&lt;40")-SUM(G$46:G48)</f>
        <v>0</v>
      </c>
      <c r="H49" s="260"/>
      <c r="I49" s="32" t="s">
        <v>43</v>
      </c>
      <c r="J49" s="26">
        <f>COUNTIF(J$5:J$38,"&lt;40")-SUM(J$46:J48)</f>
        <v>0</v>
      </c>
      <c r="K49" s="32" t="s">
        <v>43</v>
      </c>
      <c r="L49" s="26">
        <f>COUNTIF(L$5:L$38,"&lt;40")-SUM(L$46:L48)</f>
        <v>0</v>
      </c>
      <c r="M49" s="250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246" t="s">
        <v>75</v>
      </c>
      <c r="AF49" s="247">
        <f>COUNTIF(AE$5:AE$38,"&lt;16")-SUM(AF$42:AF48)</f>
        <v>0</v>
      </c>
      <c r="AG49" s="243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25"/>
      <c r="AU49" s="30"/>
    </row>
    <row r="50" spans="1:47" ht="12.75">
      <c r="A50" s="165"/>
      <c r="B50" s="165"/>
      <c r="C50" s="165"/>
      <c r="D50" s="165"/>
      <c r="E50" s="238"/>
      <c r="F50" s="53" t="s">
        <v>48</v>
      </c>
      <c r="G50" s="54">
        <f>COUNTIF(G$5:G$38,"&lt;50")-SUM(G$46:G49)</f>
        <v>0</v>
      </c>
      <c r="H50" s="260"/>
      <c r="I50" s="32" t="s">
        <v>48</v>
      </c>
      <c r="J50" s="26">
        <f>COUNTIF(J$5:J$38,"&lt;50")-SUM(J$46:J49)</f>
        <v>0</v>
      </c>
      <c r="K50" s="32" t="s">
        <v>48</v>
      </c>
      <c r="L50" s="26">
        <f>COUNTIF(L$5:L$38,"&lt;50")-SUM(L$46:L49)</f>
        <v>0</v>
      </c>
      <c r="M50" s="250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246" t="s">
        <v>83</v>
      </c>
      <c r="AF50" s="247">
        <f>COUNTIF(AE$5:AE$38,"&lt;=17")-SUM(AF$42:AF49)</f>
        <v>0</v>
      </c>
      <c r="AG50" s="243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25"/>
      <c r="AU50" s="28"/>
    </row>
    <row r="51" spans="1:47" ht="12.75">
      <c r="A51" s="165"/>
      <c r="B51" s="165"/>
      <c r="C51" s="165"/>
      <c r="D51" s="165"/>
      <c r="E51" s="238"/>
      <c r="F51" s="53" t="s">
        <v>47</v>
      </c>
      <c r="G51" s="54">
        <f>COUNTIF(G$5:G$38,"&lt;60")-SUM(G$46:G50)</f>
        <v>0</v>
      </c>
      <c r="H51" s="260"/>
      <c r="I51" s="32" t="s">
        <v>47</v>
      </c>
      <c r="J51" s="26">
        <f>COUNTIF(J$5:J$38,"&lt;60")-SUM(J$46:J50)</f>
        <v>0</v>
      </c>
      <c r="K51" s="32" t="s">
        <v>47</v>
      </c>
      <c r="L51" s="26">
        <f>COUNTIF(L$5:L$38,"&lt;60")-SUM(L$46:L50)</f>
        <v>0</v>
      </c>
      <c r="M51" s="250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246"/>
      <c r="AF51" s="247"/>
      <c r="AG51" s="243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25"/>
      <c r="AU51" s="28"/>
    </row>
    <row r="52" spans="1:47" ht="12.75">
      <c r="A52" s="165"/>
      <c r="B52" s="165"/>
      <c r="C52" s="165"/>
      <c r="D52" s="165"/>
      <c r="E52" s="238"/>
      <c r="F52" s="53" t="s">
        <v>49</v>
      </c>
      <c r="G52" s="54">
        <f>COUNTIF(G$5:G$38,"&lt;70")-SUM(G$46:G51)</f>
        <v>0</v>
      </c>
      <c r="H52" s="260"/>
      <c r="I52" s="32" t="s">
        <v>49</v>
      </c>
      <c r="J52" s="26">
        <f>COUNTIF(J$5:J$38,"&lt;70")-SUM(J$46:J51)</f>
        <v>0</v>
      </c>
      <c r="K52" s="32" t="s">
        <v>49</v>
      </c>
      <c r="L52" s="26">
        <f>COUNTIF(L$5:L$38,"&lt;70")-SUM(L$46:L51)</f>
        <v>0</v>
      </c>
      <c r="M52" s="250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246"/>
      <c r="AF52" s="247"/>
      <c r="AG52" s="243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25"/>
      <c r="AU52" s="28"/>
    </row>
    <row r="53" spans="1:47" ht="12.75">
      <c r="A53" s="165"/>
      <c r="B53" s="165"/>
      <c r="C53" s="165"/>
      <c r="D53" s="165"/>
      <c r="E53" s="243"/>
      <c r="F53" s="53" t="s">
        <v>50</v>
      </c>
      <c r="G53" s="54">
        <f>COUNTIF(G$5:G$38,"&lt;80")-SUM(G$46:G52)</f>
        <v>0</v>
      </c>
      <c r="H53" s="260"/>
      <c r="I53" s="32" t="s">
        <v>50</v>
      </c>
      <c r="J53" s="26">
        <f>COUNTIF(J$5:J$38,"&lt;80")-SUM(J$46:J52)</f>
        <v>0</v>
      </c>
      <c r="K53" s="32" t="s">
        <v>50</v>
      </c>
      <c r="L53" s="26">
        <f>COUNTIF(L$5:L$38,"&lt;80")-SUM(L$46:L52)</f>
        <v>0</v>
      </c>
      <c r="M53" s="250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246"/>
      <c r="AF53" s="247"/>
      <c r="AG53" s="243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25"/>
      <c r="AU53" s="28"/>
    </row>
    <row r="54" spans="1:47" ht="12.75">
      <c r="A54" s="165"/>
      <c r="B54" s="165"/>
      <c r="C54" s="165"/>
      <c r="D54" s="165"/>
      <c r="E54" s="238"/>
      <c r="F54" s="53" t="s">
        <v>51</v>
      </c>
      <c r="G54" s="54">
        <f>COUNTIF(G$5:G$38,"&lt;90")-SUM(G$46:G53)</f>
        <v>0</v>
      </c>
      <c r="H54" s="260"/>
      <c r="I54" s="32" t="s">
        <v>51</v>
      </c>
      <c r="J54" s="26">
        <f>COUNTIF(J$5:J$38,"&lt;90")-SUM(J$46:J53)</f>
        <v>0</v>
      </c>
      <c r="K54" s="32" t="s">
        <v>51</v>
      </c>
      <c r="L54" s="26">
        <f>COUNTIF(L$5:L$38,"&lt;90")-SUM(L$46:L53)</f>
        <v>0</v>
      </c>
      <c r="M54" s="250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248"/>
      <c r="AF54" s="247"/>
      <c r="AG54" s="243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31"/>
      <c r="AU54" s="28"/>
    </row>
    <row r="55" spans="1:45" ht="12.75">
      <c r="A55" s="165"/>
      <c r="B55" s="165"/>
      <c r="C55" s="165"/>
      <c r="D55" s="165"/>
      <c r="E55" s="244"/>
      <c r="F55" s="53" t="s">
        <v>52</v>
      </c>
      <c r="G55" s="54">
        <f>COUNTIF(G$5:G$38,"&lt;=100")-SUM(G$46:G54)</f>
        <v>0</v>
      </c>
      <c r="H55" s="260"/>
      <c r="I55" s="32" t="s">
        <v>52</v>
      </c>
      <c r="J55" s="26">
        <f>COUNTIF(J$5:J$38,"&lt;=100")-SUM(J$46:J54)</f>
        <v>0</v>
      </c>
      <c r="K55" s="32" t="s">
        <v>52</v>
      </c>
      <c r="L55" s="26">
        <f>COUNTIF(L$5:L$38,"&lt;=100")-SUM(L$46:L54)</f>
        <v>0</v>
      </c>
      <c r="M55" s="250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243"/>
      <c r="AF55" s="238"/>
      <c r="AG55" s="243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</row>
    <row r="56" spans="5:32" ht="12.75">
      <c r="E56" s="23"/>
      <c r="H56" s="33"/>
      <c r="AF56" s="23"/>
    </row>
    <row r="57" ht="12.75">
      <c r="AF57" s="23"/>
    </row>
    <row r="58" ht="12.75">
      <c r="AF58" s="23"/>
    </row>
    <row r="59" ht="12.75">
      <c r="AF59" s="23"/>
    </row>
    <row r="60" ht="12.75">
      <c r="AF60" s="23"/>
    </row>
  </sheetData>
  <sheetProtection password="CC48" sheet="1"/>
  <mergeCells count="87">
    <mergeCell ref="AE20:AF20"/>
    <mergeCell ref="A7:B38"/>
    <mergeCell ref="AH1:AU1"/>
    <mergeCell ref="N2:AF2"/>
    <mergeCell ref="N1:AF1"/>
    <mergeCell ref="AG1:AG47"/>
    <mergeCell ref="AE5:AF5"/>
    <mergeCell ref="AE10:AF10"/>
    <mergeCell ref="AE13:AF13"/>
    <mergeCell ref="AE16:AF16"/>
    <mergeCell ref="AE15:AF15"/>
    <mergeCell ref="I1:J3"/>
    <mergeCell ref="K1:L3"/>
    <mergeCell ref="AH2:AU2"/>
    <mergeCell ref="AT5:AU5"/>
    <mergeCell ref="AE6:AF6"/>
    <mergeCell ref="AT6:AU6"/>
    <mergeCell ref="AT3:AU4"/>
    <mergeCell ref="AE3:AF4"/>
    <mergeCell ref="AE7:AF7"/>
    <mergeCell ref="A1:A2"/>
    <mergeCell ref="B1:D2"/>
    <mergeCell ref="E1:E38"/>
    <mergeCell ref="F1:G3"/>
    <mergeCell ref="A3:A4"/>
    <mergeCell ref="B3:C4"/>
    <mergeCell ref="D3:D4"/>
    <mergeCell ref="AT7:AU7"/>
    <mergeCell ref="AE8:AF8"/>
    <mergeCell ref="AT8:AU8"/>
    <mergeCell ref="AE9:AF9"/>
    <mergeCell ref="AT9:AU9"/>
    <mergeCell ref="AT13:AU13"/>
    <mergeCell ref="AE14:AF14"/>
    <mergeCell ref="AT14:AU14"/>
    <mergeCell ref="AT19:AU19"/>
    <mergeCell ref="AT15:AU15"/>
    <mergeCell ref="AE19:AF19"/>
    <mergeCell ref="AT16:AU16"/>
    <mergeCell ref="AE17:AF17"/>
    <mergeCell ref="AT17:AU17"/>
    <mergeCell ref="AE18:AF18"/>
    <mergeCell ref="AT10:AU10"/>
    <mergeCell ref="AE11:AF11"/>
    <mergeCell ref="AT11:AU11"/>
    <mergeCell ref="AE12:AF12"/>
    <mergeCell ref="AT12:AU12"/>
    <mergeCell ref="AT18:AU18"/>
    <mergeCell ref="AE27:AF27"/>
    <mergeCell ref="AT27:AU27"/>
    <mergeCell ref="AE25:AF25"/>
    <mergeCell ref="AT20:AU20"/>
    <mergeCell ref="AE21:AF21"/>
    <mergeCell ref="AT21:AU21"/>
    <mergeCell ref="AT22:AU22"/>
    <mergeCell ref="AE22:AF22"/>
    <mergeCell ref="AT25:AU25"/>
    <mergeCell ref="AE26:AF26"/>
    <mergeCell ref="AT26:AU26"/>
    <mergeCell ref="AE23:AF23"/>
    <mergeCell ref="AT23:AU23"/>
    <mergeCell ref="AE24:AF24"/>
    <mergeCell ref="AT24:AU24"/>
    <mergeCell ref="AE34:AF34"/>
    <mergeCell ref="AT34:AU34"/>
    <mergeCell ref="AT28:AU28"/>
    <mergeCell ref="AE29:AF29"/>
    <mergeCell ref="AT29:AU29"/>
    <mergeCell ref="AE30:AF30"/>
    <mergeCell ref="AT30:AU30"/>
    <mergeCell ref="AE28:AF28"/>
    <mergeCell ref="AE31:AF31"/>
    <mergeCell ref="AT31:AU31"/>
    <mergeCell ref="AE32:AF32"/>
    <mergeCell ref="AT32:AU32"/>
    <mergeCell ref="AE33:AF33"/>
    <mergeCell ref="AT33:AU33"/>
    <mergeCell ref="AE39:AF39"/>
    <mergeCell ref="AT39:AU39"/>
    <mergeCell ref="AE37:AF37"/>
    <mergeCell ref="AT37:AU37"/>
    <mergeCell ref="AE38:AF38"/>
    <mergeCell ref="AT38:AU38"/>
    <mergeCell ref="AE35:AF35"/>
    <mergeCell ref="AT35:AU35"/>
    <mergeCell ref="AE36:AF36"/>
    <mergeCell ref="AT36:AU36"/>
  </mergeCells>
  <conditionalFormatting sqref="N47:AD47 AH47:AS47">
    <cfRule type="cellIs" priority="1" dxfId="16" operator="lessThan" stopIfTrue="1">
      <formula>N48</formula>
    </cfRule>
  </conditionalFormatting>
  <conditionalFormatting sqref="N46:AD46 AH46:AS46">
    <cfRule type="cellIs" priority="2" dxfId="17" operator="equal" stopIfTrue="1">
      <formula>IF(N46&lt;&gt;"",N47,"")</formula>
    </cfRule>
    <cfRule type="cellIs" priority="3" dxfId="16" operator="lessThan" stopIfTrue="1">
      <formula>IF(N47&lt;&gt;"",N47,0)</formula>
    </cfRule>
    <cfRule type="cellIs" priority="4" dxfId="15" operator="greaterThan" stopIfTrue="1">
      <formula>IF(N47&lt;&gt;"",N47,101)</formula>
    </cfRule>
  </conditionalFormatting>
  <conditionalFormatting sqref="AH48 N39:AD39 N45:AD45 AH39:AS39 N48 AH45:AS45">
    <cfRule type="cellIs" priority="5" dxfId="2" operator="equal" stopIfTrue="1">
      <formula>1</formula>
    </cfRule>
    <cfRule type="cellIs" priority="6" dxfId="1" operator="equal" stopIfTrue="1">
      <formula>8</formula>
    </cfRule>
    <cfRule type="cellIs" priority="7" dxfId="12" operator="equal" stopIfTrue="1">
      <formula>9</formula>
    </cfRule>
  </conditionalFormatting>
  <conditionalFormatting sqref="I39:L39 H6:H40 F39:G39">
    <cfRule type="cellIs" priority="8" dxfId="5" operator="equal" stopIfTrue="1">
      <formula>0</formula>
    </cfRule>
  </conditionalFormatting>
  <conditionalFormatting sqref="D43">
    <cfRule type="cellIs" priority="9" dxfId="10" operator="equal" stopIfTrue="1">
      <formula>0</formula>
    </cfRule>
  </conditionalFormatting>
  <conditionalFormatting sqref="F38:G38 K38:L38">
    <cfRule type="cellIs" priority="10" dxfId="5" operator="equal" stopIfTrue="1">
      <formula>0</formula>
    </cfRule>
    <cfRule type="cellIs" priority="11" dxfId="4" operator="equal" stopIfTrue="1">
      <formula>"absent(e)"</formula>
    </cfRule>
    <cfRule type="cellIs" priority="12" dxfId="0" operator="equal" stopIfTrue="1">
      <formula>"Incomplet"</formula>
    </cfRule>
  </conditionalFormatting>
  <conditionalFormatting sqref="B5:B6 B3:C4">
    <cfRule type="cellIs" priority="13" dxfId="0" operator="equal" stopIfTrue="1">
      <formula>""</formula>
    </cfRule>
  </conditionalFormatting>
  <conditionalFormatting sqref="F5:G37 I5:J38 K5:L37 AE5:AF38 AT5:AU38">
    <cfRule type="cellIs" priority="14" dxfId="5" operator="equal" stopIfTrue="1">
      <formula>0</formula>
    </cfRule>
    <cfRule type="cellIs" priority="15" dxfId="4" operator="equal" stopIfTrue="1">
      <formula>"absent(e)"</formula>
    </cfRule>
    <cfRule type="cellIs" priority="16" dxfId="0" operator="equal" stopIfTrue="1">
      <formula>"Incomplet"</formula>
    </cfRule>
  </conditionalFormatting>
  <conditionalFormatting sqref="N5:AD38 AH5:AS38">
    <cfRule type="cellIs" priority="17" dxfId="2" operator="equal" stopIfTrue="1">
      <formula>1</formula>
    </cfRule>
    <cfRule type="cellIs" priority="18" dxfId="1" operator="equal" stopIfTrue="1">
      <formula>8</formula>
    </cfRule>
    <cfRule type="cellIs" priority="19" dxfId="0" operator="equal" stopIfTrue="1">
      <formula>"!"</formula>
    </cfRule>
  </conditionalFormatting>
  <dataValidations count="1">
    <dataValidation operator="lessThanOrEqual" allowBlank="1" showInputMessage="1" showErrorMessage="1" sqref="I4:L39 AE5:AE38 I1:I2 K1:K2 H5:H40 F1:F2 F4:G39 N2 AH2 AT5:AT38"/>
  </dataValidations>
  <printOptions/>
  <pageMargins left="0.35433070866141736" right="0.4330708661417323" top="0.5118110236220472" bottom="0.3937007874015748" header="0.3937007874015748" footer="0.2755905511811024"/>
  <pageSetup horizontalDpi="600" verticalDpi="600" orientation="landscape" paperSize="9" scale="73" r:id="rId2"/>
  <headerFooter alignWithMargins="0">
    <oddFooter>&amp;LEENC 2012 - &amp;A&amp;C3e sec (P) &amp;F&amp;RPage &amp;P / &amp;N</oddFooter>
  </headerFooter>
  <colBreaks count="2" manualBreakCount="2">
    <brk id="13" max="54" man="1"/>
    <brk id="33" max="5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D30"/>
  <sheetViews>
    <sheetView showGridLines="0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421875" style="0" bestFit="1" customWidth="1"/>
    <col min="2" max="2" width="13.140625" style="0" customWidth="1"/>
    <col min="3" max="3" width="11.57421875" style="0" customWidth="1"/>
    <col min="4" max="4" width="53.00390625" style="0" customWidth="1"/>
  </cols>
  <sheetData>
    <row r="1" spans="1:4" ht="12.75">
      <c r="A1" s="37" t="s">
        <v>39</v>
      </c>
      <c r="B1" s="37" t="s">
        <v>40</v>
      </c>
      <c r="C1" s="37" t="s">
        <v>41</v>
      </c>
      <c r="D1" s="37" t="s">
        <v>87</v>
      </c>
    </row>
    <row r="2" spans="1:4" ht="12.75">
      <c r="A2" s="34">
        <f>'Encodage réponses Es'!G1</f>
        <v>1</v>
      </c>
      <c r="B2" s="49">
        <f>'Encodage réponses Es'!G$44</f>
      </c>
      <c r="C2" s="334">
        <f>IF('Encodage réponses Es'!G$45="","",'Encodage réponses Es'!G$45)</f>
        <v>0.41</v>
      </c>
      <c r="D2" s="35" t="s">
        <v>76</v>
      </c>
    </row>
    <row r="3" spans="1:4" ht="12.75">
      <c r="A3" s="36">
        <f>'Encodage réponses Es'!H$1</f>
        <v>2</v>
      </c>
      <c r="B3" s="49">
        <f>'Encodage réponses Es'!H$44</f>
      </c>
      <c r="C3" s="334">
        <f>IF('Encodage réponses Es'!H$45="","",'Encodage réponses Es'!H$45)</f>
        <v>0.64</v>
      </c>
      <c r="D3" s="35" t="s">
        <v>76</v>
      </c>
    </row>
    <row r="4" spans="1:4" ht="12.75">
      <c r="A4" s="36">
        <f>'Encodage réponses Es'!I$1</f>
        <v>3</v>
      </c>
      <c r="B4" s="49">
        <f>'Encodage réponses Es'!I$44</f>
      </c>
      <c r="C4" s="334">
        <f>IF('Encodage réponses Es'!I$45="","",'Encodage réponses Es'!I$45)</f>
        <v>0.87</v>
      </c>
      <c r="D4" s="35" t="s">
        <v>76</v>
      </c>
    </row>
    <row r="5" spans="1:4" ht="12.75">
      <c r="A5" s="36">
        <f>'Encodage réponses Es'!J$1</f>
        <v>4</v>
      </c>
      <c r="B5" s="49">
        <f>'Encodage réponses Es'!J$44</f>
      </c>
      <c r="C5" s="334">
        <f>IF('Encodage réponses Es'!J$45="","",'Encodage réponses Es'!J$45)</f>
        <v>0.77</v>
      </c>
      <c r="D5" s="35" t="s">
        <v>76</v>
      </c>
    </row>
    <row r="6" spans="1:4" ht="12.75">
      <c r="A6" s="36">
        <f>'Encodage réponses Es'!K$1</f>
        <v>5</v>
      </c>
      <c r="B6" s="49">
        <f>'Encodage réponses Es'!K$44</f>
      </c>
      <c r="C6" s="334">
        <f>IF('Encodage réponses Es'!K$45="","",'Encodage réponses Es'!K$45)</f>
        <v>0.66</v>
      </c>
      <c r="D6" s="35" t="s">
        <v>76</v>
      </c>
    </row>
    <row r="7" spans="1:4" ht="12.75">
      <c r="A7" s="36">
        <f>'Encodage réponses Es'!L$1</f>
        <v>6</v>
      </c>
      <c r="B7" s="49">
        <f>'Encodage réponses Es'!L$44</f>
      </c>
      <c r="C7" s="334">
        <f>IF('Encodage réponses Es'!L$45="","",'Encodage réponses Es'!L$45)</f>
        <v>0.08</v>
      </c>
      <c r="D7" s="161" t="s">
        <v>67</v>
      </c>
    </row>
    <row r="8" spans="1:4" ht="12.75">
      <c r="A8" s="36">
        <f>'Encodage réponses Es'!M$1</f>
        <v>7</v>
      </c>
      <c r="B8" s="49">
        <f>'Encodage réponses Es'!M$44</f>
      </c>
      <c r="C8" s="334">
        <f>IF('Encodage réponses Es'!M$45="","",'Encodage réponses Es'!M$45)</f>
        <v>0.11</v>
      </c>
      <c r="D8" s="161" t="s">
        <v>67</v>
      </c>
    </row>
    <row r="9" spans="1:4" ht="12.75">
      <c r="A9" s="36">
        <f>'Encodage réponses Es'!N$1</f>
        <v>8</v>
      </c>
      <c r="B9" s="49">
        <f>'Encodage réponses Es'!N$44</f>
      </c>
      <c r="C9" s="334">
        <f>IF('Encodage réponses Es'!N$45="","",'Encodage réponses Es'!N$45)</f>
        <v>0.75</v>
      </c>
      <c r="D9" s="35" t="s">
        <v>76</v>
      </c>
    </row>
    <row r="10" spans="1:4" ht="12.75">
      <c r="A10" s="36">
        <f>'Encodage réponses Es'!O$1</f>
        <v>9</v>
      </c>
      <c r="B10" s="49">
        <f>'Encodage réponses Es'!O$44</f>
      </c>
      <c r="C10" s="334">
        <f>IF('Encodage réponses Es'!O$45="","",'Encodage réponses Es'!O$45)</f>
        <v>0.85</v>
      </c>
      <c r="D10" s="35" t="s">
        <v>76</v>
      </c>
    </row>
    <row r="11" spans="1:4" ht="12.75">
      <c r="A11" s="36">
        <f>'Encodage réponses Es'!P$1</f>
        <v>10</v>
      </c>
      <c r="B11" s="49">
        <f>'Encodage réponses Es'!P$44</f>
      </c>
      <c r="C11" s="334">
        <f>IF('Encodage réponses Es'!P$45="","",'Encodage réponses Es'!P$45)</f>
        <v>0.68</v>
      </c>
      <c r="D11" s="35" t="s">
        <v>76</v>
      </c>
    </row>
    <row r="12" spans="1:4" ht="12.75">
      <c r="A12" s="36">
        <f>'Encodage réponses Es'!Q$1</f>
        <v>11</v>
      </c>
      <c r="B12" s="49">
        <f>'Encodage réponses Es'!Q$44</f>
      </c>
      <c r="C12" s="334">
        <f>IF('Encodage réponses Es'!Q$45="","",'Encodage réponses Es'!Q$45)</f>
        <v>0.6</v>
      </c>
      <c r="D12" s="35" t="s">
        <v>76</v>
      </c>
    </row>
    <row r="13" spans="1:4" ht="12.75">
      <c r="A13" s="36">
        <f>'Encodage réponses Es'!R$1</f>
        <v>12</v>
      </c>
      <c r="B13" s="49">
        <f>'Encodage réponses Es'!R$44</f>
      </c>
      <c r="C13" s="334">
        <f>IF('Encodage réponses Es'!R$45="","",'Encodage réponses Es'!R$45)</f>
        <v>0.57</v>
      </c>
      <c r="D13" s="35" t="s">
        <v>76</v>
      </c>
    </row>
    <row r="14" spans="1:4" ht="12.75">
      <c r="A14" s="36">
        <f>'Encodage réponses Es'!S$1</f>
        <v>13</v>
      </c>
      <c r="B14" s="49">
        <f>'Encodage réponses Es'!S$44</f>
      </c>
      <c r="C14" s="334">
        <f>IF('Encodage réponses Es'!S$45="","",'Encodage réponses Es'!S$45)</f>
        <v>0.55</v>
      </c>
      <c r="D14" s="161" t="s">
        <v>67</v>
      </c>
    </row>
    <row r="15" spans="1:4" ht="12.75">
      <c r="A15" s="36">
        <f>'Encodage réponses Es'!T$1</f>
        <v>14</v>
      </c>
      <c r="B15" s="49">
        <f>'Encodage réponses Es'!T$44</f>
      </c>
      <c r="C15" s="334">
        <f>IF('Encodage réponses Es'!T$45="","",'Encodage réponses Es'!T$45)</f>
        <v>0.39</v>
      </c>
      <c r="D15" s="161" t="s">
        <v>67</v>
      </c>
    </row>
    <row r="16" spans="1:4" ht="12.75">
      <c r="A16" s="36">
        <f>'Encodage réponses Es'!U$1</f>
        <v>15</v>
      </c>
      <c r="B16" s="49">
        <f>'Encodage réponses Es'!U$44</f>
      </c>
      <c r="C16" s="334">
        <f>IF('Encodage réponses Es'!U$45="","",'Encodage réponses Es'!U$45)</f>
        <v>0.82</v>
      </c>
      <c r="D16" s="35" t="s">
        <v>76</v>
      </c>
    </row>
    <row r="17" spans="1:4" ht="12.75">
      <c r="A17" s="36">
        <f>'Encodage réponses Es'!V$1</f>
        <v>16</v>
      </c>
      <c r="B17" s="49">
        <f>'Encodage réponses Es'!V$44</f>
      </c>
      <c r="C17" s="334">
        <f>IF('Encodage réponses Es'!V$45="","",'Encodage réponses Es'!V$45)</f>
        <v>0.82</v>
      </c>
      <c r="D17" s="35" t="s">
        <v>76</v>
      </c>
    </row>
    <row r="18" spans="1:4" ht="12.75">
      <c r="A18" s="36">
        <f>'Encodage réponses Es'!W$1</f>
        <v>17</v>
      </c>
      <c r="B18" s="49">
        <f>'Encodage réponses Es'!W$44</f>
      </c>
      <c r="C18" s="334">
        <f>IF('Encodage réponses Es'!W$45="","",'Encodage réponses Es'!W$45)</f>
        <v>0.66</v>
      </c>
      <c r="D18" s="35" t="s">
        <v>76</v>
      </c>
    </row>
    <row r="19" spans="1:4" ht="12.75">
      <c r="A19" s="36">
        <f>'Encodage réponses Es'!X$1</f>
        <v>18</v>
      </c>
      <c r="B19" s="49">
        <f>'Encodage réponses Es'!X$44</f>
      </c>
      <c r="C19" s="334">
        <f>IF('Encodage réponses Es'!X$45="","",'Encodage réponses Es'!X$45)</f>
        <v>0.8</v>
      </c>
      <c r="D19" s="35" t="s">
        <v>76</v>
      </c>
    </row>
    <row r="20" spans="1:4" ht="12.75">
      <c r="A20" s="36">
        <f>'Encodage réponses Es'!Y$1</f>
        <v>19</v>
      </c>
      <c r="B20" s="49">
        <f>'Encodage réponses Es'!Y$44</f>
      </c>
      <c r="C20" s="334">
        <f>IF('Encodage réponses Es'!Y$45="","",'Encodage réponses Es'!Y$45)</f>
        <v>0.36</v>
      </c>
      <c r="D20" s="35" t="s">
        <v>76</v>
      </c>
    </row>
    <row r="21" spans="1:4" ht="12.75">
      <c r="A21" s="36">
        <f>'Encodage réponses Es'!Z$1</f>
        <v>20</v>
      </c>
      <c r="B21" s="49">
        <f>'Encodage réponses Es'!Z$44</f>
      </c>
      <c r="C21" s="334">
        <f>IF('Encodage réponses Es'!Z$45="","",'Encodage réponses Es'!Z$45)</f>
        <v>0.71</v>
      </c>
      <c r="D21" s="35" t="s">
        <v>76</v>
      </c>
    </row>
    <row r="22" spans="1:4" ht="12.75">
      <c r="A22" s="36">
        <f>'Encodage réponses Es'!AA$1</f>
        <v>21</v>
      </c>
      <c r="B22" s="49">
        <f>'Encodage réponses Es'!AA$44</f>
      </c>
      <c r="C22" s="334">
        <f>IF('Encodage réponses Es'!AA$45="","",'Encodage réponses Es'!AA$45)</f>
        <v>0.79</v>
      </c>
      <c r="D22" s="35" t="s">
        <v>76</v>
      </c>
    </row>
    <row r="23" spans="1:4" ht="12.75">
      <c r="A23" s="36">
        <f>'Encodage réponses Es'!AB$1</f>
        <v>22</v>
      </c>
      <c r="B23" s="49">
        <f>'Encodage réponses Es'!AB$44</f>
      </c>
      <c r="C23" s="334">
        <f>IF('Encodage réponses Es'!AB$45="","",'Encodage réponses Es'!AB$45)</f>
        <v>0.76</v>
      </c>
      <c r="D23" s="161" t="s">
        <v>67</v>
      </c>
    </row>
    <row r="24" spans="1:4" ht="12.75">
      <c r="A24" s="36">
        <f>'Encodage réponses Es'!AC$1</f>
        <v>23</v>
      </c>
      <c r="B24" s="49">
        <f>'Encodage réponses Es'!AC$44</f>
      </c>
      <c r="C24" s="334">
        <f>IF('Encodage réponses Es'!AC$45="","",'Encodage réponses Es'!AC$45)</f>
        <v>0.17</v>
      </c>
      <c r="D24" s="161" t="s">
        <v>67</v>
      </c>
    </row>
    <row r="25" spans="1:4" ht="12.75">
      <c r="A25" s="36">
        <f>'Encodage réponses Es'!AD$1</f>
        <v>24</v>
      </c>
      <c r="B25" s="49">
        <f>'Encodage réponses Es'!AD$44</f>
      </c>
      <c r="C25" s="334">
        <f>IF('Encodage réponses Es'!AD$45="","",'Encodage réponses Es'!AD$45)</f>
        <v>0.62</v>
      </c>
      <c r="D25" s="161" t="s">
        <v>67</v>
      </c>
    </row>
    <row r="26" spans="1:4" ht="12.75">
      <c r="A26" s="36">
        <f>'Encodage réponses Es'!AE$1</f>
        <v>25</v>
      </c>
      <c r="B26" s="49">
        <f>'Encodage réponses Es'!AE$44</f>
      </c>
      <c r="C26" s="334">
        <f>IF('Encodage réponses Es'!AE$45="","",'Encodage réponses Es'!AE$45)</f>
        <v>0.79</v>
      </c>
      <c r="D26" s="161" t="s">
        <v>67</v>
      </c>
    </row>
    <row r="27" spans="1:4" ht="12.75">
      <c r="A27" s="36">
        <f>'Encodage réponses Es'!AF$1</f>
        <v>26</v>
      </c>
      <c r="B27" s="49">
        <f>'Encodage réponses Es'!AF$44</f>
      </c>
      <c r="C27" s="334">
        <f>IF('Encodage réponses Es'!AF$45="","",'Encodage réponses Es'!AF$45)</f>
        <v>0.85</v>
      </c>
      <c r="D27" s="161" t="s">
        <v>67</v>
      </c>
    </row>
    <row r="28" spans="1:4" ht="12.75">
      <c r="A28" s="36">
        <f>'Encodage réponses Es'!AG$1</f>
        <v>27</v>
      </c>
      <c r="B28" s="49">
        <f>'Encodage réponses Es'!AG$44</f>
      </c>
      <c r="C28" s="334">
        <f>IF('Encodage réponses Es'!AG$45="","",'Encodage réponses Es'!AG$45)</f>
        <v>0.32</v>
      </c>
      <c r="D28" s="161" t="s">
        <v>67</v>
      </c>
    </row>
    <row r="29" spans="1:4" ht="12.75">
      <c r="A29" s="36">
        <f>'Encodage réponses Es'!AH$1</f>
        <v>28</v>
      </c>
      <c r="B29" s="49">
        <f>'Encodage réponses Es'!AH$44</f>
      </c>
      <c r="C29" s="334">
        <f>IF('Encodage réponses Es'!AH$45="","",'Encodage réponses Es'!AH$45)</f>
        <v>0.24</v>
      </c>
      <c r="D29" s="161" t="s">
        <v>67</v>
      </c>
    </row>
    <row r="30" spans="1:4" ht="12.75">
      <c r="A30" s="36">
        <f>'Encodage réponses Es'!AI$1</f>
        <v>29</v>
      </c>
      <c r="B30" s="49">
        <f>'Encodage réponses Es'!AI$44</f>
      </c>
      <c r="C30" s="334">
        <f>IF('Encodage réponses Es'!AI$45="","",'Encodage réponses Es'!AI$45)</f>
        <v>0.18</v>
      </c>
      <c r="D30" s="161" t="s">
        <v>67</v>
      </c>
    </row>
  </sheetData>
  <sheetProtection/>
  <autoFilter ref="A1:D1"/>
  <printOptions/>
  <pageMargins left="0.34" right="0.34" top="0.5" bottom="0.41" header="0.4921259845" footer="0.25"/>
  <pageSetup horizontalDpi="600" verticalDpi="600" orientation="landscape" paperSize="9" scale="73" r:id="rId1"/>
  <headerFooter alignWithMargins="0">
    <oddFooter>&amp;LEENC 2012 - &amp;A&amp;C3e sec (P) &amp;F&amp;RPage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O101"/>
  <sheetViews>
    <sheetView view="pageBreakPreview" zoomScaleNormal="115" zoomScaleSheetLayoutView="100" zoomScalePageLayoutView="0" workbookViewId="0" topLeftCell="A1">
      <selection activeCell="A1" sqref="A1:K1"/>
    </sheetView>
  </sheetViews>
  <sheetFormatPr defaultColWidth="11.421875" defaultRowHeight="12.75"/>
  <cols>
    <col min="1" max="1" width="10.421875" style="269" customWidth="1"/>
    <col min="2" max="3" width="8.7109375" style="269" customWidth="1"/>
    <col min="4" max="4" width="9.7109375" style="269" customWidth="1"/>
    <col min="5" max="11" width="8.7109375" style="269" customWidth="1"/>
    <col min="12" max="12" width="8.7109375" style="0" customWidth="1"/>
  </cols>
  <sheetData>
    <row r="1" spans="1:12" ht="16.5" thickBot="1">
      <c r="A1" s="421" t="s">
        <v>139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50"/>
    </row>
    <row r="2" spans="1:12" ht="15.75" customHeight="1" thickTop="1">
      <c r="A2" s="291"/>
      <c r="B2" s="291"/>
      <c r="C2" s="291"/>
      <c r="D2" s="292" t="s">
        <v>93</v>
      </c>
      <c r="E2" s="293"/>
      <c r="F2" s="294" t="s">
        <v>94</v>
      </c>
      <c r="G2" s="295"/>
      <c r="H2" s="294" t="s">
        <v>95</v>
      </c>
      <c r="I2" s="295"/>
      <c r="J2" s="296" t="s">
        <v>96</v>
      </c>
      <c r="K2" s="297"/>
      <c r="L2" s="250"/>
    </row>
    <row r="3" spans="1:12" ht="3.75" customHeight="1" thickBot="1">
      <c r="A3" s="284"/>
      <c r="B3" s="284"/>
      <c r="C3" s="284"/>
      <c r="D3" s="285"/>
      <c r="E3" s="286"/>
      <c r="F3" s="287"/>
      <c r="G3" s="288"/>
      <c r="H3" s="287"/>
      <c r="I3" s="288"/>
      <c r="J3" s="289"/>
      <c r="K3" s="290"/>
      <c r="L3" s="250"/>
    </row>
    <row r="4" spans="1:12" ht="16.5" customHeight="1" thickBot="1">
      <c r="A4" s="424" t="s">
        <v>127</v>
      </c>
      <c r="B4" s="425"/>
      <c r="C4" s="425"/>
      <c r="D4" s="409">
        <v>0.6</v>
      </c>
      <c r="E4" s="409"/>
      <c r="F4" s="409">
        <v>0.62</v>
      </c>
      <c r="G4" s="409"/>
      <c r="H4" s="409">
        <v>0.57</v>
      </c>
      <c r="I4" s="409"/>
      <c r="J4" s="409">
        <f>IF(Compétences!G$42="","",Compétences!G$42)</f>
      </c>
      <c r="K4" s="409"/>
      <c r="L4" s="339"/>
    </row>
    <row r="5" spans="1:12" ht="33" customHeight="1">
      <c r="A5" s="426" t="s">
        <v>128</v>
      </c>
      <c r="B5" s="426"/>
      <c r="C5" s="426"/>
      <c r="D5" s="410">
        <v>0.7</v>
      </c>
      <c r="E5" s="410"/>
      <c r="F5" s="410">
        <v>0.72</v>
      </c>
      <c r="G5" s="410"/>
      <c r="H5" s="410">
        <v>0.66</v>
      </c>
      <c r="I5" s="410"/>
      <c r="J5" s="410">
        <f>IF(Compétences!J$42="","",Compétences!J$42)</f>
      </c>
      <c r="K5" s="410"/>
      <c r="L5" s="250"/>
    </row>
    <row r="6" spans="1:12" ht="27" customHeight="1" thickBot="1">
      <c r="A6" s="427" t="s">
        <v>129</v>
      </c>
      <c r="B6" s="427"/>
      <c r="C6" s="427"/>
      <c r="D6" s="411">
        <v>0.46</v>
      </c>
      <c r="E6" s="411"/>
      <c r="F6" s="411">
        <v>0.48</v>
      </c>
      <c r="G6" s="411"/>
      <c r="H6" s="411">
        <v>0.43</v>
      </c>
      <c r="I6" s="411"/>
      <c r="J6" s="411">
        <f>IF(Compétences!L$42="","",Compétences!L$42)</f>
      </c>
      <c r="K6" s="411"/>
      <c r="L6" s="250"/>
    </row>
    <row r="7" spans="1:12" ht="12.75">
      <c r="A7" s="298"/>
      <c r="B7" s="298"/>
      <c r="C7" s="298"/>
      <c r="D7" s="299"/>
      <c r="E7" s="299"/>
      <c r="F7" s="299"/>
      <c r="G7" s="299"/>
      <c r="H7" s="299"/>
      <c r="I7" s="299"/>
      <c r="J7" s="299"/>
      <c r="K7" s="283"/>
      <c r="L7" s="250"/>
    </row>
    <row r="8" spans="1:12" ht="16.5" thickBot="1">
      <c r="A8" s="422" t="s">
        <v>140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250"/>
    </row>
    <row r="9" spans="1:12" ht="15.75" customHeight="1">
      <c r="A9" s="271" t="s">
        <v>97</v>
      </c>
      <c r="B9" s="271"/>
      <c r="C9" s="271"/>
      <c r="D9" s="271" t="s">
        <v>98</v>
      </c>
      <c r="E9" s="271"/>
      <c r="F9" s="271"/>
      <c r="G9" s="272"/>
      <c r="H9" s="272"/>
      <c r="I9" s="272"/>
      <c r="J9" s="272"/>
      <c r="L9" s="250"/>
    </row>
    <row r="10" spans="1:12" ht="15.75" customHeight="1">
      <c r="A10" s="271" t="s">
        <v>99</v>
      </c>
      <c r="B10" s="273">
        <v>0</v>
      </c>
      <c r="C10" s="273"/>
      <c r="D10" s="271" t="s">
        <v>99</v>
      </c>
      <c r="E10" s="274">
        <v>0</v>
      </c>
      <c r="F10" s="272"/>
      <c r="G10" s="272"/>
      <c r="H10" s="272"/>
      <c r="I10" s="272"/>
      <c r="L10" s="250"/>
    </row>
    <row r="11" spans="1:12" ht="15.75" customHeight="1">
      <c r="A11" s="271" t="s">
        <v>100</v>
      </c>
      <c r="B11" s="273">
        <v>0</v>
      </c>
      <c r="C11" s="273"/>
      <c r="D11" s="271" t="s">
        <v>100</v>
      </c>
      <c r="E11" s="274">
        <v>0</v>
      </c>
      <c r="F11" s="272"/>
      <c r="G11" s="272"/>
      <c r="H11" s="272"/>
      <c r="I11" s="272"/>
      <c r="L11" s="250"/>
    </row>
    <row r="12" spans="1:12" ht="15.75" customHeight="1">
      <c r="A12" s="271" t="s">
        <v>101</v>
      </c>
      <c r="B12" s="273">
        <v>0</v>
      </c>
      <c r="C12" s="273"/>
      <c r="D12" s="271" t="s">
        <v>101</v>
      </c>
      <c r="E12" s="274">
        <v>0</v>
      </c>
      <c r="F12" s="272"/>
      <c r="G12" s="272"/>
      <c r="H12" s="272"/>
      <c r="I12" s="272"/>
      <c r="L12" s="250"/>
    </row>
    <row r="13" spans="1:12" ht="15.75" customHeight="1">
      <c r="A13" s="271" t="s">
        <v>102</v>
      </c>
      <c r="B13" s="273">
        <v>0</v>
      </c>
      <c r="C13" s="273"/>
      <c r="D13" s="271" t="s">
        <v>102</v>
      </c>
      <c r="E13" s="274">
        <v>0</v>
      </c>
      <c r="F13" s="272"/>
      <c r="G13" s="272"/>
      <c r="H13" s="272"/>
      <c r="I13" s="272"/>
      <c r="L13" s="250"/>
    </row>
    <row r="14" spans="1:12" ht="15.75" customHeight="1">
      <c r="A14" s="271" t="s">
        <v>103</v>
      </c>
      <c r="B14" s="273">
        <v>0.02</v>
      </c>
      <c r="C14" s="273"/>
      <c r="D14" s="271" t="s">
        <v>103</v>
      </c>
      <c r="E14" s="274">
        <v>0.24</v>
      </c>
      <c r="F14" s="272"/>
      <c r="G14" s="272"/>
      <c r="H14" s="272"/>
      <c r="I14" s="272"/>
      <c r="L14" s="250"/>
    </row>
    <row r="15" spans="1:12" ht="15.75" customHeight="1">
      <c r="A15" s="271" t="s">
        <v>104</v>
      </c>
      <c r="B15" s="273">
        <v>0.34</v>
      </c>
      <c r="C15" s="273"/>
      <c r="D15" s="271" t="s">
        <v>104</v>
      </c>
      <c r="E15" s="274">
        <v>0.45</v>
      </c>
      <c r="F15" s="272"/>
      <c r="G15" s="272"/>
      <c r="H15" s="272"/>
      <c r="I15" s="272"/>
      <c r="L15" s="250"/>
    </row>
    <row r="16" spans="1:12" ht="15.75" customHeight="1">
      <c r="A16" s="271" t="s">
        <v>105</v>
      </c>
      <c r="B16" s="273">
        <v>0.51</v>
      </c>
      <c r="C16" s="273"/>
      <c r="D16" s="271" t="s">
        <v>105</v>
      </c>
      <c r="E16" s="274">
        <v>0.29</v>
      </c>
      <c r="F16" s="272"/>
      <c r="G16" s="272"/>
      <c r="H16" s="272"/>
      <c r="I16" s="272"/>
      <c r="L16" s="250"/>
    </row>
    <row r="17" spans="1:12" ht="15.75" customHeight="1">
      <c r="A17" s="271" t="s">
        <v>106</v>
      </c>
      <c r="B17" s="273">
        <v>0.13</v>
      </c>
      <c r="C17" s="273"/>
      <c r="D17" s="271" t="s">
        <v>106</v>
      </c>
      <c r="E17" s="274">
        <v>0.02</v>
      </c>
      <c r="F17" s="272"/>
      <c r="G17" s="272"/>
      <c r="H17" s="272"/>
      <c r="I17" s="272"/>
      <c r="L17" s="250"/>
    </row>
    <row r="18" spans="1:12" ht="15.75" customHeight="1">
      <c r="A18" s="271" t="s">
        <v>107</v>
      </c>
      <c r="B18" s="273">
        <v>0</v>
      </c>
      <c r="C18" s="273"/>
      <c r="D18" s="271" t="s">
        <v>107</v>
      </c>
      <c r="E18" s="274">
        <v>0</v>
      </c>
      <c r="F18" s="272"/>
      <c r="G18" s="272"/>
      <c r="H18" s="272"/>
      <c r="I18" s="272"/>
      <c r="L18" s="250"/>
    </row>
    <row r="19" spans="1:12" ht="15.75" customHeight="1">
      <c r="A19" s="271" t="s">
        <v>108</v>
      </c>
      <c r="B19" s="273">
        <v>0</v>
      </c>
      <c r="C19" s="273"/>
      <c r="D19" s="271" t="s">
        <v>108</v>
      </c>
      <c r="E19" s="274">
        <v>0</v>
      </c>
      <c r="F19" s="272"/>
      <c r="G19" s="272"/>
      <c r="H19" s="272"/>
      <c r="I19" s="272"/>
      <c r="L19" s="250"/>
    </row>
    <row r="20" spans="1:12" ht="15.75" customHeight="1">
      <c r="A20" s="270"/>
      <c r="B20" s="270"/>
      <c r="C20" s="270"/>
      <c r="D20" s="272"/>
      <c r="E20" s="272"/>
      <c r="F20" s="272"/>
      <c r="G20" s="272"/>
      <c r="H20" s="272"/>
      <c r="I20" s="272"/>
      <c r="J20" s="272"/>
      <c r="K20" s="272"/>
      <c r="L20" s="250"/>
    </row>
    <row r="21" spans="1:12" ht="15.75" customHeight="1">
      <c r="A21" s="270"/>
      <c r="B21" s="270"/>
      <c r="C21" s="270"/>
      <c r="D21" s="272"/>
      <c r="E21" s="272"/>
      <c r="F21" s="272"/>
      <c r="G21" s="272"/>
      <c r="H21" s="272"/>
      <c r="I21" s="272"/>
      <c r="J21" s="272"/>
      <c r="K21" s="272"/>
      <c r="L21" s="250"/>
    </row>
    <row r="22" spans="1:12" ht="15.75" customHeight="1">
      <c r="A22" s="270"/>
      <c r="B22" s="270"/>
      <c r="C22" s="270"/>
      <c r="D22" s="272"/>
      <c r="E22" s="272"/>
      <c r="F22" s="272"/>
      <c r="G22" s="272"/>
      <c r="H22" s="272"/>
      <c r="I22" s="272"/>
      <c r="J22" s="272"/>
      <c r="K22" s="272"/>
      <c r="L22" s="250"/>
    </row>
    <row r="23" spans="1:12" ht="45">
      <c r="A23" s="275"/>
      <c r="B23" s="447">
        <f>IF($J4="","",IF(AND($J4&gt;=0,$J4&lt;0.1),"↑",""))</f>
      </c>
      <c r="C23" s="448">
        <f>IF($J4="","",IF(AND($J4&gt;=0.1,$J4&lt;0.2),"↑",""))</f>
      </c>
      <c r="D23" s="446">
        <f>IF($J4="","",IF(AND($J4&gt;=0.2,$J4&lt;0.3),"↑",""))</f>
      </c>
      <c r="E23" s="450">
        <f>IF($J4="","",IF(AND($J4&gt;=0.3,$J4&lt;0.4),"↑",""))</f>
      </c>
      <c r="F23" s="450">
        <f>IF($J4="","",IF(AND($J4&gt;=0.4,$J4&lt;0.5),"↑",""))</f>
      </c>
      <c r="G23" s="450">
        <f>IF($J4="","",IF(AND($J4&gt;=0.5,$J4&lt;0.6),"↑",""))</f>
      </c>
      <c r="H23" s="446">
        <f>IF($J4="","",IF(AND($J4&gt;=0.6,$J4&lt;0.7),"↑",""))</f>
      </c>
      <c r="I23" s="447">
        <f>IF($J4="","",IF(AND($J4&gt;=0.7,$J4&lt;0.8),"↑",""))</f>
      </c>
      <c r="J23" s="449">
        <f>IF($J4="","",IF(AND($J4&gt;=0.8,$J4&lt;0.9),"↑",""))</f>
      </c>
      <c r="K23" s="447">
        <f>IF($J4="","",IF($J4&gt;=0.9,"↑",""))</f>
      </c>
      <c r="L23" s="250"/>
    </row>
    <row r="24" spans="1:12" ht="29.25" customHeight="1">
      <c r="A24" s="414" t="s">
        <v>109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250"/>
    </row>
    <row r="25" spans="1:12" ht="12.75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50"/>
    </row>
    <row r="26" spans="1:12" ht="12.75">
      <c r="A26" s="298"/>
      <c r="B26" s="298"/>
      <c r="C26" s="298"/>
      <c r="D26" s="300"/>
      <c r="E26" s="300"/>
      <c r="F26" s="300"/>
      <c r="G26" s="300"/>
      <c r="H26" s="300"/>
      <c r="I26" s="300"/>
      <c r="J26" s="300"/>
      <c r="K26" s="300"/>
      <c r="L26" s="250"/>
    </row>
    <row r="27" spans="1:12" ht="16.5" thickBot="1">
      <c r="A27" s="422" t="s">
        <v>141</v>
      </c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250"/>
    </row>
    <row r="28" spans="1:12" ht="15.75" customHeight="1">
      <c r="A28" s="270"/>
      <c r="B28" s="270"/>
      <c r="C28" s="270"/>
      <c r="D28" s="276"/>
      <c r="E28" s="276"/>
      <c r="F28" s="276"/>
      <c r="G28" s="276"/>
      <c r="H28" s="276"/>
      <c r="I28" s="276"/>
      <c r="J28" s="276"/>
      <c r="K28" s="276"/>
      <c r="L28" s="250"/>
    </row>
    <row r="29" spans="1:12" ht="15.75" customHeight="1">
      <c r="A29" s="270"/>
      <c r="B29" s="270"/>
      <c r="C29" s="270"/>
      <c r="D29" s="276"/>
      <c r="E29" s="276"/>
      <c r="F29" s="276"/>
      <c r="G29" s="276"/>
      <c r="H29" s="276"/>
      <c r="I29" s="276"/>
      <c r="J29" s="276"/>
      <c r="K29" s="276"/>
      <c r="L29" s="250"/>
    </row>
    <row r="30" spans="1:12" ht="15.75" customHeight="1">
      <c r="A30" s="270"/>
      <c r="B30" s="270"/>
      <c r="C30" s="270"/>
      <c r="D30" s="276"/>
      <c r="E30" s="276"/>
      <c r="F30" s="276"/>
      <c r="G30" s="276"/>
      <c r="H30" s="276"/>
      <c r="I30" s="276"/>
      <c r="J30" s="276"/>
      <c r="K30" s="276"/>
      <c r="L30" s="250"/>
    </row>
    <row r="31" spans="1:12" ht="15.75" customHeight="1">
      <c r="A31" s="270"/>
      <c r="B31" s="270"/>
      <c r="C31" s="270"/>
      <c r="D31" s="276"/>
      <c r="E31" s="276"/>
      <c r="F31" s="276"/>
      <c r="G31" s="276"/>
      <c r="H31" s="276"/>
      <c r="I31" s="276"/>
      <c r="J31" s="276"/>
      <c r="K31" s="276"/>
      <c r="L31" s="250"/>
    </row>
    <row r="32" spans="1:12" ht="15.75" customHeight="1">
      <c r="A32" s="270"/>
      <c r="B32" s="270"/>
      <c r="C32" s="270"/>
      <c r="D32" s="276"/>
      <c r="E32" s="276"/>
      <c r="F32" s="276"/>
      <c r="G32" s="276"/>
      <c r="H32" s="276"/>
      <c r="I32" s="276"/>
      <c r="J32" s="276"/>
      <c r="K32" s="276"/>
      <c r="L32" s="250"/>
    </row>
    <row r="33" spans="1:12" ht="15.75" customHeight="1">
      <c r="A33" s="270"/>
      <c r="B33" s="270"/>
      <c r="C33" s="270"/>
      <c r="D33" s="276"/>
      <c r="E33" s="276"/>
      <c r="F33" s="276"/>
      <c r="G33" s="276"/>
      <c r="H33" s="276"/>
      <c r="I33" s="276"/>
      <c r="J33" s="276"/>
      <c r="K33" s="276"/>
      <c r="L33" s="250"/>
    </row>
    <row r="34" spans="1:12" ht="15.75" customHeight="1">
      <c r="A34" s="270"/>
      <c r="B34" s="270"/>
      <c r="C34" s="270"/>
      <c r="D34" s="276"/>
      <c r="E34" s="276"/>
      <c r="F34" s="276"/>
      <c r="G34" s="276"/>
      <c r="H34" s="276"/>
      <c r="I34" s="276"/>
      <c r="J34" s="276"/>
      <c r="K34" s="276"/>
      <c r="L34" s="250"/>
    </row>
    <row r="35" spans="1:12" ht="15.75" customHeight="1">
      <c r="A35" s="270"/>
      <c r="B35" s="270"/>
      <c r="C35" s="270"/>
      <c r="D35" s="276"/>
      <c r="E35" s="276"/>
      <c r="F35" s="276"/>
      <c r="G35" s="276"/>
      <c r="H35" s="276"/>
      <c r="I35" s="276"/>
      <c r="J35" s="276"/>
      <c r="K35" s="276"/>
      <c r="L35" s="250"/>
    </row>
    <row r="36" spans="1:12" ht="15.75" customHeight="1">
      <c r="A36" s="270"/>
      <c r="B36" s="270"/>
      <c r="C36" s="270"/>
      <c r="D36" s="276"/>
      <c r="E36" s="276"/>
      <c r="F36" s="276"/>
      <c r="G36" s="276"/>
      <c r="H36" s="276"/>
      <c r="I36" s="276"/>
      <c r="J36" s="276"/>
      <c r="K36" s="276"/>
      <c r="L36" s="250"/>
    </row>
    <row r="37" spans="1:12" ht="15.75" customHeight="1">
      <c r="A37" s="270"/>
      <c r="B37" s="270"/>
      <c r="C37" s="270"/>
      <c r="D37" s="276"/>
      <c r="E37" s="276"/>
      <c r="F37" s="276"/>
      <c r="G37" s="276"/>
      <c r="H37" s="276"/>
      <c r="I37" s="276"/>
      <c r="J37" s="276"/>
      <c r="K37" s="276"/>
      <c r="L37" s="250"/>
    </row>
    <row r="38" spans="1:12" ht="15.75" customHeight="1">
      <c r="A38" s="270"/>
      <c r="B38" s="270"/>
      <c r="C38" s="270"/>
      <c r="D38" s="276"/>
      <c r="E38" s="276"/>
      <c r="F38" s="276"/>
      <c r="G38" s="276"/>
      <c r="H38" s="276"/>
      <c r="I38" s="276"/>
      <c r="J38" s="276"/>
      <c r="K38" s="276"/>
      <c r="L38" s="250"/>
    </row>
    <row r="39" spans="1:12" ht="15.75" customHeight="1">
      <c r="A39" s="270"/>
      <c r="B39" s="270"/>
      <c r="C39" s="270"/>
      <c r="D39" s="276"/>
      <c r="E39" s="276"/>
      <c r="F39" s="276"/>
      <c r="G39" s="276"/>
      <c r="H39" s="276"/>
      <c r="I39" s="276"/>
      <c r="J39" s="276"/>
      <c r="K39" s="276"/>
      <c r="L39" s="250"/>
    </row>
    <row r="40" spans="1:12" ht="15.75" customHeight="1">
      <c r="A40" s="270"/>
      <c r="B40" s="270"/>
      <c r="C40" s="270"/>
      <c r="D40" s="276"/>
      <c r="E40" s="276"/>
      <c r="F40" s="276"/>
      <c r="G40" s="276"/>
      <c r="H40" s="276"/>
      <c r="I40" s="276"/>
      <c r="J40" s="276"/>
      <c r="K40" s="276"/>
      <c r="L40" s="250"/>
    </row>
    <row r="41" spans="1:12" ht="15.75" customHeight="1">
      <c r="A41" s="278"/>
      <c r="B41" s="278"/>
      <c r="C41" s="278"/>
      <c r="D41" s="279"/>
      <c r="E41" s="279"/>
      <c r="F41" s="279"/>
      <c r="G41" s="279"/>
      <c r="H41" s="279"/>
      <c r="I41" s="280"/>
      <c r="J41" s="280"/>
      <c r="K41" s="281"/>
      <c r="L41" s="250"/>
    </row>
    <row r="42" spans="1:12" ht="39.75" customHeight="1">
      <c r="A42" s="275"/>
      <c r="B42" s="447">
        <f>IF($J4="","",IF(AND($J4&gt;=0,$J4&lt;0.1),"↑",""))</f>
      </c>
      <c r="C42" s="448">
        <f>IF($J4="","",IF(AND($J4&gt;=0.1,$J4&lt;0.2),"↑",""))</f>
      </c>
      <c r="D42" s="446">
        <f>IF($J4="","",IF(AND($J4&gt;=0.2,$J4&lt;0.3),"↑",""))</f>
      </c>
      <c r="E42" s="450">
        <f>IF($J4="","",IF(AND($J4&gt;=0.3,$J4&lt;0.4),"↑",""))</f>
      </c>
      <c r="F42" s="450">
        <f>IF($J4="","",IF(AND($J4&gt;=0.4,$J4&lt;0.5),"↑",""))</f>
      </c>
      <c r="G42" s="450">
        <f>IF($J4="","",IF(AND($J4&gt;=0.5,$J4&lt;0.6),"↑",""))</f>
      </c>
      <c r="H42" s="446">
        <f>IF($J4="","",IF(AND($J4&gt;=0.6,$J4&lt;0.7),"↑",""))</f>
      </c>
      <c r="I42" s="447">
        <f>IF($J4="","",IF(AND($J4&gt;=0.7,$J4&lt;0.8),"↑",""))</f>
      </c>
      <c r="J42" s="449">
        <f>IF($J4="","",IF(AND($J4&gt;=0.8,$J4&lt;0.9),"↑",""))</f>
      </c>
      <c r="K42" s="448">
        <f>IF($J4="","",IF($J4&gt;=0.9,"↑",""))</f>
      </c>
      <c r="L42" s="250"/>
    </row>
    <row r="43" spans="1:12" ht="13.5" customHeight="1">
      <c r="A43" s="414" t="s">
        <v>135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250"/>
    </row>
    <row r="44" spans="1:12" ht="13.5" customHeight="1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250"/>
    </row>
    <row r="45" spans="1:12" ht="13.5" customHeight="1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50"/>
    </row>
    <row r="46" spans="1:12" ht="13.5" customHeight="1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50"/>
    </row>
    <row r="47" spans="1:12" ht="15.75">
      <c r="A47" s="430" t="s">
        <v>142</v>
      </c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250"/>
    </row>
    <row r="48" spans="1:15" ht="13.5" thickBot="1">
      <c r="A48" s="423" t="s">
        <v>130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250"/>
      <c r="M48" s="327" t="s">
        <v>136</v>
      </c>
      <c r="N48" s="327" t="s">
        <v>137</v>
      </c>
      <c r="O48" s="327" t="s">
        <v>138</v>
      </c>
    </row>
    <row r="49" spans="1:15" ht="13.5" customHeight="1" thickTop="1">
      <c r="A49" s="432" t="s">
        <v>110</v>
      </c>
      <c r="B49" s="432"/>
      <c r="C49" s="432"/>
      <c r="D49" s="432"/>
      <c r="E49" s="432"/>
      <c r="F49" s="432"/>
      <c r="G49" s="432"/>
      <c r="H49" s="432"/>
      <c r="I49" s="451"/>
      <c r="J49" s="451"/>
      <c r="K49" s="451"/>
      <c r="L49" s="250"/>
      <c r="M49" s="327"/>
      <c r="N49" s="327"/>
      <c r="O49" s="327"/>
    </row>
    <row r="50" spans="1:15" ht="24" customHeight="1">
      <c r="A50" s="301" t="s">
        <v>111</v>
      </c>
      <c r="B50" s="302" t="s">
        <v>112</v>
      </c>
      <c r="C50" s="302"/>
      <c r="D50" s="303" t="s">
        <v>113</v>
      </c>
      <c r="E50" s="304" t="s">
        <v>97</v>
      </c>
      <c r="F50" s="304" t="s">
        <v>98</v>
      </c>
      <c r="G50" s="305" t="s">
        <v>96</v>
      </c>
      <c r="H50" s="305"/>
      <c r="I50" s="419" t="s">
        <v>114</v>
      </c>
      <c r="J50" s="419"/>
      <c r="K50" s="419"/>
      <c r="L50" s="250"/>
      <c r="M50" s="327"/>
      <c r="N50" s="327"/>
      <c r="O50" s="327"/>
    </row>
    <row r="51" spans="1:15" ht="19.5" customHeight="1">
      <c r="A51" s="306" t="s">
        <v>115</v>
      </c>
      <c r="B51" s="307">
        <v>1</v>
      </c>
      <c r="C51" s="307"/>
      <c r="D51" s="308">
        <v>0.41</v>
      </c>
      <c r="E51" s="308">
        <v>0.44</v>
      </c>
      <c r="F51" s="308">
        <v>0.38</v>
      </c>
      <c r="G51" s="438">
        <f>IF('Encodage réponses Es'!G$44="","",'Encodage réponses Es'!G$44)</f>
      </c>
      <c r="H51" s="438"/>
      <c r="I51" s="420"/>
      <c r="J51" s="420"/>
      <c r="K51" s="420"/>
      <c r="L51" s="250"/>
      <c r="M51" s="328">
        <v>0.2</v>
      </c>
      <c r="N51" s="328">
        <v>0.73</v>
      </c>
      <c r="O51" s="328">
        <v>0.07</v>
      </c>
    </row>
    <row r="52" spans="1:15" ht="19.5" customHeight="1">
      <c r="A52" s="431" t="s">
        <v>116</v>
      </c>
      <c r="B52" s="428">
        <v>2</v>
      </c>
      <c r="C52" s="314" t="s">
        <v>124</v>
      </c>
      <c r="D52" s="315">
        <v>0.64</v>
      </c>
      <c r="E52" s="315">
        <v>0.68</v>
      </c>
      <c r="F52" s="315">
        <v>0.58</v>
      </c>
      <c r="G52" s="439">
        <f>IF('Encodage réponses Es'!H$44="","",'Encodage réponses Es'!H$44)</f>
      </c>
      <c r="H52" s="439"/>
      <c r="I52" s="412"/>
      <c r="J52" s="412"/>
      <c r="K52" s="412"/>
      <c r="L52" s="250"/>
      <c r="M52" s="328">
        <v>0.14</v>
      </c>
      <c r="N52" s="328">
        <v>0.79</v>
      </c>
      <c r="O52" s="328">
        <v>0.07</v>
      </c>
    </row>
    <row r="53" spans="1:15" ht="19.5" customHeight="1">
      <c r="A53" s="418"/>
      <c r="B53" s="429"/>
      <c r="C53" s="310" t="s">
        <v>125</v>
      </c>
      <c r="D53" s="311">
        <v>0.04</v>
      </c>
      <c r="E53" s="311">
        <v>0.04</v>
      </c>
      <c r="F53" s="311">
        <v>0.05</v>
      </c>
      <c r="G53" s="440">
        <f>IF('Encodage réponses Es'!H38=0,"",COUNTIF('Encodage réponses Es'!H$3:H$36,8)/'Encodage réponses Es'!H$38)</f>
      </c>
      <c r="H53" s="440"/>
      <c r="I53" s="413"/>
      <c r="J53" s="413"/>
      <c r="K53" s="413"/>
      <c r="L53" s="250"/>
      <c r="M53" s="328"/>
      <c r="N53" s="328"/>
      <c r="O53" s="328"/>
    </row>
    <row r="54" spans="1:15" ht="19.5" customHeight="1">
      <c r="A54" s="431" t="s">
        <v>122</v>
      </c>
      <c r="B54" s="316">
        <v>3</v>
      </c>
      <c r="C54" s="316"/>
      <c r="D54" s="317">
        <v>0.87</v>
      </c>
      <c r="E54" s="317">
        <v>0.87</v>
      </c>
      <c r="F54" s="317">
        <v>0.87</v>
      </c>
      <c r="G54" s="441">
        <f>IF('Encodage réponses Es'!I$44="","",'Encodage réponses Es'!I$44)</f>
      </c>
      <c r="H54" s="441"/>
      <c r="I54" s="412"/>
      <c r="J54" s="412"/>
      <c r="K54" s="412"/>
      <c r="L54" s="250"/>
      <c r="M54" s="328">
        <v>0.2</v>
      </c>
      <c r="N54" s="328">
        <v>0.76</v>
      </c>
      <c r="O54" s="328">
        <v>0.04</v>
      </c>
    </row>
    <row r="55" spans="1:15" ht="19.5" customHeight="1">
      <c r="A55" s="417"/>
      <c r="B55" s="313">
        <v>4</v>
      </c>
      <c r="C55" s="313"/>
      <c r="D55" s="318">
        <v>0.77</v>
      </c>
      <c r="E55" s="318">
        <v>0.76</v>
      </c>
      <c r="F55" s="318">
        <v>0.8</v>
      </c>
      <c r="G55" s="442">
        <f>IF('Encodage réponses Es'!J$44="","",'Encodage réponses Es'!J$44)</f>
      </c>
      <c r="H55" s="442"/>
      <c r="I55" s="412"/>
      <c r="J55" s="412"/>
      <c r="K55" s="412"/>
      <c r="L55" s="250"/>
      <c r="M55" s="328"/>
      <c r="N55" s="328"/>
      <c r="O55" s="328"/>
    </row>
    <row r="56" spans="1:15" ht="19.5" customHeight="1">
      <c r="A56" s="417"/>
      <c r="B56" s="435">
        <v>5</v>
      </c>
      <c r="C56" s="319" t="s">
        <v>124</v>
      </c>
      <c r="D56" s="320">
        <v>0.66</v>
      </c>
      <c r="E56" s="320">
        <v>0.68</v>
      </c>
      <c r="F56" s="320">
        <v>0.63</v>
      </c>
      <c r="G56" s="443">
        <f>IF('Encodage réponses Es'!K$44="","",'Encodage réponses Es'!K$44)</f>
      </c>
      <c r="H56" s="443"/>
      <c r="I56" s="412"/>
      <c r="J56" s="412"/>
      <c r="K56" s="412"/>
      <c r="L56" s="250"/>
      <c r="M56" s="328"/>
      <c r="N56" s="328"/>
      <c r="O56" s="328"/>
    </row>
    <row r="57" spans="1:15" ht="19.5" customHeight="1">
      <c r="A57" s="418"/>
      <c r="B57" s="437"/>
      <c r="C57" s="319" t="s">
        <v>125</v>
      </c>
      <c r="D57" s="320">
        <v>0.19</v>
      </c>
      <c r="E57" s="320">
        <v>0.21</v>
      </c>
      <c r="F57" s="320">
        <v>0.16</v>
      </c>
      <c r="G57" s="443">
        <f>IF('Encodage réponses Es'!K38=0,"",COUNTIF('Encodage réponses Es'!K$3:K$36,8)/'Encodage réponses Es'!K$38)</f>
      </c>
      <c r="H57" s="443"/>
      <c r="I57" s="413"/>
      <c r="J57" s="413"/>
      <c r="K57" s="413"/>
      <c r="L57" s="250"/>
      <c r="M57" s="328"/>
      <c r="N57" s="328"/>
      <c r="O57" s="328"/>
    </row>
    <row r="58" spans="1:15" ht="19.5" customHeight="1">
      <c r="A58" s="431" t="s">
        <v>123</v>
      </c>
      <c r="B58" s="322">
        <v>8</v>
      </c>
      <c r="C58" s="322"/>
      <c r="D58" s="323">
        <v>0.75</v>
      </c>
      <c r="E58" s="323">
        <v>0.79</v>
      </c>
      <c r="F58" s="323">
        <v>0.68</v>
      </c>
      <c r="G58" s="444">
        <f>IF('Encodage réponses Es'!N$44="","",'Encodage réponses Es'!N$44)</f>
      </c>
      <c r="H58" s="444"/>
      <c r="I58" s="412"/>
      <c r="J58" s="412"/>
      <c r="K58" s="412"/>
      <c r="L58" s="250"/>
      <c r="M58" s="328">
        <v>0.11</v>
      </c>
      <c r="N58" s="328">
        <v>0.82</v>
      </c>
      <c r="O58" s="328">
        <v>0.07</v>
      </c>
    </row>
    <row r="59" spans="1:15" ht="19.5" customHeight="1">
      <c r="A59" s="417"/>
      <c r="B59" s="321">
        <v>9</v>
      </c>
      <c r="C59" s="321"/>
      <c r="D59" s="324">
        <v>0.85</v>
      </c>
      <c r="E59" s="324">
        <v>0.89</v>
      </c>
      <c r="F59" s="324">
        <v>0.79</v>
      </c>
      <c r="G59" s="445">
        <f>IF('Encodage réponses Es'!O$44="","",'Encodage réponses Es'!O$44)</f>
      </c>
      <c r="H59" s="445"/>
      <c r="I59" s="412"/>
      <c r="J59" s="412"/>
      <c r="K59" s="412"/>
      <c r="L59" s="250"/>
      <c r="M59" s="328"/>
      <c r="N59" s="328"/>
      <c r="O59" s="328"/>
    </row>
    <row r="60" spans="1:15" ht="19.5" customHeight="1">
      <c r="A60" s="417"/>
      <c r="B60" s="313">
        <v>10</v>
      </c>
      <c r="C60" s="313"/>
      <c r="D60" s="318">
        <v>0.68</v>
      </c>
      <c r="E60" s="318">
        <v>0.7</v>
      </c>
      <c r="F60" s="318">
        <v>0.67</v>
      </c>
      <c r="G60" s="442">
        <f>IF('Encodage réponses Es'!P$44="","",'Encodage réponses Es'!P$44)</f>
      </c>
      <c r="H60" s="442"/>
      <c r="I60" s="412"/>
      <c r="J60" s="412"/>
      <c r="K60" s="412"/>
      <c r="L60" s="250"/>
      <c r="M60" s="328"/>
      <c r="N60" s="328"/>
      <c r="O60" s="328"/>
    </row>
    <row r="61" spans="1:15" ht="19.5" customHeight="1">
      <c r="A61" s="417"/>
      <c r="B61" s="321">
        <v>11</v>
      </c>
      <c r="C61" s="321"/>
      <c r="D61" s="324">
        <v>0.6</v>
      </c>
      <c r="E61" s="324">
        <v>0.65</v>
      </c>
      <c r="F61" s="324">
        <v>0.52</v>
      </c>
      <c r="G61" s="445">
        <f>IF('Encodage réponses Es'!Q$44="","",'Encodage réponses Es'!Q$44)</f>
      </c>
      <c r="H61" s="445"/>
      <c r="I61" s="412"/>
      <c r="J61" s="412"/>
      <c r="K61" s="412"/>
      <c r="L61" s="250"/>
      <c r="M61" s="328"/>
      <c r="N61" s="328"/>
      <c r="O61" s="328"/>
    </row>
    <row r="62" spans="1:15" ht="19.5" customHeight="1">
      <c r="A62" s="418"/>
      <c r="B62" s="310">
        <v>12</v>
      </c>
      <c r="C62" s="310"/>
      <c r="D62" s="311">
        <v>0.57</v>
      </c>
      <c r="E62" s="311">
        <v>0.59</v>
      </c>
      <c r="F62" s="311">
        <v>0.55</v>
      </c>
      <c r="G62" s="440">
        <f>IF('Encodage réponses Es'!R$44="","",'Encodage réponses Es'!R$44)</f>
      </c>
      <c r="H62" s="440"/>
      <c r="I62" s="413"/>
      <c r="J62" s="413"/>
      <c r="K62" s="413"/>
      <c r="L62" s="250"/>
      <c r="M62" s="328"/>
      <c r="N62" s="328"/>
      <c r="O62" s="328"/>
    </row>
    <row r="63" spans="1:15" ht="19.5" customHeight="1">
      <c r="A63" s="431" t="s">
        <v>120</v>
      </c>
      <c r="B63" s="316">
        <v>15</v>
      </c>
      <c r="C63" s="316"/>
      <c r="D63" s="317">
        <v>0.82</v>
      </c>
      <c r="E63" s="317">
        <v>0.83</v>
      </c>
      <c r="F63" s="317">
        <v>0.8</v>
      </c>
      <c r="G63" s="441">
        <f>IF('Encodage réponses Es'!U$44="","",'Encodage réponses Es'!U$44)</f>
      </c>
      <c r="H63" s="441"/>
      <c r="I63" s="417"/>
      <c r="J63" s="417"/>
      <c r="K63" s="417"/>
      <c r="L63" s="250"/>
      <c r="M63" s="328">
        <v>0.19</v>
      </c>
      <c r="N63" s="328">
        <v>0.77</v>
      </c>
      <c r="O63" s="328">
        <v>0.04</v>
      </c>
    </row>
    <row r="64" spans="1:15" ht="19.5" customHeight="1">
      <c r="A64" s="417"/>
      <c r="B64" s="313">
        <v>16</v>
      </c>
      <c r="C64" s="313"/>
      <c r="D64" s="318">
        <v>0.82</v>
      </c>
      <c r="E64" s="318">
        <v>0.86</v>
      </c>
      <c r="F64" s="318">
        <v>0.77</v>
      </c>
      <c r="G64" s="442">
        <f>IF('Encodage réponses Es'!V$44="","",'Encodage réponses Es'!V$44)</f>
      </c>
      <c r="H64" s="442"/>
      <c r="I64" s="417"/>
      <c r="J64" s="417"/>
      <c r="K64" s="417"/>
      <c r="L64" s="250"/>
      <c r="M64" s="328"/>
      <c r="N64" s="328"/>
      <c r="O64" s="328"/>
    </row>
    <row r="65" spans="1:15" ht="19.5" customHeight="1">
      <c r="A65" s="418"/>
      <c r="B65" s="319">
        <v>17</v>
      </c>
      <c r="C65" s="319"/>
      <c r="D65" s="320">
        <v>0.66</v>
      </c>
      <c r="E65" s="320">
        <v>0.68</v>
      </c>
      <c r="F65" s="320">
        <v>0.61</v>
      </c>
      <c r="G65" s="443">
        <f>IF('Encodage réponses Es'!W$44="","",'Encodage réponses Es'!W$44)</f>
      </c>
      <c r="H65" s="443"/>
      <c r="I65" s="418"/>
      <c r="J65" s="418"/>
      <c r="K65" s="418"/>
      <c r="L65" s="250"/>
      <c r="M65" s="328"/>
      <c r="N65" s="328"/>
      <c r="O65" s="328"/>
    </row>
    <row r="66" spans="1:15" ht="19.5" customHeight="1">
      <c r="A66" s="309" t="s">
        <v>121</v>
      </c>
      <c r="B66" s="310">
        <v>18</v>
      </c>
      <c r="C66" s="310"/>
      <c r="D66" s="311">
        <v>0.8</v>
      </c>
      <c r="E66" s="311">
        <v>0.8</v>
      </c>
      <c r="F66" s="311">
        <v>0.79</v>
      </c>
      <c r="G66" s="440">
        <f>IF('Encodage réponses Es'!X$44="","",'Encodage réponses Es'!X$44)</f>
      </c>
      <c r="H66" s="440"/>
      <c r="I66" s="418"/>
      <c r="J66" s="418"/>
      <c r="K66" s="418"/>
      <c r="L66" s="250"/>
      <c r="M66" s="328">
        <v>0.3</v>
      </c>
      <c r="N66" s="328">
        <v>0.66</v>
      </c>
      <c r="O66" s="328">
        <v>0.04</v>
      </c>
    </row>
    <row r="67" spans="1:15" ht="19.5" customHeight="1">
      <c r="A67" s="431" t="s">
        <v>126</v>
      </c>
      <c r="B67" s="316">
        <v>19</v>
      </c>
      <c r="C67" s="316"/>
      <c r="D67" s="317">
        <v>0.36</v>
      </c>
      <c r="E67" s="317">
        <v>0.39</v>
      </c>
      <c r="F67" s="317">
        <v>0.32</v>
      </c>
      <c r="G67" s="441">
        <f>IF('Encodage réponses Es'!Y$44="","",'Encodage réponses Es'!Y$44)</f>
      </c>
      <c r="H67" s="441"/>
      <c r="I67" s="417"/>
      <c r="J67" s="417"/>
      <c r="K67" s="417"/>
      <c r="L67" s="250"/>
      <c r="M67" s="328">
        <v>0.08</v>
      </c>
      <c r="N67" s="328">
        <v>0.82</v>
      </c>
      <c r="O67" s="328">
        <v>0.1</v>
      </c>
    </row>
    <row r="68" spans="1:15" ht="19.5" customHeight="1">
      <c r="A68" s="417"/>
      <c r="B68" s="313">
        <v>20</v>
      </c>
      <c r="C68" s="313"/>
      <c r="D68" s="318">
        <v>0.71</v>
      </c>
      <c r="E68" s="318">
        <v>0.76</v>
      </c>
      <c r="F68" s="318">
        <v>0.65</v>
      </c>
      <c r="G68" s="442">
        <f>IF('Encodage réponses Es'!Z$44="","",'Encodage réponses Es'!Z$44)</f>
      </c>
      <c r="H68" s="442"/>
      <c r="I68" s="417"/>
      <c r="J68" s="417"/>
      <c r="K68" s="417"/>
      <c r="L68" s="250"/>
      <c r="M68" s="328"/>
      <c r="N68" s="328"/>
      <c r="O68" s="328"/>
    </row>
    <row r="69" spans="1:15" ht="19.5" customHeight="1">
      <c r="A69" s="418"/>
      <c r="B69" s="319">
        <v>21</v>
      </c>
      <c r="C69" s="319"/>
      <c r="D69" s="320">
        <v>0.79</v>
      </c>
      <c r="E69" s="320">
        <v>0.83</v>
      </c>
      <c r="F69" s="320">
        <v>0.74</v>
      </c>
      <c r="G69" s="443">
        <f>IF('Encodage réponses Es'!AA$44="","",'Encodage réponses Es'!AA$44)</f>
      </c>
      <c r="H69" s="443"/>
      <c r="I69" s="418"/>
      <c r="J69" s="418"/>
      <c r="K69" s="418"/>
      <c r="L69" s="250"/>
      <c r="M69" s="328"/>
      <c r="N69" s="328"/>
      <c r="O69" s="328"/>
    </row>
    <row r="70" spans="1:15" ht="12.75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250"/>
      <c r="M70" s="328"/>
      <c r="N70" s="328"/>
      <c r="O70" s="328"/>
    </row>
    <row r="71" spans="1:15" ht="12.75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250"/>
      <c r="M71" s="328"/>
      <c r="N71" s="328"/>
      <c r="O71" s="328"/>
    </row>
    <row r="72" spans="1:15" ht="15.75">
      <c r="A72" s="430" t="s">
        <v>142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250"/>
      <c r="M72" s="328"/>
      <c r="N72" s="328"/>
      <c r="O72" s="328"/>
    </row>
    <row r="73" spans="1:15" ht="13.5" thickBot="1">
      <c r="A73" s="423" t="s">
        <v>131</v>
      </c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250"/>
      <c r="M73" s="328"/>
      <c r="N73" s="328"/>
      <c r="O73" s="328"/>
    </row>
    <row r="74" spans="1:15" ht="16.5" customHeight="1" thickTop="1">
      <c r="A74" s="433" t="s">
        <v>110</v>
      </c>
      <c r="B74" s="433"/>
      <c r="C74" s="433"/>
      <c r="D74" s="433"/>
      <c r="E74" s="433"/>
      <c r="F74" s="433"/>
      <c r="G74" s="433"/>
      <c r="H74" s="433"/>
      <c r="I74" s="451"/>
      <c r="J74" s="451"/>
      <c r="K74" s="451"/>
      <c r="L74" s="250"/>
      <c r="M74" s="328"/>
      <c r="N74" s="328"/>
      <c r="O74" s="328"/>
    </row>
    <row r="75" spans="1:15" ht="19.5" customHeight="1">
      <c r="A75" s="301" t="s">
        <v>111</v>
      </c>
      <c r="B75" s="302" t="s">
        <v>112</v>
      </c>
      <c r="C75" s="302"/>
      <c r="D75" s="303" t="s">
        <v>113</v>
      </c>
      <c r="E75" s="304" t="s">
        <v>97</v>
      </c>
      <c r="F75" s="304" t="s">
        <v>98</v>
      </c>
      <c r="G75" s="415" t="s">
        <v>96</v>
      </c>
      <c r="H75" s="415"/>
      <c r="I75" s="419" t="s">
        <v>114</v>
      </c>
      <c r="J75" s="419"/>
      <c r="K75" s="419"/>
      <c r="L75" s="250"/>
      <c r="M75" s="328"/>
      <c r="N75" s="328"/>
      <c r="O75" s="328"/>
    </row>
    <row r="76" spans="1:15" ht="19.5" customHeight="1">
      <c r="A76" s="431" t="s">
        <v>117</v>
      </c>
      <c r="B76" s="434">
        <v>6</v>
      </c>
      <c r="C76" s="307" t="s">
        <v>124</v>
      </c>
      <c r="D76" s="308">
        <v>0.08</v>
      </c>
      <c r="E76" s="308">
        <v>0.08</v>
      </c>
      <c r="F76" s="308">
        <v>0.07</v>
      </c>
      <c r="G76" s="438">
        <f>IF('Encodage réponses Es'!L$44="","",'Encodage réponses Es'!L$44)</f>
      </c>
      <c r="H76" s="438"/>
      <c r="I76" s="417"/>
      <c r="J76" s="417"/>
      <c r="K76" s="417"/>
      <c r="L76" s="250"/>
      <c r="M76" s="328">
        <v>0.05</v>
      </c>
      <c r="N76" s="328">
        <v>0.57</v>
      </c>
      <c r="O76" s="328">
        <v>0.38</v>
      </c>
    </row>
    <row r="77" spans="1:15" ht="19.5" customHeight="1">
      <c r="A77" s="417"/>
      <c r="B77" s="435"/>
      <c r="C77" s="316" t="s">
        <v>125</v>
      </c>
      <c r="D77" s="317">
        <v>0.11</v>
      </c>
      <c r="E77" s="317">
        <v>0.11</v>
      </c>
      <c r="F77" s="317">
        <v>0.1</v>
      </c>
      <c r="G77" s="441">
        <f>IF('Encodage réponses Es'!L38=0,"",COUNTIF('Encodage réponses Es'!L$3:L$36,8)/'Encodage réponses Es'!L$38)</f>
      </c>
      <c r="H77" s="441"/>
      <c r="I77" s="417"/>
      <c r="J77" s="417"/>
      <c r="K77" s="417"/>
      <c r="L77" s="250"/>
      <c r="M77" s="328"/>
      <c r="N77" s="328"/>
      <c r="O77" s="328"/>
    </row>
    <row r="78" spans="1:15" ht="19.5" customHeight="1">
      <c r="A78" s="417"/>
      <c r="B78" s="436">
        <v>7</v>
      </c>
      <c r="C78" s="310" t="s">
        <v>124</v>
      </c>
      <c r="D78" s="311">
        <v>0.11</v>
      </c>
      <c r="E78" s="311">
        <v>0.1</v>
      </c>
      <c r="F78" s="311">
        <v>0.12</v>
      </c>
      <c r="G78" s="440">
        <f>IF('Encodage réponses Es'!M$44="","",'Encodage réponses Es'!M$44)</f>
      </c>
      <c r="H78" s="440"/>
      <c r="I78" s="417"/>
      <c r="J78" s="417"/>
      <c r="K78" s="417"/>
      <c r="L78" s="250"/>
      <c r="M78" s="328"/>
      <c r="N78" s="328"/>
      <c r="O78" s="328"/>
    </row>
    <row r="79" spans="1:15" ht="19.5" customHeight="1">
      <c r="A79" s="418"/>
      <c r="B79" s="429"/>
      <c r="C79" s="310" t="s">
        <v>125</v>
      </c>
      <c r="D79" s="311">
        <v>0.53</v>
      </c>
      <c r="E79" s="311">
        <v>0.56</v>
      </c>
      <c r="F79" s="311">
        <v>0.5</v>
      </c>
      <c r="G79" s="440">
        <f>IF('Encodage réponses Es'!M38=0,"",COUNTIF('Encodage réponses Es'!M$3:M$36,8)/'Encodage réponses Es'!M$38)</f>
      </c>
      <c r="H79" s="440"/>
      <c r="I79" s="418"/>
      <c r="J79" s="418"/>
      <c r="K79" s="418"/>
      <c r="L79" s="250"/>
      <c r="M79" s="328"/>
      <c r="N79" s="328"/>
      <c r="O79" s="328"/>
    </row>
    <row r="80" spans="1:15" ht="19.5" customHeight="1">
      <c r="A80" s="306" t="s">
        <v>118</v>
      </c>
      <c r="B80" s="307">
        <v>13</v>
      </c>
      <c r="C80" s="307"/>
      <c r="D80" s="308">
        <v>0.55</v>
      </c>
      <c r="E80" s="308">
        <v>0.59</v>
      </c>
      <c r="F80" s="308">
        <v>0.5</v>
      </c>
      <c r="G80" s="438">
        <f>IF('Encodage réponses Es'!S$44="","",'Encodage réponses Es'!S$44)</f>
      </c>
      <c r="H80" s="438"/>
      <c r="I80" s="416"/>
      <c r="J80" s="416"/>
      <c r="K80" s="416"/>
      <c r="L80" s="250"/>
      <c r="M80" s="328">
        <v>0.05</v>
      </c>
      <c r="N80" s="328">
        <v>0.74</v>
      </c>
      <c r="O80" s="328">
        <v>0.21</v>
      </c>
    </row>
    <row r="81" spans="1:15" ht="19.5" customHeight="1">
      <c r="A81" s="326" t="s">
        <v>119</v>
      </c>
      <c r="B81" s="314">
        <v>14</v>
      </c>
      <c r="C81" s="314"/>
      <c r="D81" s="315">
        <v>0.39</v>
      </c>
      <c r="E81" s="315">
        <v>0.43</v>
      </c>
      <c r="F81" s="315">
        <v>0.33</v>
      </c>
      <c r="G81" s="439">
        <f>IF('Encodage réponses Es'!T$44="","",'Encodage réponses Es'!T$44)</f>
      </c>
      <c r="H81" s="439"/>
      <c r="I81" s="416"/>
      <c r="J81" s="416"/>
      <c r="K81" s="416"/>
      <c r="L81" s="250"/>
      <c r="M81" s="328">
        <v>0.05</v>
      </c>
      <c r="N81" s="328">
        <v>0.6</v>
      </c>
      <c r="O81" s="328">
        <v>0.34</v>
      </c>
    </row>
    <row r="82" spans="1:15" ht="19.5" customHeight="1">
      <c r="A82" s="431" t="s">
        <v>132</v>
      </c>
      <c r="B82" s="325">
        <v>22</v>
      </c>
      <c r="C82" s="325"/>
      <c r="D82" s="317">
        <v>0.76</v>
      </c>
      <c r="E82" s="317">
        <v>0.81</v>
      </c>
      <c r="F82" s="317">
        <v>0.69</v>
      </c>
      <c r="G82" s="441">
        <f>IF('Encodage réponses Es'!AB$44="","",'Encodage réponses Es'!AB$44)</f>
      </c>
      <c r="H82" s="441"/>
      <c r="I82" s="417"/>
      <c r="J82" s="417"/>
      <c r="K82" s="417"/>
      <c r="L82" s="250"/>
      <c r="M82" s="328">
        <v>0.11</v>
      </c>
      <c r="N82" s="328">
        <v>0.65</v>
      </c>
      <c r="O82" s="328">
        <v>0.24</v>
      </c>
    </row>
    <row r="83" spans="1:15" ht="19.5" customHeight="1">
      <c r="A83" s="417"/>
      <c r="B83" s="436">
        <v>23</v>
      </c>
      <c r="C83" s="310" t="s">
        <v>124</v>
      </c>
      <c r="D83" s="311">
        <v>0.17</v>
      </c>
      <c r="E83" s="311">
        <v>0.17</v>
      </c>
      <c r="F83" s="311">
        <v>0.17</v>
      </c>
      <c r="G83" s="440">
        <f>IF('Encodage réponses Es'!AC$44="","",'Encodage réponses Es'!AC$44)</f>
      </c>
      <c r="H83" s="440"/>
      <c r="I83" s="417"/>
      <c r="J83" s="417"/>
      <c r="K83" s="417"/>
      <c r="L83" s="250"/>
      <c r="M83" s="328"/>
      <c r="N83" s="328"/>
      <c r="O83" s="328"/>
    </row>
    <row r="84" spans="1:15" ht="19.5" customHeight="1">
      <c r="A84" s="418"/>
      <c r="B84" s="429"/>
      <c r="C84" s="310" t="s">
        <v>125</v>
      </c>
      <c r="D84" s="311">
        <v>0.34</v>
      </c>
      <c r="E84" s="311">
        <v>0.35</v>
      </c>
      <c r="F84" s="311">
        <v>0.33</v>
      </c>
      <c r="G84" s="440">
        <f>IF('Encodage réponses Es'!AC38=0,"",COUNTIF('Encodage réponses Es'!AC$3:AC$36,8)/'Encodage réponses Es'!AC$38)</f>
      </c>
      <c r="H84" s="440"/>
      <c r="I84" s="418"/>
      <c r="J84" s="418"/>
      <c r="K84" s="418"/>
      <c r="L84" s="250"/>
      <c r="M84" s="328"/>
      <c r="N84" s="328"/>
      <c r="O84" s="328"/>
    </row>
    <row r="85" spans="1:15" ht="19.5" customHeight="1">
      <c r="A85" s="431" t="s">
        <v>133</v>
      </c>
      <c r="B85" s="316">
        <v>24</v>
      </c>
      <c r="C85" s="316"/>
      <c r="D85" s="317">
        <v>0.62</v>
      </c>
      <c r="E85" s="317">
        <v>0.61</v>
      </c>
      <c r="F85" s="317">
        <v>0.63</v>
      </c>
      <c r="G85" s="441">
        <f>IF('Encodage réponses Es'!AD$44="","",'Encodage réponses Es'!AD$44)</f>
      </c>
      <c r="H85" s="441"/>
      <c r="I85" s="417"/>
      <c r="J85" s="417"/>
      <c r="K85" s="417"/>
      <c r="L85" s="250"/>
      <c r="M85" s="328">
        <v>0.14</v>
      </c>
      <c r="N85" s="328">
        <v>0.69</v>
      </c>
      <c r="O85" s="328">
        <v>0.17</v>
      </c>
    </row>
    <row r="86" spans="1:15" ht="19.5" customHeight="1">
      <c r="A86" s="417"/>
      <c r="B86" s="313">
        <v>25</v>
      </c>
      <c r="C86" s="313"/>
      <c r="D86" s="318">
        <v>0.79</v>
      </c>
      <c r="E86" s="318">
        <v>0.8</v>
      </c>
      <c r="F86" s="318">
        <v>0.79</v>
      </c>
      <c r="G86" s="442">
        <f>IF('Encodage réponses Es'!AE$44="","",'Encodage réponses Es'!AE$44)</f>
      </c>
      <c r="H86" s="442"/>
      <c r="I86" s="417"/>
      <c r="J86" s="417"/>
      <c r="K86" s="417"/>
      <c r="L86" s="250"/>
      <c r="M86" s="328"/>
      <c r="N86" s="328"/>
      <c r="O86" s="328"/>
    </row>
    <row r="87" spans="1:15" ht="19.5" customHeight="1">
      <c r="A87" s="418"/>
      <c r="B87" s="319">
        <v>26</v>
      </c>
      <c r="C87" s="319"/>
      <c r="D87" s="320">
        <v>0.85</v>
      </c>
      <c r="E87" s="320">
        <v>0.88</v>
      </c>
      <c r="F87" s="320">
        <v>0.81</v>
      </c>
      <c r="G87" s="443">
        <f>IF('Encodage réponses Es'!AF$44="","",'Encodage réponses Es'!AF$44)</f>
      </c>
      <c r="H87" s="443"/>
      <c r="I87" s="418"/>
      <c r="J87" s="418"/>
      <c r="K87" s="418"/>
      <c r="L87" s="250"/>
      <c r="M87" s="328"/>
      <c r="N87" s="328"/>
      <c r="O87" s="328"/>
    </row>
    <row r="88" spans="1:15" ht="19.5" customHeight="1">
      <c r="A88" s="431" t="s">
        <v>134</v>
      </c>
      <c r="B88" s="322">
        <v>27</v>
      </c>
      <c r="C88" s="322"/>
      <c r="D88" s="323">
        <v>0.32</v>
      </c>
      <c r="E88" s="323">
        <v>0.36</v>
      </c>
      <c r="F88" s="323">
        <v>0.27</v>
      </c>
      <c r="G88" s="444">
        <f>IF('Encodage réponses Es'!AG$44="","",'Encodage réponses Es'!AG$44)</f>
      </c>
      <c r="H88" s="444"/>
      <c r="I88" s="417"/>
      <c r="J88" s="417"/>
      <c r="K88" s="417"/>
      <c r="L88" s="250"/>
      <c r="M88" s="328">
        <v>0.01</v>
      </c>
      <c r="N88" s="328">
        <v>0.44</v>
      </c>
      <c r="O88" s="328">
        <v>0.55</v>
      </c>
    </row>
    <row r="89" spans="1:15" ht="19.5" customHeight="1">
      <c r="A89" s="417"/>
      <c r="B89" s="321">
        <v>28</v>
      </c>
      <c r="C89" s="321"/>
      <c r="D89" s="324">
        <v>0.24</v>
      </c>
      <c r="E89" s="324">
        <v>0.26</v>
      </c>
      <c r="F89" s="324">
        <v>0.21</v>
      </c>
      <c r="G89" s="445">
        <f>IF('Encodage réponses Es'!AH$44="","",'Encodage réponses Es'!AH$44)</f>
      </c>
      <c r="H89" s="445"/>
      <c r="I89" s="417"/>
      <c r="J89" s="417"/>
      <c r="K89" s="417"/>
      <c r="L89" s="250"/>
      <c r="M89" s="328"/>
      <c r="N89" s="328"/>
      <c r="O89" s="328"/>
    </row>
    <row r="90" spans="1:15" ht="19.5" customHeight="1">
      <c r="A90" s="418"/>
      <c r="B90" s="310">
        <v>29</v>
      </c>
      <c r="C90" s="310"/>
      <c r="D90" s="311">
        <v>0.18</v>
      </c>
      <c r="E90" s="311">
        <v>0.21</v>
      </c>
      <c r="F90" s="311">
        <v>0.15</v>
      </c>
      <c r="G90" s="440">
        <f>IF('Encodage réponses Es'!AI$44="","",'Encodage réponses Es'!AI$44)</f>
      </c>
      <c r="H90" s="440"/>
      <c r="I90" s="418"/>
      <c r="J90" s="418"/>
      <c r="K90" s="418"/>
      <c r="L90" s="250"/>
      <c r="M90" s="328"/>
      <c r="N90" s="328"/>
      <c r="O90" s="328"/>
    </row>
    <row r="91" spans="1:15" ht="12.75">
      <c r="A91" s="312"/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250"/>
      <c r="M91" s="327"/>
      <c r="N91" s="327"/>
      <c r="O91" s="327"/>
    </row>
    <row r="92" spans="1:15" ht="12.75">
      <c r="A92" s="312"/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250"/>
      <c r="M92" s="327"/>
      <c r="N92" s="327"/>
      <c r="O92" s="327"/>
    </row>
    <row r="93" spans="1:12" ht="12.75">
      <c r="A93" s="312"/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250"/>
    </row>
    <row r="94" spans="1:11" ht="12.7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</row>
    <row r="95" spans="1:11" ht="12.7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</row>
    <row r="96" spans="1:11" ht="12.7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</row>
    <row r="97" spans="1:11" ht="12.7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</row>
    <row r="98" spans="1:11" ht="12.7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</row>
    <row r="99" spans="1:11" ht="12.7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</row>
    <row r="100" spans="1:11" ht="12.7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1:11" ht="12.7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</row>
  </sheetData>
  <sheetProtection password="CC48" sheet="1"/>
  <mergeCells count="90">
    <mergeCell ref="I82:K84"/>
    <mergeCell ref="I50:K50"/>
    <mergeCell ref="I75:K75"/>
    <mergeCell ref="A88:A90"/>
    <mergeCell ref="A74:H74"/>
    <mergeCell ref="G78:H78"/>
    <mergeCell ref="G79:H79"/>
    <mergeCell ref="G87:H87"/>
    <mergeCell ref="G88:H88"/>
    <mergeCell ref="G81:H81"/>
    <mergeCell ref="B76:B77"/>
    <mergeCell ref="B78:B79"/>
    <mergeCell ref="B83:B84"/>
    <mergeCell ref="A49:H49"/>
    <mergeCell ref="G54:H54"/>
    <mergeCell ref="G52:H52"/>
    <mergeCell ref="A85:A87"/>
    <mergeCell ref="B56:B57"/>
    <mergeCell ref="A72:K72"/>
    <mergeCell ref="A76:A79"/>
    <mergeCell ref="A82:A84"/>
    <mergeCell ref="A63:A65"/>
    <mergeCell ref="A67:A69"/>
    <mergeCell ref="A54:A57"/>
    <mergeCell ref="A58:A62"/>
    <mergeCell ref="G56:H56"/>
    <mergeCell ref="G57:H57"/>
    <mergeCell ref="I76:K79"/>
    <mergeCell ref="I80:K80"/>
    <mergeCell ref="A73:K73"/>
    <mergeCell ref="I67:K69"/>
    <mergeCell ref="G67:H67"/>
    <mergeCell ref="G68:H68"/>
    <mergeCell ref="G80:H80"/>
    <mergeCell ref="A1:K1"/>
    <mergeCell ref="A8:K8"/>
    <mergeCell ref="A27:K27"/>
    <mergeCell ref="A48:K48"/>
    <mergeCell ref="D4:E4"/>
    <mergeCell ref="A24:K24"/>
    <mergeCell ref="A4:C4"/>
    <mergeCell ref="A5:C5"/>
    <mergeCell ref="A6:C6"/>
    <mergeCell ref="A47:K47"/>
    <mergeCell ref="I66:K66"/>
    <mergeCell ref="G53:H53"/>
    <mergeCell ref="I54:K57"/>
    <mergeCell ref="I58:K62"/>
    <mergeCell ref="I63:K65"/>
    <mergeCell ref="G66:H66"/>
    <mergeCell ref="G65:H65"/>
    <mergeCell ref="G64:H64"/>
    <mergeCell ref="G55:H55"/>
    <mergeCell ref="I81:K81"/>
    <mergeCell ref="I85:K87"/>
    <mergeCell ref="I88:K90"/>
    <mergeCell ref="G86:H86"/>
    <mergeCell ref="G89:H89"/>
    <mergeCell ref="G90:H90"/>
    <mergeCell ref="G82:H82"/>
    <mergeCell ref="G83:H83"/>
    <mergeCell ref="G84:H84"/>
    <mergeCell ref="G85:H85"/>
    <mergeCell ref="G69:H69"/>
    <mergeCell ref="G75:H75"/>
    <mergeCell ref="G76:H76"/>
    <mergeCell ref="G77:H77"/>
    <mergeCell ref="G63:H63"/>
    <mergeCell ref="G58:H58"/>
    <mergeCell ref="G59:H59"/>
    <mergeCell ref="G62:H62"/>
    <mergeCell ref="G61:H61"/>
    <mergeCell ref="G60:H60"/>
    <mergeCell ref="I52:K53"/>
    <mergeCell ref="F6:G6"/>
    <mergeCell ref="H6:I6"/>
    <mergeCell ref="J6:K6"/>
    <mergeCell ref="A43:K44"/>
    <mergeCell ref="I51:K51"/>
    <mergeCell ref="B52:B53"/>
    <mergeCell ref="A52:A53"/>
    <mergeCell ref="G51:H51"/>
    <mergeCell ref="F4:G4"/>
    <mergeCell ref="D5:E5"/>
    <mergeCell ref="D6:E6"/>
    <mergeCell ref="F5:G5"/>
    <mergeCell ref="H4:I4"/>
    <mergeCell ref="J4:K4"/>
    <mergeCell ref="H5:I5"/>
    <mergeCell ref="J5:K5"/>
  </mergeCells>
  <printOptions/>
  <pageMargins left="0.4724409448818898" right="0.11811023622047245" top="0.7480314960629921" bottom="0.7480314960629921" header="0.31496062992125984" footer="0.31496062992125984"/>
  <pageSetup horizontalDpi="200" verticalDpi="200" orientation="portrait" paperSize="9" scale="91" r:id="rId2"/>
  <rowBreaks count="2" manualBreakCount="2">
    <brk id="45" max="11" man="1"/>
    <brk id="70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34"/>
  <sheetViews>
    <sheetView showGridLines="0" zoomScalePageLayoutView="0" workbookViewId="0" topLeftCell="A1">
      <selection activeCell="A18" sqref="A18"/>
    </sheetView>
  </sheetViews>
  <sheetFormatPr defaultColWidth="11.421875" defaultRowHeight="12.75"/>
  <sheetData>
    <row r="1" spans="1:19" ht="15.75">
      <c r="A1" s="11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3"/>
      <c r="R1" s="13"/>
      <c r="S1" s="13"/>
    </row>
    <row r="2" spans="1:14" ht="15">
      <c r="A2" s="162" t="s">
        <v>88</v>
      </c>
      <c r="B2" s="163"/>
      <c r="C2" s="163"/>
      <c r="D2" s="163"/>
      <c r="E2" s="163"/>
      <c r="F2" s="163"/>
      <c r="G2" s="163"/>
      <c r="H2" s="38"/>
      <c r="I2" s="15"/>
      <c r="J2" s="15"/>
      <c r="K2" s="15"/>
      <c r="L2" s="15"/>
      <c r="M2" s="15"/>
      <c r="N2" s="15"/>
    </row>
    <row r="3" spans="1:14" ht="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14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75">
      <c r="A5" s="16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</row>
    <row r="6" spans="1:14" ht="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5"/>
      <c r="N6" s="15"/>
    </row>
    <row r="7" spans="1:14" ht="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5"/>
      <c r="N7" s="15"/>
    </row>
    <row r="8" spans="1:14" ht="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5"/>
      <c r="N8" s="15"/>
    </row>
    <row r="9" spans="1:10" ht="15.75">
      <c r="A9" s="16"/>
      <c r="B9" s="16"/>
      <c r="C9" s="18" t="s">
        <v>57</v>
      </c>
      <c r="D9" s="19"/>
      <c r="E9" s="19"/>
      <c r="F9" s="19"/>
      <c r="G9" s="19"/>
      <c r="H9" s="19"/>
      <c r="I9" s="19"/>
      <c r="J9" s="19"/>
    </row>
    <row r="10" spans="1:14" ht="15">
      <c r="A10" s="15"/>
      <c r="B10" s="15"/>
      <c r="C10" s="18" t="s">
        <v>58</v>
      </c>
      <c r="D10" s="18"/>
      <c r="E10" s="18"/>
      <c r="F10" s="18"/>
      <c r="G10" s="18"/>
      <c r="H10" s="18"/>
      <c r="I10" s="18"/>
      <c r="J10" s="18"/>
      <c r="K10" s="15"/>
      <c r="L10" s="15"/>
      <c r="M10" s="15"/>
      <c r="N10" s="15"/>
    </row>
    <row r="11" spans="1:14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.75">
      <c r="A14" s="20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.75">
      <c r="A15" s="2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4" t="s">
        <v>59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.75">
      <c r="A17" s="14" t="s">
        <v>60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>
      <c r="A18" s="14" t="s">
        <v>90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.75">
      <c r="A19" s="14" t="s">
        <v>16</v>
      </c>
      <c r="B19" s="15"/>
      <c r="C19" s="15"/>
      <c r="D19" s="15"/>
      <c r="E19" s="15"/>
      <c r="F19" s="14" t="s">
        <v>17</v>
      </c>
      <c r="G19" s="21" t="s">
        <v>18</v>
      </c>
      <c r="H19" s="14"/>
      <c r="I19" s="15"/>
      <c r="J19" s="15"/>
      <c r="K19" s="15"/>
      <c r="L19" s="15"/>
      <c r="M19" s="15"/>
      <c r="N19" s="15"/>
    </row>
    <row r="20" spans="1:14" ht="15.75">
      <c r="A20" s="14"/>
      <c r="B20" s="15"/>
      <c r="C20" s="15"/>
      <c r="D20" s="15"/>
      <c r="E20" s="15"/>
      <c r="F20" s="14" t="s">
        <v>19</v>
      </c>
      <c r="G20" s="21" t="s">
        <v>20</v>
      </c>
      <c r="H20" s="14"/>
      <c r="I20" s="15"/>
      <c r="J20" s="15"/>
      <c r="K20" s="15"/>
      <c r="L20" s="15"/>
      <c r="M20" s="15"/>
      <c r="N20" s="15"/>
    </row>
    <row r="21" spans="1:14" ht="15.75">
      <c r="A21" s="14"/>
      <c r="B21" s="15"/>
      <c r="C21" s="15"/>
      <c r="D21" s="15"/>
      <c r="E21" s="15"/>
      <c r="F21" s="14" t="s">
        <v>21</v>
      </c>
      <c r="G21" s="21" t="s">
        <v>22</v>
      </c>
      <c r="H21" s="14"/>
      <c r="I21" s="15"/>
      <c r="J21" s="15"/>
      <c r="K21" s="15"/>
      <c r="L21" s="15"/>
      <c r="M21" s="15"/>
      <c r="N21" s="15"/>
    </row>
    <row r="22" spans="1:14" ht="15.75">
      <c r="A22" s="14"/>
      <c r="B22" s="15"/>
      <c r="C22" s="15"/>
      <c r="D22" s="15"/>
      <c r="E22" s="15"/>
      <c r="F22" s="14" t="s">
        <v>23</v>
      </c>
      <c r="G22" s="21" t="s">
        <v>24</v>
      </c>
      <c r="H22" s="14"/>
      <c r="I22" s="15"/>
      <c r="J22" s="15"/>
      <c r="K22" s="15"/>
      <c r="L22" s="15"/>
      <c r="M22" s="15"/>
      <c r="N22" s="15"/>
    </row>
    <row r="23" spans="1:14" ht="15.75">
      <c r="A23" s="14"/>
      <c r="B23" s="15"/>
      <c r="C23" s="15"/>
      <c r="D23" s="15"/>
      <c r="E23" s="15"/>
      <c r="F23" s="14" t="s">
        <v>25</v>
      </c>
      <c r="G23" s="21" t="s">
        <v>26</v>
      </c>
      <c r="H23" s="14"/>
      <c r="I23" s="15"/>
      <c r="J23" s="15"/>
      <c r="K23" s="15"/>
      <c r="L23" s="15"/>
      <c r="M23" s="15"/>
      <c r="N23" s="15"/>
    </row>
    <row r="24" spans="1:14" ht="15">
      <c r="A24" s="14" t="s">
        <v>27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4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.75">
      <c r="A29" s="20" t="s">
        <v>29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22" t="s">
        <v>30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4" ht="15.75">
      <c r="B33" s="40"/>
      <c r="C33" s="41" t="s">
        <v>61</v>
      </c>
      <c r="D33" s="40"/>
    </row>
    <row r="34" spans="2:4" ht="15.75">
      <c r="B34" s="15"/>
      <c r="C34" s="51"/>
      <c r="D34" s="15"/>
    </row>
  </sheetData>
  <sheetProtection password="CD88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Evaluation externe</dc:subject>
  <dc:creator>Léo</dc:creator>
  <cp:keywords/>
  <dc:description/>
  <cp:lastModifiedBy>Windows User</cp:lastModifiedBy>
  <cp:lastPrinted>2013-02-20T10:54:54Z</cp:lastPrinted>
  <dcterms:created xsi:type="dcterms:W3CDTF">2011-10-07T11:26:39Z</dcterms:created>
  <dcterms:modified xsi:type="dcterms:W3CDTF">2013-02-20T11:02:41Z</dcterms:modified>
  <cp:category/>
  <cp:version/>
  <cp:contentType/>
  <cp:contentStatus/>
</cp:coreProperties>
</file>